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45" windowWidth="11205" windowHeight="4440"/>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M23" i="36" l="1"/>
  <c r="I126" i="39"/>
  <c r="J126" i="39"/>
  <c r="E4" i="44"/>
  <c r="G39" i="44"/>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K14" i="43"/>
  <c r="B26" i="43"/>
  <c r="C26" i="43"/>
  <c r="D26" i="43"/>
  <c r="E26" i="43"/>
  <c r="F26" i="43"/>
  <c r="G26" i="43"/>
  <c r="H26" i="43"/>
  <c r="I26" i="43"/>
  <c r="J26" i="43"/>
  <c r="E4" i="42"/>
  <c r="F4" i="42"/>
  <c r="G4" i="42"/>
  <c r="H4" i="42"/>
  <c r="I4" i="42"/>
  <c r="K4" i="42"/>
  <c r="M4" i="42"/>
  <c r="L4" i="42"/>
  <c r="E5" i="42"/>
  <c r="G42" i="42"/>
  <c r="F5" i="42"/>
  <c r="G5" i="42"/>
  <c r="H5" i="42"/>
  <c r="I5" i="42"/>
  <c r="K5" i="42"/>
  <c r="M5" i="42"/>
  <c r="L5" i="42"/>
  <c r="E6" i="42"/>
  <c r="F6" i="42"/>
  <c r="G6" i="42"/>
  <c r="H6" i="42"/>
  <c r="I6" i="42"/>
  <c r="K6" i="42"/>
  <c r="M6" i="42"/>
  <c r="L6" i="42"/>
  <c r="E7" i="42"/>
  <c r="F7" i="42"/>
  <c r="G7" i="42"/>
  <c r="H7" i="42"/>
  <c r="I7" i="42"/>
  <c r="K7" i="42"/>
  <c r="M7" i="42"/>
  <c r="L7" i="42"/>
  <c r="E8" i="42"/>
  <c r="F8" i="42"/>
  <c r="G8" i="42"/>
  <c r="H8" i="42"/>
  <c r="I8" i="42"/>
  <c r="K8" i="42"/>
  <c r="M8" i="42"/>
  <c r="L8" i="42"/>
  <c r="E9" i="42"/>
  <c r="F9" i="42"/>
  <c r="G9" i="42"/>
  <c r="H9" i="42"/>
  <c r="I9" i="42"/>
  <c r="K9" i="42"/>
  <c r="M9" i="42"/>
  <c r="L9" i="42"/>
  <c r="E10" i="42"/>
  <c r="F10" i="42"/>
  <c r="G10" i="42"/>
  <c r="H10" i="42"/>
  <c r="I10" i="42"/>
  <c r="K10" i="42"/>
  <c r="M10" i="42"/>
  <c r="L10" i="42"/>
  <c r="E11" i="42"/>
  <c r="F11" i="42"/>
  <c r="G11" i="42"/>
  <c r="H11" i="42"/>
  <c r="I11" i="42"/>
  <c r="K11" i="42"/>
  <c r="M11" i="42"/>
  <c r="L11" i="42"/>
  <c r="E12" i="42"/>
  <c r="F12" i="42"/>
  <c r="G12" i="42"/>
  <c r="H12" i="42"/>
  <c r="I12" i="42"/>
  <c r="K12" i="42"/>
  <c r="M12" i="42"/>
  <c r="L12" i="42"/>
  <c r="E13" i="42"/>
  <c r="F13" i="42"/>
  <c r="G13" i="42"/>
  <c r="H13" i="42"/>
  <c r="I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K14" i="41"/>
  <c r="B21" i="41"/>
  <c r="C21" i="41"/>
  <c r="D21" i="41"/>
  <c r="E21" i="41"/>
  <c r="F21" i="41"/>
  <c r="G21" i="41"/>
  <c r="H21" i="41"/>
  <c r="I21" i="41"/>
  <c r="J21" i="41"/>
  <c r="J4" i="47"/>
  <c r="M4" i="47"/>
  <c r="J5" i="47"/>
  <c r="J8" i="42"/>
  <c r="M5" i="47"/>
  <c r="J6" i="47"/>
  <c r="G29" i="47"/>
  <c r="J29"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G28" i="47"/>
  <c r="H28" i="47"/>
  <c r="H29" i="47"/>
  <c r="G30" i="47"/>
  <c r="H30" i="47"/>
  <c r="J30" i="47"/>
  <c r="G31" i="47"/>
  <c r="H31" i="47"/>
  <c r="G32" i="47"/>
  <c r="H32" i="47"/>
  <c r="G16" i="46"/>
  <c r="G17" i="46"/>
  <c r="G33" i="47"/>
  <c r="H33" i="47"/>
  <c r="H16" i="46"/>
  <c r="J33" i="47"/>
  <c r="G34" i="47"/>
  <c r="H34" i="47"/>
  <c r="J34" i="47"/>
  <c r="G35" i="47"/>
  <c r="H35" i="47"/>
  <c r="C15" i="46"/>
  <c r="D15" i="46"/>
  <c r="E15" i="46"/>
  <c r="G15" i="46"/>
  <c r="H15" i="46"/>
  <c r="H17" i="46"/>
  <c r="I15" i="46"/>
  <c r="B16" i="46"/>
  <c r="D16" i="46"/>
  <c r="E16" i="46"/>
  <c r="F16" i="46"/>
  <c r="I16" i="46"/>
  <c r="J16" i="46"/>
  <c r="D17" i="46"/>
  <c r="E17" i="46"/>
  <c r="I17"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A4" i="39"/>
  <c r="B4" i="39"/>
  <c r="C4" i="39"/>
  <c r="L4" i="39"/>
  <c r="Q4" i="39"/>
  <c r="R4" i="39"/>
  <c r="A5" i="39"/>
  <c r="B5" i="39"/>
  <c r="C5" i="39"/>
  <c r="L5" i="39"/>
  <c r="R5" i="39"/>
  <c r="A6" i="39"/>
  <c r="B6" i="39"/>
  <c r="C6" i="39"/>
  <c r="R6" i="39"/>
  <c r="A7" i="39"/>
  <c r="B7" i="39"/>
  <c r="C7" i="39"/>
  <c r="R7" i="39"/>
  <c r="A8" i="39"/>
  <c r="B8" i="39"/>
  <c r="C8" i="39"/>
  <c r="L8" i="39"/>
  <c r="R8" i="39"/>
  <c r="A9" i="39"/>
  <c r="B9" i="39"/>
  <c r="C9" i="39"/>
  <c r="L9" i="39"/>
  <c r="R9" i="39"/>
  <c r="A10" i="39"/>
  <c r="B10" i="39"/>
  <c r="C10" i="39"/>
  <c r="L10" i="39"/>
  <c r="M10" i="39"/>
  <c r="R10" i="39"/>
  <c r="A11" i="39"/>
  <c r="B11" i="39"/>
  <c r="C11" i="39"/>
  <c r="M11" i="39"/>
  <c r="R11" i="39"/>
  <c r="A12" i="39"/>
  <c r="B12" i="39"/>
  <c r="C12" i="39"/>
  <c r="M12" i="39"/>
  <c r="R12" i="39"/>
  <c r="A13" i="39"/>
  <c r="B13" i="39"/>
  <c r="C13" i="39"/>
  <c r="L13" i="39"/>
  <c r="R13" i="39"/>
  <c r="A14" i="39"/>
  <c r="B14" i="39"/>
  <c r="C14" i="39"/>
  <c r="R14" i="39"/>
  <c r="A15" i="39"/>
  <c r="B15" i="39"/>
  <c r="C15" i="39"/>
  <c r="M15" i="39"/>
  <c r="R15" i="39"/>
  <c r="A16" i="39"/>
  <c r="B16" i="39"/>
  <c r="C16" i="39"/>
  <c r="L16" i="39"/>
  <c r="M16" i="39"/>
  <c r="N16" i="39"/>
  <c r="O16" i="39"/>
  <c r="R16" i="39"/>
  <c r="A17" i="39"/>
  <c r="B17" i="39"/>
  <c r="C17" i="39"/>
  <c r="L17" i="39"/>
  <c r="M17" i="39"/>
  <c r="N17" i="39"/>
  <c r="O17" i="39"/>
  <c r="R17" i="39"/>
  <c r="A18" i="39"/>
  <c r="B18" i="39"/>
  <c r="C18" i="39"/>
  <c r="M18" i="39"/>
  <c r="R18" i="39"/>
  <c r="A19" i="39"/>
  <c r="B19" i="39"/>
  <c r="C19" i="39"/>
  <c r="M19" i="39"/>
  <c r="N19" i="39"/>
  <c r="R19" i="39"/>
  <c r="A20" i="39"/>
  <c r="B20" i="39"/>
  <c r="C20" i="39"/>
  <c r="R20" i="39"/>
  <c r="A21" i="39"/>
  <c r="B21" i="39"/>
  <c r="C21" i="39"/>
  <c r="L21" i="39"/>
  <c r="R21" i="39"/>
  <c r="A22" i="39"/>
  <c r="B22" i="39"/>
  <c r="C22" i="39"/>
  <c r="L22" i="39"/>
  <c r="N22" i="39"/>
  <c r="R22" i="39"/>
  <c r="A23" i="39"/>
  <c r="B23" i="39"/>
  <c r="C23" i="39"/>
  <c r="L23" i="39"/>
  <c r="R23" i="39"/>
  <c r="A24" i="39"/>
  <c r="B24" i="39"/>
  <c r="C24" i="39"/>
  <c r="L24" i="39"/>
  <c r="M24" i="39"/>
  <c r="R24" i="39"/>
  <c r="A25" i="39"/>
  <c r="B25" i="39"/>
  <c r="C25" i="39"/>
  <c r="L25" i="39"/>
  <c r="M25" i="39"/>
  <c r="N25" i="39"/>
  <c r="O25" i="39"/>
  <c r="R25" i="39"/>
  <c r="A26" i="39"/>
  <c r="B26" i="39"/>
  <c r="C26" i="39"/>
  <c r="L26" i="39"/>
  <c r="M26" i="39"/>
  <c r="R26" i="39"/>
  <c r="A27" i="39"/>
  <c r="B27" i="39"/>
  <c r="C27" i="39"/>
  <c r="M27" i="39"/>
  <c r="N27" i="39"/>
  <c r="R27" i="39"/>
  <c r="A28" i="39"/>
  <c r="B28" i="39"/>
  <c r="C28" i="39"/>
  <c r="L28" i="39"/>
  <c r="R28" i="39"/>
  <c r="A29" i="39"/>
  <c r="B29" i="39"/>
  <c r="C29" i="39"/>
  <c r="L29" i="39"/>
  <c r="M29" i="39"/>
  <c r="N29" i="39"/>
  <c r="O29" i="39"/>
  <c r="R29" i="39"/>
  <c r="A30" i="39"/>
  <c r="B30" i="39"/>
  <c r="C30" i="39"/>
  <c r="L30" i="39"/>
  <c r="M30" i="39"/>
  <c r="N30" i="39"/>
  <c r="O30" i="39"/>
  <c r="R30" i="39"/>
  <c r="A31" i="39"/>
  <c r="B31" i="39"/>
  <c r="C31" i="39"/>
  <c r="L31" i="39"/>
  <c r="M31" i="39"/>
  <c r="R31" i="39"/>
  <c r="A32" i="39"/>
  <c r="B32" i="39"/>
  <c r="C32" i="39"/>
  <c r="R32" i="39"/>
  <c r="A33" i="39"/>
  <c r="B33" i="39"/>
  <c r="C33" i="39"/>
  <c r="L33" i="39"/>
  <c r="R33" i="39"/>
  <c r="A34" i="39"/>
  <c r="B34" i="39"/>
  <c r="C34" i="39"/>
  <c r="N34" i="39"/>
  <c r="R34" i="39"/>
  <c r="A35" i="39"/>
  <c r="B35" i="39"/>
  <c r="C35" i="39"/>
  <c r="L35" i="39"/>
  <c r="R35" i="39"/>
  <c r="A36" i="39"/>
  <c r="B36" i="39"/>
  <c r="C36" i="39"/>
  <c r="L36" i="39"/>
  <c r="R36" i="39"/>
  <c r="A37" i="39"/>
  <c r="B37" i="39"/>
  <c r="C37" i="39"/>
  <c r="N37" i="39"/>
  <c r="R37" i="39"/>
  <c r="A38" i="39"/>
  <c r="B38" i="39"/>
  <c r="C38" i="39"/>
  <c r="L38" i="39"/>
  <c r="N38" i="39"/>
  <c r="R38" i="39"/>
  <c r="A39" i="39"/>
  <c r="B39" i="39"/>
  <c r="C39" i="39"/>
  <c r="N39" i="39"/>
  <c r="R39" i="39"/>
  <c r="A40" i="39"/>
  <c r="B40" i="39"/>
  <c r="C40" i="39"/>
  <c r="L40" i="39"/>
  <c r="N40" i="39"/>
  <c r="R40" i="39"/>
  <c r="A41" i="39"/>
  <c r="B41" i="39"/>
  <c r="C41" i="39"/>
  <c r="M41" i="39"/>
  <c r="N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A140" i="39"/>
  <c r="B140" i="39"/>
  <c r="C140" i="39"/>
  <c r="R140" i="39"/>
  <c r="A141" i="39"/>
  <c r="B141" i="39"/>
  <c r="C141" i="39"/>
  <c r="R141" i="39"/>
  <c r="I141" i="39"/>
  <c r="N141" i="39"/>
  <c r="A142" i="39"/>
  <c r="B142" i="39"/>
  <c r="C142" i="39"/>
  <c r="R142" i="39"/>
  <c r="P142" i="39"/>
  <c r="A143" i="39"/>
  <c r="B143" i="39"/>
  <c r="C143" i="39"/>
  <c r="R143" i="39"/>
  <c r="G143" i="39"/>
  <c r="L143" i="39"/>
  <c r="A144" i="39"/>
  <c r="B144" i="39"/>
  <c r="C144" i="39"/>
  <c r="R144" i="39"/>
  <c r="H144" i="39"/>
  <c r="M144" i="39"/>
  <c r="A145" i="39"/>
  <c r="B145" i="39"/>
  <c r="C145" i="39"/>
  <c r="R145" i="39"/>
  <c r="I145" i="39"/>
  <c r="N145" i="39"/>
  <c r="A146" i="39"/>
  <c r="B146" i="39"/>
  <c r="C146" i="39"/>
  <c r="R146" i="39"/>
  <c r="F146" i="39"/>
  <c r="K146" i="39"/>
  <c r="A147" i="39"/>
  <c r="B147" i="39"/>
  <c r="C147" i="39"/>
  <c r="R147" i="39"/>
  <c r="P147" i="39"/>
  <c r="A148" i="39"/>
  <c r="B148" i="39"/>
  <c r="C148" i="39"/>
  <c r="R148" i="39"/>
  <c r="E148" i="39"/>
  <c r="A149" i="39"/>
  <c r="B149" i="39"/>
  <c r="C149" i="39"/>
  <c r="R149" i="39"/>
  <c r="H149" i="39"/>
  <c r="M149" i="39"/>
  <c r="A150" i="39"/>
  <c r="B150" i="39"/>
  <c r="C150" i="39"/>
  <c r="R150" i="39"/>
  <c r="A151" i="39"/>
  <c r="B151" i="39"/>
  <c r="C151" i="39"/>
  <c r="R151" i="39"/>
  <c r="E151" i="39"/>
  <c r="A152" i="39"/>
  <c r="B152" i="39"/>
  <c r="C152" i="39"/>
  <c r="R152" i="39"/>
  <c r="E152" i="39"/>
  <c r="A153" i="39"/>
  <c r="B153" i="39"/>
  <c r="C153" i="39"/>
  <c r="R153" i="39"/>
  <c r="G153" i="39"/>
  <c r="L153" i="39"/>
  <c r="A154" i="39"/>
  <c r="B154" i="39"/>
  <c r="C154" i="39"/>
  <c r="R154" i="39"/>
  <c r="A155" i="39"/>
  <c r="B155" i="39"/>
  <c r="C155" i="39"/>
  <c r="R155" i="39"/>
  <c r="P155" i="39"/>
  <c r="A156" i="39"/>
  <c r="B156" i="39"/>
  <c r="C156" i="39"/>
  <c r="R156" i="39"/>
  <c r="A157" i="39"/>
  <c r="B157" i="39"/>
  <c r="C157" i="39"/>
  <c r="R157" i="39"/>
  <c r="Q157" i="39"/>
  <c r="A158" i="39"/>
  <c r="B158" i="39"/>
  <c r="C158" i="39"/>
  <c r="R158" i="39"/>
  <c r="A159" i="39"/>
  <c r="B159" i="39"/>
  <c r="C159" i="39"/>
  <c r="R159" i="39"/>
  <c r="E159" i="39"/>
  <c r="A160" i="39"/>
  <c r="B160" i="39"/>
  <c r="C160" i="39"/>
  <c r="R160" i="39"/>
  <c r="G160" i="39"/>
  <c r="L160" i="39"/>
  <c r="A161" i="39"/>
  <c r="B161" i="39"/>
  <c r="C161" i="39"/>
  <c r="R161" i="39"/>
  <c r="F161" i="39"/>
  <c r="K161" i="39"/>
  <c r="A162" i="39"/>
  <c r="B162" i="39"/>
  <c r="C162" i="39"/>
  <c r="R162" i="39"/>
  <c r="H162" i="39"/>
  <c r="M162" i="39"/>
  <c r="A163" i="39"/>
  <c r="B163" i="39"/>
  <c r="C163" i="39"/>
  <c r="R163" i="39"/>
  <c r="I163" i="39"/>
  <c r="N163" i="39"/>
  <c r="A164" i="39"/>
  <c r="B164" i="39"/>
  <c r="C164" i="39"/>
  <c r="R164" i="39"/>
  <c r="A165" i="39"/>
  <c r="B165" i="39"/>
  <c r="C165" i="39"/>
  <c r="R165" i="39"/>
  <c r="E165" i="39"/>
  <c r="A166" i="39"/>
  <c r="B166" i="39"/>
  <c r="C166" i="39"/>
  <c r="R166" i="39"/>
  <c r="F166" i="39"/>
  <c r="K166" i="39"/>
  <c r="A167" i="39"/>
  <c r="B167" i="39"/>
  <c r="C167" i="39"/>
  <c r="R167" i="39"/>
  <c r="F167" i="39"/>
  <c r="K167" i="39"/>
  <c r="A168" i="39"/>
  <c r="B168" i="39"/>
  <c r="C168" i="39"/>
  <c r="R168" i="39"/>
  <c r="A169" i="39"/>
  <c r="B169" i="39"/>
  <c r="C169" i="39"/>
  <c r="R169" i="39"/>
  <c r="A170" i="39"/>
  <c r="B170" i="39"/>
  <c r="C170" i="39"/>
  <c r="R170" i="39"/>
  <c r="A171" i="39"/>
  <c r="B171" i="39"/>
  <c r="C171" i="39"/>
  <c r="R171" i="39"/>
  <c r="Q171" i="39"/>
  <c r="A172" i="39"/>
  <c r="B172" i="39"/>
  <c r="C172" i="39"/>
  <c r="R172" i="39"/>
  <c r="Q172" i="39"/>
  <c r="A173" i="39"/>
  <c r="B173" i="39"/>
  <c r="C173" i="39"/>
  <c r="R173" i="39"/>
  <c r="P173" i="39"/>
  <c r="A174" i="39"/>
  <c r="B174" i="39"/>
  <c r="C174" i="39"/>
  <c r="R174" i="39"/>
  <c r="E174" i="39"/>
  <c r="A175" i="39"/>
  <c r="B175" i="39"/>
  <c r="C175" i="39"/>
  <c r="R175" i="39"/>
  <c r="E175" i="39"/>
  <c r="A176" i="39"/>
  <c r="B176" i="39"/>
  <c r="C176" i="39"/>
  <c r="R176" i="39"/>
  <c r="F176" i="39"/>
  <c r="K176" i="39"/>
  <c r="A177" i="39"/>
  <c r="B177" i="39"/>
  <c r="C177" i="39"/>
  <c r="R177" i="39"/>
  <c r="A178" i="39"/>
  <c r="B178" i="39"/>
  <c r="C178" i="39"/>
  <c r="R178" i="39"/>
  <c r="A179" i="39"/>
  <c r="B179" i="39"/>
  <c r="C179" i="39"/>
  <c r="R179" i="39"/>
  <c r="E179" i="39"/>
  <c r="A180" i="39"/>
  <c r="B180" i="39"/>
  <c r="C180" i="39"/>
  <c r="R180" i="39"/>
  <c r="A181" i="39"/>
  <c r="B181" i="39"/>
  <c r="C181" i="39"/>
  <c r="R181" i="39"/>
  <c r="A182" i="39"/>
  <c r="B182" i="39"/>
  <c r="C182" i="39"/>
  <c r="R182" i="39"/>
  <c r="E182" i="39"/>
  <c r="A183" i="39"/>
  <c r="B183" i="39"/>
  <c r="C183" i="39"/>
  <c r="R183" i="39"/>
  <c r="Q183" i="39"/>
  <c r="A184" i="39"/>
  <c r="B184" i="39"/>
  <c r="C184" i="39"/>
  <c r="R184" i="39"/>
  <c r="A185" i="39"/>
  <c r="B185" i="39"/>
  <c r="C185" i="39"/>
  <c r="R185" i="39"/>
  <c r="A186" i="39"/>
  <c r="B186" i="39"/>
  <c r="C186" i="39"/>
  <c r="R186" i="39"/>
  <c r="A187" i="39"/>
  <c r="B187" i="39"/>
  <c r="C187" i="39"/>
  <c r="R187" i="39"/>
  <c r="E187" i="39"/>
  <c r="A188" i="39"/>
  <c r="B188" i="39"/>
  <c r="C188" i="39"/>
  <c r="R188" i="39"/>
  <c r="A189" i="39"/>
  <c r="B189" i="39"/>
  <c r="C189" i="39"/>
  <c r="R189" i="39"/>
  <c r="H189" i="39"/>
  <c r="M189" i="39"/>
  <c r="A190" i="39"/>
  <c r="B190" i="39"/>
  <c r="C190" i="39"/>
  <c r="R190" i="39"/>
  <c r="H190" i="39"/>
  <c r="M190" i="39"/>
  <c r="A191" i="39"/>
  <c r="B191" i="39"/>
  <c r="C191" i="39"/>
  <c r="R191" i="39"/>
  <c r="A192" i="39"/>
  <c r="B192" i="39"/>
  <c r="C192" i="39"/>
  <c r="R192" i="39"/>
  <c r="F192" i="39"/>
  <c r="K192" i="39"/>
  <c r="A193" i="39"/>
  <c r="B193" i="39"/>
  <c r="C193" i="39"/>
  <c r="R193" i="39"/>
  <c r="A194" i="39"/>
  <c r="B194" i="39"/>
  <c r="C194" i="39"/>
  <c r="R194" i="39"/>
  <c r="A195" i="39"/>
  <c r="B195" i="39"/>
  <c r="C195" i="39"/>
  <c r="R195" i="39"/>
  <c r="A196" i="39"/>
  <c r="B196" i="39"/>
  <c r="C196" i="39"/>
  <c r="R196" i="39"/>
  <c r="A197" i="39"/>
  <c r="B197" i="39"/>
  <c r="C197" i="39"/>
  <c r="R197" i="39"/>
  <c r="A198" i="39"/>
  <c r="B198" i="39"/>
  <c r="C198" i="39"/>
  <c r="R198" i="39"/>
  <c r="A199" i="39"/>
  <c r="B199" i="39"/>
  <c r="C199" i="39"/>
  <c r="R199" i="39"/>
  <c r="Q199" i="39"/>
  <c r="A200" i="39"/>
  <c r="B200" i="39"/>
  <c r="C200" i="39"/>
  <c r="R200" i="39"/>
  <c r="Q200" i="39"/>
  <c r="A201" i="39"/>
  <c r="B201" i="39"/>
  <c r="C201" i="39"/>
  <c r="R201" i="39"/>
  <c r="H201" i="39"/>
  <c r="M201" i="39"/>
  <c r="A202" i="39"/>
  <c r="B202" i="39"/>
  <c r="C202" i="39"/>
  <c r="R202" i="39"/>
  <c r="A203" i="39"/>
  <c r="B203" i="39"/>
  <c r="C203" i="39"/>
  <c r="R203" i="39"/>
  <c r="Q203" i="39"/>
  <c r="A204" i="39"/>
  <c r="B204" i="39"/>
  <c r="C204" i="39"/>
  <c r="R204" i="39"/>
  <c r="A205" i="39"/>
  <c r="B205" i="39"/>
  <c r="C205" i="39"/>
  <c r="R205" i="39"/>
  <c r="G205" i="39"/>
  <c r="L205" i="39"/>
  <c r="A206" i="39"/>
  <c r="B206" i="39"/>
  <c r="C206" i="39"/>
  <c r="R206" i="39"/>
  <c r="J206" i="39"/>
  <c r="A207" i="39"/>
  <c r="B207" i="39"/>
  <c r="C207" i="39"/>
  <c r="R207" i="39"/>
  <c r="A208" i="39"/>
  <c r="B208" i="39"/>
  <c r="C208" i="39"/>
  <c r="R208" i="39"/>
  <c r="A209" i="39"/>
  <c r="B209" i="39"/>
  <c r="C209" i="39"/>
  <c r="R209" i="39"/>
  <c r="P209" i="39"/>
  <c r="A210" i="39"/>
  <c r="B210" i="39"/>
  <c r="C210" i="39"/>
  <c r="R210" i="39"/>
  <c r="A211" i="39"/>
  <c r="B211" i="39"/>
  <c r="C211" i="39"/>
  <c r="R211" i="39"/>
  <c r="A212" i="39"/>
  <c r="B212" i="39"/>
  <c r="C212" i="39"/>
  <c r="R212" i="39"/>
  <c r="A213" i="39"/>
  <c r="B213" i="39"/>
  <c r="C213" i="39"/>
  <c r="R213" i="39"/>
  <c r="E213" i="39"/>
  <c r="A214" i="39"/>
  <c r="B214" i="39"/>
  <c r="C214" i="39"/>
  <c r="R214" i="39"/>
  <c r="A215" i="39"/>
  <c r="B215" i="39"/>
  <c r="C215" i="39"/>
  <c r="R215" i="39"/>
  <c r="F215" i="39"/>
  <c r="K215" i="39"/>
  <c r="A216" i="39"/>
  <c r="B216" i="39"/>
  <c r="C216" i="39"/>
  <c r="R216" i="39"/>
  <c r="I216" i="39"/>
  <c r="N216" i="39"/>
  <c r="A217" i="39"/>
  <c r="B217" i="39"/>
  <c r="C217" i="39"/>
  <c r="R217" i="39"/>
  <c r="F217" i="39"/>
  <c r="K217" i="39"/>
  <c r="A218" i="39"/>
  <c r="B218" i="39"/>
  <c r="C218" i="39"/>
  <c r="R218" i="39"/>
  <c r="A219" i="39"/>
  <c r="B219" i="39"/>
  <c r="C219" i="39"/>
  <c r="R219" i="39"/>
  <c r="A220" i="39"/>
  <c r="B220" i="39"/>
  <c r="C220" i="39"/>
  <c r="R220" i="39"/>
  <c r="G220" i="39"/>
  <c r="L220" i="39"/>
  <c r="A221" i="39"/>
  <c r="B221" i="39"/>
  <c r="C221" i="39"/>
  <c r="R221" i="39"/>
  <c r="E221" i="39"/>
  <c r="A222" i="39"/>
  <c r="B222" i="39"/>
  <c r="C222" i="39"/>
  <c r="R222" i="39"/>
  <c r="J222" i="39"/>
  <c r="A223" i="39"/>
  <c r="B223" i="39"/>
  <c r="C223" i="39"/>
  <c r="R223" i="39"/>
  <c r="A224" i="39"/>
  <c r="B224" i="39"/>
  <c r="C224" i="39"/>
  <c r="R224" i="39"/>
  <c r="G224" i="39"/>
  <c r="L224" i="39"/>
  <c r="A225" i="39"/>
  <c r="B225" i="39"/>
  <c r="C225" i="39"/>
  <c r="R225" i="39"/>
  <c r="A226" i="39"/>
  <c r="B226" i="39"/>
  <c r="C226" i="39"/>
  <c r="R226" i="39"/>
  <c r="Q226" i="39"/>
  <c r="A227" i="39"/>
  <c r="B227" i="39"/>
  <c r="C227" i="39"/>
  <c r="R227" i="39"/>
  <c r="E227" i="39"/>
  <c r="A228" i="39"/>
  <c r="B228" i="39"/>
  <c r="C228" i="39"/>
  <c r="R228" i="39"/>
  <c r="F228" i="39"/>
  <c r="K228" i="39"/>
  <c r="A229" i="39"/>
  <c r="B229" i="39"/>
  <c r="C229" i="39"/>
  <c r="R229" i="39"/>
  <c r="A230" i="39"/>
  <c r="B230" i="39"/>
  <c r="C230" i="39"/>
  <c r="R230" i="39"/>
  <c r="A231" i="39"/>
  <c r="B231" i="39"/>
  <c r="C231" i="39"/>
  <c r="R231" i="39"/>
  <c r="E231" i="39"/>
  <c r="A232" i="39"/>
  <c r="B232" i="39"/>
  <c r="C232" i="39"/>
  <c r="R232" i="39"/>
  <c r="H232" i="39"/>
  <c r="M232" i="39"/>
  <c r="A233" i="39"/>
  <c r="B233" i="39"/>
  <c r="C233" i="39"/>
  <c r="R233" i="39"/>
  <c r="I233" i="39"/>
  <c r="N233" i="39"/>
  <c r="A234" i="39"/>
  <c r="B234" i="39"/>
  <c r="C234" i="39"/>
  <c r="R234" i="39"/>
  <c r="A235" i="39"/>
  <c r="B235" i="39"/>
  <c r="C235" i="39"/>
  <c r="R235" i="39"/>
  <c r="Q235" i="39"/>
  <c r="A236" i="39"/>
  <c r="B236" i="39"/>
  <c r="C236" i="39"/>
  <c r="R236" i="39"/>
  <c r="F236" i="39"/>
  <c r="K236" i="39"/>
  <c r="A237" i="39"/>
  <c r="B237" i="39"/>
  <c r="C237" i="39"/>
  <c r="R237" i="39"/>
  <c r="H237" i="39"/>
  <c r="M237" i="39"/>
  <c r="A238" i="39"/>
  <c r="B238" i="39"/>
  <c r="C238" i="39"/>
  <c r="R238" i="39"/>
  <c r="F238" i="39"/>
  <c r="K238" i="39"/>
  <c r="A239" i="39"/>
  <c r="B239" i="39"/>
  <c r="C239" i="39"/>
  <c r="E239" i="39"/>
  <c r="F239" i="39"/>
  <c r="K239" i="39"/>
  <c r="G239" i="39"/>
  <c r="H239" i="39"/>
  <c r="I239" i="39"/>
  <c r="J239" i="39"/>
  <c r="L239" i="39"/>
  <c r="M239" i="39"/>
  <c r="N239" i="39"/>
  <c r="P239" i="39"/>
  <c r="S239" i="39"/>
  <c r="Q239" i="39"/>
  <c r="R239" i="39"/>
  <c r="T239" i="39"/>
  <c r="A240" i="39"/>
  <c r="B240" i="39"/>
  <c r="C240" i="39"/>
  <c r="E240" i="39"/>
  <c r="F240" i="39"/>
  <c r="G240" i="39"/>
  <c r="L240" i="39"/>
  <c r="H240" i="39"/>
  <c r="I240" i="39"/>
  <c r="K240" i="39"/>
  <c r="M240" i="39"/>
  <c r="O240" i="39"/>
  <c r="N240" i="39"/>
  <c r="P240" i="39"/>
  <c r="Q240" i="39"/>
  <c r="R240" i="39"/>
  <c r="S240" i="39"/>
  <c r="T240" i="39"/>
  <c r="A241" i="39"/>
  <c r="B241" i="39"/>
  <c r="C241" i="39"/>
  <c r="E241" i="39"/>
  <c r="F241" i="39"/>
  <c r="G241" i="39"/>
  <c r="H241" i="39"/>
  <c r="M241" i="39"/>
  <c r="I241" i="39"/>
  <c r="K241" i="39"/>
  <c r="L241" i="39"/>
  <c r="O241" i="39"/>
  <c r="N241" i="39"/>
  <c r="P241" i="39"/>
  <c r="S241" i="39"/>
  <c r="Q241" i="39"/>
  <c r="R241" i="39"/>
  <c r="T241" i="39"/>
  <c r="A242" i="39"/>
  <c r="B242" i="39"/>
  <c r="C242" i="39"/>
  <c r="E242" i="39"/>
  <c r="F242" i="39"/>
  <c r="G242" i="39"/>
  <c r="H242" i="39"/>
  <c r="I242" i="39"/>
  <c r="N242" i="39"/>
  <c r="K242" i="39"/>
  <c r="L242" i="39"/>
  <c r="M242" i="39"/>
  <c r="P242" i="39"/>
  <c r="S242" i="39"/>
  <c r="Q242" i="39"/>
  <c r="R242" i="39"/>
  <c r="A243" i="39"/>
  <c r="B243" i="39"/>
  <c r="C243" i="39"/>
  <c r="E243" i="39"/>
  <c r="F243" i="39"/>
  <c r="K243" i="39"/>
  <c r="G243" i="39"/>
  <c r="H243" i="39"/>
  <c r="I243" i="39"/>
  <c r="J243" i="39"/>
  <c r="L243" i="39"/>
  <c r="M243" i="39"/>
  <c r="N243" i="39"/>
  <c r="P243" i="39"/>
  <c r="S243" i="39"/>
  <c r="Q243" i="39"/>
  <c r="R243" i="39"/>
  <c r="T243" i="39"/>
  <c r="A244" i="39"/>
  <c r="B244" i="39"/>
  <c r="C244" i="39"/>
  <c r="E244" i="39"/>
  <c r="F244" i="39"/>
  <c r="K244" i="39"/>
  <c r="G244" i="39"/>
  <c r="L244" i="39"/>
  <c r="H244" i="39"/>
  <c r="I244" i="39"/>
  <c r="J244" i="39"/>
  <c r="M244" i="39"/>
  <c r="N244" i="39"/>
  <c r="O244" i="39"/>
  <c r="P244" i="39"/>
  <c r="Q244" i="39"/>
  <c r="R244" i="39"/>
  <c r="S244" i="39"/>
  <c r="T244" i="39"/>
  <c r="A245" i="39"/>
  <c r="B245" i="39"/>
  <c r="C245" i="39"/>
  <c r="E245" i="39"/>
  <c r="F245" i="39"/>
  <c r="G245" i="39"/>
  <c r="H245" i="39"/>
  <c r="M245" i="39"/>
  <c r="I245" i="39"/>
  <c r="K245" i="39"/>
  <c r="L245" i="39"/>
  <c r="O245" i="39"/>
  <c r="N245" i="39"/>
  <c r="P245" i="39"/>
  <c r="S245" i="39"/>
  <c r="Q245" i="39"/>
  <c r="R245" i="39"/>
  <c r="T245" i="39"/>
  <c r="A246" i="39"/>
  <c r="B246" i="39"/>
  <c r="C246" i="39"/>
  <c r="E246" i="39"/>
  <c r="F246" i="39"/>
  <c r="G246" i="39"/>
  <c r="J246" i="39"/>
  <c r="H246" i="39"/>
  <c r="I246" i="39"/>
  <c r="N246" i="39"/>
  <c r="K246" i="39"/>
  <c r="L246" i="39"/>
  <c r="M246" i="39"/>
  <c r="P246" i="39"/>
  <c r="S246" i="39"/>
  <c r="Q246" i="39"/>
  <c r="R246" i="39"/>
  <c r="T246" i="39"/>
  <c r="A247" i="39"/>
  <c r="B247" i="39"/>
  <c r="C247" i="39"/>
  <c r="E247" i="39"/>
  <c r="F247" i="39"/>
  <c r="K247" i="39"/>
  <c r="G247" i="39"/>
  <c r="H247" i="39"/>
  <c r="I247" i="39"/>
  <c r="J247" i="39"/>
  <c r="L247" i="39"/>
  <c r="M247" i="39"/>
  <c r="N247" i="39"/>
  <c r="P247" i="39"/>
  <c r="S247" i="39"/>
  <c r="Q247" i="39"/>
  <c r="R247" i="39"/>
  <c r="A248" i="39"/>
  <c r="B248" i="39"/>
  <c r="C248" i="39"/>
  <c r="E248" i="39"/>
  <c r="F248" i="39"/>
  <c r="K248" i="39"/>
  <c r="G248" i="39"/>
  <c r="L248" i="39"/>
  <c r="H248" i="39"/>
  <c r="I248" i="39"/>
  <c r="J248" i="39"/>
  <c r="M248" i="39"/>
  <c r="N248" i="39"/>
  <c r="O248" i="39"/>
  <c r="P248" i="39"/>
  <c r="Q248" i="39"/>
  <c r="R248" i="39"/>
  <c r="S248" i="39"/>
  <c r="T248" i="39"/>
  <c r="A249" i="39"/>
  <c r="B249" i="39"/>
  <c r="C249" i="39"/>
  <c r="E249" i="39"/>
  <c r="F249" i="39"/>
  <c r="G249" i="39"/>
  <c r="J249" i="39"/>
  <c r="H249" i="39"/>
  <c r="M249" i="39"/>
  <c r="I249" i="39"/>
  <c r="K249" i="39"/>
  <c r="L249" i="39"/>
  <c r="O249" i="39"/>
  <c r="N249" i="39"/>
  <c r="P249" i="39"/>
  <c r="S249" i="39"/>
  <c r="Q249" i="39"/>
  <c r="R249" i="39"/>
  <c r="T249" i="39"/>
  <c r="A250" i="39"/>
  <c r="B250" i="39"/>
  <c r="C250" i="39"/>
  <c r="E250" i="39"/>
  <c r="F250" i="39"/>
  <c r="G250" i="39"/>
  <c r="J250" i="39"/>
  <c r="H250" i="39"/>
  <c r="I250" i="39"/>
  <c r="N250" i="39"/>
  <c r="K250" i="39"/>
  <c r="L250" i="39"/>
  <c r="O250" i="39"/>
  <c r="M250" i="39"/>
  <c r="P250" i="39"/>
  <c r="S250" i="39"/>
  <c r="Q250" i="39"/>
  <c r="R250" i="39"/>
  <c r="T250" i="39"/>
  <c r="A251" i="39"/>
  <c r="B251" i="39"/>
  <c r="C251" i="39"/>
  <c r="E251" i="39"/>
  <c r="F251" i="39"/>
  <c r="K251" i="39"/>
  <c r="G251" i="39"/>
  <c r="H251" i="39"/>
  <c r="I251" i="39"/>
  <c r="J251" i="39"/>
  <c r="L251" i="39"/>
  <c r="M251" i="39"/>
  <c r="O251" i="39"/>
  <c r="N251" i="39"/>
  <c r="P251" i="39"/>
  <c r="S251" i="39"/>
  <c r="Q251" i="39"/>
  <c r="R251" i="39"/>
  <c r="T251" i="39"/>
  <c r="A252" i="39"/>
  <c r="B252" i="39"/>
  <c r="C252" i="39"/>
  <c r="E252" i="39"/>
  <c r="F252" i="39"/>
  <c r="G252" i="39"/>
  <c r="L252" i="39"/>
  <c r="O252" i="39"/>
  <c r="H252" i="39"/>
  <c r="I252" i="39"/>
  <c r="K252" i="39"/>
  <c r="M252" i="39"/>
  <c r="N252" i="39"/>
  <c r="P252" i="39"/>
  <c r="Q252" i="39"/>
  <c r="R252" i="39"/>
  <c r="S252" i="39"/>
  <c r="T252" i="39"/>
  <c r="A253" i="39"/>
  <c r="B253" i="39"/>
  <c r="C253" i="39"/>
  <c r="E253" i="39"/>
  <c r="F253" i="39"/>
  <c r="G253" i="39"/>
  <c r="J253" i="39"/>
  <c r="H253" i="39"/>
  <c r="M253" i="39"/>
  <c r="I253" i="39"/>
  <c r="K253" i="39"/>
  <c r="L253" i="39"/>
  <c r="O253" i="39"/>
  <c r="N253" i="39"/>
  <c r="P253" i="39"/>
  <c r="S253" i="39"/>
  <c r="Q253" i="39"/>
  <c r="R253" i="39"/>
  <c r="T253" i="39"/>
  <c r="J254" i="39"/>
  <c r="H1" i="53"/>
  <c r="H2" i="53"/>
  <c r="H7" i="53"/>
  <c r="H8" i="53"/>
  <c r="J4" i="38"/>
  <c r="M4" i="38"/>
  <c r="H109" i="38"/>
  <c r="D24" i="34"/>
  <c r="D17" i="43"/>
  <c r="J5" i="38"/>
  <c r="G109" i="38"/>
  <c r="D23" i="34"/>
  <c r="D16" i="43"/>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J154" i="39"/>
  <c r="M19" i="38"/>
  <c r="J20" i="38"/>
  <c r="M20" i="38"/>
  <c r="J21" i="38"/>
  <c r="J156" i="39"/>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J186" i="39"/>
  <c r="M51" i="38"/>
  <c r="J52" i="38"/>
  <c r="M52" i="38"/>
  <c r="J53" i="38"/>
  <c r="M53" i="38"/>
  <c r="J54" i="38"/>
  <c r="M54" i="38"/>
  <c r="J55" i="38"/>
  <c r="M55" i="38"/>
  <c r="J56" i="38"/>
  <c r="M56" i="38"/>
  <c r="J57" i="38"/>
  <c r="M57" i="38"/>
  <c r="J58" i="38"/>
  <c r="M58" i="38"/>
  <c r="J59" i="38"/>
  <c r="M59" i="38"/>
  <c r="J60" i="38"/>
  <c r="M60" i="38"/>
  <c r="J61" i="38"/>
  <c r="J196" i="39"/>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J230" i="39"/>
  <c r="M95" i="38"/>
  <c r="J96" i="38"/>
  <c r="M96" i="38"/>
  <c r="J97" i="38"/>
  <c r="M97" i="38"/>
  <c r="J98" i="38"/>
  <c r="M98" i="38"/>
  <c r="J99" i="38"/>
  <c r="J234" i="39"/>
  <c r="M99" i="38"/>
  <c r="J100" i="38"/>
  <c r="M100" i="38"/>
  <c r="J101" i="38"/>
  <c r="M101" i="38"/>
  <c r="J102" i="38"/>
  <c r="M102" i="38"/>
  <c r="J103" i="38"/>
  <c r="M103" i="38"/>
  <c r="G107" i="38"/>
  <c r="H107" i="38"/>
  <c r="B24" i="34"/>
  <c r="B17" i="43"/>
  <c r="G108" i="38"/>
  <c r="C23" i="34"/>
  <c r="H108" i="38"/>
  <c r="C24" i="34"/>
  <c r="C17" i="43"/>
  <c r="G110" i="38"/>
  <c r="H110" i="38"/>
  <c r="E24" i="34"/>
  <c r="E17" i="43"/>
  <c r="G111" i="38"/>
  <c r="H111" i="38"/>
  <c r="F24" i="34"/>
  <c r="F17" i="43"/>
  <c r="G112" i="38"/>
  <c r="G23" i="34"/>
  <c r="F43" i="44"/>
  <c r="H112" i="38"/>
  <c r="G24" i="34"/>
  <c r="G17" i="43"/>
  <c r="G113" i="38"/>
  <c r="H113" i="38"/>
  <c r="H24" i="34"/>
  <c r="H17" i="43"/>
  <c r="G114" i="38"/>
  <c r="H114" i="38"/>
  <c r="G115" i="38"/>
  <c r="I2" i="49"/>
  <c r="B5" i="49"/>
  <c r="C5" i="49"/>
  <c r="D5" i="49"/>
  <c r="F5" i="49"/>
  <c r="E5" i="49"/>
  <c r="G5" i="49"/>
  <c r="F4" i="51"/>
  <c r="J5" i="49"/>
  <c r="B6" i="49"/>
  <c r="C6" i="49"/>
  <c r="D6" i="49"/>
  <c r="E6" i="49"/>
  <c r="F6" i="49"/>
  <c r="J6" i="49"/>
  <c r="G6" i="49"/>
  <c r="B7" i="49"/>
  <c r="C7" i="49"/>
  <c r="D7" i="49"/>
  <c r="E7" i="49"/>
  <c r="F7" i="49"/>
  <c r="J7" i="49"/>
  <c r="G7" i="49"/>
  <c r="B8" i="49"/>
  <c r="C8" i="49"/>
  <c r="D8" i="49"/>
  <c r="F8" i="49"/>
  <c r="E8" i="49"/>
  <c r="G8" i="49"/>
  <c r="J8" i="49"/>
  <c r="B9" i="49"/>
  <c r="C9" i="49"/>
  <c r="D9" i="49"/>
  <c r="F9" i="49"/>
  <c r="E9" i="49"/>
  <c r="G9" i="49"/>
  <c r="J9" i="49"/>
  <c r="B10" i="49"/>
  <c r="C10" i="49"/>
  <c r="D10" i="49"/>
  <c r="E10" i="49"/>
  <c r="F10" i="49"/>
  <c r="J10" i="49"/>
  <c r="G10" i="49"/>
  <c r="B11" i="49"/>
  <c r="C11" i="49"/>
  <c r="D11" i="49"/>
  <c r="E11" i="49"/>
  <c r="F11" i="49"/>
  <c r="J11" i="49"/>
  <c r="G11" i="49"/>
  <c r="B12" i="49"/>
  <c r="C12" i="49"/>
  <c r="D12" i="49"/>
  <c r="F12" i="49"/>
  <c r="E12" i="49"/>
  <c r="G12" i="49"/>
  <c r="J12" i="49"/>
  <c r="B13" i="49"/>
  <c r="C13" i="49"/>
  <c r="D13" i="49"/>
  <c r="F13" i="49"/>
  <c r="E13" i="49"/>
  <c r="G13" i="49"/>
  <c r="J13" i="49"/>
  <c r="B14" i="49"/>
  <c r="C14" i="49"/>
  <c r="D14" i="49"/>
  <c r="E14" i="49"/>
  <c r="F14" i="49"/>
  <c r="J14" i="49"/>
  <c r="G14" i="49"/>
  <c r="B15" i="49"/>
  <c r="C15" i="49"/>
  <c r="D15" i="49"/>
  <c r="E15" i="49"/>
  <c r="F15" i="49"/>
  <c r="J15" i="49"/>
  <c r="G15" i="49"/>
  <c r="B16" i="49"/>
  <c r="C16" i="49"/>
  <c r="D16" i="49"/>
  <c r="F16" i="49"/>
  <c r="E16" i="49"/>
  <c r="G16" i="49"/>
  <c r="J16" i="49"/>
  <c r="B17" i="49"/>
  <c r="C17" i="49"/>
  <c r="D17" i="49"/>
  <c r="F17" i="49"/>
  <c r="E17" i="49"/>
  <c r="G17" i="49"/>
  <c r="J17" i="49"/>
  <c r="B18" i="49"/>
  <c r="C18" i="49"/>
  <c r="D18" i="49"/>
  <c r="E18" i="49"/>
  <c r="E5" i="51"/>
  <c r="F23" i="51"/>
  <c r="F25" i="51"/>
  <c r="F18" i="49"/>
  <c r="J18" i="49"/>
  <c r="G18" i="49"/>
  <c r="F5" i="51"/>
  <c r="B19" i="49"/>
  <c r="C19" i="49"/>
  <c r="D19" i="49"/>
  <c r="E19" i="49"/>
  <c r="F19" i="49"/>
  <c r="J19" i="49"/>
  <c r="G19" i="49"/>
  <c r="B20" i="49"/>
  <c r="C20" i="49"/>
  <c r="D20" i="49"/>
  <c r="F20" i="49"/>
  <c r="E20" i="49"/>
  <c r="G20" i="49"/>
  <c r="J20" i="49"/>
  <c r="B21" i="49"/>
  <c r="C21" i="49"/>
  <c r="D21" i="49"/>
  <c r="F21" i="49"/>
  <c r="E21" i="49"/>
  <c r="E6" i="51"/>
  <c r="G21" i="49"/>
  <c r="F6" i="51"/>
  <c r="J21" i="49"/>
  <c r="B22" i="49"/>
  <c r="C22" i="49"/>
  <c r="D22" i="49"/>
  <c r="E22" i="49"/>
  <c r="F22" i="49"/>
  <c r="J22" i="49"/>
  <c r="G22" i="49"/>
  <c r="B23" i="49"/>
  <c r="C23" i="49"/>
  <c r="D23" i="49"/>
  <c r="E23" i="49"/>
  <c r="F23" i="49"/>
  <c r="J23" i="49"/>
  <c r="G23" i="49"/>
  <c r="B24" i="49"/>
  <c r="C24" i="49"/>
  <c r="D24" i="49"/>
  <c r="F24" i="49"/>
  <c r="E24" i="49"/>
  <c r="G24" i="49"/>
  <c r="J24" i="49"/>
  <c r="B25" i="49"/>
  <c r="C25" i="49"/>
  <c r="D25" i="49"/>
  <c r="F25" i="49"/>
  <c r="E25" i="49"/>
  <c r="G25" i="49"/>
  <c r="J25" i="49"/>
  <c r="B26" i="49"/>
  <c r="C26" i="49"/>
  <c r="D26" i="49"/>
  <c r="E26" i="49"/>
  <c r="F26" i="49"/>
  <c r="J26" i="49"/>
  <c r="G26" i="49"/>
  <c r="B27" i="49"/>
  <c r="C27" i="49"/>
  <c r="D27" i="49"/>
  <c r="E27" i="49"/>
  <c r="F27" i="49"/>
  <c r="J27" i="49"/>
  <c r="G27" i="49"/>
  <c r="B28" i="49"/>
  <c r="C28" i="49"/>
  <c r="D28" i="49"/>
  <c r="F28" i="49"/>
  <c r="E28" i="49"/>
  <c r="G28" i="49"/>
  <c r="J28" i="49"/>
  <c r="B29" i="49"/>
  <c r="C29" i="49"/>
  <c r="D29" i="49"/>
  <c r="F29" i="49"/>
  <c r="E29" i="49"/>
  <c r="E7" i="51"/>
  <c r="G29" i="49"/>
  <c r="F7" i="51"/>
  <c r="J29" i="49"/>
  <c r="B30" i="49"/>
  <c r="C30" i="49"/>
  <c r="D30" i="49"/>
  <c r="E30" i="49"/>
  <c r="F30" i="49"/>
  <c r="J30" i="49"/>
  <c r="G30" i="49"/>
  <c r="B31" i="49"/>
  <c r="C31" i="49"/>
  <c r="D31" i="49"/>
  <c r="E31" i="49"/>
  <c r="F31" i="49"/>
  <c r="J31" i="49"/>
  <c r="G31" i="49"/>
  <c r="B32" i="49"/>
  <c r="C32" i="49"/>
  <c r="D32" i="49"/>
  <c r="F32" i="49"/>
  <c r="E32" i="49"/>
  <c r="E8" i="51"/>
  <c r="G32" i="49"/>
  <c r="F8" i="51"/>
  <c r="J32" i="49"/>
  <c r="B33" i="49"/>
  <c r="C33" i="49"/>
  <c r="D33" i="49"/>
  <c r="F33" i="49"/>
  <c r="E33" i="49"/>
  <c r="G33" i="49"/>
  <c r="J33" i="49"/>
  <c r="B34" i="49"/>
  <c r="C34" i="49"/>
  <c r="D34" i="49"/>
  <c r="E34" i="49"/>
  <c r="F34" i="49"/>
  <c r="J34" i="49"/>
  <c r="G34" i="49"/>
  <c r="B35" i="49"/>
  <c r="C35" i="49"/>
  <c r="D35" i="49"/>
  <c r="E35" i="49"/>
  <c r="F35" i="49"/>
  <c r="J35" i="49"/>
  <c r="G35" i="49"/>
  <c r="B36" i="49"/>
  <c r="C36" i="49"/>
  <c r="D36" i="49"/>
  <c r="F36" i="49"/>
  <c r="E36" i="49"/>
  <c r="G36" i="49"/>
  <c r="J36" i="49"/>
  <c r="B37" i="49"/>
  <c r="C37" i="49"/>
  <c r="D37" i="49"/>
  <c r="F37" i="49"/>
  <c r="E37" i="49"/>
  <c r="G37" i="49"/>
  <c r="J37" i="49"/>
  <c r="B38" i="49"/>
  <c r="C38" i="49"/>
  <c r="D38" i="49"/>
  <c r="E38" i="49"/>
  <c r="F38" i="49"/>
  <c r="J38" i="49"/>
  <c r="G38" i="49"/>
  <c r="B39" i="49"/>
  <c r="C39" i="49"/>
  <c r="D39" i="49"/>
  <c r="E39" i="49"/>
  <c r="F39" i="49"/>
  <c r="J39" i="49"/>
  <c r="G39" i="49"/>
  <c r="B40" i="49"/>
  <c r="C40" i="49"/>
  <c r="D40" i="49"/>
  <c r="F40" i="49"/>
  <c r="E40" i="49"/>
  <c r="G40" i="49"/>
  <c r="J40" i="49"/>
  <c r="B41" i="49"/>
  <c r="C41" i="49"/>
  <c r="D41" i="49"/>
  <c r="F41" i="49"/>
  <c r="E41" i="49"/>
  <c r="G41" i="49"/>
  <c r="J41" i="49"/>
  <c r="B42" i="49"/>
  <c r="C42" i="49"/>
  <c r="D42" i="49"/>
  <c r="E42" i="49"/>
  <c r="F42" i="49"/>
  <c r="J42" i="49"/>
  <c r="G42" i="49"/>
  <c r="B43" i="49"/>
  <c r="C43" i="49"/>
  <c r="D43" i="49"/>
  <c r="E43" i="49"/>
  <c r="F43" i="49"/>
  <c r="J43" i="49"/>
  <c r="G43" i="49"/>
  <c r="B44" i="49"/>
  <c r="C44" i="49"/>
  <c r="D44" i="49"/>
  <c r="F44" i="49"/>
  <c r="E44" i="49"/>
  <c r="G44" i="49"/>
  <c r="J44" i="49"/>
  <c r="B45" i="49"/>
  <c r="C45" i="49"/>
  <c r="D45" i="49"/>
  <c r="F45" i="49"/>
  <c r="E45" i="49"/>
  <c r="G45" i="49"/>
  <c r="J45" i="49"/>
  <c r="B46" i="49"/>
  <c r="C46" i="49"/>
  <c r="D46" i="49"/>
  <c r="E46" i="49"/>
  <c r="F46" i="49"/>
  <c r="J46" i="49"/>
  <c r="G46" i="49"/>
  <c r="B47" i="49"/>
  <c r="C47" i="49"/>
  <c r="D47" i="49"/>
  <c r="E47" i="49"/>
  <c r="F47" i="49"/>
  <c r="J47" i="49"/>
  <c r="G47" i="49"/>
  <c r="B48" i="49"/>
  <c r="C48" i="49"/>
  <c r="D48" i="49"/>
  <c r="F48" i="49"/>
  <c r="E48" i="49"/>
  <c r="G48" i="49"/>
  <c r="J48" i="49"/>
  <c r="B49" i="49"/>
  <c r="C49" i="49"/>
  <c r="D49" i="49"/>
  <c r="F49" i="49"/>
  <c r="E49" i="49"/>
  <c r="E9" i="51"/>
  <c r="G49" i="49"/>
  <c r="F9" i="51"/>
  <c r="J49" i="49"/>
  <c r="B50" i="49"/>
  <c r="C50" i="49"/>
  <c r="D50" i="49"/>
  <c r="E50" i="49"/>
  <c r="F50" i="49"/>
  <c r="J50" i="49"/>
  <c r="G50" i="49"/>
  <c r="B51" i="49"/>
  <c r="C51" i="49"/>
  <c r="D51" i="49"/>
  <c r="E51" i="49"/>
  <c r="F51" i="49"/>
  <c r="J51" i="49"/>
  <c r="G51" i="49"/>
  <c r="B52" i="49"/>
  <c r="C52" i="49"/>
  <c r="D52" i="49"/>
  <c r="F52" i="49"/>
  <c r="E52" i="49"/>
  <c r="G52" i="49"/>
  <c r="J52" i="49"/>
  <c r="B53" i="49"/>
  <c r="C53" i="49"/>
  <c r="D53" i="49"/>
  <c r="F53" i="49"/>
  <c r="E53" i="49"/>
  <c r="G53" i="49"/>
  <c r="J53" i="49"/>
  <c r="B54" i="49"/>
  <c r="C54" i="49"/>
  <c r="D54" i="49"/>
  <c r="E54" i="49"/>
  <c r="F54" i="49"/>
  <c r="J54" i="49"/>
  <c r="G54" i="49"/>
  <c r="B55" i="49"/>
  <c r="C55" i="49"/>
  <c r="D55" i="49"/>
  <c r="E55" i="49"/>
  <c r="F55" i="49"/>
  <c r="J55" i="49"/>
  <c r="G55" i="49"/>
  <c r="B56" i="49"/>
  <c r="C56" i="49"/>
  <c r="D56" i="49"/>
  <c r="F56" i="49"/>
  <c r="E56" i="49"/>
  <c r="E10" i="51"/>
  <c r="G56" i="49"/>
  <c r="F10" i="51"/>
  <c r="J56" i="49"/>
  <c r="B57" i="49"/>
  <c r="C57" i="49"/>
  <c r="D57" i="49"/>
  <c r="F57" i="49"/>
  <c r="E57" i="49"/>
  <c r="G57" i="49"/>
  <c r="J57" i="49"/>
  <c r="B58" i="49"/>
  <c r="C58" i="49"/>
  <c r="D58" i="49"/>
  <c r="E58" i="49"/>
  <c r="F58" i="49"/>
  <c r="J58" i="49"/>
  <c r="G58" i="49"/>
  <c r="B59" i="49"/>
  <c r="C59" i="49"/>
  <c r="D59" i="49"/>
  <c r="E59" i="49"/>
  <c r="F59" i="49"/>
  <c r="J59" i="49"/>
  <c r="G59" i="49"/>
  <c r="B60" i="49"/>
  <c r="C60" i="49"/>
  <c r="D60" i="49"/>
  <c r="F60" i="49"/>
  <c r="E60" i="49"/>
  <c r="G60" i="49"/>
  <c r="J60" i="49"/>
  <c r="B61" i="49"/>
  <c r="C61" i="49"/>
  <c r="D61" i="49"/>
  <c r="F61" i="49"/>
  <c r="E61" i="49"/>
  <c r="E11" i="51"/>
  <c r="G61" i="49"/>
  <c r="F11" i="51"/>
  <c r="J61" i="49"/>
  <c r="B62" i="49"/>
  <c r="C62" i="49"/>
  <c r="D62" i="49"/>
  <c r="E62" i="49"/>
  <c r="F62" i="49"/>
  <c r="J62" i="49"/>
  <c r="G62" i="49"/>
  <c r="B63" i="49"/>
  <c r="C63" i="49"/>
  <c r="D63" i="49"/>
  <c r="E63" i="49"/>
  <c r="F63" i="49"/>
  <c r="J63" i="49"/>
  <c r="G63" i="49"/>
  <c r="B64" i="49"/>
  <c r="C64" i="49"/>
  <c r="D64" i="49"/>
  <c r="F64" i="49"/>
  <c r="E64" i="49"/>
  <c r="E12" i="51"/>
  <c r="G64" i="49"/>
  <c r="F12" i="51"/>
  <c r="J64" i="49"/>
  <c r="B65" i="49"/>
  <c r="C65" i="49"/>
  <c r="D65" i="49"/>
  <c r="F65" i="49"/>
  <c r="J65" i="49"/>
  <c r="G65" i="49"/>
  <c r="B66" i="49"/>
  <c r="C66" i="49"/>
  <c r="D66" i="49"/>
  <c r="E66" i="49"/>
  <c r="F66" i="49"/>
  <c r="J66" i="49"/>
  <c r="G66" i="49"/>
  <c r="B67" i="49"/>
  <c r="C67" i="49"/>
  <c r="D67" i="49"/>
  <c r="F67" i="49"/>
  <c r="E67" i="49"/>
  <c r="G67" i="49"/>
  <c r="J67" i="49"/>
  <c r="B68" i="49"/>
  <c r="C68" i="49"/>
  <c r="D68" i="49"/>
  <c r="F68" i="49"/>
  <c r="E68" i="49"/>
  <c r="G68" i="49"/>
  <c r="J68" i="49"/>
  <c r="B69" i="49"/>
  <c r="C69" i="49"/>
  <c r="D69" i="49"/>
  <c r="E69" i="49"/>
  <c r="F69" i="49"/>
  <c r="J69" i="49"/>
  <c r="G69" i="49"/>
  <c r="B70" i="49"/>
  <c r="C70" i="49"/>
  <c r="D70" i="49"/>
  <c r="E70" i="49"/>
  <c r="F70" i="49"/>
  <c r="J70" i="49"/>
  <c r="G70" i="49"/>
  <c r="B71" i="49"/>
  <c r="C71" i="49"/>
  <c r="D71" i="49"/>
  <c r="F71" i="49"/>
  <c r="E71" i="49"/>
  <c r="G71" i="49"/>
  <c r="J71" i="49"/>
  <c r="B72" i="49"/>
  <c r="C72" i="49"/>
  <c r="D72" i="49"/>
  <c r="F72" i="49"/>
  <c r="E72" i="49"/>
  <c r="G72" i="49"/>
  <c r="J72" i="49"/>
  <c r="B73" i="49"/>
  <c r="C73" i="49"/>
  <c r="D73" i="49"/>
  <c r="E73" i="49"/>
  <c r="F73" i="49"/>
  <c r="J73" i="49"/>
  <c r="G73" i="49"/>
  <c r="B74" i="49"/>
  <c r="C74" i="49"/>
  <c r="D74" i="49"/>
  <c r="E74" i="49"/>
  <c r="F74" i="49"/>
  <c r="J74" i="49"/>
  <c r="G74" i="49"/>
  <c r="B75" i="49"/>
  <c r="C75" i="49"/>
  <c r="D75" i="49"/>
  <c r="F75" i="49"/>
  <c r="E75" i="49"/>
  <c r="E13" i="51"/>
  <c r="G75" i="49"/>
  <c r="F13" i="51"/>
  <c r="J75" i="49"/>
  <c r="B76" i="49"/>
  <c r="C76" i="49"/>
  <c r="D76" i="49"/>
  <c r="F76" i="49"/>
  <c r="E76" i="49"/>
  <c r="G76" i="49"/>
  <c r="J76" i="49"/>
  <c r="B77" i="49"/>
  <c r="C77" i="49"/>
  <c r="D77" i="49"/>
  <c r="E77" i="49"/>
  <c r="F77" i="49"/>
  <c r="J77" i="49"/>
  <c r="G77" i="49"/>
  <c r="B78" i="49"/>
  <c r="C78" i="49"/>
  <c r="D78" i="49"/>
  <c r="E78" i="49"/>
  <c r="F78" i="49"/>
  <c r="J78" i="49"/>
  <c r="G78" i="49"/>
  <c r="B79" i="49"/>
  <c r="C79" i="49"/>
  <c r="D79" i="49"/>
  <c r="F79" i="49"/>
  <c r="E79" i="49"/>
  <c r="G79" i="49"/>
  <c r="J79" i="49"/>
  <c r="B80" i="49"/>
  <c r="C80" i="49"/>
  <c r="D80" i="49"/>
  <c r="F80" i="49"/>
  <c r="E80" i="49"/>
  <c r="G80" i="49"/>
  <c r="J80" i="49"/>
  <c r="B81" i="49"/>
  <c r="C81" i="49"/>
  <c r="D81" i="49"/>
  <c r="E81" i="49"/>
  <c r="F81" i="49"/>
  <c r="J81" i="49"/>
  <c r="G81" i="49"/>
  <c r="B82" i="49"/>
  <c r="C82" i="49"/>
  <c r="D82" i="49"/>
  <c r="E82" i="49"/>
  <c r="F82" i="49"/>
  <c r="J82" i="49"/>
  <c r="G82" i="49"/>
  <c r="B83" i="49"/>
  <c r="C83" i="49"/>
  <c r="D83" i="49"/>
  <c r="F83" i="49"/>
  <c r="E83" i="49"/>
  <c r="E14" i="51"/>
  <c r="G83" i="49"/>
  <c r="F14" i="51"/>
  <c r="J83" i="49"/>
  <c r="B84" i="49"/>
  <c r="C84" i="49"/>
  <c r="D84" i="49"/>
  <c r="F84" i="49"/>
  <c r="E84" i="49"/>
  <c r="G84" i="49"/>
  <c r="J84" i="49"/>
  <c r="B85" i="49"/>
  <c r="C85" i="49"/>
  <c r="D85" i="49"/>
  <c r="E85" i="49"/>
  <c r="F85" i="49"/>
  <c r="J85" i="49"/>
  <c r="G85" i="49"/>
  <c r="B86" i="49"/>
  <c r="C86" i="49"/>
  <c r="D86" i="49"/>
  <c r="F86" i="49"/>
  <c r="E86" i="49"/>
  <c r="J86" i="49"/>
  <c r="G86" i="49"/>
  <c r="B87" i="49"/>
  <c r="C87" i="49"/>
  <c r="D87" i="49"/>
  <c r="F87" i="49"/>
  <c r="E87" i="49"/>
  <c r="G87" i="49"/>
  <c r="J87" i="49"/>
  <c r="B88" i="49"/>
  <c r="C88" i="49"/>
  <c r="D88" i="49"/>
  <c r="F88" i="49"/>
  <c r="E88" i="49"/>
  <c r="G88" i="49"/>
  <c r="J88" i="49"/>
  <c r="B89" i="49"/>
  <c r="C89" i="49"/>
  <c r="D89" i="49"/>
  <c r="E89" i="49"/>
  <c r="E15" i="51"/>
  <c r="F89" i="49"/>
  <c r="J89" i="49"/>
  <c r="G89" i="49"/>
  <c r="F15" i="51"/>
  <c r="B90" i="49"/>
  <c r="C90" i="49"/>
  <c r="D90" i="49"/>
  <c r="F90" i="49"/>
  <c r="E90" i="49"/>
  <c r="J90" i="49"/>
  <c r="G90" i="49"/>
  <c r="B91" i="49"/>
  <c r="C91" i="49"/>
  <c r="D91" i="49"/>
  <c r="F91" i="49"/>
  <c r="E91" i="49"/>
  <c r="E16" i="51"/>
  <c r="G91" i="49"/>
  <c r="F16" i="51"/>
  <c r="J91" i="49"/>
  <c r="B92" i="49"/>
  <c r="C92" i="49"/>
  <c r="D92" i="49"/>
  <c r="F92" i="49"/>
  <c r="E92" i="49"/>
  <c r="G92" i="49"/>
  <c r="J92" i="49"/>
  <c r="B93" i="49"/>
  <c r="C93" i="49"/>
  <c r="D93" i="49"/>
  <c r="E93" i="49"/>
  <c r="F93" i="49"/>
  <c r="J93" i="49"/>
  <c r="G93" i="49"/>
  <c r="B94" i="49"/>
  <c r="C94" i="49"/>
  <c r="D94" i="49"/>
  <c r="F94" i="49"/>
  <c r="E94" i="49"/>
  <c r="E17" i="51"/>
  <c r="J94" i="49"/>
  <c r="G94" i="49"/>
  <c r="F17" i="51"/>
  <c r="B95" i="49"/>
  <c r="C95" i="49"/>
  <c r="D95" i="49"/>
  <c r="F95" i="49"/>
  <c r="E95" i="49"/>
  <c r="E18" i="51"/>
  <c r="G95" i="49"/>
  <c r="F18" i="51"/>
  <c r="J95" i="49"/>
  <c r="B96" i="49"/>
  <c r="C96" i="49"/>
  <c r="D96" i="49"/>
  <c r="F96" i="49"/>
  <c r="E96" i="49"/>
  <c r="G96" i="49"/>
  <c r="J96" i="49"/>
  <c r="B97" i="49"/>
  <c r="C97" i="49"/>
  <c r="D97" i="49"/>
  <c r="E97" i="49"/>
  <c r="E19" i="51"/>
  <c r="F97" i="49"/>
  <c r="J97" i="49"/>
  <c r="G97" i="49"/>
  <c r="F19" i="51"/>
  <c r="B98" i="49"/>
  <c r="C98" i="49"/>
  <c r="D98" i="49"/>
  <c r="F98" i="49"/>
  <c r="E98" i="49"/>
  <c r="E20" i="51"/>
  <c r="J98" i="49"/>
  <c r="G98" i="49"/>
  <c r="F20" i="51"/>
  <c r="B99" i="49"/>
  <c r="C99" i="49"/>
  <c r="D99" i="49"/>
  <c r="F99" i="49"/>
  <c r="E99" i="49"/>
  <c r="G99" i="49"/>
  <c r="J99" i="49"/>
  <c r="B100" i="49"/>
  <c r="C100" i="49"/>
  <c r="D100" i="49"/>
  <c r="F100" i="49"/>
  <c r="E100" i="49"/>
  <c r="G100" i="49"/>
  <c r="J100" i="49"/>
  <c r="B101" i="49"/>
  <c r="C101" i="49"/>
  <c r="D101" i="49"/>
  <c r="E101" i="49"/>
  <c r="F101" i="49"/>
  <c r="J101" i="49"/>
  <c r="G101" i="49"/>
  <c r="B102" i="49"/>
  <c r="C102" i="49"/>
  <c r="D102" i="49"/>
  <c r="F102" i="49"/>
  <c r="E102" i="49"/>
  <c r="E21" i="51"/>
  <c r="J102" i="49"/>
  <c r="G102" i="49"/>
  <c r="F21" i="51"/>
  <c r="B103" i="49"/>
  <c r="C103" i="49"/>
  <c r="D103" i="49"/>
  <c r="F103" i="49"/>
  <c r="E103" i="49"/>
  <c r="G103" i="49"/>
  <c r="J103" i="49"/>
  <c r="B104" i="49"/>
  <c r="C104" i="49"/>
  <c r="D104" i="49"/>
  <c r="F104" i="49"/>
  <c r="E104" i="49"/>
  <c r="G104" i="49"/>
  <c r="J104" i="49"/>
  <c r="B105" i="49"/>
  <c r="C105" i="49"/>
  <c r="D105" i="49"/>
  <c r="E105" i="49"/>
  <c r="F105" i="49"/>
  <c r="J105" i="49"/>
  <c r="G105" i="49"/>
  <c r="B106" i="49"/>
  <c r="C106" i="49"/>
  <c r="D106" i="49"/>
  <c r="F106" i="49"/>
  <c r="E106" i="49"/>
  <c r="J106" i="49"/>
  <c r="G106" i="49"/>
  <c r="B107" i="49"/>
  <c r="C107" i="49"/>
  <c r="D107" i="49"/>
  <c r="F107" i="49"/>
  <c r="E107" i="49"/>
  <c r="G107" i="49"/>
  <c r="J107" i="49"/>
  <c r="B108" i="49"/>
  <c r="C108" i="49"/>
  <c r="D108" i="49"/>
  <c r="F108" i="49"/>
  <c r="E108" i="49"/>
  <c r="G108" i="49"/>
  <c r="J108" i="49"/>
  <c r="B109" i="49"/>
  <c r="C109" i="49"/>
  <c r="D109" i="49"/>
  <c r="E109" i="49"/>
  <c r="F109" i="49"/>
  <c r="J109" i="49"/>
  <c r="G109" i="49"/>
  <c r="B110" i="49"/>
  <c r="C110" i="49"/>
  <c r="D110" i="49"/>
  <c r="F110" i="49"/>
  <c r="E110" i="49"/>
  <c r="J110" i="49"/>
  <c r="G110" i="49"/>
  <c r="B111" i="49"/>
  <c r="C111" i="49"/>
  <c r="D111" i="49"/>
  <c r="F111" i="49"/>
  <c r="E111" i="49"/>
  <c r="G111" i="49"/>
  <c r="J111" i="49"/>
  <c r="B112" i="49"/>
  <c r="C112" i="49"/>
  <c r="D112" i="49"/>
  <c r="F112" i="49"/>
  <c r="E112" i="49"/>
  <c r="G112" i="49"/>
  <c r="J112" i="49"/>
  <c r="B113" i="49"/>
  <c r="C113" i="49"/>
  <c r="D113" i="49"/>
  <c r="E113" i="49"/>
  <c r="F113" i="49"/>
  <c r="J113" i="49"/>
  <c r="G113" i="49"/>
  <c r="B114" i="49"/>
  <c r="C114" i="49"/>
  <c r="D114" i="49"/>
  <c r="F114" i="49"/>
  <c r="E114" i="49"/>
  <c r="J114" i="49"/>
  <c r="G114" i="49"/>
  <c r="B115" i="49"/>
  <c r="C115" i="49"/>
  <c r="D115" i="49"/>
  <c r="F115" i="49"/>
  <c r="E115" i="49"/>
  <c r="G115" i="49"/>
  <c r="J115" i="49"/>
  <c r="B116" i="49"/>
  <c r="C116" i="49"/>
  <c r="D116" i="49"/>
  <c r="F116" i="49"/>
  <c r="E116" i="49"/>
  <c r="G116" i="49"/>
  <c r="J116" i="49"/>
  <c r="B117" i="49"/>
  <c r="C117" i="49"/>
  <c r="D117" i="49"/>
  <c r="E117" i="49"/>
  <c r="F117" i="49"/>
  <c r="J117" i="49"/>
  <c r="G117" i="49"/>
  <c r="B118" i="49"/>
  <c r="C118" i="49"/>
  <c r="D118" i="49"/>
  <c r="F118" i="49"/>
  <c r="E118" i="49"/>
  <c r="J118" i="49"/>
  <c r="G118" i="49"/>
  <c r="B119" i="49"/>
  <c r="C119" i="49"/>
  <c r="D119" i="49"/>
  <c r="F119" i="49"/>
  <c r="E119" i="49"/>
  <c r="G119" i="49"/>
  <c r="J119" i="49"/>
  <c r="G121" i="49"/>
  <c r="I121" i="49"/>
  <c r="I122" i="49"/>
  <c r="H115" i="38"/>
  <c r="J24" i="34"/>
  <c r="J17" i="43"/>
  <c r="A4" i="36"/>
  <c r="B4" i="36"/>
  <c r="C4" i="36"/>
  <c r="R4" i="36"/>
  <c r="I4" i="36"/>
  <c r="I4" i="39"/>
  <c r="A5" i="36"/>
  <c r="B5" i="36"/>
  <c r="C5" i="36"/>
  <c r="R5" i="36"/>
  <c r="A6" i="36"/>
  <c r="B6" i="36"/>
  <c r="C6" i="36"/>
  <c r="R6" i="36"/>
  <c r="E6" i="36"/>
  <c r="A7" i="36"/>
  <c r="B7" i="36"/>
  <c r="C7" i="36"/>
  <c r="R7" i="36"/>
  <c r="A8" i="36"/>
  <c r="B8" i="36"/>
  <c r="C8" i="36"/>
  <c r="R8" i="36"/>
  <c r="A9" i="36"/>
  <c r="B9" i="36"/>
  <c r="C9" i="36"/>
  <c r="R9" i="36"/>
  <c r="H9" i="36"/>
  <c r="M9" i="36"/>
  <c r="M9" i="39"/>
  <c r="A10" i="36"/>
  <c r="B10" i="36"/>
  <c r="C10" i="36"/>
  <c r="R10" i="36"/>
  <c r="A11" i="36"/>
  <c r="B11" i="36"/>
  <c r="C11" i="36"/>
  <c r="R11" i="36"/>
  <c r="F11" i="36"/>
  <c r="K11" i="36"/>
  <c r="K11" i="39"/>
  <c r="A12" i="36"/>
  <c r="B12" i="36"/>
  <c r="C12" i="36"/>
  <c r="R12" i="36"/>
  <c r="A13" i="36"/>
  <c r="B13" i="36"/>
  <c r="C13" i="36"/>
  <c r="R13" i="36"/>
  <c r="F13" i="36"/>
  <c r="F13" i="39"/>
  <c r="A14" i="36"/>
  <c r="B14" i="36"/>
  <c r="C14" i="36"/>
  <c r="R14" i="36"/>
  <c r="J14" i="36"/>
  <c r="J14" i="39"/>
  <c r="A15" i="36"/>
  <c r="B15" i="36"/>
  <c r="C15" i="36"/>
  <c r="R15" i="36"/>
  <c r="G15" i="36"/>
  <c r="G15" i="39"/>
  <c r="A16" i="36"/>
  <c r="B16" i="36"/>
  <c r="C16" i="36"/>
  <c r="O16" i="36"/>
  <c r="R16" i="36"/>
  <c r="G16" i="36"/>
  <c r="G16" i="39"/>
  <c r="A17" i="36"/>
  <c r="B17" i="36"/>
  <c r="C17" i="36"/>
  <c r="O17" i="36"/>
  <c r="R17" i="36"/>
  <c r="A18" i="36"/>
  <c r="B18" i="36"/>
  <c r="C18" i="36"/>
  <c r="R18" i="36"/>
  <c r="A19" i="36"/>
  <c r="B19" i="36"/>
  <c r="C19" i="36"/>
  <c r="R19" i="36"/>
  <c r="H19" i="36"/>
  <c r="H19" i="39"/>
  <c r="A20" i="36"/>
  <c r="B20" i="36"/>
  <c r="C20" i="36"/>
  <c r="R20" i="36"/>
  <c r="A21" i="36"/>
  <c r="B21" i="36"/>
  <c r="C21" i="36"/>
  <c r="R21" i="36"/>
  <c r="A22" i="36"/>
  <c r="B22" i="36"/>
  <c r="C22" i="36"/>
  <c r="R22" i="36"/>
  <c r="I22" i="36"/>
  <c r="I22" i="39"/>
  <c r="A23" i="36"/>
  <c r="B23" i="36"/>
  <c r="C23" i="36"/>
  <c r="R23" i="36"/>
  <c r="A24" i="36"/>
  <c r="B24" i="36"/>
  <c r="C24" i="36"/>
  <c r="R24" i="36"/>
  <c r="A25" i="36"/>
  <c r="B25" i="36"/>
  <c r="C25" i="36"/>
  <c r="O25" i="36"/>
  <c r="R25" i="36"/>
  <c r="F25" i="36"/>
  <c r="A26" i="36"/>
  <c r="B26" i="36"/>
  <c r="C26" i="36"/>
  <c r="R26" i="36"/>
  <c r="E26" i="36"/>
  <c r="A27" i="36"/>
  <c r="B27" i="36"/>
  <c r="C27" i="36"/>
  <c r="R27" i="36"/>
  <c r="A28" i="36"/>
  <c r="B28" i="36"/>
  <c r="C28" i="36"/>
  <c r="R28" i="36"/>
  <c r="F28" i="36"/>
  <c r="K28" i="36"/>
  <c r="K28" i="39"/>
  <c r="A29" i="36"/>
  <c r="B29" i="36"/>
  <c r="C29" i="36"/>
  <c r="O29" i="36"/>
  <c r="R29" i="36"/>
  <c r="I29" i="36"/>
  <c r="I29" i="39"/>
  <c r="A30" i="36"/>
  <c r="B30" i="36"/>
  <c r="C30" i="36"/>
  <c r="O30" i="36"/>
  <c r="R30" i="36"/>
  <c r="A31" i="36"/>
  <c r="B31" i="36"/>
  <c r="C31" i="36"/>
  <c r="R31" i="36"/>
  <c r="F31" i="36"/>
  <c r="K31" i="36"/>
  <c r="K31" i="39"/>
  <c r="A32" i="36"/>
  <c r="B32" i="36"/>
  <c r="C32" i="36"/>
  <c r="R32" i="36"/>
  <c r="A33" i="36"/>
  <c r="B33" i="36"/>
  <c r="C33" i="36"/>
  <c r="R33" i="36"/>
  <c r="P33" i="36"/>
  <c r="S33" i="36"/>
  <c r="A34" i="36"/>
  <c r="B34" i="36"/>
  <c r="C34" i="36"/>
  <c r="R34" i="36"/>
  <c r="P34" i="36"/>
  <c r="S34" i="36"/>
  <c r="A35" i="36"/>
  <c r="B35" i="36"/>
  <c r="C35" i="36"/>
  <c r="R35" i="36"/>
  <c r="A36" i="36"/>
  <c r="B36" i="36"/>
  <c r="C36" i="36"/>
  <c r="R36" i="36"/>
  <c r="A37" i="36"/>
  <c r="B37" i="36"/>
  <c r="C37" i="36"/>
  <c r="R37" i="36"/>
  <c r="G37" i="36"/>
  <c r="A38" i="36"/>
  <c r="B38" i="36"/>
  <c r="C38" i="36"/>
  <c r="R38" i="36"/>
  <c r="E38" i="36"/>
  <c r="A39" i="36"/>
  <c r="B39" i="36"/>
  <c r="C39" i="36"/>
  <c r="R39" i="36"/>
  <c r="A40" i="36"/>
  <c r="B40" i="36"/>
  <c r="C40" i="36"/>
  <c r="R40" i="36"/>
  <c r="Q40" i="36"/>
  <c r="Q40" i="39"/>
  <c r="A41" i="36"/>
  <c r="B41" i="36"/>
  <c r="C41" i="36"/>
  <c r="R41" i="36"/>
  <c r="F41" i="36"/>
  <c r="F41" i="39"/>
  <c r="A42" i="36"/>
  <c r="B42" i="36"/>
  <c r="C42" i="36"/>
  <c r="R42" i="36"/>
  <c r="A43" i="36"/>
  <c r="B43" i="36"/>
  <c r="C43" i="36"/>
  <c r="R43" i="36"/>
  <c r="A44" i="36"/>
  <c r="B44" i="36"/>
  <c r="C44" i="36"/>
  <c r="R44" i="36"/>
  <c r="A45" i="36"/>
  <c r="B45" i="36"/>
  <c r="C45" i="36"/>
  <c r="R45" i="36"/>
  <c r="A46" i="36"/>
  <c r="B46" i="36"/>
  <c r="C46" i="36"/>
  <c r="R46" i="36"/>
  <c r="I46" i="36"/>
  <c r="A47" i="36"/>
  <c r="B47" i="36"/>
  <c r="C47" i="36"/>
  <c r="R47" i="36"/>
  <c r="E47" i="36"/>
  <c r="E47" i="39"/>
  <c r="U47" i="39"/>
  <c r="A48" i="36"/>
  <c r="B48" i="36"/>
  <c r="C48" i="36"/>
  <c r="R48" i="36"/>
  <c r="A49" i="36"/>
  <c r="B49" i="36"/>
  <c r="C49" i="36"/>
  <c r="R49" i="36"/>
  <c r="E49" i="36"/>
  <c r="A50" i="36"/>
  <c r="B50" i="36"/>
  <c r="C50" i="36"/>
  <c r="R50" i="36"/>
  <c r="I50" i="36"/>
  <c r="A51" i="36"/>
  <c r="B51" i="36"/>
  <c r="C51" i="36"/>
  <c r="R51" i="36"/>
  <c r="A52" i="36"/>
  <c r="B52" i="36"/>
  <c r="C52" i="36"/>
  <c r="R52" i="36"/>
  <c r="H52" i="36"/>
  <c r="A53" i="36"/>
  <c r="B53" i="36"/>
  <c r="C53" i="36"/>
  <c r="R53" i="36"/>
  <c r="Q53" i="36"/>
  <c r="Q53" i="39"/>
  <c r="A54" i="36"/>
  <c r="B54" i="36"/>
  <c r="C54" i="36"/>
  <c r="R54" i="36"/>
  <c r="E54" i="36"/>
  <c r="A55" i="36"/>
  <c r="B55" i="36"/>
  <c r="C55" i="36"/>
  <c r="R55" i="36"/>
  <c r="A56" i="36"/>
  <c r="B56" i="36"/>
  <c r="C56" i="36"/>
  <c r="R56" i="36"/>
  <c r="H56" i="36"/>
  <c r="M56" i="36"/>
  <c r="M56" i="39"/>
  <c r="A57" i="36"/>
  <c r="B57" i="36"/>
  <c r="C57" i="36"/>
  <c r="R57" i="36"/>
  <c r="I57" i="36"/>
  <c r="A58" i="36"/>
  <c r="B58" i="36"/>
  <c r="C58" i="36"/>
  <c r="R58" i="36"/>
  <c r="F58" i="36"/>
  <c r="A59" i="36"/>
  <c r="B59" i="36"/>
  <c r="C59" i="36"/>
  <c r="R59" i="36"/>
  <c r="A60" i="36"/>
  <c r="B60" i="36"/>
  <c r="C60" i="36"/>
  <c r="R60" i="36"/>
  <c r="J60" i="36"/>
  <c r="J60" i="39"/>
  <c r="A61" i="36"/>
  <c r="B61" i="36"/>
  <c r="C61" i="36"/>
  <c r="R61" i="36"/>
  <c r="I61" i="36"/>
  <c r="A62" i="36"/>
  <c r="B62" i="36"/>
  <c r="C62" i="36"/>
  <c r="R62" i="36"/>
  <c r="A63" i="36"/>
  <c r="B63" i="36"/>
  <c r="C63" i="36"/>
  <c r="R63" i="36"/>
  <c r="A64" i="36"/>
  <c r="B64" i="36"/>
  <c r="C64" i="36"/>
  <c r="R64" i="36"/>
  <c r="A65" i="36"/>
  <c r="B65" i="36"/>
  <c r="C65" i="36"/>
  <c r="R65" i="36"/>
  <c r="A66" i="36"/>
  <c r="B66" i="36"/>
  <c r="C66" i="36"/>
  <c r="R66" i="36"/>
  <c r="A67" i="36"/>
  <c r="B67" i="36"/>
  <c r="C67" i="36"/>
  <c r="R67" i="36"/>
  <c r="A68" i="36"/>
  <c r="B68" i="36"/>
  <c r="C68" i="36"/>
  <c r="R68" i="36"/>
  <c r="A69" i="36"/>
  <c r="B69" i="36"/>
  <c r="C69" i="36"/>
  <c r="R69" i="36"/>
  <c r="E69" i="36"/>
  <c r="E69" i="39"/>
  <c r="U69" i="39"/>
  <c r="A70" i="36"/>
  <c r="B70" i="36"/>
  <c r="C70" i="36"/>
  <c r="R70" i="36"/>
  <c r="A71" i="36"/>
  <c r="B71" i="36"/>
  <c r="C71" i="36"/>
  <c r="R71" i="36"/>
  <c r="A72" i="36"/>
  <c r="B72" i="36"/>
  <c r="C72" i="36"/>
  <c r="R72" i="36"/>
  <c r="G72" i="36"/>
  <c r="G72" i="39"/>
  <c r="A73" i="36"/>
  <c r="B73" i="36"/>
  <c r="C73" i="36"/>
  <c r="R73" i="36"/>
  <c r="A74" i="36"/>
  <c r="B74" i="36"/>
  <c r="C74" i="36"/>
  <c r="R74" i="36"/>
  <c r="P74" i="36"/>
  <c r="P74" i="39"/>
  <c r="T74" i="39"/>
  <c r="A75" i="36"/>
  <c r="B75" i="36"/>
  <c r="C75" i="36"/>
  <c r="R75" i="36"/>
  <c r="A76" i="36"/>
  <c r="B76" i="36"/>
  <c r="C76" i="36"/>
  <c r="R76" i="36"/>
  <c r="A77" i="36"/>
  <c r="B77" i="36"/>
  <c r="C77" i="36"/>
  <c r="R77" i="36"/>
  <c r="A78" i="36"/>
  <c r="B78" i="36"/>
  <c r="C78" i="36"/>
  <c r="R78" i="36"/>
  <c r="A79" i="36"/>
  <c r="B79" i="36"/>
  <c r="C79" i="36"/>
  <c r="R79" i="36"/>
  <c r="E79" i="36"/>
  <c r="E79" i="39"/>
  <c r="U79" i="39"/>
  <c r="A80" i="36"/>
  <c r="B80" i="36"/>
  <c r="C80" i="36"/>
  <c r="R80" i="36"/>
  <c r="G80" i="36"/>
  <c r="L80" i="36"/>
  <c r="A81" i="36"/>
  <c r="B81" i="36"/>
  <c r="C81" i="36"/>
  <c r="R81" i="36"/>
  <c r="A82" i="36"/>
  <c r="B82" i="36"/>
  <c r="C82" i="36"/>
  <c r="R82" i="36"/>
  <c r="E82" i="36"/>
  <c r="U82" i="36"/>
  <c r="A83" i="36"/>
  <c r="B83" i="36"/>
  <c r="C83" i="36"/>
  <c r="R83" i="36"/>
  <c r="E83" i="36"/>
  <c r="A84" i="36"/>
  <c r="B84" i="36"/>
  <c r="C84" i="36"/>
  <c r="R84" i="36"/>
  <c r="E84" i="36"/>
  <c r="A85" i="36"/>
  <c r="B85" i="36"/>
  <c r="C85" i="36"/>
  <c r="R85" i="36"/>
  <c r="E85" i="36"/>
  <c r="A86" i="36"/>
  <c r="B86" i="36"/>
  <c r="C86" i="36"/>
  <c r="R86" i="36"/>
  <c r="G86" i="36"/>
  <c r="L86" i="36"/>
  <c r="A87" i="36"/>
  <c r="B87" i="36"/>
  <c r="C87" i="36"/>
  <c r="R87" i="36"/>
  <c r="H87" i="36"/>
  <c r="A88" i="36"/>
  <c r="B88" i="36"/>
  <c r="C88" i="36"/>
  <c r="R88" i="36"/>
  <c r="A89" i="36"/>
  <c r="B89" i="36"/>
  <c r="C89" i="36"/>
  <c r="R89" i="36"/>
  <c r="Q89" i="36"/>
  <c r="Q89" i="39"/>
  <c r="A90" i="36"/>
  <c r="B90" i="36"/>
  <c r="C90" i="36"/>
  <c r="R90" i="36"/>
  <c r="P90" i="36"/>
  <c r="T90" i="36"/>
  <c r="A91" i="36"/>
  <c r="B91" i="36"/>
  <c r="C91" i="36"/>
  <c r="R91" i="36"/>
  <c r="A92" i="36"/>
  <c r="B92" i="36"/>
  <c r="C92" i="36"/>
  <c r="R92" i="36"/>
  <c r="A93" i="36"/>
  <c r="B93" i="36"/>
  <c r="C93" i="36"/>
  <c r="R93" i="36"/>
  <c r="A94" i="36"/>
  <c r="B94" i="36"/>
  <c r="C94" i="36"/>
  <c r="R94" i="36"/>
  <c r="A95" i="36"/>
  <c r="B95" i="36"/>
  <c r="C95" i="36"/>
  <c r="R95" i="36"/>
  <c r="P95" i="36"/>
  <c r="A96" i="36"/>
  <c r="B96" i="36"/>
  <c r="C96" i="36"/>
  <c r="R96" i="36"/>
  <c r="G96" i="36"/>
  <c r="A97" i="36"/>
  <c r="B97" i="36"/>
  <c r="C97" i="36"/>
  <c r="R97" i="36"/>
  <c r="I97" i="36"/>
  <c r="A98" i="36"/>
  <c r="B98" i="36"/>
  <c r="C98" i="36"/>
  <c r="R98" i="36"/>
  <c r="E98" i="36"/>
  <c r="E98" i="39"/>
  <c r="U98" i="39"/>
  <c r="A99" i="36"/>
  <c r="B99" i="36"/>
  <c r="C99" i="36"/>
  <c r="R99" i="36"/>
  <c r="J99" i="36"/>
  <c r="J99" i="39"/>
  <c r="A100" i="36"/>
  <c r="B100" i="36"/>
  <c r="C100" i="36"/>
  <c r="R100" i="36"/>
  <c r="E100" i="36"/>
  <c r="E100" i="39"/>
  <c r="U100" i="39"/>
  <c r="A101" i="36"/>
  <c r="B101" i="36"/>
  <c r="C101" i="36"/>
  <c r="R101" i="36"/>
  <c r="A102" i="36"/>
  <c r="B102" i="36"/>
  <c r="C102" i="36"/>
  <c r="R102" i="36"/>
  <c r="I102" i="36"/>
  <c r="N102" i="36"/>
  <c r="N102" i="39"/>
  <c r="A103" i="36"/>
  <c r="B103" i="36"/>
  <c r="C103" i="36"/>
  <c r="R103" i="36"/>
  <c r="E103" i="36"/>
  <c r="E103" i="39"/>
  <c r="U103" i="39"/>
  <c r="A104" i="36"/>
  <c r="B104" i="36"/>
  <c r="C104" i="36"/>
  <c r="R104" i="36"/>
  <c r="A105" i="36"/>
  <c r="B105" i="36"/>
  <c r="C105" i="36"/>
  <c r="R105" i="36"/>
  <c r="F105" i="36"/>
  <c r="K105" i="36"/>
  <c r="K105" i="39"/>
  <c r="A106" i="36"/>
  <c r="B106" i="36"/>
  <c r="C106" i="36"/>
  <c r="R106" i="36"/>
  <c r="E106" i="36"/>
  <c r="E106" i="39"/>
  <c r="U106" i="39"/>
  <c r="A107" i="36"/>
  <c r="B107" i="36"/>
  <c r="C107" i="36"/>
  <c r="R107" i="36"/>
  <c r="F107" i="36"/>
  <c r="A108" i="36"/>
  <c r="B108" i="36"/>
  <c r="C108" i="36"/>
  <c r="R108" i="36"/>
  <c r="J108" i="36"/>
  <c r="J108" i="39"/>
  <c r="A109" i="36"/>
  <c r="B109" i="36"/>
  <c r="C109" i="36"/>
  <c r="R109" i="36"/>
  <c r="I109" i="36"/>
  <c r="I109" i="39"/>
  <c r="A110" i="36"/>
  <c r="B110" i="36"/>
  <c r="C110" i="36"/>
  <c r="R110" i="36"/>
  <c r="Q110" i="36"/>
  <c r="Q110" i="39"/>
  <c r="A111" i="36"/>
  <c r="B111" i="36"/>
  <c r="C111" i="36"/>
  <c r="R111" i="36"/>
  <c r="A112" i="36"/>
  <c r="B112" i="36"/>
  <c r="C112" i="36"/>
  <c r="R112" i="36"/>
  <c r="A113" i="36"/>
  <c r="B113" i="36"/>
  <c r="C113" i="36"/>
  <c r="R113" i="36"/>
  <c r="Q113" i="36"/>
  <c r="Q113" i="39"/>
  <c r="A114" i="36"/>
  <c r="B114" i="36"/>
  <c r="C114" i="36"/>
  <c r="R114" i="36"/>
  <c r="A115" i="36"/>
  <c r="B115" i="36"/>
  <c r="C115" i="36"/>
  <c r="R115" i="36"/>
  <c r="A116" i="36"/>
  <c r="B116" i="36"/>
  <c r="C116" i="36"/>
  <c r="R116" i="36"/>
  <c r="A117" i="36"/>
  <c r="B117" i="36"/>
  <c r="C117" i="36"/>
  <c r="R117" i="36"/>
  <c r="G117" i="36"/>
  <c r="G117" i="39"/>
  <c r="A118" i="36"/>
  <c r="B118" i="36"/>
  <c r="C118" i="36"/>
  <c r="R118" i="36"/>
  <c r="E118" i="36"/>
  <c r="A119" i="36"/>
  <c r="B119" i="36"/>
  <c r="C119" i="36"/>
  <c r="R119" i="36"/>
  <c r="Q119" i="36"/>
  <c r="Q119" i="39"/>
  <c r="A120" i="36"/>
  <c r="B120" i="36"/>
  <c r="C120" i="36"/>
  <c r="R120" i="36"/>
  <c r="H120" i="36"/>
  <c r="H120" i="39"/>
  <c r="A121" i="36"/>
  <c r="B121" i="36"/>
  <c r="C121" i="36"/>
  <c r="R121" i="36"/>
  <c r="A122" i="36"/>
  <c r="B122" i="36"/>
  <c r="C122" i="36"/>
  <c r="R122" i="36"/>
  <c r="A123" i="36"/>
  <c r="B123" i="36"/>
  <c r="C123" i="36"/>
  <c r="R123" i="36"/>
  <c r="P123" i="36"/>
  <c r="T123" i="36"/>
  <c r="A124" i="36"/>
  <c r="B124" i="36"/>
  <c r="C124" i="36"/>
  <c r="R124" i="36"/>
  <c r="I124" i="36"/>
  <c r="A125" i="36"/>
  <c r="B125" i="36"/>
  <c r="C125" i="36"/>
  <c r="R125" i="36"/>
  <c r="H125" i="36"/>
  <c r="H125" i="39"/>
  <c r="A126" i="36"/>
  <c r="B126" i="36"/>
  <c r="C126" i="36"/>
  <c r="R126" i="36"/>
  <c r="P126" i="36"/>
  <c r="A127" i="36"/>
  <c r="B127" i="36"/>
  <c r="C127" i="36"/>
  <c r="R127" i="36"/>
  <c r="H127" i="36"/>
  <c r="M127" i="36"/>
  <c r="M127" i="39"/>
  <c r="A128" i="36"/>
  <c r="B128" i="36"/>
  <c r="C128" i="36"/>
  <c r="R128" i="36"/>
  <c r="J128" i="36"/>
  <c r="J128" i="39"/>
  <c r="A129" i="36"/>
  <c r="B129" i="36"/>
  <c r="C129" i="36"/>
  <c r="R129" i="36"/>
  <c r="G129" i="36"/>
  <c r="G129" i="39"/>
  <c r="A130" i="36"/>
  <c r="B130" i="36"/>
  <c r="C130" i="36"/>
  <c r="R130" i="36"/>
  <c r="J130" i="36"/>
  <c r="J130" i="39"/>
  <c r="A131" i="36"/>
  <c r="B131" i="36"/>
  <c r="C131" i="36"/>
  <c r="R131" i="36"/>
  <c r="H131" i="36"/>
  <c r="A132" i="36"/>
  <c r="B132" i="36"/>
  <c r="C132" i="36"/>
  <c r="R132" i="36"/>
  <c r="A133" i="36"/>
  <c r="B133" i="36"/>
  <c r="C133" i="36"/>
  <c r="R133" i="36"/>
  <c r="I133" i="36"/>
  <c r="A134" i="36"/>
  <c r="B134" i="36"/>
  <c r="C134" i="36"/>
  <c r="R134" i="36"/>
  <c r="P134" i="36"/>
  <c r="P134" i="39"/>
  <c r="S134" i="39"/>
  <c r="A135" i="36"/>
  <c r="B135" i="36"/>
  <c r="C135" i="36"/>
  <c r="R135" i="36"/>
  <c r="A136" i="36"/>
  <c r="B136" i="36"/>
  <c r="C136" i="36"/>
  <c r="R136" i="36"/>
  <c r="J136" i="36"/>
  <c r="J136" i="39"/>
  <c r="A137" i="36"/>
  <c r="B137" i="36"/>
  <c r="C137" i="36"/>
  <c r="R137" i="36"/>
  <c r="A138" i="36"/>
  <c r="B138" i="36"/>
  <c r="C138" i="36"/>
  <c r="R138" i="36"/>
  <c r="E138" i="36"/>
  <c r="J139" i="36"/>
  <c r="H1" i="34"/>
  <c r="H2" i="34"/>
  <c r="H7" i="34"/>
  <c r="H8" i="34"/>
  <c r="K14" i="34"/>
  <c r="B23" i="34"/>
  <c r="B16" i="43"/>
  <c r="B18" i="43"/>
  <c r="F2" i="48"/>
  <c r="F120" i="48"/>
  <c r="F122" i="48"/>
  <c r="F121" i="48"/>
  <c r="G122" i="49"/>
  <c r="J4" i="25"/>
  <c r="J13" i="42"/>
  <c r="M4" i="25"/>
  <c r="J5" i="25"/>
  <c r="M5" i="25"/>
  <c r="J6" i="25"/>
  <c r="M6" i="25"/>
  <c r="J7" i="25"/>
  <c r="M7" i="25"/>
  <c r="J8" i="25"/>
  <c r="M8" i="25"/>
  <c r="J9" i="25"/>
  <c r="M9" i="25"/>
  <c r="J10" i="25"/>
  <c r="M10" i="25"/>
  <c r="J11" i="25"/>
  <c r="M11" i="25"/>
  <c r="J12" i="25"/>
  <c r="M12" i="25"/>
  <c r="J13" i="25"/>
  <c r="M13" i="25"/>
  <c r="J14" i="25"/>
  <c r="M14" i="25"/>
  <c r="J15" i="25"/>
  <c r="M15" i="25"/>
  <c r="J16" i="25"/>
  <c r="J4" i="42"/>
  <c r="M16" i="25"/>
  <c r="J17" i="25"/>
  <c r="J5" i="42"/>
  <c r="M17" i="25"/>
  <c r="J18" i="25"/>
  <c r="J6" i="42"/>
  <c r="M18" i="25"/>
  <c r="J19" i="25"/>
  <c r="J7" i="42"/>
  <c r="M19" i="25"/>
  <c r="J20" i="25"/>
  <c r="M20" i="25"/>
  <c r="J21" i="25"/>
  <c r="M21" i="25"/>
  <c r="J22" i="25"/>
  <c r="M22" i="25"/>
  <c r="J23" i="25"/>
  <c r="M23" i="25"/>
  <c r="J24" i="25"/>
  <c r="M24" i="25"/>
  <c r="J25" i="25"/>
  <c r="M25" i="25"/>
  <c r="J26" i="25"/>
  <c r="M26" i="25"/>
  <c r="J27" i="25"/>
  <c r="J9" i="42"/>
  <c r="M27" i="25"/>
  <c r="J28" i="25"/>
  <c r="M28" i="25"/>
  <c r="J29" i="25"/>
  <c r="M29" i="25"/>
  <c r="J30" i="25"/>
  <c r="M30" i="25"/>
  <c r="J31" i="25"/>
  <c r="M31" i="25"/>
  <c r="J32" i="25"/>
  <c r="J32" i="36"/>
  <c r="J32" i="39"/>
  <c r="M32" i="25"/>
  <c r="J33" i="25"/>
  <c r="M33" i="25"/>
  <c r="J34" i="25"/>
  <c r="J10" i="42"/>
  <c r="M34" i="25"/>
  <c r="J35" i="25"/>
  <c r="M35" i="25"/>
  <c r="J36" i="25"/>
  <c r="J36" i="36"/>
  <c r="J36" i="39"/>
  <c r="M36" i="25"/>
  <c r="J37" i="25"/>
  <c r="M37" i="25"/>
  <c r="J38" i="25"/>
  <c r="J11" i="42"/>
  <c r="M38" i="25"/>
  <c r="J39" i="25"/>
  <c r="J12" i="42"/>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J64" i="36"/>
  <c r="J64" i="39"/>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J107" i="25"/>
  <c r="J116" i="25"/>
  <c r="H107" i="25"/>
  <c r="G108" i="25"/>
  <c r="H108" i="25"/>
  <c r="J108" i="25"/>
  <c r="G109" i="25"/>
  <c r="H109" i="25"/>
  <c r="J109" i="25"/>
  <c r="G110" i="25"/>
  <c r="J110" i="25"/>
  <c r="H110" i="25"/>
  <c r="G111" i="25"/>
  <c r="J111" i="25"/>
  <c r="H111" i="25"/>
  <c r="G112" i="25"/>
  <c r="J112" i="25"/>
  <c r="H112" i="25"/>
  <c r="G113" i="25"/>
  <c r="H113" i="25"/>
  <c r="J113" i="25"/>
  <c r="G114" i="25"/>
  <c r="H114" i="25"/>
  <c r="J114" i="25"/>
  <c r="G115" i="25"/>
  <c r="J115" i="25"/>
  <c r="H115" i="25"/>
  <c r="H116" i="25"/>
  <c r="B16" i="28"/>
  <c r="K16" i="28"/>
  <c r="C16" i="28"/>
  <c r="D16" i="28"/>
  <c r="D21" i="28"/>
  <c r="E16" i="28"/>
  <c r="E21" i="28"/>
  <c r="F16" i="28"/>
  <c r="G16" i="28"/>
  <c r="H16" i="28"/>
  <c r="H21" i="28"/>
  <c r="I16" i="28"/>
  <c r="I21" i="28"/>
  <c r="J16" i="28"/>
  <c r="B17" i="28"/>
  <c r="K17" i="28"/>
  <c r="C17" i="28"/>
  <c r="D17" i="28"/>
  <c r="E17" i="28"/>
  <c r="F17" i="28"/>
  <c r="G17" i="28"/>
  <c r="H17" i="28"/>
  <c r="I17" i="28"/>
  <c r="J17" i="28"/>
  <c r="B18" i="28"/>
  <c r="C18" i="28"/>
  <c r="D18" i="28"/>
  <c r="E18" i="28"/>
  <c r="F18" i="28"/>
  <c r="G18" i="28"/>
  <c r="H18" i="28"/>
  <c r="I18" i="28"/>
  <c r="B19" i="28"/>
  <c r="B20" i="28"/>
  <c r="C19" i="28"/>
  <c r="C20" i="28"/>
  <c r="D19" i="28"/>
  <c r="E19" i="28"/>
  <c r="F19" i="28"/>
  <c r="F20" i="28"/>
  <c r="G19" i="28"/>
  <c r="G20" i="28"/>
  <c r="H19" i="28"/>
  <c r="I19" i="28"/>
  <c r="J19" i="28"/>
  <c r="D20" i="28"/>
  <c r="E20" i="28"/>
  <c r="H20" i="28"/>
  <c r="I20" i="28"/>
  <c r="B21" i="28"/>
  <c r="C21" i="28"/>
  <c r="F21" i="28"/>
  <c r="G21" i="28"/>
  <c r="K22" i="28"/>
  <c r="C23" i="28"/>
  <c r="G23" i="28"/>
  <c r="H119" i="36"/>
  <c r="M119" i="36"/>
  <c r="M119" i="39"/>
  <c r="G214" i="39"/>
  <c r="L214" i="39"/>
  <c r="E131" i="36"/>
  <c r="G105" i="36"/>
  <c r="L105" i="36"/>
  <c r="L105" i="39"/>
  <c r="G118" i="36"/>
  <c r="L118" i="36"/>
  <c r="H48" i="36"/>
  <c r="E119" i="36"/>
  <c r="U119" i="36"/>
  <c r="E99" i="36"/>
  <c r="U99" i="36"/>
  <c r="Q23" i="36"/>
  <c r="Q23" i="39"/>
  <c r="F23" i="36"/>
  <c r="F23" i="39"/>
  <c r="J19" i="36"/>
  <c r="J19" i="39"/>
  <c r="E19" i="36"/>
  <c r="E19" i="39"/>
  <c r="U19" i="39"/>
  <c r="Q220" i="39"/>
  <c r="P36" i="36"/>
  <c r="T36" i="36"/>
  <c r="P23" i="36"/>
  <c r="P23" i="39"/>
  <c r="S23" i="39"/>
  <c r="P19" i="36"/>
  <c r="S19" i="36"/>
  <c r="I19" i="36"/>
  <c r="I19" i="39"/>
  <c r="G232" i="39"/>
  <c r="L232" i="39"/>
  <c r="J238" i="39"/>
  <c r="F22" i="36"/>
  <c r="J22" i="36"/>
  <c r="J22" i="39"/>
  <c r="E22" i="36"/>
  <c r="F19" i="36"/>
  <c r="F19" i="39"/>
  <c r="P15" i="36"/>
  <c r="S15" i="36"/>
  <c r="P238" i="39"/>
  <c r="S238" i="39"/>
  <c r="J215" i="39"/>
  <c r="I213" i="39"/>
  <c r="N213" i="39"/>
  <c r="J165" i="39"/>
  <c r="J160" i="39"/>
  <c r="H39" i="42"/>
  <c r="J110" i="38"/>
  <c r="J111" i="38"/>
  <c r="J107" i="38"/>
  <c r="J115" i="38"/>
  <c r="F23" i="34"/>
  <c r="F16" i="43"/>
  <c r="F18" i="43"/>
  <c r="G16" i="43"/>
  <c r="G18" i="43"/>
  <c r="F39" i="44"/>
  <c r="C16" i="43"/>
  <c r="C18" i="43"/>
  <c r="J23" i="34"/>
  <c r="J16" i="43"/>
  <c r="J18" i="43"/>
  <c r="E23" i="34"/>
  <c r="J113" i="38"/>
  <c r="H116" i="38"/>
  <c r="J109" i="38"/>
  <c r="H23" i="34"/>
  <c r="H16" i="43"/>
  <c r="H18" i="43"/>
  <c r="D18" i="43"/>
  <c r="J114" i="38"/>
  <c r="G116" i="38"/>
  <c r="F38" i="44"/>
  <c r="I24" i="34"/>
  <c r="I17" i="43"/>
  <c r="K17" i="43"/>
  <c r="J112" i="38"/>
  <c r="J108" i="38"/>
  <c r="F40" i="44"/>
  <c r="I23" i="34"/>
  <c r="F154" i="39"/>
  <c r="K154" i="39"/>
  <c r="J235" i="39"/>
  <c r="P203" i="39"/>
  <c r="S203" i="39"/>
  <c r="P102" i="36"/>
  <c r="S102" i="36"/>
  <c r="F127" i="36"/>
  <c r="G124" i="36"/>
  <c r="Q105" i="36"/>
  <c r="Q105" i="39"/>
  <c r="I96" i="36"/>
  <c r="I96" i="39"/>
  <c r="I176" i="39"/>
  <c r="N176" i="39"/>
  <c r="Q128" i="36"/>
  <c r="Q128" i="39"/>
  <c r="J149" i="39"/>
  <c r="E129" i="36"/>
  <c r="E129" i="39"/>
  <c r="U129" i="39"/>
  <c r="Q236" i="39"/>
  <c r="Q98" i="36"/>
  <c r="Q98" i="39"/>
  <c r="Q147" i="39"/>
  <c r="G149" i="39"/>
  <c r="L149" i="39"/>
  <c r="H159" i="39"/>
  <c r="M159" i="39"/>
  <c r="P235" i="39"/>
  <c r="T235" i="39"/>
  <c r="P220" i="39"/>
  <c r="T220" i="39"/>
  <c r="P129" i="36"/>
  <c r="T129" i="36"/>
  <c r="I53" i="36"/>
  <c r="H110" i="36"/>
  <c r="H110" i="39"/>
  <c r="H134" i="36"/>
  <c r="M134" i="36"/>
  <c r="M134" i="39"/>
  <c r="Q106" i="36"/>
  <c r="Q106" i="39"/>
  <c r="E124" i="36"/>
  <c r="E124" i="39"/>
  <c r="I117" i="36"/>
  <c r="N117" i="36"/>
  <c r="N117" i="39"/>
  <c r="Q108" i="36"/>
  <c r="Q108" i="39"/>
  <c r="E237" i="39"/>
  <c r="F224" i="39"/>
  <c r="K224" i="39"/>
  <c r="F149" i="39"/>
  <c r="K149" i="39"/>
  <c r="H165" i="39"/>
  <c r="M165" i="39"/>
  <c r="G161" i="39"/>
  <c r="L161" i="39"/>
  <c r="E224" i="39"/>
  <c r="J228" i="39"/>
  <c r="E226" i="39"/>
  <c r="P175" i="39"/>
  <c r="T175" i="39"/>
  <c r="I119" i="36"/>
  <c r="I13" i="36"/>
  <c r="N13" i="36"/>
  <c r="N13" i="39"/>
  <c r="G131" i="36"/>
  <c r="L131" i="36"/>
  <c r="L131" i="39"/>
  <c r="I120" i="36"/>
  <c r="N120" i="36"/>
  <c r="N120" i="39"/>
  <c r="H128" i="36"/>
  <c r="Q231" i="39"/>
  <c r="J172" i="39"/>
  <c r="I147" i="39"/>
  <c r="N147" i="39"/>
  <c r="J155" i="39"/>
  <c r="I159" i="39"/>
  <c r="N159" i="39"/>
  <c r="P227" i="39"/>
  <c r="G238" i="39"/>
  <c r="L238" i="39"/>
  <c r="F175" i="39"/>
  <c r="K175" i="39"/>
  <c r="E236" i="39"/>
  <c r="P176" i="39"/>
  <c r="S176" i="39"/>
  <c r="I173" i="39"/>
  <c r="N173" i="39"/>
  <c r="I102" i="39"/>
  <c r="J148" i="39"/>
  <c r="J176" i="39"/>
  <c r="J147" i="39"/>
  <c r="E147" i="39"/>
  <c r="G162" i="39"/>
  <c r="L162" i="39"/>
  <c r="H173" i="39"/>
  <c r="M173" i="39"/>
  <c r="I149" i="39"/>
  <c r="N149" i="39"/>
  <c r="G155" i="39"/>
  <c r="L155" i="39"/>
  <c r="Q167" i="39"/>
  <c r="H231" i="39"/>
  <c r="M231" i="39"/>
  <c r="Q224" i="39"/>
  <c r="P228" i="39"/>
  <c r="T228" i="39"/>
  <c r="E153" i="39"/>
  <c r="I228" i="39"/>
  <c r="N228" i="39"/>
  <c r="I238" i="39"/>
  <c r="N238" i="39"/>
  <c r="O238" i="39"/>
  <c r="P216" i="39"/>
  <c r="S216" i="39"/>
  <c r="G226" i="39"/>
  <c r="L226" i="39"/>
  <c r="I232" i="39"/>
  <c r="N232" i="39"/>
  <c r="F151" i="39"/>
  <c r="K151" i="39"/>
  <c r="I175" i="39"/>
  <c r="N175" i="39"/>
  <c r="G236" i="39"/>
  <c r="L236" i="39"/>
  <c r="I95" i="36"/>
  <c r="I95" i="39"/>
  <c r="P118" i="36"/>
  <c r="S118" i="36"/>
  <c r="G127" i="36"/>
  <c r="G127" i="39"/>
  <c r="J118" i="36"/>
  <c r="J118" i="39"/>
  <c r="G61" i="36"/>
  <c r="G148" i="39"/>
  <c r="L148" i="39"/>
  <c r="E25" i="36"/>
  <c r="E25" i="39"/>
  <c r="U25" i="39"/>
  <c r="I225" i="39"/>
  <c r="N225" i="39"/>
  <c r="P125" i="36"/>
  <c r="P232" i="39"/>
  <c r="I148" i="39"/>
  <c r="N148" i="39"/>
  <c r="P148" i="39"/>
  <c r="S148" i="39"/>
  <c r="I23" i="36"/>
  <c r="I23" i="39"/>
  <c r="H157" i="39"/>
  <c r="M157" i="39"/>
  <c r="Q149" i="39"/>
  <c r="P215" i="39"/>
  <c r="S215" i="39"/>
  <c r="J237" i="39"/>
  <c r="H228" i="39"/>
  <c r="M228" i="39"/>
  <c r="Q228" i="39"/>
  <c r="J226" i="39"/>
  <c r="J232" i="39"/>
  <c r="P236" i="39"/>
  <c r="S236" i="39"/>
  <c r="I220" i="39"/>
  <c r="N220" i="39"/>
  <c r="F237" i="39"/>
  <c r="K237" i="39"/>
  <c r="H148" i="39"/>
  <c r="M148" i="39"/>
  <c r="U129" i="36"/>
  <c r="M110" i="36"/>
  <c r="M110" i="39"/>
  <c r="G147" i="39"/>
  <c r="L147" i="39"/>
  <c r="E149" i="39"/>
  <c r="G190" i="39"/>
  <c r="L190" i="39"/>
  <c r="J231" i="39"/>
  <c r="P223" i="39"/>
  <c r="P231" i="39"/>
  <c r="S231" i="39"/>
  <c r="I224" i="39"/>
  <c r="N224" i="39"/>
  <c r="G228" i="39"/>
  <c r="L228" i="39"/>
  <c r="O228" i="39"/>
  <c r="E238" i="39"/>
  <c r="P217" i="39"/>
  <c r="S217" i="39"/>
  <c r="I226" i="39"/>
  <c r="N226" i="39"/>
  <c r="E232" i="39"/>
  <c r="Q16" i="36"/>
  <c r="Q16" i="39"/>
  <c r="H151" i="39"/>
  <c r="M151" i="39"/>
  <c r="J236" i="39"/>
  <c r="F16" i="36"/>
  <c r="F16" i="39"/>
  <c r="H172" i="39"/>
  <c r="M172" i="39"/>
  <c r="G235" i="39"/>
  <c r="L235" i="39"/>
  <c r="F173" i="39"/>
  <c r="K173" i="39"/>
  <c r="G237" i="39"/>
  <c r="L237" i="39"/>
  <c r="H13" i="36"/>
  <c r="H13" i="39"/>
  <c r="I14" i="36"/>
  <c r="J25" i="36"/>
  <c r="J25" i="39"/>
  <c r="P19" i="39"/>
  <c r="S19" i="39"/>
  <c r="H186" i="39"/>
  <c r="M186" i="39"/>
  <c r="J227" i="39"/>
  <c r="J221" i="39"/>
  <c r="H227" i="39"/>
  <c r="M227" i="39"/>
  <c r="H235" i="39"/>
  <c r="M235" i="39"/>
  <c r="J224" i="39"/>
  <c r="H238" i="39"/>
  <c r="M238" i="39"/>
  <c r="E228" i="39"/>
  <c r="Q238" i="39"/>
  <c r="Q232" i="39"/>
  <c r="H236" i="39"/>
  <c r="M236" i="39"/>
  <c r="H175" i="39"/>
  <c r="M175" i="39"/>
  <c r="I236" i="39"/>
  <c r="N236" i="39"/>
  <c r="H28" i="36"/>
  <c r="H28" i="39"/>
  <c r="E13" i="36"/>
  <c r="F14" i="36"/>
  <c r="I231" i="39"/>
  <c r="N231" i="39"/>
  <c r="P172" i="39"/>
  <c r="Q237" i="39"/>
  <c r="F232" i="39"/>
  <c r="K232" i="39"/>
  <c r="P25" i="36"/>
  <c r="Q227" i="39"/>
  <c r="F28" i="39"/>
  <c r="T216" i="39"/>
  <c r="F11" i="39"/>
  <c r="U25" i="36"/>
  <c r="J28" i="36"/>
  <c r="J28" i="39"/>
  <c r="M125" i="36"/>
  <c r="M125" i="39"/>
  <c r="N109" i="36"/>
  <c r="N109" i="39"/>
  <c r="U54" i="36"/>
  <c r="E54" i="39"/>
  <c r="U54" i="39"/>
  <c r="H52" i="39"/>
  <c r="M52" i="36"/>
  <c r="M52" i="39"/>
  <c r="U118" i="36"/>
  <c r="E118" i="39"/>
  <c r="U118" i="39"/>
  <c r="T19" i="39"/>
  <c r="K19" i="36"/>
  <c r="K19" i="39"/>
  <c r="K23" i="36"/>
  <c r="K23" i="39"/>
  <c r="N96" i="36"/>
  <c r="N96" i="39"/>
  <c r="U106" i="36"/>
  <c r="U19" i="36"/>
  <c r="P34" i="39"/>
  <c r="S34" i="39"/>
  <c r="G45" i="42"/>
  <c r="K45" i="42"/>
  <c r="I21" i="36"/>
  <c r="I21" i="39"/>
  <c r="P22" i="36"/>
  <c r="S22" i="36"/>
  <c r="G23" i="36"/>
  <c r="G23" i="39"/>
  <c r="E23" i="36"/>
  <c r="E23" i="39"/>
  <c r="U23" i="39"/>
  <c r="J125" i="36"/>
  <c r="J125" i="39"/>
  <c r="Q19" i="36"/>
  <c r="Q19" i="39"/>
  <c r="H23" i="36"/>
  <c r="H98" i="36"/>
  <c r="H98" i="39"/>
  <c r="Q103" i="36"/>
  <c r="Q103" i="39"/>
  <c r="J119" i="36"/>
  <c r="J119" i="39"/>
  <c r="E123" i="36"/>
  <c r="E123" i="39"/>
  <c r="U123" i="39"/>
  <c r="I127" i="36"/>
  <c r="I127" i="39"/>
  <c r="I98" i="36"/>
  <c r="I98" i="39"/>
  <c r="J110" i="36"/>
  <c r="J110" i="39"/>
  <c r="I34" i="36"/>
  <c r="I34" i="39"/>
  <c r="P96" i="36"/>
  <c r="P96" i="39"/>
  <c r="S96" i="39"/>
  <c r="J109" i="36"/>
  <c r="J109" i="39"/>
  <c r="Q130" i="36"/>
  <c r="Q130" i="39"/>
  <c r="G138" i="36"/>
  <c r="P50" i="36"/>
  <c r="Q125" i="36"/>
  <c r="Q125" i="39"/>
  <c r="P149" i="39"/>
  <c r="S149" i="39"/>
  <c r="S228" i="39"/>
  <c r="G80" i="39"/>
  <c r="T19" i="36"/>
  <c r="G19" i="36"/>
  <c r="L19" i="36"/>
  <c r="L19" i="39"/>
  <c r="O19" i="39"/>
  <c r="G119" i="36"/>
  <c r="L119" i="36"/>
  <c r="L119" i="39"/>
  <c r="G126" i="36"/>
  <c r="L126" i="36"/>
  <c r="G126" i="39"/>
  <c r="E127" i="36"/>
  <c r="F124" i="36"/>
  <c r="F124" i="39"/>
  <c r="G97" i="36"/>
  <c r="G97" i="39"/>
  <c r="F131" i="36"/>
  <c r="K131" i="36"/>
  <c r="K131" i="39"/>
  <c r="J138" i="36"/>
  <c r="J138" i="39"/>
  <c r="P21" i="36"/>
  <c r="T21" i="36"/>
  <c r="I124" i="39"/>
  <c r="N124" i="39"/>
  <c r="N50" i="36"/>
  <c r="N50" i="39"/>
  <c r="I50" i="39"/>
  <c r="I54" i="36"/>
  <c r="P54" i="36"/>
  <c r="Q54" i="36"/>
  <c r="Q54" i="39"/>
  <c r="F52" i="36"/>
  <c r="I52" i="36"/>
  <c r="P52" i="36"/>
  <c r="J52" i="36"/>
  <c r="J52" i="39"/>
  <c r="E51" i="36"/>
  <c r="H51" i="36"/>
  <c r="I51" i="36"/>
  <c r="P51" i="36"/>
  <c r="F48" i="36"/>
  <c r="F48" i="39"/>
  <c r="J48" i="36"/>
  <c r="J48" i="39"/>
  <c r="G48" i="36"/>
  <c r="G42" i="36"/>
  <c r="J42" i="36"/>
  <c r="J42" i="39"/>
  <c r="U103" i="36"/>
  <c r="U98" i="36"/>
  <c r="P53" i="36"/>
  <c r="S53" i="36"/>
  <c r="Q48" i="36"/>
  <c r="Q48" i="39"/>
  <c r="G51" i="36"/>
  <c r="L51" i="36"/>
  <c r="P38" i="36"/>
  <c r="F53" i="36"/>
  <c r="E216" i="39"/>
  <c r="J216" i="39"/>
  <c r="F216" i="39"/>
  <c r="K216" i="39"/>
  <c r="F214" i="39"/>
  <c r="K214" i="39"/>
  <c r="P214" i="39"/>
  <c r="S214" i="39"/>
  <c r="I214" i="39"/>
  <c r="N214" i="39"/>
  <c r="J47" i="36"/>
  <c r="J47" i="39"/>
  <c r="F47" i="36"/>
  <c r="Q47" i="36"/>
  <c r="Q47" i="39"/>
  <c r="G47" i="36"/>
  <c r="L47" i="36"/>
  <c r="L47" i="39"/>
  <c r="H43" i="36"/>
  <c r="M43" i="36"/>
  <c r="M43" i="39"/>
  <c r="J43" i="36"/>
  <c r="J43" i="39"/>
  <c r="E36" i="36"/>
  <c r="E36" i="39"/>
  <c r="U36" i="39"/>
  <c r="F36" i="36"/>
  <c r="P35" i="36"/>
  <c r="P35" i="39"/>
  <c r="Q35" i="36"/>
  <c r="Q35" i="39"/>
  <c r="I35" i="36"/>
  <c r="Q30" i="36"/>
  <c r="Q30" i="39"/>
  <c r="G30" i="36"/>
  <c r="G30" i="39"/>
  <c r="E53" i="36"/>
  <c r="E53" i="39"/>
  <c r="U53" i="39"/>
  <c r="G52" i="36"/>
  <c r="P47" i="36"/>
  <c r="T47" i="36"/>
  <c r="J217" i="39"/>
  <c r="Q217" i="39"/>
  <c r="G217" i="39"/>
  <c r="L217" i="39"/>
  <c r="H213" i="39"/>
  <c r="M213" i="39"/>
  <c r="J213" i="39"/>
  <c r="U47" i="36"/>
  <c r="E82" i="39"/>
  <c r="U82" i="39"/>
  <c r="G213" i="39"/>
  <c r="L213" i="39"/>
  <c r="H215" i="39"/>
  <c r="M215" i="39"/>
  <c r="G216" i="39"/>
  <c r="L216" i="39"/>
  <c r="H216" i="39"/>
  <c r="M216" i="39"/>
  <c r="I217" i="39"/>
  <c r="N217" i="39"/>
  <c r="H42" i="36"/>
  <c r="H53" i="36"/>
  <c r="F54" i="36"/>
  <c r="I48" i="36"/>
  <c r="Q52" i="36"/>
  <c r="Q52" i="39"/>
  <c r="H47" i="36"/>
  <c r="M47" i="36"/>
  <c r="M47" i="39"/>
  <c r="Q51" i="36"/>
  <c r="Q51" i="39"/>
  <c r="P46" i="36"/>
  <c r="H54" i="36"/>
  <c r="G120" i="36"/>
  <c r="E42" i="36"/>
  <c r="U42" i="36"/>
  <c r="I38" i="36"/>
  <c r="I38" i="39"/>
  <c r="J53" i="36"/>
  <c r="J53" i="39"/>
  <c r="P213" i="39"/>
  <c r="S213" i="39"/>
  <c r="H25" i="36"/>
  <c r="H25" i="39"/>
  <c r="I25" i="36"/>
  <c r="I25" i="39"/>
  <c r="Q25" i="36"/>
  <c r="Q25" i="39"/>
  <c r="G25" i="36"/>
  <c r="G25" i="39"/>
  <c r="H15" i="36"/>
  <c r="H15" i="39"/>
  <c r="F15" i="36"/>
  <c r="J13" i="36"/>
  <c r="J13" i="39"/>
  <c r="P13" i="36"/>
  <c r="J177" i="39"/>
  <c r="E176" i="39"/>
  <c r="H176" i="39"/>
  <c r="M176" i="39"/>
  <c r="Q176" i="39"/>
  <c r="G176" i="39"/>
  <c r="L176" i="39"/>
  <c r="G175" i="39"/>
  <c r="L175" i="39"/>
  <c r="Q175" i="39"/>
  <c r="J175" i="39"/>
  <c r="G165" i="39"/>
  <c r="L165" i="39"/>
  <c r="I165" i="39"/>
  <c r="N165" i="39"/>
  <c r="H164" i="39"/>
  <c r="M164" i="39"/>
  <c r="I164" i="39"/>
  <c r="N164" i="39"/>
  <c r="I161" i="39"/>
  <c r="N161" i="39"/>
  <c r="J161" i="39"/>
  <c r="J214" i="39"/>
  <c r="Q213" i="39"/>
  <c r="E215" i="39"/>
  <c r="I200" i="39"/>
  <c r="N200" i="39"/>
  <c r="Q216" i="39"/>
  <c r="H217" i="39"/>
  <c r="M217" i="39"/>
  <c r="E217" i="39"/>
  <c r="G53" i="36"/>
  <c r="L53" i="36"/>
  <c r="L53" i="39"/>
  <c r="P48" i="36"/>
  <c r="E48" i="36"/>
  <c r="E52" i="36"/>
  <c r="I47" i="36"/>
  <c r="I47" i="39"/>
  <c r="G54" i="36"/>
  <c r="F213" i="39"/>
  <c r="K213" i="39"/>
  <c r="E43" i="36"/>
  <c r="E43" i="39"/>
  <c r="U43" i="39"/>
  <c r="H214" i="39"/>
  <c r="M214" i="39"/>
  <c r="J131" i="36"/>
  <c r="J131" i="39"/>
  <c r="I131" i="36"/>
  <c r="P131" i="36"/>
  <c r="S131" i="36"/>
  <c r="Q131" i="36"/>
  <c r="Q131" i="39"/>
  <c r="H130" i="36"/>
  <c r="M130" i="36"/>
  <c r="G130" i="36"/>
  <c r="F130" i="36"/>
  <c r="K130" i="36"/>
  <c r="K130" i="39"/>
  <c r="F129" i="36"/>
  <c r="H129" i="36"/>
  <c r="M129" i="36"/>
  <c r="M129" i="39"/>
  <c r="I129" i="36"/>
  <c r="N129" i="39"/>
  <c r="J129" i="36"/>
  <c r="J129" i="39"/>
  <c r="Q129" i="36"/>
  <c r="Q129" i="39"/>
  <c r="F128" i="36"/>
  <c r="I128" i="36"/>
  <c r="I128" i="39"/>
  <c r="J127" i="36"/>
  <c r="J127" i="39"/>
  <c r="P127" i="36"/>
  <c r="T127" i="36"/>
  <c r="Q127" i="36"/>
  <c r="Q127" i="39"/>
  <c r="E125" i="36"/>
  <c r="E125" i="39"/>
  <c r="U125" i="39"/>
  <c r="I125" i="36"/>
  <c r="I125" i="39"/>
  <c r="H124" i="36"/>
  <c r="M124" i="36"/>
  <c r="Q124" i="36"/>
  <c r="Q124" i="39"/>
  <c r="P124" i="36"/>
  <c r="S124" i="36"/>
  <c r="J124" i="36"/>
  <c r="J124" i="39"/>
  <c r="I118" i="36"/>
  <c r="N118" i="36"/>
  <c r="N118" i="39"/>
  <c r="H118" i="36"/>
  <c r="Q116" i="36"/>
  <c r="Q116" i="39"/>
  <c r="P116" i="36"/>
  <c r="S116" i="36"/>
  <c r="E110" i="36"/>
  <c r="E110" i="39"/>
  <c r="U110" i="39"/>
  <c r="G110" i="36"/>
  <c r="L110" i="36"/>
  <c r="L110" i="39"/>
  <c r="Q109" i="36"/>
  <c r="Q109" i="39"/>
  <c r="F109" i="36"/>
  <c r="K109" i="36"/>
  <c r="K109" i="39"/>
  <c r="E109" i="36"/>
  <c r="E109" i="39"/>
  <c r="U109" i="39"/>
  <c r="E108" i="36"/>
  <c r="E108" i="39"/>
  <c r="U108" i="39"/>
  <c r="P108" i="36"/>
  <c r="P108" i="39"/>
  <c r="S108" i="39"/>
  <c r="I108" i="36"/>
  <c r="I108" i="39"/>
  <c r="H108" i="36"/>
  <c r="I106" i="36"/>
  <c r="I106" i="39"/>
  <c r="J106" i="36"/>
  <c r="J106" i="39"/>
  <c r="Q104" i="36"/>
  <c r="Q104" i="39"/>
  <c r="I104" i="36"/>
  <c r="P104" i="36"/>
  <c r="J104" i="36"/>
  <c r="J104" i="39"/>
  <c r="J103" i="36"/>
  <c r="J103" i="39"/>
  <c r="I103" i="36"/>
  <c r="G100" i="36"/>
  <c r="H100" i="36"/>
  <c r="M100" i="36"/>
  <c r="M100" i="39"/>
  <c r="I99" i="36"/>
  <c r="I99" i="39"/>
  <c r="Q99" i="36"/>
  <c r="Q99" i="39"/>
  <c r="P94" i="36"/>
  <c r="J94" i="36"/>
  <c r="J94" i="39"/>
  <c r="J54" i="36"/>
  <c r="J54" i="39"/>
  <c r="N4" i="36"/>
  <c r="N4" i="39"/>
  <c r="S74" i="36"/>
  <c r="T74" i="36"/>
  <c r="G61" i="39"/>
  <c r="L61" i="36"/>
  <c r="L61" i="39"/>
  <c r="E6" i="39"/>
  <c r="U6" i="39"/>
  <c r="U6" i="36"/>
  <c r="E38" i="39"/>
  <c r="U38" i="39"/>
  <c r="U38" i="36"/>
  <c r="F105" i="39"/>
  <c r="P91" i="36"/>
  <c r="T91" i="36"/>
  <c r="G91" i="36"/>
  <c r="L91" i="36"/>
  <c r="L91" i="39"/>
  <c r="H91" i="36"/>
  <c r="M91" i="36"/>
  <c r="J91" i="36"/>
  <c r="J91" i="39"/>
  <c r="E91" i="36"/>
  <c r="I91" i="36"/>
  <c r="N91" i="36"/>
  <c r="N91" i="39"/>
  <c r="F91" i="36"/>
  <c r="Q91" i="36"/>
  <c r="Q91" i="39"/>
  <c r="F90" i="36"/>
  <c r="I90" i="36"/>
  <c r="G90" i="36"/>
  <c r="G90" i="39"/>
  <c r="J90" i="36"/>
  <c r="J90" i="39"/>
  <c r="H90" i="36"/>
  <c r="E90" i="36"/>
  <c r="U90" i="36"/>
  <c r="I89" i="36"/>
  <c r="E89" i="36"/>
  <c r="E89" i="39"/>
  <c r="U89" i="39"/>
  <c r="F89" i="36"/>
  <c r="G89" i="36"/>
  <c r="G89" i="39"/>
  <c r="P89" i="36"/>
  <c r="T89" i="36"/>
  <c r="H89" i="36"/>
  <c r="J89" i="36"/>
  <c r="J89" i="39"/>
  <c r="F88" i="36"/>
  <c r="I88" i="36"/>
  <c r="P88" i="36"/>
  <c r="S88" i="36"/>
  <c r="Q88" i="36"/>
  <c r="Q88" i="39"/>
  <c r="H88" i="36"/>
  <c r="H88" i="39"/>
  <c r="J88" i="36"/>
  <c r="J88" i="39"/>
  <c r="E88" i="36"/>
  <c r="E88" i="39"/>
  <c r="U88" i="39"/>
  <c r="E87" i="36"/>
  <c r="U87" i="36"/>
  <c r="J87" i="36"/>
  <c r="J87" i="39"/>
  <c r="Q87" i="36"/>
  <c r="Q87" i="39"/>
  <c r="I87" i="36"/>
  <c r="G87" i="36"/>
  <c r="F86" i="36"/>
  <c r="Q86" i="36"/>
  <c r="Q86" i="39"/>
  <c r="I86" i="36"/>
  <c r="J86" i="36"/>
  <c r="J86" i="39"/>
  <c r="H86" i="36"/>
  <c r="H86" i="39"/>
  <c r="E86" i="36"/>
  <c r="E74" i="36"/>
  <c r="G74" i="36"/>
  <c r="F74" i="36"/>
  <c r="K74" i="36"/>
  <c r="K74" i="39"/>
  <c r="I74" i="36"/>
  <c r="J74" i="36"/>
  <c r="J74" i="39"/>
  <c r="H74" i="36"/>
  <c r="Q74" i="36"/>
  <c r="Q74" i="39"/>
  <c r="P73" i="36"/>
  <c r="I73" i="36"/>
  <c r="G73" i="36"/>
  <c r="Q73" i="36"/>
  <c r="Q73" i="39"/>
  <c r="J73" i="36"/>
  <c r="J73" i="39"/>
  <c r="F73" i="36"/>
  <c r="F73" i="39"/>
  <c r="H73" i="36"/>
  <c r="M73" i="36"/>
  <c r="M73" i="39"/>
  <c r="F72" i="36"/>
  <c r="Q72" i="36"/>
  <c r="Q72" i="39"/>
  <c r="P72" i="36"/>
  <c r="E72" i="36"/>
  <c r="E72" i="39"/>
  <c r="U72" i="39"/>
  <c r="J72" i="36"/>
  <c r="J72" i="39"/>
  <c r="I72" i="36"/>
  <c r="H72" i="36"/>
  <c r="H71" i="36"/>
  <c r="P71" i="36"/>
  <c r="I71" i="36"/>
  <c r="E71" i="36"/>
  <c r="U71" i="36"/>
  <c r="F71" i="36"/>
  <c r="K71" i="36"/>
  <c r="K71" i="39"/>
  <c r="Q71" i="36"/>
  <c r="Q71" i="39"/>
  <c r="G71" i="36"/>
  <c r="F70" i="36"/>
  <c r="E70" i="36"/>
  <c r="J70" i="36"/>
  <c r="J70" i="39"/>
  <c r="P70" i="36"/>
  <c r="P70" i="39"/>
  <c r="G70" i="36"/>
  <c r="H70" i="36"/>
  <c r="I70" i="36"/>
  <c r="Q69" i="36"/>
  <c r="Q69" i="39"/>
  <c r="I69" i="36"/>
  <c r="G69" i="36"/>
  <c r="F69" i="36"/>
  <c r="K69" i="36"/>
  <c r="K69" i="39"/>
  <c r="J69" i="36"/>
  <c r="J69" i="39"/>
  <c r="Q68" i="36"/>
  <c r="Q68" i="39"/>
  <c r="H68" i="36"/>
  <c r="H68" i="39"/>
  <c r="E68" i="36"/>
  <c r="G68" i="36"/>
  <c r="J68" i="36"/>
  <c r="J68" i="39"/>
  <c r="P68" i="36"/>
  <c r="H67" i="36"/>
  <c r="F67" i="36"/>
  <c r="K67" i="36"/>
  <c r="K67" i="39"/>
  <c r="G67" i="36"/>
  <c r="E67" i="36"/>
  <c r="Q67" i="36"/>
  <c r="Q67" i="39"/>
  <c r="I67" i="36"/>
  <c r="I67" i="39"/>
  <c r="J63" i="36"/>
  <c r="J63" i="39"/>
  <c r="E63" i="36"/>
  <c r="E63" i="39"/>
  <c r="U63" i="39"/>
  <c r="I63" i="36"/>
  <c r="Q62" i="36"/>
  <c r="Q62" i="39"/>
  <c r="G62" i="36"/>
  <c r="P62" i="36"/>
  <c r="P62" i="39"/>
  <c r="S62" i="39"/>
  <c r="H58" i="36"/>
  <c r="H58" i="39"/>
  <c r="I58" i="36"/>
  <c r="I57" i="39"/>
  <c r="N57" i="36"/>
  <c r="N57" i="39"/>
  <c r="F6" i="36"/>
  <c r="F6" i="39"/>
  <c r="I6" i="36"/>
  <c r="N6" i="36"/>
  <c r="N6" i="39"/>
  <c r="G6" i="36"/>
  <c r="J6" i="36"/>
  <c r="J6" i="39"/>
  <c r="Q6" i="36"/>
  <c r="Q6" i="39"/>
  <c r="P6" i="36"/>
  <c r="H6" i="36"/>
  <c r="E5" i="36"/>
  <c r="H5" i="36"/>
  <c r="M5" i="36"/>
  <c r="J5" i="36"/>
  <c r="J5" i="39"/>
  <c r="G5" i="36"/>
  <c r="G5" i="39"/>
  <c r="I5" i="36"/>
  <c r="F5" i="36"/>
  <c r="F4" i="36"/>
  <c r="J4" i="36"/>
  <c r="J4" i="39"/>
  <c r="G4" i="36"/>
  <c r="G4" i="39"/>
  <c r="H4" i="36"/>
  <c r="P4" i="36"/>
  <c r="E4" i="36"/>
  <c r="G192" i="39"/>
  <c r="L192" i="39"/>
  <c r="O192" i="39"/>
  <c r="I192" i="39"/>
  <c r="N192" i="39"/>
  <c r="Q192" i="39"/>
  <c r="P192" i="39"/>
  <c r="J192" i="39"/>
  <c r="E192" i="39"/>
  <c r="J191" i="39"/>
  <c r="Q191" i="39"/>
  <c r="G191" i="39"/>
  <c r="L191" i="39"/>
  <c r="F191" i="39"/>
  <c r="K191" i="39"/>
  <c r="H191" i="39"/>
  <c r="M191" i="39"/>
  <c r="P191" i="39"/>
  <c r="E191" i="39"/>
  <c r="E190" i="39"/>
  <c r="J190" i="39"/>
  <c r="F190" i="39"/>
  <c r="K190" i="39"/>
  <c r="P190" i="39"/>
  <c r="I190" i="39"/>
  <c r="N190" i="39"/>
  <c r="Q190" i="39"/>
  <c r="Q189" i="39"/>
  <c r="F189" i="39"/>
  <c r="K189" i="39"/>
  <c r="J189" i="39"/>
  <c r="F188" i="39"/>
  <c r="K188" i="39"/>
  <c r="E188" i="39"/>
  <c r="G188" i="39"/>
  <c r="L188" i="39"/>
  <c r="P188" i="39"/>
  <c r="J188" i="39"/>
  <c r="J185" i="39"/>
  <c r="H181" i="39"/>
  <c r="M181" i="39"/>
  <c r="E181" i="39"/>
  <c r="I191" i="39"/>
  <c r="N191" i="39"/>
  <c r="P5" i="36"/>
  <c r="U22" i="36"/>
  <c r="E22" i="39"/>
  <c r="U22" i="39"/>
  <c r="F22" i="39"/>
  <c r="K22" i="36"/>
  <c r="K22" i="39"/>
  <c r="I53" i="39"/>
  <c r="N53" i="36"/>
  <c r="N53" i="39"/>
  <c r="J67" i="36"/>
  <c r="J67" i="39"/>
  <c r="Q70" i="36"/>
  <c r="Q70" i="39"/>
  <c r="Q90" i="36"/>
  <c r="Q90" i="39"/>
  <c r="E73" i="36"/>
  <c r="G88" i="36"/>
  <c r="H192" i="39"/>
  <c r="M192" i="39"/>
  <c r="L72" i="36"/>
  <c r="L72" i="39"/>
  <c r="U100" i="36"/>
  <c r="H56" i="39"/>
  <c r="S90" i="36"/>
  <c r="G86" i="39"/>
  <c r="J71" i="36"/>
  <c r="J71" i="39"/>
  <c r="P86" i="36"/>
  <c r="P67" i="36"/>
  <c r="F25" i="39"/>
  <c r="K25" i="36"/>
  <c r="K25" i="39"/>
  <c r="Q5" i="36"/>
  <c r="Q5" i="39"/>
  <c r="G38" i="36"/>
  <c r="G38" i="39"/>
  <c r="F38" i="36"/>
  <c r="Q38" i="36"/>
  <c r="Q38" i="39"/>
  <c r="I37" i="36"/>
  <c r="I37" i="39"/>
  <c r="P37" i="36"/>
  <c r="Q37" i="36"/>
  <c r="Q37" i="39"/>
  <c r="H37" i="36"/>
  <c r="F34" i="36"/>
  <c r="Q34" i="36"/>
  <c r="Q34" i="39"/>
  <c r="G34" i="36"/>
  <c r="J34" i="36"/>
  <c r="J34" i="39"/>
  <c r="H33" i="36"/>
  <c r="E33" i="36"/>
  <c r="E33" i="39"/>
  <c r="U33" i="39"/>
  <c r="G33" i="36"/>
  <c r="G33" i="39"/>
  <c r="F32" i="36"/>
  <c r="I32" i="36"/>
  <c r="F30" i="36"/>
  <c r="P30" i="36"/>
  <c r="J167" i="39"/>
  <c r="H167" i="39"/>
  <c r="M167" i="39"/>
  <c r="I160" i="39"/>
  <c r="N160" i="39"/>
  <c r="E160" i="39"/>
  <c r="H160" i="39"/>
  <c r="M160" i="39"/>
  <c r="J159" i="39"/>
  <c r="Q159" i="39"/>
  <c r="G159" i="39"/>
  <c r="L159" i="39"/>
  <c r="F158" i="39"/>
  <c r="K158" i="39"/>
  <c r="P156" i="39"/>
  <c r="G156" i="39"/>
  <c r="L156" i="39"/>
  <c r="H156" i="39"/>
  <c r="M156" i="39"/>
  <c r="H155" i="39"/>
  <c r="M155" i="39"/>
  <c r="E155" i="39"/>
  <c r="T23" i="39"/>
  <c r="U53" i="36"/>
  <c r="T34" i="36"/>
  <c r="J164" i="39"/>
  <c r="P162" i="39"/>
  <c r="S162" i="39"/>
  <c r="P165" i="39"/>
  <c r="Q155" i="39"/>
  <c r="P159" i="39"/>
  <c r="S159" i="39"/>
  <c r="H161" i="39"/>
  <c r="M161" i="39"/>
  <c r="G167" i="39"/>
  <c r="L167" i="39"/>
  <c r="I167" i="39"/>
  <c r="N167" i="39"/>
  <c r="J153" i="39"/>
  <c r="P153" i="39"/>
  <c r="T153" i="39"/>
  <c r="Q32" i="36"/>
  <c r="Q32" i="39"/>
  <c r="E37" i="36"/>
  <c r="E37" i="39"/>
  <c r="U37" i="39"/>
  <c r="Q151" i="39"/>
  <c r="H32" i="36"/>
  <c r="E34" i="36"/>
  <c r="G35" i="36"/>
  <c r="G35" i="39"/>
  <c r="H38" i="36"/>
  <c r="J152" i="39"/>
  <c r="F155" i="39"/>
  <c r="K155" i="39"/>
  <c r="I155" i="39"/>
  <c r="N155" i="39"/>
  <c r="F159" i="39"/>
  <c r="K159" i="39"/>
  <c r="Q161" i="39"/>
  <c r="P167" i="39"/>
  <c r="S167" i="39"/>
  <c r="E167" i="39"/>
  <c r="G36" i="36"/>
  <c r="G36" i="39"/>
  <c r="Q153" i="39"/>
  <c r="F33" i="36"/>
  <c r="J37" i="36"/>
  <c r="J37" i="39"/>
  <c r="F37" i="36"/>
  <c r="H34" i="36"/>
  <c r="G157" i="39"/>
  <c r="L157" i="39"/>
  <c r="J38" i="36"/>
  <c r="J38" i="39"/>
  <c r="E158" i="39"/>
  <c r="P32" i="36"/>
  <c r="T32" i="36"/>
  <c r="G95" i="36"/>
  <c r="L95" i="36"/>
  <c r="L95" i="39"/>
  <c r="G99" i="36"/>
  <c r="L99" i="36"/>
  <c r="P106" i="36"/>
  <c r="S106" i="36"/>
  <c r="I94" i="36"/>
  <c r="H104" i="36"/>
  <c r="I105" i="36"/>
  <c r="I105" i="39"/>
  <c r="Q100" i="36"/>
  <c r="Q100" i="39"/>
  <c r="F235" i="39"/>
  <c r="K235" i="39"/>
  <c r="Q221" i="39"/>
  <c r="P237" i="39"/>
  <c r="I237" i="39"/>
  <c r="N237" i="39"/>
  <c r="G134" i="36"/>
  <c r="L134" i="36"/>
  <c r="J134" i="36"/>
  <c r="J134" i="39"/>
  <c r="F110" i="36"/>
  <c r="I110" i="36"/>
  <c r="N110" i="36"/>
  <c r="N110" i="39"/>
  <c r="P110" i="36"/>
  <c r="H109" i="36"/>
  <c r="P109" i="36"/>
  <c r="T109" i="36"/>
  <c r="G109" i="36"/>
  <c r="G109" i="39"/>
  <c r="F108" i="36"/>
  <c r="G108" i="36"/>
  <c r="F106" i="36"/>
  <c r="K106" i="36"/>
  <c r="K106" i="39"/>
  <c r="G106" i="36"/>
  <c r="G106" i="39"/>
  <c r="H106" i="36"/>
  <c r="P105" i="36"/>
  <c r="H105" i="36"/>
  <c r="H105" i="39"/>
  <c r="E105" i="36"/>
  <c r="H142" i="36"/>
  <c r="J105" i="36"/>
  <c r="J105" i="39"/>
  <c r="H103" i="36"/>
  <c r="M103" i="36"/>
  <c r="M103" i="39"/>
  <c r="G103" i="36"/>
  <c r="L103" i="36"/>
  <c r="L103" i="39"/>
  <c r="J98" i="36"/>
  <c r="J98" i="39"/>
  <c r="P98" i="36"/>
  <c r="P224" i="39"/>
  <c r="H224" i="39"/>
  <c r="M224" i="39"/>
  <c r="L97" i="36"/>
  <c r="L97" i="39"/>
  <c r="S74" i="39"/>
  <c r="M88" i="36"/>
  <c r="M88" i="39"/>
  <c r="T33" i="36"/>
  <c r="P90" i="39"/>
  <c r="T238" i="39"/>
  <c r="T62" i="36"/>
  <c r="H83" i="36"/>
  <c r="P83" i="36"/>
  <c r="F83" i="36"/>
  <c r="I83" i="36"/>
  <c r="Q83" i="36"/>
  <c r="Q83" i="39"/>
  <c r="G83" i="36"/>
  <c r="J83" i="36"/>
  <c r="J83" i="39"/>
  <c r="F82" i="36"/>
  <c r="I82" i="36"/>
  <c r="Q82" i="36"/>
  <c r="Q82" i="39"/>
  <c r="P82" i="36"/>
  <c r="T82" i="36"/>
  <c r="G82" i="36"/>
  <c r="G82" i="39"/>
  <c r="H82" i="36"/>
  <c r="J82" i="36"/>
  <c r="J82" i="39"/>
  <c r="F81" i="36"/>
  <c r="F81" i="39"/>
  <c r="P81" i="36"/>
  <c r="P81" i="39"/>
  <c r="H81" i="36"/>
  <c r="I81" i="36"/>
  <c r="G81" i="36"/>
  <c r="E81" i="36"/>
  <c r="Q81" i="36"/>
  <c r="Q81" i="39"/>
  <c r="J81" i="36"/>
  <c r="J81" i="39"/>
  <c r="F80" i="36"/>
  <c r="P80" i="36"/>
  <c r="T80" i="36"/>
  <c r="I80" i="36"/>
  <c r="J80" i="36"/>
  <c r="J80" i="39"/>
  <c r="E80" i="36"/>
  <c r="Q80" i="36"/>
  <c r="Q80" i="39"/>
  <c r="H80" i="36"/>
  <c r="F79" i="36"/>
  <c r="P79" i="36"/>
  <c r="Q79" i="36"/>
  <c r="Q79" i="39"/>
  <c r="G79" i="36"/>
  <c r="H79" i="36"/>
  <c r="M79" i="36"/>
  <c r="M79" i="39"/>
  <c r="J79" i="36"/>
  <c r="J79" i="39"/>
  <c r="P17" i="36"/>
  <c r="S17" i="36"/>
  <c r="I17" i="36"/>
  <c r="I17" i="39"/>
  <c r="Q17" i="36"/>
  <c r="Q17" i="39"/>
  <c r="F17" i="36"/>
  <c r="E17" i="36"/>
  <c r="G17" i="36"/>
  <c r="G17" i="39"/>
  <c r="H17" i="36"/>
  <c r="H17" i="39"/>
  <c r="J17" i="36"/>
  <c r="J17" i="39"/>
  <c r="J209" i="39"/>
  <c r="Q209" i="39"/>
  <c r="G209" i="39"/>
  <c r="L209" i="39"/>
  <c r="O209" i="39"/>
  <c r="H209" i="39"/>
  <c r="M209" i="39"/>
  <c r="I209" i="39"/>
  <c r="N209" i="39"/>
  <c r="F209" i="39"/>
  <c r="K209" i="39"/>
  <c r="E208" i="39"/>
  <c r="J208" i="39"/>
  <c r="H208" i="39"/>
  <c r="M208" i="39"/>
  <c r="F208" i="39"/>
  <c r="K208" i="39"/>
  <c r="E207" i="39"/>
  <c r="F207" i="39"/>
  <c r="K207" i="39"/>
  <c r="J207" i="39"/>
  <c r="I207" i="39"/>
  <c r="N207" i="39"/>
  <c r="H207" i="39"/>
  <c r="M207" i="39"/>
  <c r="G206" i="39"/>
  <c r="L206" i="39"/>
  <c r="I206" i="39"/>
  <c r="N206" i="39"/>
  <c r="O206" i="39"/>
  <c r="Q206" i="39"/>
  <c r="P205" i="39"/>
  <c r="F205" i="39"/>
  <c r="K205" i="39"/>
  <c r="H205" i="39"/>
  <c r="M205" i="39"/>
  <c r="O205" i="39"/>
  <c r="I205" i="39"/>
  <c r="N205" i="39"/>
  <c r="J205" i="39"/>
  <c r="Q205" i="39"/>
  <c r="E204" i="39"/>
  <c r="F204" i="39"/>
  <c r="K204" i="39"/>
  <c r="G204" i="39"/>
  <c r="L204" i="39"/>
  <c r="Q204" i="39"/>
  <c r="J204" i="39"/>
  <c r="H204" i="39"/>
  <c r="M204" i="39"/>
  <c r="I204" i="39"/>
  <c r="N204" i="39"/>
  <c r="P204" i="39"/>
  <c r="I203" i="39"/>
  <c r="N203" i="39"/>
  <c r="E203" i="39"/>
  <c r="G203" i="39"/>
  <c r="L203" i="39"/>
  <c r="H203" i="39"/>
  <c r="M203" i="39"/>
  <c r="J203" i="39"/>
  <c r="F203" i="39"/>
  <c r="K203" i="39"/>
  <c r="I202" i="39"/>
  <c r="N202" i="39"/>
  <c r="E202" i="39"/>
  <c r="P202" i="39"/>
  <c r="T202" i="39"/>
  <c r="F202" i="39"/>
  <c r="K202" i="39"/>
  <c r="Q202" i="39"/>
  <c r="G202" i="39"/>
  <c r="L202" i="39"/>
  <c r="J202" i="39"/>
  <c r="H202" i="39"/>
  <c r="M202" i="39"/>
  <c r="Q201" i="39"/>
  <c r="G201" i="39"/>
  <c r="L201" i="39"/>
  <c r="O201" i="39"/>
  <c r="F201" i="39"/>
  <c r="K201" i="39"/>
  <c r="I201" i="39"/>
  <c r="N201" i="39"/>
  <c r="P201" i="39"/>
  <c r="S201" i="39"/>
  <c r="J201" i="39"/>
  <c r="F200" i="39"/>
  <c r="K200" i="39"/>
  <c r="E200" i="39"/>
  <c r="H200" i="39"/>
  <c r="M200" i="39"/>
  <c r="O200" i="39"/>
  <c r="J200" i="39"/>
  <c r="P200" i="39"/>
  <c r="G200" i="39"/>
  <c r="L200" i="39"/>
  <c r="H199" i="39"/>
  <c r="M199" i="39"/>
  <c r="G199" i="39"/>
  <c r="L199" i="39"/>
  <c r="J199" i="39"/>
  <c r="P199" i="39"/>
  <c r="F199" i="39"/>
  <c r="K199" i="39"/>
  <c r="E199" i="39"/>
  <c r="I199" i="39"/>
  <c r="N199" i="39"/>
  <c r="Q197" i="39"/>
  <c r="J197" i="39"/>
  <c r="H195" i="39"/>
  <c r="M195" i="39"/>
  <c r="I195" i="39"/>
  <c r="N195" i="39"/>
  <c r="G142" i="39"/>
  <c r="L142" i="39"/>
  <c r="E142" i="39"/>
  <c r="H142" i="39"/>
  <c r="M142" i="39"/>
  <c r="I142" i="39"/>
  <c r="N142" i="39"/>
  <c r="J142" i="39"/>
  <c r="Q142" i="39"/>
  <c r="F142" i="39"/>
  <c r="K142" i="39"/>
  <c r="P141" i="39"/>
  <c r="S141" i="39"/>
  <c r="G141" i="39"/>
  <c r="L141" i="39"/>
  <c r="J141" i="39"/>
  <c r="F141" i="39"/>
  <c r="K141" i="39"/>
  <c r="E141" i="39"/>
  <c r="H141" i="39"/>
  <c r="M141" i="39"/>
  <c r="O141" i="39"/>
  <c r="H140" i="39"/>
  <c r="M140" i="39"/>
  <c r="Q140" i="39"/>
  <c r="J140" i="39"/>
  <c r="E140" i="39"/>
  <c r="P140" i="39"/>
  <c r="S140" i="39"/>
  <c r="U79" i="36"/>
  <c r="T209" i="39"/>
  <c r="S209" i="39"/>
  <c r="M86" i="36"/>
  <c r="M86" i="39"/>
  <c r="F69" i="39"/>
  <c r="N95" i="36"/>
  <c r="N95" i="39"/>
  <c r="E99" i="39"/>
  <c r="U99" i="39"/>
  <c r="L15" i="36"/>
  <c r="L15" i="39"/>
  <c r="I140" i="39"/>
  <c r="N140" i="39"/>
  <c r="Q141" i="39"/>
  <c r="E205" i="39"/>
  <c r="E209" i="39"/>
  <c r="E201" i="39"/>
  <c r="I79" i="36"/>
  <c r="S96" i="36"/>
  <c r="F71" i="39"/>
  <c r="H206" i="39"/>
  <c r="M206" i="39"/>
  <c r="K73" i="36"/>
  <c r="K73" i="39"/>
  <c r="S147" i="39"/>
  <c r="T147" i="39"/>
  <c r="Q138" i="36"/>
  <c r="Q138" i="39"/>
  <c r="F138" i="36"/>
  <c r="K138" i="36"/>
  <c r="K138" i="39"/>
  <c r="H138" i="36"/>
  <c r="M138" i="36"/>
  <c r="M138" i="39"/>
  <c r="H135" i="36"/>
  <c r="H135" i="39"/>
  <c r="I135" i="36"/>
  <c r="G135" i="36"/>
  <c r="G135" i="39"/>
  <c r="H63" i="36"/>
  <c r="H63" i="39"/>
  <c r="F63" i="36"/>
  <c r="K63" i="36"/>
  <c r="K63" i="39"/>
  <c r="Q63" i="36"/>
  <c r="Q63" i="39"/>
  <c r="P63" i="36"/>
  <c r="G63" i="36"/>
  <c r="F62" i="36"/>
  <c r="I62" i="36"/>
  <c r="J62" i="36"/>
  <c r="J62" i="39"/>
  <c r="H62" i="36"/>
  <c r="E62" i="36"/>
  <c r="U62" i="36"/>
  <c r="F61" i="36"/>
  <c r="H61" i="36"/>
  <c r="P61" i="36"/>
  <c r="E61" i="36"/>
  <c r="J61" i="36"/>
  <c r="J61" i="39"/>
  <c r="Q61" i="36"/>
  <c r="Q61" i="39"/>
  <c r="F60" i="36"/>
  <c r="I60" i="36"/>
  <c r="G60" i="36"/>
  <c r="H60" i="36"/>
  <c r="H60" i="39"/>
  <c r="E60" i="36"/>
  <c r="P60" i="36"/>
  <c r="Q60" i="36"/>
  <c r="Q60" i="39"/>
  <c r="I59" i="36"/>
  <c r="J59" i="36"/>
  <c r="J59" i="39"/>
  <c r="J57" i="36"/>
  <c r="J57" i="39"/>
  <c r="G57" i="36"/>
  <c r="F57" i="36"/>
  <c r="F57" i="39"/>
  <c r="P57" i="36"/>
  <c r="T57" i="36"/>
  <c r="E56" i="36"/>
  <c r="Q56" i="36"/>
  <c r="Q56" i="39"/>
  <c r="G28" i="36"/>
  <c r="G28" i="39"/>
  <c r="E28" i="36"/>
  <c r="I28" i="36"/>
  <c r="Q28" i="36"/>
  <c r="Q28" i="39"/>
  <c r="P28" i="36"/>
  <c r="H16" i="36"/>
  <c r="H16" i="39"/>
  <c r="P16" i="36"/>
  <c r="S16" i="36"/>
  <c r="I16" i="36"/>
  <c r="I16" i="39"/>
  <c r="J16" i="36"/>
  <c r="J16" i="39"/>
  <c r="E16" i="36"/>
  <c r="E16" i="39"/>
  <c r="U16" i="39"/>
  <c r="I186" i="39"/>
  <c r="N186" i="39"/>
  <c r="O186" i="39"/>
  <c r="F186" i="39"/>
  <c r="K186" i="39"/>
  <c r="Q186" i="39"/>
  <c r="P186" i="39"/>
  <c r="E186" i="39"/>
  <c r="G186" i="39"/>
  <c r="L186" i="39"/>
  <c r="H185" i="39"/>
  <c r="M185" i="39"/>
  <c r="Q185" i="39"/>
  <c r="G185" i="39"/>
  <c r="L185" i="39"/>
  <c r="E185" i="39"/>
  <c r="F184" i="39"/>
  <c r="K184" i="39"/>
  <c r="E184" i="39"/>
  <c r="H184" i="39"/>
  <c r="M184" i="39"/>
  <c r="J184" i="39"/>
  <c r="F182" i="39"/>
  <c r="K182" i="39"/>
  <c r="I182" i="39"/>
  <c r="N182" i="39"/>
  <c r="Q181" i="39"/>
  <c r="J181" i="39"/>
  <c r="F120" i="36"/>
  <c r="E120" i="36"/>
  <c r="U120" i="36"/>
  <c r="J120" i="36"/>
  <c r="J120" i="39"/>
  <c r="P120" i="36"/>
  <c r="Q120" i="36"/>
  <c r="Q120" i="39"/>
  <c r="F119" i="36"/>
  <c r="P119" i="36"/>
  <c r="F118" i="36"/>
  <c r="F118" i="39"/>
  <c r="Q118" i="36"/>
  <c r="Q118" i="39"/>
  <c r="P117" i="36"/>
  <c r="S117" i="36"/>
  <c r="Q117" i="36"/>
  <c r="Q117" i="39"/>
  <c r="E117" i="36"/>
  <c r="U117" i="36"/>
  <c r="J117" i="36"/>
  <c r="J117" i="39"/>
  <c r="F43" i="36"/>
  <c r="F43" i="39"/>
  <c r="I43" i="36"/>
  <c r="N43" i="36"/>
  <c r="N43" i="39"/>
  <c r="Q43" i="36"/>
  <c r="Q43" i="39"/>
  <c r="G43" i="36"/>
  <c r="P43" i="36"/>
  <c r="P42" i="36"/>
  <c r="F42" i="36"/>
  <c r="Q42" i="36"/>
  <c r="Q42" i="39"/>
  <c r="E15" i="36"/>
  <c r="Q15" i="36"/>
  <c r="Q15" i="39"/>
  <c r="I15" i="36"/>
  <c r="H14" i="36"/>
  <c r="G14" i="36"/>
  <c r="E14" i="36"/>
  <c r="Q14" i="36"/>
  <c r="Q14" i="39"/>
  <c r="P14" i="36"/>
  <c r="G13" i="36"/>
  <c r="G13" i="39"/>
  <c r="Q13" i="36"/>
  <c r="Q13" i="39"/>
  <c r="G173" i="39"/>
  <c r="L173" i="39"/>
  <c r="Q173" i="39"/>
  <c r="E173" i="39"/>
  <c r="J173" i="39"/>
  <c r="G172" i="39"/>
  <c r="L172" i="39"/>
  <c r="F172" i="39"/>
  <c r="K172" i="39"/>
  <c r="E172" i="39"/>
  <c r="I172" i="39"/>
  <c r="N172" i="39"/>
  <c r="O172" i="39"/>
  <c r="I100" i="36"/>
  <c r="N100" i="36"/>
  <c r="N100" i="39"/>
  <c r="J100" i="36"/>
  <c r="J100" i="39"/>
  <c r="F100" i="36"/>
  <c r="K100" i="36"/>
  <c r="K100" i="39"/>
  <c r="P100" i="36"/>
  <c r="H99" i="36"/>
  <c r="P99" i="36"/>
  <c r="F98" i="36"/>
  <c r="G98" i="36"/>
  <c r="F97" i="36"/>
  <c r="E97" i="36"/>
  <c r="J97" i="36"/>
  <c r="J97" i="39"/>
  <c r="H97" i="36"/>
  <c r="Q97" i="36"/>
  <c r="Q97" i="39"/>
  <c r="F96" i="36"/>
  <c r="Q96" i="36"/>
  <c r="Q96" i="39"/>
  <c r="H96" i="36"/>
  <c r="H30" i="36"/>
  <c r="H30" i="39"/>
  <c r="I30" i="36"/>
  <c r="I30" i="39"/>
  <c r="J30" i="36"/>
  <c r="J30" i="39"/>
  <c r="E30" i="36"/>
  <c r="I227" i="39"/>
  <c r="N227" i="39"/>
  <c r="F227" i="39"/>
  <c r="K227" i="39"/>
  <c r="G227" i="39"/>
  <c r="L227" i="39"/>
  <c r="O227" i="39"/>
  <c r="F225" i="39"/>
  <c r="K225" i="39"/>
  <c r="H225" i="39"/>
  <c r="M225" i="39"/>
  <c r="P225" i="39"/>
  <c r="S225" i="39"/>
  <c r="E162" i="39"/>
  <c r="Q162" i="39"/>
  <c r="F162" i="39"/>
  <c r="K162" i="39"/>
  <c r="J162" i="39"/>
  <c r="I162" i="39"/>
  <c r="N162" i="39"/>
  <c r="O162" i="39"/>
  <c r="P161" i="39"/>
  <c r="S161" i="39"/>
  <c r="E161" i="39"/>
  <c r="Q160" i="39"/>
  <c r="F160" i="39"/>
  <c r="K160" i="39"/>
  <c r="P160" i="39"/>
  <c r="J157" i="39"/>
  <c r="E157" i="39"/>
  <c r="P157" i="39"/>
  <c r="F156" i="39"/>
  <c r="K156" i="39"/>
  <c r="E156" i="39"/>
  <c r="H48" i="39"/>
  <c r="M48" i="36"/>
  <c r="M48" i="39"/>
  <c r="P25" i="39"/>
  <c r="S25" i="36"/>
  <c r="T25" i="36"/>
  <c r="S32" i="36"/>
  <c r="F114" i="36"/>
  <c r="G114" i="36"/>
  <c r="G114" i="39"/>
  <c r="I114" i="36"/>
  <c r="P114" i="36"/>
  <c r="Q114" i="36"/>
  <c r="Q114" i="39"/>
  <c r="J114" i="36"/>
  <c r="J114" i="39"/>
  <c r="H114" i="36"/>
  <c r="P77" i="36"/>
  <c r="E77" i="36"/>
  <c r="U77" i="36"/>
  <c r="J77" i="36"/>
  <c r="J77" i="39"/>
  <c r="Q77" i="36"/>
  <c r="Q77" i="39"/>
  <c r="H41" i="36"/>
  <c r="H41" i="39"/>
  <c r="P41" i="36"/>
  <c r="Q41" i="36"/>
  <c r="Q41" i="39"/>
  <c r="G41" i="36"/>
  <c r="E41" i="36"/>
  <c r="H27" i="36"/>
  <c r="H27" i="39"/>
  <c r="I27" i="36"/>
  <c r="I27" i="39"/>
  <c r="P27" i="36"/>
  <c r="J27" i="36"/>
  <c r="J27" i="39"/>
  <c r="E27" i="36"/>
  <c r="F27" i="36"/>
  <c r="Q27" i="36"/>
  <c r="Q27" i="39"/>
  <c r="G27" i="36"/>
  <c r="H10" i="36"/>
  <c r="H10" i="39"/>
  <c r="E10" i="36"/>
  <c r="P10" i="36"/>
  <c r="F10" i="36"/>
  <c r="J198" i="39"/>
  <c r="E198" i="39"/>
  <c r="P198" i="39"/>
  <c r="F198" i="39"/>
  <c r="K198" i="39"/>
  <c r="Q198" i="39"/>
  <c r="G196" i="39"/>
  <c r="L196" i="39"/>
  <c r="Q196" i="39"/>
  <c r="F196" i="39"/>
  <c r="K196" i="39"/>
  <c r="E196" i="39"/>
  <c r="P196" i="39"/>
  <c r="I196" i="39"/>
  <c r="N196" i="39"/>
  <c r="F171" i="39"/>
  <c r="K171" i="39"/>
  <c r="H171" i="39"/>
  <c r="M171" i="39"/>
  <c r="O171" i="39"/>
  <c r="P171" i="39"/>
  <c r="S171" i="39"/>
  <c r="E171" i="39"/>
  <c r="J171" i="39"/>
  <c r="I171" i="39"/>
  <c r="N171" i="39"/>
  <c r="S36" i="36"/>
  <c r="H198" i="39"/>
  <c r="M198" i="39"/>
  <c r="I41" i="36"/>
  <c r="I41" i="39"/>
  <c r="G77" i="36"/>
  <c r="G77" i="39"/>
  <c r="J113" i="36"/>
  <c r="J113" i="39"/>
  <c r="I10" i="36"/>
  <c r="H196" i="39"/>
  <c r="M196" i="39"/>
  <c r="T81" i="36"/>
  <c r="P36" i="39"/>
  <c r="U69" i="36"/>
  <c r="K13" i="36"/>
  <c r="K13" i="39"/>
  <c r="U43" i="36"/>
  <c r="G198" i="39"/>
  <c r="L198" i="39"/>
  <c r="S23" i="36"/>
  <c r="T23" i="36"/>
  <c r="I77" i="36"/>
  <c r="I119" i="39"/>
  <c r="N119" i="36"/>
  <c r="N98" i="36"/>
  <c r="N98" i="39"/>
  <c r="T95" i="36"/>
  <c r="S95" i="36"/>
  <c r="P95" i="39"/>
  <c r="H115" i="36"/>
  <c r="H115" i="39"/>
  <c r="P115" i="36"/>
  <c r="E115" i="36"/>
  <c r="U115" i="36"/>
  <c r="G115" i="36"/>
  <c r="G115" i="39"/>
  <c r="Q115" i="36"/>
  <c r="Q115" i="39"/>
  <c r="J115" i="36"/>
  <c r="J115" i="39"/>
  <c r="F115" i="36"/>
  <c r="P113" i="36"/>
  <c r="H113" i="36"/>
  <c r="M113" i="36"/>
  <c r="M113" i="39"/>
  <c r="G113" i="36"/>
  <c r="G113" i="39"/>
  <c r="F113" i="36"/>
  <c r="I113" i="36"/>
  <c r="I113" i="39"/>
  <c r="E113" i="36"/>
  <c r="E113" i="39"/>
  <c r="U113" i="39"/>
  <c r="F78" i="36"/>
  <c r="I78" i="36"/>
  <c r="P78" i="36"/>
  <c r="G78" i="36"/>
  <c r="G78" i="39"/>
  <c r="Q78" i="36"/>
  <c r="Q78" i="39"/>
  <c r="J78" i="36"/>
  <c r="J78" i="39"/>
  <c r="E26" i="39"/>
  <c r="U26" i="39"/>
  <c r="U26" i="36"/>
  <c r="P9" i="36"/>
  <c r="S9" i="36"/>
  <c r="E9" i="36"/>
  <c r="Q9" i="36"/>
  <c r="Q9" i="39"/>
  <c r="F9" i="36"/>
  <c r="I9" i="36"/>
  <c r="I197" i="39"/>
  <c r="N197" i="39"/>
  <c r="F197" i="39"/>
  <c r="K197" i="39"/>
  <c r="H197" i="39"/>
  <c r="M197" i="39"/>
  <c r="P197" i="39"/>
  <c r="E197" i="39"/>
  <c r="G197" i="39"/>
  <c r="L197" i="39"/>
  <c r="P195" i="39"/>
  <c r="F195" i="39"/>
  <c r="K195" i="39"/>
  <c r="G195" i="39"/>
  <c r="L195" i="39"/>
  <c r="O195" i="39"/>
  <c r="E195" i="39"/>
  <c r="J195" i="39"/>
  <c r="I115" i="36"/>
  <c r="N115" i="36"/>
  <c r="N115" i="39"/>
  <c r="E114" i="36"/>
  <c r="E34" i="39"/>
  <c r="U34" i="39"/>
  <c r="U34" i="36"/>
  <c r="I61" i="39"/>
  <c r="N61" i="36"/>
  <c r="N61" i="39"/>
  <c r="K41" i="36"/>
  <c r="K41" i="39"/>
  <c r="H9" i="39"/>
  <c r="G171" i="39"/>
  <c r="L171" i="39"/>
  <c r="Q195" i="39"/>
  <c r="I198" i="39"/>
  <c r="N198" i="39"/>
  <c r="P15" i="39"/>
  <c r="T15" i="36"/>
  <c r="G37" i="39"/>
  <c r="L37" i="36"/>
  <c r="F58" i="39"/>
  <c r="K58" i="36"/>
  <c r="K58" i="39"/>
  <c r="H78" i="36"/>
  <c r="N99" i="36"/>
  <c r="N99" i="39"/>
  <c r="E78" i="36"/>
  <c r="J41" i="36"/>
  <c r="J41" i="39"/>
  <c r="Q10" i="36"/>
  <c r="Q10" i="39"/>
  <c r="G10" i="36"/>
  <c r="G10" i="39"/>
  <c r="F136" i="36"/>
  <c r="I136" i="36"/>
  <c r="H136" i="36"/>
  <c r="M136" i="36"/>
  <c r="M136" i="39"/>
  <c r="E136" i="36"/>
  <c r="G136" i="36"/>
  <c r="Q136" i="36"/>
  <c r="Q136" i="39"/>
  <c r="P135" i="36"/>
  <c r="T135" i="36"/>
  <c r="Q135" i="36"/>
  <c r="Q135" i="39"/>
  <c r="E135" i="36"/>
  <c r="U135" i="36"/>
  <c r="F135" i="36"/>
  <c r="K135" i="36"/>
  <c r="E134" i="36"/>
  <c r="I134" i="36"/>
  <c r="I134" i="39"/>
  <c r="F134" i="36"/>
  <c r="F134" i="39"/>
  <c r="Q134" i="36"/>
  <c r="Q134" i="39"/>
  <c r="F95" i="36"/>
  <c r="E95" i="36"/>
  <c r="J95" i="36"/>
  <c r="J95" i="39"/>
  <c r="H95" i="36"/>
  <c r="Q95" i="36"/>
  <c r="Q95" i="39"/>
  <c r="F94" i="36"/>
  <c r="Q94" i="36"/>
  <c r="Q94" i="39"/>
  <c r="E94" i="36"/>
  <c r="G94" i="36"/>
  <c r="H94" i="36"/>
  <c r="H59" i="36"/>
  <c r="P59" i="36"/>
  <c r="E59" i="36"/>
  <c r="G59" i="36"/>
  <c r="Q59" i="36"/>
  <c r="Q59" i="39"/>
  <c r="Q58" i="36"/>
  <c r="Q58" i="39"/>
  <c r="J58" i="36"/>
  <c r="J58" i="39"/>
  <c r="E58" i="36"/>
  <c r="G58" i="36"/>
  <c r="P58" i="36"/>
  <c r="E57" i="36"/>
  <c r="H57" i="36"/>
  <c r="Q57" i="36"/>
  <c r="Q57" i="39"/>
  <c r="F56" i="36"/>
  <c r="J56" i="36"/>
  <c r="J56" i="39"/>
  <c r="I56" i="36"/>
  <c r="P56" i="36"/>
  <c r="S56" i="36"/>
  <c r="G56" i="36"/>
  <c r="I221" i="39"/>
  <c r="N221" i="39"/>
  <c r="P221" i="39"/>
  <c r="T221" i="39"/>
  <c r="H221" i="39"/>
  <c r="M221" i="39"/>
  <c r="G221" i="39"/>
  <c r="L221" i="39"/>
  <c r="F221" i="39"/>
  <c r="K221" i="39"/>
  <c r="F220" i="39"/>
  <c r="K220" i="39"/>
  <c r="E220" i="39"/>
  <c r="J220" i="39"/>
  <c r="H220" i="39"/>
  <c r="M220" i="39"/>
  <c r="O220" i="39"/>
  <c r="G182" i="39"/>
  <c r="L182" i="39"/>
  <c r="H182" i="39"/>
  <c r="M182" i="39"/>
  <c r="Q182" i="39"/>
  <c r="J182" i="39"/>
  <c r="P182" i="39"/>
  <c r="T182" i="39"/>
  <c r="F181" i="39"/>
  <c r="K181" i="39"/>
  <c r="I181" i="39"/>
  <c r="N181" i="39"/>
  <c r="O181" i="39"/>
  <c r="G181" i="39"/>
  <c r="L181" i="39"/>
  <c r="P181" i="39"/>
  <c r="H154" i="39"/>
  <c r="M154" i="39"/>
  <c r="E154" i="39"/>
  <c r="Q154" i="39"/>
  <c r="I154" i="39"/>
  <c r="N154" i="39"/>
  <c r="G154" i="39"/>
  <c r="L154" i="39"/>
  <c r="P154" i="39"/>
  <c r="T154" i="39"/>
  <c r="I153" i="39"/>
  <c r="N153" i="39"/>
  <c r="F153" i="39"/>
  <c r="K153" i="39"/>
  <c r="H153" i="39"/>
  <c r="M153" i="39"/>
  <c r="P152" i="39"/>
  <c r="Q152" i="39"/>
  <c r="G152" i="39"/>
  <c r="L152" i="39"/>
  <c r="H152" i="39"/>
  <c r="M152" i="39"/>
  <c r="O152" i="39"/>
  <c r="F152" i="39"/>
  <c r="K152" i="39"/>
  <c r="I152" i="39"/>
  <c r="N152" i="39"/>
  <c r="G151" i="39"/>
  <c r="L151" i="39"/>
  <c r="J151" i="39"/>
  <c r="I151" i="39"/>
  <c r="N151" i="39"/>
  <c r="P151" i="39"/>
  <c r="F59" i="36"/>
  <c r="H87" i="39"/>
  <c r="M87" i="36"/>
  <c r="M87" i="39"/>
  <c r="P136" i="36"/>
  <c r="P136" i="39"/>
  <c r="F104" i="36"/>
  <c r="E104" i="36"/>
  <c r="G104" i="36"/>
  <c r="F68" i="36"/>
  <c r="I68" i="36"/>
  <c r="N68" i="36"/>
  <c r="N68" i="39"/>
  <c r="E35" i="36"/>
  <c r="E35" i="39"/>
  <c r="U35" i="39"/>
  <c r="F35" i="36"/>
  <c r="F35" i="39"/>
  <c r="H35" i="36"/>
  <c r="J35" i="36"/>
  <c r="J35" i="39"/>
  <c r="G189" i="39"/>
  <c r="L189" i="39"/>
  <c r="I189" i="39"/>
  <c r="N189" i="39"/>
  <c r="P189" i="39"/>
  <c r="E189" i="39"/>
  <c r="Q188" i="39"/>
  <c r="I188" i="39"/>
  <c r="N188" i="39"/>
  <c r="O188" i="39"/>
  <c r="H188" i="39"/>
  <c r="M188" i="39"/>
  <c r="F165" i="39"/>
  <c r="K165" i="39"/>
  <c r="Q165" i="39"/>
  <c r="G125" i="36"/>
  <c r="L125" i="36"/>
  <c r="L125" i="39"/>
  <c r="F125" i="36"/>
  <c r="F87" i="36"/>
  <c r="P87" i="36"/>
  <c r="Q214" i="39"/>
  <c r="E214" i="39"/>
  <c r="F147" i="39"/>
  <c r="K147" i="39"/>
  <c r="H147" i="39"/>
  <c r="M147" i="39"/>
  <c r="O147" i="39"/>
  <c r="P97" i="36"/>
  <c r="F99" i="36"/>
  <c r="F99" i="39"/>
  <c r="J15" i="36"/>
  <c r="J15" i="39"/>
  <c r="I42" i="36"/>
  <c r="J135" i="36"/>
  <c r="J135" i="39"/>
  <c r="P116" i="39"/>
  <c r="T116" i="39"/>
  <c r="T116" i="36"/>
  <c r="I46" i="39"/>
  <c r="N46" i="36"/>
  <c r="N46" i="39"/>
  <c r="O46" i="39"/>
  <c r="F133" i="36"/>
  <c r="H133" i="36"/>
  <c r="M133" i="36"/>
  <c r="M133" i="39"/>
  <c r="O133" i="39"/>
  <c r="G133" i="36"/>
  <c r="G133" i="39"/>
  <c r="Q133" i="36"/>
  <c r="Q133" i="39"/>
  <c r="J133" i="36"/>
  <c r="J133" i="39"/>
  <c r="E133" i="36"/>
  <c r="P133" i="36"/>
  <c r="S133" i="36"/>
  <c r="F112" i="36"/>
  <c r="I112" i="36"/>
  <c r="E112" i="36"/>
  <c r="L145" i="36"/>
  <c r="E20" i="34"/>
  <c r="G112" i="36"/>
  <c r="H112" i="36"/>
  <c r="Q112" i="36"/>
  <c r="Q112" i="39"/>
  <c r="J112" i="36"/>
  <c r="J112" i="39"/>
  <c r="P112" i="36"/>
  <c r="S112" i="36"/>
  <c r="F93" i="36"/>
  <c r="P93" i="36"/>
  <c r="H93" i="36"/>
  <c r="I93" i="36"/>
  <c r="J93" i="36"/>
  <c r="J93" i="39"/>
  <c r="Q93" i="36"/>
  <c r="Q93" i="39"/>
  <c r="G93" i="36"/>
  <c r="F92" i="36"/>
  <c r="Q92" i="36"/>
  <c r="Q92" i="39"/>
  <c r="E92" i="36"/>
  <c r="J92" i="36"/>
  <c r="J92" i="39"/>
  <c r="H92" i="36"/>
  <c r="I92" i="36"/>
  <c r="G92" i="36"/>
  <c r="F76" i="36"/>
  <c r="I76" i="36"/>
  <c r="J76" i="36"/>
  <c r="J76" i="39"/>
  <c r="G76" i="36"/>
  <c r="Q76" i="36"/>
  <c r="Q76" i="39"/>
  <c r="P76" i="36"/>
  <c r="H76" i="36"/>
  <c r="E76" i="36"/>
  <c r="H75" i="36"/>
  <c r="P75" i="36"/>
  <c r="Q75" i="36"/>
  <c r="Q75" i="39"/>
  <c r="G75" i="36"/>
  <c r="F75" i="36"/>
  <c r="I75" i="36"/>
  <c r="N75" i="36"/>
  <c r="J75" i="36"/>
  <c r="J75" i="39"/>
  <c r="E75" i="36"/>
  <c r="F74" i="39"/>
  <c r="F55" i="36"/>
  <c r="J55" i="36"/>
  <c r="J55" i="39"/>
  <c r="I55" i="36"/>
  <c r="H55" i="36"/>
  <c r="E55" i="36"/>
  <c r="P55" i="36"/>
  <c r="Q55" i="36"/>
  <c r="Q55" i="39"/>
  <c r="G55" i="36"/>
  <c r="I40" i="36"/>
  <c r="I40" i="39"/>
  <c r="H40" i="36"/>
  <c r="P40" i="36"/>
  <c r="G40" i="36"/>
  <c r="G40" i="39"/>
  <c r="E40" i="36"/>
  <c r="J40" i="36"/>
  <c r="J40" i="39"/>
  <c r="F40" i="36"/>
  <c r="E8" i="36"/>
  <c r="F8" i="36"/>
  <c r="Q8" i="36"/>
  <c r="Q8" i="39"/>
  <c r="J8" i="36"/>
  <c r="J8" i="39"/>
  <c r="P8" i="36"/>
  <c r="H8" i="36"/>
  <c r="G8" i="36"/>
  <c r="G8" i="39"/>
  <c r="F7" i="36"/>
  <c r="K7" i="36"/>
  <c r="K7" i="39"/>
  <c r="Q7" i="36"/>
  <c r="Q7" i="39"/>
  <c r="G7" i="36"/>
  <c r="H7" i="36"/>
  <c r="E7" i="36"/>
  <c r="P7" i="36"/>
  <c r="J7" i="36"/>
  <c r="J7" i="39"/>
  <c r="K6" i="36"/>
  <c r="K6" i="39"/>
  <c r="E219" i="39"/>
  <c r="F219" i="39"/>
  <c r="K219" i="39"/>
  <c r="I219" i="39"/>
  <c r="N219" i="39"/>
  <c r="H219" i="39"/>
  <c r="M219" i="39"/>
  <c r="O219" i="39"/>
  <c r="P219" i="39"/>
  <c r="J219" i="39"/>
  <c r="Q219" i="39"/>
  <c r="G219" i="39"/>
  <c r="L219" i="39"/>
  <c r="E218" i="39"/>
  <c r="H218" i="39"/>
  <c r="M218" i="39"/>
  <c r="Q218" i="39"/>
  <c r="I218" i="39"/>
  <c r="N218" i="39"/>
  <c r="F218" i="39"/>
  <c r="K218" i="39"/>
  <c r="G218" i="39"/>
  <c r="L218" i="39"/>
  <c r="P218" i="39"/>
  <c r="J218" i="39"/>
  <c r="I194" i="39"/>
  <c r="N194" i="39"/>
  <c r="J194" i="39"/>
  <c r="F194" i="39"/>
  <c r="K194" i="39"/>
  <c r="E194" i="39"/>
  <c r="Q194" i="39"/>
  <c r="P194" i="39"/>
  <c r="G194" i="39"/>
  <c r="L194" i="39"/>
  <c r="H194" i="39"/>
  <c r="M194" i="39"/>
  <c r="E193" i="39"/>
  <c r="J193" i="39"/>
  <c r="P193" i="39"/>
  <c r="H193" i="39"/>
  <c r="M193" i="39"/>
  <c r="Q193" i="39"/>
  <c r="F193" i="39"/>
  <c r="K193" i="39"/>
  <c r="G193" i="39"/>
  <c r="L193" i="39"/>
  <c r="O193" i="39"/>
  <c r="I193" i="39"/>
  <c r="N193" i="39"/>
  <c r="F180" i="39"/>
  <c r="K180" i="39"/>
  <c r="G180" i="39"/>
  <c r="L180" i="39"/>
  <c r="P180" i="39"/>
  <c r="H180" i="39"/>
  <c r="M180" i="39"/>
  <c r="I180" i="39"/>
  <c r="N180" i="39"/>
  <c r="E180" i="39"/>
  <c r="Q180" i="39"/>
  <c r="J180" i="39"/>
  <c r="I179" i="39"/>
  <c r="N179" i="39"/>
  <c r="F179" i="39"/>
  <c r="K179" i="39"/>
  <c r="G179" i="39"/>
  <c r="L179" i="39"/>
  <c r="O179" i="39"/>
  <c r="P179" i="39"/>
  <c r="S179" i="39"/>
  <c r="J179" i="39"/>
  <c r="Q179" i="39"/>
  <c r="H179" i="39"/>
  <c r="M179" i="39"/>
  <c r="I170" i="39"/>
  <c r="N170" i="39"/>
  <c r="H170" i="39"/>
  <c r="M170" i="39"/>
  <c r="F170" i="39"/>
  <c r="K170" i="39"/>
  <c r="G170" i="39"/>
  <c r="L170" i="39"/>
  <c r="E170" i="39"/>
  <c r="J170" i="39"/>
  <c r="Q170" i="39"/>
  <c r="P170" i="39"/>
  <c r="T170" i="39"/>
  <c r="G150" i="39"/>
  <c r="L150" i="39"/>
  <c r="I150" i="39"/>
  <c r="N150" i="39"/>
  <c r="H150" i="39"/>
  <c r="M150" i="39"/>
  <c r="E150" i="39"/>
  <c r="Q150" i="39"/>
  <c r="F150" i="39"/>
  <c r="K150" i="39"/>
  <c r="P150" i="39"/>
  <c r="T150" i="39"/>
  <c r="U83" i="36"/>
  <c r="E83" i="39"/>
  <c r="U83" i="39"/>
  <c r="E84" i="39"/>
  <c r="U84" i="39"/>
  <c r="U84" i="36"/>
  <c r="I7" i="36"/>
  <c r="H29" i="36"/>
  <c r="H29" i="39"/>
  <c r="P92" i="36"/>
  <c r="L80" i="39"/>
  <c r="K16" i="36"/>
  <c r="K16" i="39"/>
  <c r="F31" i="39"/>
  <c r="J150" i="39"/>
  <c r="I8" i="36"/>
  <c r="E93" i="36"/>
  <c r="T102" i="36"/>
  <c r="P102" i="39"/>
  <c r="H5" i="39"/>
  <c r="H123" i="36"/>
  <c r="F123" i="36"/>
  <c r="K123" i="36"/>
  <c r="G123" i="36"/>
  <c r="L123" i="36"/>
  <c r="L123" i="39"/>
  <c r="J123" i="36"/>
  <c r="J123" i="39"/>
  <c r="I123" i="36"/>
  <c r="Q123" i="36"/>
  <c r="Q123" i="39"/>
  <c r="F102" i="36"/>
  <c r="Q102" i="36"/>
  <c r="Q102" i="39"/>
  <c r="H102" i="36"/>
  <c r="G102" i="36"/>
  <c r="E102" i="36"/>
  <c r="E102" i="39"/>
  <c r="U102" i="39"/>
  <c r="J102" i="36"/>
  <c r="J102" i="39"/>
  <c r="H101" i="36"/>
  <c r="P101" i="36"/>
  <c r="F101" i="36"/>
  <c r="Q101" i="36"/>
  <c r="Q101" i="39"/>
  <c r="E101" i="36"/>
  <c r="J101" i="36"/>
  <c r="J101" i="39"/>
  <c r="I101" i="36"/>
  <c r="F100" i="39"/>
  <c r="H85" i="36"/>
  <c r="F85" i="36"/>
  <c r="P85" i="36"/>
  <c r="I85" i="36"/>
  <c r="Q85" i="36"/>
  <c r="Q85" i="39"/>
  <c r="J85" i="36"/>
  <c r="J85" i="39"/>
  <c r="G85" i="36"/>
  <c r="F84" i="36"/>
  <c r="I84" i="36"/>
  <c r="Q84" i="36"/>
  <c r="Q84" i="39"/>
  <c r="H84" i="36"/>
  <c r="J84" i="36"/>
  <c r="J84" i="39"/>
  <c r="G84" i="36"/>
  <c r="F66" i="36"/>
  <c r="E66" i="36"/>
  <c r="G66" i="36"/>
  <c r="Q66" i="36"/>
  <c r="Q66" i="39"/>
  <c r="J66" i="36"/>
  <c r="J66" i="39"/>
  <c r="P66" i="36"/>
  <c r="H66" i="36"/>
  <c r="I66" i="36"/>
  <c r="P65" i="36"/>
  <c r="H65" i="36"/>
  <c r="F65" i="36"/>
  <c r="I65" i="36"/>
  <c r="J65" i="36"/>
  <c r="J65" i="39"/>
  <c r="Q65" i="36"/>
  <c r="Q65" i="39"/>
  <c r="G65" i="36"/>
  <c r="E65" i="36"/>
  <c r="F64" i="36"/>
  <c r="Q64" i="36"/>
  <c r="Q64" i="39"/>
  <c r="E64" i="36"/>
  <c r="H64" i="36"/>
  <c r="G64" i="36"/>
  <c r="I64" i="36"/>
  <c r="P64" i="36"/>
  <c r="J46" i="36"/>
  <c r="J46" i="39"/>
  <c r="F46" i="36"/>
  <c r="E46" i="36"/>
  <c r="H46" i="36"/>
  <c r="Q46" i="36"/>
  <c r="Q46" i="39"/>
  <c r="G46" i="36"/>
  <c r="J45" i="36"/>
  <c r="J45" i="39"/>
  <c r="E45" i="36"/>
  <c r="G45" i="36"/>
  <c r="F45" i="36"/>
  <c r="P45" i="36"/>
  <c r="I45" i="36"/>
  <c r="Q45" i="36"/>
  <c r="Q45" i="39"/>
  <c r="H45" i="36"/>
  <c r="P31" i="36"/>
  <c r="H31" i="36"/>
  <c r="H31" i="39"/>
  <c r="J31" i="36"/>
  <c r="J31" i="39"/>
  <c r="I31" i="36"/>
  <c r="Q31" i="36"/>
  <c r="Q31" i="39"/>
  <c r="G31" i="36"/>
  <c r="G31" i="39"/>
  <c r="E31" i="36"/>
  <c r="G26" i="36"/>
  <c r="G26" i="39"/>
  <c r="H26" i="36"/>
  <c r="H26" i="39"/>
  <c r="Q26" i="36"/>
  <c r="Q26" i="39"/>
  <c r="P26" i="36"/>
  <c r="F26" i="36"/>
  <c r="I26" i="36"/>
  <c r="J26" i="36"/>
  <c r="J26" i="39"/>
  <c r="G18" i="36"/>
  <c r="Q18" i="36"/>
  <c r="Q18" i="39"/>
  <c r="I18" i="36"/>
  <c r="F18" i="36"/>
  <c r="H18" i="36"/>
  <c r="H18" i="39"/>
  <c r="E18" i="36"/>
  <c r="P18" i="36"/>
  <c r="J18" i="36"/>
  <c r="J18" i="39"/>
  <c r="F230" i="39"/>
  <c r="K230" i="39"/>
  <c r="E230" i="39"/>
  <c r="G230" i="39"/>
  <c r="L230" i="39"/>
  <c r="H230" i="39"/>
  <c r="M230" i="39"/>
  <c r="O230" i="39"/>
  <c r="Q230" i="39"/>
  <c r="P230" i="39"/>
  <c r="I230" i="39"/>
  <c r="N230" i="39"/>
  <c r="F212" i="39"/>
  <c r="K212" i="39"/>
  <c r="J212" i="39"/>
  <c r="E212" i="39"/>
  <c r="Q212" i="39"/>
  <c r="I212" i="39"/>
  <c r="N212" i="39"/>
  <c r="H212" i="39"/>
  <c r="M212" i="39"/>
  <c r="G212" i="39"/>
  <c r="L212" i="39"/>
  <c r="O212" i="39"/>
  <c r="P212" i="39"/>
  <c r="T212" i="39"/>
  <c r="J211" i="39"/>
  <c r="E211" i="39"/>
  <c r="P211" i="39"/>
  <c r="F211" i="39"/>
  <c r="K211" i="39"/>
  <c r="I211" i="39"/>
  <c r="N211" i="39"/>
  <c r="H211" i="39"/>
  <c r="M211" i="39"/>
  <c r="Q211" i="39"/>
  <c r="G211" i="39"/>
  <c r="L211" i="39"/>
  <c r="O211" i="39"/>
  <c r="P187" i="39"/>
  <c r="J187" i="39"/>
  <c r="H187" i="39"/>
  <c r="M187" i="39"/>
  <c r="F187" i="39"/>
  <c r="K187" i="39"/>
  <c r="G187" i="39"/>
  <c r="L187" i="39"/>
  <c r="O187" i="39"/>
  <c r="I187" i="39"/>
  <c r="N187" i="39"/>
  <c r="Q187" i="39"/>
  <c r="G174" i="39"/>
  <c r="L174" i="39"/>
  <c r="O174" i="39"/>
  <c r="I174" i="39"/>
  <c r="N174" i="39"/>
  <c r="J174" i="39"/>
  <c r="H174" i="39"/>
  <c r="M174" i="39"/>
  <c r="Q174" i="39"/>
  <c r="P174" i="39"/>
  <c r="F174" i="39"/>
  <c r="K174" i="39"/>
  <c r="E164" i="39"/>
  <c r="G164" i="39"/>
  <c r="L164" i="39"/>
  <c r="O164" i="39"/>
  <c r="Q164" i="39"/>
  <c r="F164" i="39"/>
  <c r="K164" i="39"/>
  <c r="P164" i="39"/>
  <c r="P163" i="39"/>
  <c r="S163" i="39"/>
  <c r="H163" i="39"/>
  <c r="M163" i="39"/>
  <c r="F163" i="39"/>
  <c r="K163" i="39"/>
  <c r="Q163" i="39"/>
  <c r="E163" i="39"/>
  <c r="J163" i="39"/>
  <c r="G163" i="39"/>
  <c r="L163" i="39"/>
  <c r="O163" i="39"/>
  <c r="H146" i="39"/>
  <c r="M146" i="39"/>
  <c r="G146" i="39"/>
  <c r="L146" i="39"/>
  <c r="I146" i="39"/>
  <c r="N146" i="39"/>
  <c r="Q146" i="39"/>
  <c r="E146" i="39"/>
  <c r="J146" i="39"/>
  <c r="P146" i="39"/>
  <c r="S146" i="39"/>
  <c r="J145" i="39"/>
  <c r="F145" i="39"/>
  <c r="K145" i="39"/>
  <c r="E145" i="39"/>
  <c r="P145" i="39"/>
  <c r="Q145" i="39"/>
  <c r="H145" i="39"/>
  <c r="M145" i="39"/>
  <c r="G145" i="39"/>
  <c r="L145" i="39"/>
  <c r="E77" i="39"/>
  <c r="U77" i="39"/>
  <c r="P84" i="36"/>
  <c r="G101" i="36"/>
  <c r="J96" i="36"/>
  <c r="J96" i="39"/>
  <c r="E96" i="36"/>
  <c r="P128" i="36"/>
  <c r="E128" i="36"/>
  <c r="G128" i="36"/>
  <c r="G128" i="39"/>
  <c r="H69" i="36"/>
  <c r="P69" i="36"/>
  <c r="J51" i="36"/>
  <c r="J51" i="39"/>
  <c r="F51" i="36"/>
  <c r="I36" i="36"/>
  <c r="Q36" i="36"/>
  <c r="Q36" i="39"/>
  <c r="H36" i="36"/>
  <c r="G22" i="36"/>
  <c r="G22" i="39"/>
  <c r="Q22" i="36"/>
  <c r="Q22" i="39"/>
  <c r="H22" i="36"/>
  <c r="I215" i="39"/>
  <c r="N215" i="39"/>
  <c r="Q215" i="39"/>
  <c r="G215" i="39"/>
  <c r="L215" i="39"/>
  <c r="Q148" i="39"/>
  <c r="F148" i="39"/>
  <c r="K148" i="39"/>
  <c r="I138" i="36"/>
  <c r="P138" i="36"/>
  <c r="T138" i="36"/>
  <c r="F117" i="36"/>
  <c r="K117" i="36"/>
  <c r="K117" i="39"/>
  <c r="H117" i="36"/>
  <c r="M117" i="36"/>
  <c r="M117" i="39"/>
  <c r="I223" i="39"/>
  <c r="N223" i="39"/>
  <c r="E223" i="39"/>
  <c r="G223" i="39"/>
  <c r="L223" i="39"/>
  <c r="Q184" i="39"/>
  <c r="I184" i="39"/>
  <c r="N184" i="39"/>
  <c r="I157" i="39"/>
  <c r="N157" i="39"/>
  <c r="F157" i="39"/>
  <c r="K157" i="39"/>
  <c r="I156" i="39"/>
  <c r="N156" i="39"/>
  <c r="Q156" i="39"/>
  <c r="G140" i="39"/>
  <c r="F140" i="39"/>
  <c r="L86" i="39"/>
  <c r="S21" i="36"/>
  <c r="E138" i="39"/>
  <c r="U138" i="39"/>
  <c r="U138" i="36"/>
  <c r="H132" i="36"/>
  <c r="M132" i="36"/>
  <c r="M132" i="39"/>
  <c r="G132" i="36"/>
  <c r="L132" i="36"/>
  <c r="P132" i="36"/>
  <c r="P132" i="39"/>
  <c r="S132" i="39"/>
  <c r="I132" i="36"/>
  <c r="I132" i="39"/>
  <c r="E132" i="36"/>
  <c r="U132" i="36"/>
  <c r="F132" i="36"/>
  <c r="K132" i="36"/>
  <c r="K132" i="39"/>
  <c r="Q132" i="36"/>
  <c r="Q132" i="39"/>
  <c r="J132" i="36"/>
  <c r="J132" i="39"/>
  <c r="F122" i="36"/>
  <c r="F122" i="39"/>
  <c r="P122" i="36"/>
  <c r="S122" i="36"/>
  <c r="I122" i="36"/>
  <c r="N122" i="36"/>
  <c r="J122" i="36"/>
  <c r="J122" i="39"/>
  <c r="E122" i="36"/>
  <c r="E122" i="39"/>
  <c r="U122" i="39"/>
  <c r="G122" i="36"/>
  <c r="L122" i="36"/>
  <c r="H122" i="36"/>
  <c r="Q122" i="36"/>
  <c r="Q122" i="39"/>
  <c r="F111" i="36"/>
  <c r="K111" i="36"/>
  <c r="K111" i="39"/>
  <c r="P111" i="36"/>
  <c r="H111" i="36"/>
  <c r="I111" i="36"/>
  <c r="J111" i="36"/>
  <c r="J111" i="39"/>
  <c r="E111" i="36"/>
  <c r="G111" i="36"/>
  <c r="I44" i="36"/>
  <c r="P44" i="36"/>
  <c r="G44" i="36"/>
  <c r="E44" i="36"/>
  <c r="J44" i="36"/>
  <c r="J44" i="39"/>
  <c r="H44" i="36"/>
  <c r="Q44" i="36"/>
  <c r="Q44" i="39"/>
  <c r="F24" i="36"/>
  <c r="J24" i="36"/>
  <c r="J24" i="39"/>
  <c r="G24" i="36"/>
  <c r="G24" i="39"/>
  <c r="P24" i="36"/>
  <c r="Q24" i="36"/>
  <c r="Q24" i="39"/>
  <c r="I24" i="36"/>
  <c r="E24" i="36"/>
  <c r="H24" i="36"/>
  <c r="H24" i="39"/>
  <c r="G210" i="39"/>
  <c r="L210" i="39"/>
  <c r="H210" i="39"/>
  <c r="M210" i="39"/>
  <c r="Q210" i="39"/>
  <c r="F210" i="39"/>
  <c r="K210" i="39"/>
  <c r="I210" i="39"/>
  <c r="N210" i="39"/>
  <c r="J210" i="39"/>
  <c r="E210" i="39"/>
  <c r="P210" i="39"/>
  <c r="F178" i="39"/>
  <c r="K178" i="39"/>
  <c r="E178" i="39"/>
  <c r="J178" i="39"/>
  <c r="H178" i="39"/>
  <c r="M178" i="39"/>
  <c r="G178" i="39"/>
  <c r="L178" i="39"/>
  <c r="I178" i="39"/>
  <c r="N178" i="39"/>
  <c r="O178" i="39"/>
  <c r="Q178" i="39"/>
  <c r="P178" i="39"/>
  <c r="J143" i="39"/>
  <c r="Q143" i="39"/>
  <c r="I143" i="39"/>
  <c r="N143" i="39"/>
  <c r="F143" i="39"/>
  <c r="K143" i="39"/>
  <c r="H143" i="39"/>
  <c r="M143" i="39"/>
  <c r="O143" i="39"/>
  <c r="E143" i="39"/>
  <c r="T142" i="39"/>
  <c r="S142" i="39"/>
  <c r="F44" i="36"/>
  <c r="P33" i="39"/>
  <c r="M68" i="36"/>
  <c r="S173" i="39"/>
  <c r="T173" i="39"/>
  <c r="K107" i="36"/>
  <c r="K107" i="39"/>
  <c r="F107" i="39"/>
  <c r="F121" i="36"/>
  <c r="P121" i="36"/>
  <c r="T121" i="36"/>
  <c r="H121" i="36"/>
  <c r="H121" i="39"/>
  <c r="G121" i="36"/>
  <c r="I121" i="36"/>
  <c r="I121" i="39"/>
  <c r="E121" i="36"/>
  <c r="U121" i="36"/>
  <c r="J121" i="36"/>
  <c r="J121" i="39"/>
  <c r="E39" i="36"/>
  <c r="I39" i="36"/>
  <c r="I39" i="39"/>
  <c r="Q39" i="36"/>
  <c r="Q39" i="39"/>
  <c r="P39" i="36"/>
  <c r="G39" i="36"/>
  <c r="J39" i="36"/>
  <c r="J39" i="39"/>
  <c r="F39" i="36"/>
  <c r="H39" i="36"/>
  <c r="G229" i="39"/>
  <c r="L229" i="39"/>
  <c r="I229" i="39"/>
  <c r="N229" i="39"/>
  <c r="F229" i="39"/>
  <c r="K229" i="39"/>
  <c r="Q229" i="39"/>
  <c r="H229" i="39"/>
  <c r="M229" i="39"/>
  <c r="O229" i="39"/>
  <c r="P229" i="39"/>
  <c r="E229" i="39"/>
  <c r="J229" i="39"/>
  <c r="P169" i="39"/>
  <c r="E169" i="39"/>
  <c r="G169" i="39"/>
  <c r="L169" i="39"/>
  <c r="O169" i="39"/>
  <c r="F169" i="39"/>
  <c r="K169" i="39"/>
  <c r="J169" i="39"/>
  <c r="I169" i="39"/>
  <c r="N169" i="39"/>
  <c r="Q169" i="39"/>
  <c r="H169" i="39"/>
  <c r="M169" i="39"/>
  <c r="I144" i="39"/>
  <c r="N144" i="39"/>
  <c r="G144" i="39"/>
  <c r="L144" i="39"/>
  <c r="O144" i="39"/>
  <c r="F144" i="39"/>
  <c r="K144" i="39"/>
  <c r="P144" i="39"/>
  <c r="Q144" i="39"/>
  <c r="E144" i="39"/>
  <c r="J144" i="39"/>
  <c r="S82" i="36"/>
  <c r="U49" i="36"/>
  <c r="E49" i="39"/>
  <c r="U49" i="39"/>
  <c r="P143" i="39"/>
  <c r="Q111" i="36"/>
  <c r="Q111" i="39"/>
  <c r="H134" i="39"/>
  <c r="N23" i="36"/>
  <c r="N23" i="39"/>
  <c r="Q121" i="36"/>
  <c r="Q121" i="39"/>
  <c r="Q137" i="36"/>
  <c r="Q137" i="39"/>
  <c r="H137" i="36"/>
  <c r="M137" i="36"/>
  <c r="M137" i="39"/>
  <c r="G137" i="36"/>
  <c r="G137" i="39"/>
  <c r="F137" i="36"/>
  <c r="F137" i="39"/>
  <c r="P137" i="36"/>
  <c r="J137" i="36"/>
  <c r="J137" i="39"/>
  <c r="E137" i="36"/>
  <c r="I137" i="36"/>
  <c r="H126" i="36"/>
  <c r="M126" i="36"/>
  <c r="M126" i="39"/>
  <c r="J126" i="36"/>
  <c r="E126" i="36"/>
  <c r="E126" i="39"/>
  <c r="U126" i="39"/>
  <c r="Q126" i="36"/>
  <c r="Q126" i="39"/>
  <c r="I126" i="36"/>
  <c r="F116" i="36"/>
  <c r="K116" i="36"/>
  <c r="K116" i="39"/>
  <c r="I116" i="36"/>
  <c r="J116" i="36"/>
  <c r="J116" i="39"/>
  <c r="H116" i="36"/>
  <c r="E116" i="36"/>
  <c r="U116" i="36"/>
  <c r="G116" i="36"/>
  <c r="H107" i="36"/>
  <c r="M107" i="36"/>
  <c r="M107" i="39"/>
  <c r="P107" i="36"/>
  <c r="I107" i="36"/>
  <c r="I107" i="39"/>
  <c r="J107" i="36"/>
  <c r="J107" i="39"/>
  <c r="E107" i="36"/>
  <c r="E107" i="39"/>
  <c r="U107" i="39"/>
  <c r="G107" i="36"/>
  <c r="J50" i="36"/>
  <c r="J50" i="39"/>
  <c r="Q50" i="36"/>
  <c r="Q50" i="39"/>
  <c r="E50" i="36"/>
  <c r="H50" i="36"/>
  <c r="F50" i="36"/>
  <c r="G50" i="36"/>
  <c r="F49" i="36"/>
  <c r="I49" i="36"/>
  <c r="H49" i="36"/>
  <c r="P49" i="36"/>
  <c r="J49" i="36"/>
  <c r="J49" i="39"/>
  <c r="Q49" i="36"/>
  <c r="Q49" i="39"/>
  <c r="G29" i="36"/>
  <c r="G29" i="39"/>
  <c r="Q29" i="36"/>
  <c r="Q29" i="39"/>
  <c r="J29" i="36"/>
  <c r="J29" i="39"/>
  <c r="E29" i="36"/>
  <c r="F29" i="36"/>
  <c r="P29" i="36"/>
  <c r="E21" i="36"/>
  <c r="G21" i="36"/>
  <c r="G21" i="39"/>
  <c r="H21" i="36"/>
  <c r="Q21" i="36"/>
  <c r="Q21" i="39"/>
  <c r="F21" i="36"/>
  <c r="H20" i="36"/>
  <c r="J20" i="36"/>
  <c r="J20" i="39"/>
  <c r="P20" i="36"/>
  <c r="I20" i="36"/>
  <c r="G20" i="36"/>
  <c r="F20" i="36"/>
  <c r="E20" i="36"/>
  <c r="H12" i="36"/>
  <c r="H12" i="39"/>
  <c r="P12" i="36"/>
  <c r="E12" i="36"/>
  <c r="F12" i="36"/>
  <c r="Q12" i="36"/>
  <c r="Q12" i="39"/>
  <c r="I12" i="36"/>
  <c r="J12" i="36"/>
  <c r="J12" i="39"/>
  <c r="E11" i="36"/>
  <c r="I11" i="36"/>
  <c r="J11" i="36"/>
  <c r="J11" i="39"/>
  <c r="Q11" i="36"/>
  <c r="Q11" i="39"/>
  <c r="P11" i="36"/>
  <c r="H11" i="36"/>
  <c r="H11" i="39"/>
  <c r="G11" i="36"/>
  <c r="F234" i="39"/>
  <c r="K234" i="39"/>
  <c r="P234" i="39"/>
  <c r="H234" i="39"/>
  <c r="M234" i="39"/>
  <c r="Q234" i="39"/>
  <c r="I234" i="39"/>
  <c r="N234" i="39"/>
  <c r="E234" i="39"/>
  <c r="G234" i="39"/>
  <c r="L234" i="39"/>
  <c r="F233" i="39"/>
  <c r="K233" i="39"/>
  <c r="Q233" i="39"/>
  <c r="E233" i="39"/>
  <c r="P233" i="39"/>
  <c r="G233" i="39"/>
  <c r="L233" i="39"/>
  <c r="H233" i="39"/>
  <c r="M233" i="39"/>
  <c r="J233" i="39"/>
  <c r="F222" i="39"/>
  <c r="K222" i="39"/>
  <c r="Q222" i="39"/>
  <c r="I222" i="39"/>
  <c r="N222" i="39"/>
  <c r="P222" i="39"/>
  <c r="G222" i="39"/>
  <c r="L222" i="39"/>
  <c r="H222" i="39"/>
  <c r="M222" i="39"/>
  <c r="E222" i="39"/>
  <c r="G183" i="39"/>
  <c r="L183" i="39"/>
  <c r="E183" i="39"/>
  <c r="H183" i="39"/>
  <c r="M183" i="39"/>
  <c r="O183" i="39"/>
  <c r="P183" i="39"/>
  <c r="F183" i="39"/>
  <c r="K183" i="39"/>
  <c r="I183" i="39"/>
  <c r="N183" i="39"/>
  <c r="J183" i="39"/>
  <c r="J166" i="39"/>
  <c r="E166" i="39"/>
  <c r="H166" i="39"/>
  <c r="M166" i="39"/>
  <c r="G166" i="39"/>
  <c r="L166" i="39"/>
  <c r="P166" i="39"/>
  <c r="S166" i="39"/>
  <c r="I166" i="39"/>
  <c r="N166" i="39"/>
  <c r="Q166" i="39"/>
  <c r="F139" i="39"/>
  <c r="K139" i="39"/>
  <c r="Q139" i="39"/>
  <c r="G139" i="39"/>
  <c r="O139" i="39"/>
  <c r="P139" i="39"/>
  <c r="I139" i="39"/>
  <c r="N139" i="39"/>
  <c r="E139" i="39"/>
  <c r="J139" i="39"/>
  <c r="H139" i="39"/>
  <c r="Q20" i="36"/>
  <c r="Q20" i="39"/>
  <c r="G49" i="36"/>
  <c r="Q107" i="36"/>
  <c r="Q107" i="39"/>
  <c r="F126" i="36"/>
  <c r="G12" i="36"/>
  <c r="P226" i="39"/>
  <c r="T226" i="39"/>
  <c r="F226" i="39"/>
  <c r="K226" i="39"/>
  <c r="H226" i="39"/>
  <c r="M226" i="39"/>
  <c r="O226" i="39"/>
  <c r="E225" i="39"/>
  <c r="G225" i="39"/>
  <c r="L225" i="39"/>
  <c r="O225" i="39"/>
  <c r="P206" i="39"/>
  <c r="T206" i="39"/>
  <c r="E206" i="39"/>
  <c r="F206" i="39"/>
  <c r="K206" i="39"/>
  <c r="P103" i="36"/>
  <c r="F103" i="36"/>
  <c r="H77" i="36"/>
  <c r="F77" i="36"/>
  <c r="I33" i="36"/>
  <c r="J33" i="36"/>
  <c r="J33" i="39"/>
  <c r="Q33" i="36"/>
  <c r="Q33" i="39"/>
  <c r="E32" i="36"/>
  <c r="G32" i="36"/>
  <c r="J9" i="36"/>
  <c r="J9" i="39"/>
  <c r="G9" i="36"/>
  <c r="G9" i="39"/>
  <c r="F231" i="39"/>
  <c r="K231" i="39"/>
  <c r="G231" i="39"/>
  <c r="L231" i="39"/>
  <c r="O231" i="39"/>
  <c r="P130" i="36"/>
  <c r="I130" i="36"/>
  <c r="I130" i="39"/>
  <c r="E130" i="36"/>
  <c r="E235" i="39"/>
  <c r="I235" i="39"/>
  <c r="N235" i="39"/>
  <c r="O235" i="39"/>
  <c r="L129" i="36"/>
  <c r="L129" i="39"/>
  <c r="G45" i="44"/>
  <c r="I19" i="43"/>
  <c r="N125" i="36"/>
  <c r="N125" i="39"/>
  <c r="O125" i="39"/>
  <c r="T134" i="39"/>
  <c r="U124" i="36"/>
  <c r="S134" i="36"/>
  <c r="T134" i="36"/>
  <c r="H127" i="39"/>
  <c r="G46" i="44"/>
  <c r="K46" i="44"/>
  <c r="F130" i="39"/>
  <c r="E131" i="39"/>
  <c r="U131" i="39"/>
  <c r="U131" i="36"/>
  <c r="M131" i="36"/>
  <c r="H131" i="39"/>
  <c r="H45" i="44"/>
  <c r="I20" i="43"/>
  <c r="F46" i="44"/>
  <c r="T148" i="39"/>
  <c r="F44" i="44"/>
  <c r="K24" i="34"/>
  <c r="F42" i="44"/>
  <c r="T149" i="39"/>
  <c r="O224" i="39"/>
  <c r="F41" i="44"/>
  <c r="E16" i="43"/>
  <c r="E18" i="43"/>
  <c r="T236" i="39"/>
  <c r="K23" i="34"/>
  <c r="S235" i="39"/>
  <c r="J116" i="38"/>
  <c r="O173" i="39"/>
  <c r="T162" i="39"/>
  <c r="T215" i="39"/>
  <c r="T217" i="39"/>
  <c r="O190" i="39"/>
  <c r="T176" i="39"/>
  <c r="O236" i="39"/>
  <c r="O159" i="39"/>
  <c r="S220" i="39"/>
  <c r="T159" i="39"/>
  <c r="O237" i="39"/>
  <c r="O161" i="39"/>
  <c r="O148" i="39"/>
  <c r="O149" i="39"/>
  <c r="I16" i="43"/>
  <c r="F45" i="44"/>
  <c r="P129" i="39"/>
  <c r="G131" i="39"/>
  <c r="P125" i="39"/>
  <c r="L124" i="39"/>
  <c r="F131" i="39"/>
  <c r="H138" i="39"/>
  <c r="L126" i="39"/>
  <c r="H124" i="39"/>
  <c r="S129" i="36"/>
  <c r="H133" i="39"/>
  <c r="P131" i="39"/>
  <c r="T131" i="39"/>
  <c r="T131" i="36"/>
  <c r="S175" i="39"/>
  <c r="U63" i="36"/>
  <c r="M13" i="36"/>
  <c r="M13" i="39"/>
  <c r="O13" i="39"/>
  <c r="P22" i="39"/>
  <c r="T203" i="39"/>
  <c r="N108" i="36"/>
  <c r="N108" i="39"/>
  <c r="L127" i="36"/>
  <c r="L127" i="39"/>
  <c r="I43" i="39"/>
  <c r="U72" i="36"/>
  <c r="U123" i="36"/>
  <c r="F63" i="39"/>
  <c r="S81" i="36"/>
  <c r="U33" i="36"/>
  <c r="G47" i="39"/>
  <c r="T22" i="36"/>
  <c r="O214" i="39"/>
  <c r="O165" i="39"/>
  <c r="O175" i="39"/>
  <c r="I117" i="39"/>
  <c r="I13" i="39"/>
  <c r="I6" i="39"/>
  <c r="S150" i="39"/>
  <c r="P89" i="39"/>
  <c r="S89" i="39"/>
  <c r="U16" i="36"/>
  <c r="T214" i="39"/>
  <c r="T62" i="39"/>
  <c r="S108" i="36"/>
  <c r="T231" i="39"/>
  <c r="S223" i="39"/>
  <c r="T223" i="39"/>
  <c r="S232" i="39"/>
  <c r="T232" i="39"/>
  <c r="P118" i="39"/>
  <c r="T118" i="39"/>
  <c r="S227" i="39"/>
  <c r="T227" i="39"/>
  <c r="F117" i="39"/>
  <c r="H100" i="39"/>
  <c r="L82" i="36"/>
  <c r="L82" i="39"/>
  <c r="M63" i="36"/>
  <c r="M63" i="39"/>
  <c r="I100" i="39"/>
  <c r="S202" i="39"/>
  <c r="H73" i="39"/>
  <c r="U125" i="36"/>
  <c r="O217" i="39"/>
  <c r="O213" i="39"/>
  <c r="I17" i="41"/>
  <c r="I20" i="41"/>
  <c r="I16" i="34"/>
  <c r="M28" i="36"/>
  <c r="M28" i="39"/>
  <c r="O28" i="39"/>
  <c r="H43" i="39"/>
  <c r="G125" i="39"/>
  <c r="P21" i="39"/>
  <c r="S21" i="39"/>
  <c r="P56" i="39"/>
  <c r="T56" i="39"/>
  <c r="G95" i="39"/>
  <c r="P32" i="39"/>
  <c r="T32" i="39"/>
  <c r="G19" i="39"/>
  <c r="S35" i="36"/>
  <c r="E13" i="39"/>
  <c r="U13" i="39"/>
  <c r="U13" i="36"/>
  <c r="S172" i="39"/>
  <c r="T172" i="39"/>
  <c r="F138" i="39"/>
  <c r="T34" i="39"/>
  <c r="U37" i="36"/>
  <c r="K124" i="36"/>
  <c r="K124" i="39"/>
  <c r="L133" i="36"/>
  <c r="E135" i="39"/>
  <c r="U135" i="39"/>
  <c r="H103" i="39"/>
  <c r="L90" i="36"/>
  <c r="L90" i="39"/>
  <c r="M60" i="36"/>
  <c r="U108" i="36"/>
  <c r="G51" i="39"/>
  <c r="F14" i="39"/>
  <c r="K14" i="36"/>
  <c r="K14" i="39"/>
  <c r="T117" i="36"/>
  <c r="H136" i="39"/>
  <c r="T167" i="39"/>
  <c r="M98" i="36"/>
  <c r="M98" i="39"/>
  <c r="N21" i="36"/>
  <c r="N21" i="39"/>
  <c r="U23" i="36"/>
  <c r="O19" i="36"/>
  <c r="M135" i="36"/>
  <c r="M135" i="39"/>
  <c r="P88" i="39"/>
  <c r="T88" i="39"/>
  <c r="E42" i="39"/>
  <c r="U42" i="39"/>
  <c r="U88" i="36"/>
  <c r="L114" i="36"/>
  <c r="L114" i="39"/>
  <c r="F67" i="39"/>
  <c r="U89" i="36"/>
  <c r="H79" i="39"/>
  <c r="E71" i="39"/>
  <c r="U71" i="39"/>
  <c r="O155" i="39"/>
  <c r="T35" i="36"/>
  <c r="P47" i="39"/>
  <c r="T47" i="39"/>
  <c r="O176" i="39"/>
  <c r="E127" i="39"/>
  <c r="U127" i="39"/>
  <c r="U127" i="36"/>
  <c r="T50" i="36"/>
  <c r="P50" i="39"/>
  <c r="N127" i="36"/>
  <c r="N127" i="39"/>
  <c r="O127" i="39"/>
  <c r="K43" i="36"/>
  <c r="K43" i="39"/>
  <c r="T88" i="36"/>
  <c r="S50" i="36"/>
  <c r="G138" i="39"/>
  <c r="L138" i="36"/>
  <c r="L138" i="39"/>
  <c r="M23" i="39"/>
  <c r="O23" i="39"/>
  <c r="H23" i="39"/>
  <c r="H129" i="39"/>
  <c r="M130" i="39"/>
  <c r="P127" i="39"/>
  <c r="T127" i="39"/>
  <c r="K48" i="36"/>
  <c r="K48" i="39"/>
  <c r="T161" i="39"/>
  <c r="T16" i="36"/>
  <c r="T213" i="39"/>
  <c r="T96" i="39"/>
  <c r="H91" i="39"/>
  <c r="I118" i="39"/>
  <c r="T96" i="36"/>
  <c r="O160" i="39"/>
  <c r="T53" i="36"/>
  <c r="O191" i="39"/>
  <c r="S35" i="39"/>
  <c r="T35" i="39"/>
  <c r="L51" i="39"/>
  <c r="N103" i="36"/>
  <c r="N103" i="39"/>
  <c r="O103" i="39"/>
  <c r="I103" i="39"/>
  <c r="N104" i="36"/>
  <c r="N104" i="39"/>
  <c r="I104" i="39"/>
  <c r="M108" i="36"/>
  <c r="M108" i="39"/>
  <c r="H108" i="39"/>
  <c r="K129" i="36"/>
  <c r="K129" i="39"/>
  <c r="F129" i="39"/>
  <c r="T13" i="36"/>
  <c r="P13" i="39"/>
  <c r="S13" i="36"/>
  <c r="G120" i="39"/>
  <c r="L120" i="36"/>
  <c r="L120" i="39"/>
  <c r="H53" i="39"/>
  <c r="M53" i="36"/>
  <c r="P38" i="39"/>
  <c r="T38" i="36"/>
  <c r="S38" i="36"/>
  <c r="U51" i="36"/>
  <c r="E51" i="39"/>
  <c r="U51" i="39"/>
  <c r="K52" i="36"/>
  <c r="K52" i="39"/>
  <c r="F52" i="39"/>
  <c r="G132" i="39"/>
  <c r="P124" i="39"/>
  <c r="T124" i="39"/>
  <c r="P117" i="39"/>
  <c r="T117" i="39"/>
  <c r="I129" i="39"/>
  <c r="S89" i="36"/>
  <c r="G99" i="39"/>
  <c r="T17" i="36"/>
  <c r="P91" i="39"/>
  <c r="T91" i="39"/>
  <c r="U36" i="36"/>
  <c r="O167" i="39"/>
  <c r="N47" i="36"/>
  <c r="N47" i="39"/>
  <c r="O47" i="39"/>
  <c r="P53" i="39"/>
  <c r="T53" i="39"/>
  <c r="S47" i="36"/>
  <c r="F109" i="39"/>
  <c r="E52" i="39"/>
  <c r="U52" i="39"/>
  <c r="U52" i="36"/>
  <c r="H54" i="39"/>
  <c r="M54" i="36"/>
  <c r="M54" i="39"/>
  <c r="H42" i="39"/>
  <c r="M42" i="36"/>
  <c r="M42" i="39"/>
  <c r="O42" i="39"/>
  <c r="O216" i="39"/>
  <c r="G52" i="39"/>
  <c r="L52" i="36"/>
  <c r="F36" i="39"/>
  <c r="K36" i="36"/>
  <c r="K36" i="39"/>
  <c r="G42" i="39"/>
  <c r="L42" i="36"/>
  <c r="L42" i="39"/>
  <c r="T51" i="36"/>
  <c r="P51" i="39"/>
  <c r="S51" i="36"/>
  <c r="O204" i="39"/>
  <c r="N128" i="39"/>
  <c r="G130" i="39"/>
  <c r="L130" i="39"/>
  <c r="O130" i="39"/>
  <c r="I131" i="39"/>
  <c r="N131" i="39"/>
  <c r="U48" i="36"/>
  <c r="E48" i="39"/>
  <c r="U48" i="39"/>
  <c r="F15" i="39"/>
  <c r="K15" i="36"/>
  <c r="K15" i="39"/>
  <c r="S46" i="36"/>
  <c r="T46" i="36"/>
  <c r="P46" i="39"/>
  <c r="I48" i="39"/>
  <c r="N48" i="36"/>
  <c r="N48" i="39"/>
  <c r="I35" i="39"/>
  <c r="N35" i="36"/>
  <c r="N35" i="39"/>
  <c r="G48" i="39"/>
  <c r="L48" i="36"/>
  <c r="I51" i="39"/>
  <c r="N51" i="36"/>
  <c r="N51" i="39"/>
  <c r="T52" i="36"/>
  <c r="P52" i="39"/>
  <c r="S52" i="36"/>
  <c r="S54" i="36"/>
  <c r="P54" i="39"/>
  <c r="T54" i="36"/>
  <c r="S127" i="36"/>
  <c r="S138" i="36"/>
  <c r="F7" i="39"/>
  <c r="L77" i="36"/>
  <c r="L77" i="39"/>
  <c r="E87" i="39"/>
  <c r="U87" i="39"/>
  <c r="O180" i="39"/>
  <c r="P17" i="39"/>
  <c r="T17" i="39"/>
  <c r="U110" i="36"/>
  <c r="H47" i="39"/>
  <c r="T108" i="36"/>
  <c r="G53" i="39"/>
  <c r="N67" i="36"/>
  <c r="N67" i="39"/>
  <c r="S94" i="36"/>
  <c r="T94" i="36"/>
  <c r="P94" i="39"/>
  <c r="G100" i="39"/>
  <c r="L100" i="36"/>
  <c r="L100" i="39"/>
  <c r="O100" i="39"/>
  <c r="P104" i="39"/>
  <c r="T104" i="39"/>
  <c r="S104" i="36"/>
  <c r="T104" i="36"/>
  <c r="G110" i="39"/>
  <c r="G54" i="39"/>
  <c r="L54" i="36"/>
  <c r="S48" i="36"/>
  <c r="T48" i="36"/>
  <c r="P48" i="39"/>
  <c r="F54" i="39"/>
  <c r="K54" i="36"/>
  <c r="K54" i="39"/>
  <c r="F47" i="39"/>
  <c r="K47" i="36"/>
  <c r="K47" i="39"/>
  <c r="F53" i="39"/>
  <c r="K53" i="36"/>
  <c r="K53" i="39"/>
  <c r="H51" i="39"/>
  <c r="M51" i="36"/>
  <c r="M51" i="39"/>
  <c r="I52" i="39"/>
  <c r="N52" i="36"/>
  <c r="N52" i="39"/>
  <c r="I54" i="39"/>
  <c r="N54" i="36"/>
  <c r="N54" i="39"/>
  <c r="M5" i="39"/>
  <c r="S109" i="36"/>
  <c r="P109" i="39"/>
  <c r="S237" i="39"/>
  <c r="T237" i="39"/>
  <c r="H38" i="39"/>
  <c r="M38" i="36"/>
  <c r="T30" i="36"/>
  <c r="S30" i="36"/>
  <c r="P30" i="39"/>
  <c r="T188" i="39"/>
  <c r="S188" i="39"/>
  <c r="H4" i="39"/>
  <c r="M4" i="36"/>
  <c r="U68" i="36"/>
  <c r="E68" i="39"/>
  <c r="U68" i="39"/>
  <c r="N70" i="36"/>
  <c r="N70" i="39"/>
  <c r="I70" i="39"/>
  <c r="T71" i="36"/>
  <c r="S71" i="36"/>
  <c r="P71" i="39"/>
  <c r="F72" i="39"/>
  <c r="K72" i="36"/>
  <c r="K72" i="39"/>
  <c r="F88" i="39"/>
  <c r="K88" i="36"/>
  <c r="K88" i="39"/>
  <c r="H126" i="39"/>
  <c r="M58" i="36"/>
  <c r="M58" i="39"/>
  <c r="O156" i="39"/>
  <c r="G103" i="39"/>
  <c r="S224" i="39"/>
  <c r="T224" i="39"/>
  <c r="T105" i="36"/>
  <c r="P105" i="39"/>
  <c r="S105" i="36"/>
  <c r="H104" i="39"/>
  <c r="M104" i="36"/>
  <c r="M104" i="39"/>
  <c r="S165" i="39"/>
  <c r="T165" i="39"/>
  <c r="F30" i="39"/>
  <c r="K30" i="36"/>
  <c r="K30" i="39"/>
  <c r="S37" i="36"/>
  <c r="P37" i="39"/>
  <c r="T37" i="36"/>
  <c r="T67" i="36"/>
  <c r="S67" i="36"/>
  <c r="P67" i="39"/>
  <c r="G88" i="39"/>
  <c r="L88" i="36"/>
  <c r="S190" i="39"/>
  <c r="T190" i="39"/>
  <c r="I5" i="39"/>
  <c r="N5" i="36"/>
  <c r="N5" i="39"/>
  <c r="O5" i="39"/>
  <c r="E5" i="39"/>
  <c r="U5" i="39"/>
  <c r="U5" i="36"/>
  <c r="U67" i="36"/>
  <c r="E67" i="39"/>
  <c r="U67" i="39"/>
  <c r="T68" i="36"/>
  <c r="P68" i="39"/>
  <c r="S68" i="36"/>
  <c r="L69" i="36"/>
  <c r="L69" i="39"/>
  <c r="G69" i="39"/>
  <c r="M70" i="36"/>
  <c r="M70" i="39"/>
  <c r="H70" i="39"/>
  <c r="U70" i="36"/>
  <c r="E70" i="39"/>
  <c r="U70" i="39"/>
  <c r="H71" i="39"/>
  <c r="M71" i="36"/>
  <c r="M71" i="39"/>
  <c r="L73" i="36"/>
  <c r="L73" i="39"/>
  <c r="G73" i="39"/>
  <c r="H74" i="39"/>
  <c r="M74" i="36"/>
  <c r="M74" i="39"/>
  <c r="L74" i="36"/>
  <c r="G74" i="39"/>
  <c r="G87" i="39"/>
  <c r="L87" i="36"/>
  <c r="L87" i="39"/>
  <c r="O87" i="39"/>
  <c r="K89" i="36"/>
  <c r="K89" i="39"/>
  <c r="F89" i="39"/>
  <c r="H90" i="39"/>
  <c r="M90" i="36"/>
  <c r="M90" i="39"/>
  <c r="K90" i="36"/>
  <c r="K90" i="39"/>
  <c r="F90" i="39"/>
  <c r="E91" i="39"/>
  <c r="U91" i="39"/>
  <c r="U91" i="36"/>
  <c r="T136" i="39"/>
  <c r="T133" i="36"/>
  <c r="L78" i="36"/>
  <c r="L78" i="39"/>
  <c r="P16" i="39"/>
  <c r="T16" i="39"/>
  <c r="L89" i="36"/>
  <c r="L89" i="39"/>
  <c r="K99" i="36"/>
  <c r="K99" i="39"/>
  <c r="T140" i="39"/>
  <c r="T201" i="39"/>
  <c r="G91" i="39"/>
  <c r="S153" i="39"/>
  <c r="S91" i="36"/>
  <c r="E90" i="39"/>
  <c r="U90" i="39"/>
  <c r="P98" i="39"/>
  <c r="S98" i="36"/>
  <c r="T98" i="36"/>
  <c r="P110" i="39"/>
  <c r="S110" i="39"/>
  <c r="S110" i="36"/>
  <c r="T110" i="36"/>
  <c r="N94" i="36"/>
  <c r="N94" i="39"/>
  <c r="I94" i="39"/>
  <c r="K33" i="36"/>
  <c r="K33" i="39"/>
  <c r="F33" i="39"/>
  <c r="S156" i="39"/>
  <c r="T156" i="39"/>
  <c r="N32" i="36"/>
  <c r="N32" i="39"/>
  <c r="I32" i="39"/>
  <c r="H33" i="39"/>
  <c r="M33" i="36"/>
  <c r="M33" i="39"/>
  <c r="F34" i="39"/>
  <c r="K34" i="36"/>
  <c r="K34" i="39"/>
  <c r="P86" i="39"/>
  <c r="T86" i="36"/>
  <c r="S86" i="36"/>
  <c r="U73" i="36"/>
  <c r="E73" i="39"/>
  <c r="U73" i="39"/>
  <c r="P5" i="39"/>
  <c r="T5" i="36"/>
  <c r="S5" i="36"/>
  <c r="S191" i="39"/>
  <c r="T191" i="39"/>
  <c r="S192" i="39"/>
  <c r="T192" i="39"/>
  <c r="E4" i="39"/>
  <c r="U4" i="39"/>
  <c r="U4" i="36"/>
  <c r="M6" i="36"/>
  <c r="M6" i="39"/>
  <c r="H6" i="39"/>
  <c r="G6" i="39"/>
  <c r="L6" i="36"/>
  <c r="G62" i="39"/>
  <c r="L62" i="36"/>
  <c r="L62" i="39"/>
  <c r="G67" i="39"/>
  <c r="L67" i="36"/>
  <c r="I69" i="39"/>
  <c r="N69" i="36"/>
  <c r="N69" i="39"/>
  <c r="L70" i="36"/>
  <c r="G70" i="39"/>
  <c r="F70" i="39"/>
  <c r="K70" i="36"/>
  <c r="K70" i="39"/>
  <c r="M72" i="36"/>
  <c r="H72" i="39"/>
  <c r="T72" i="36"/>
  <c r="S72" i="36"/>
  <c r="P72" i="39"/>
  <c r="I73" i="39"/>
  <c r="N73" i="36"/>
  <c r="N73" i="39"/>
  <c r="O73" i="39"/>
  <c r="E74" i="39"/>
  <c r="U74" i="39"/>
  <c r="U74" i="36"/>
  <c r="I86" i="39"/>
  <c r="N86" i="36"/>
  <c r="N86" i="39"/>
  <c r="O86" i="39"/>
  <c r="I87" i="39"/>
  <c r="N87" i="36"/>
  <c r="N87" i="39"/>
  <c r="H89" i="39"/>
  <c r="M89" i="36"/>
  <c r="M89" i="39"/>
  <c r="F106" i="39"/>
  <c r="F37" i="39"/>
  <c r="K37" i="36"/>
  <c r="K37" i="39"/>
  <c r="H32" i="39"/>
  <c r="M32" i="36"/>
  <c r="M32" i="39"/>
  <c r="L34" i="36"/>
  <c r="G34" i="39"/>
  <c r="K38" i="36"/>
  <c r="K38" i="39"/>
  <c r="F38" i="39"/>
  <c r="F5" i="39"/>
  <c r="K5" i="36"/>
  <c r="K5" i="39"/>
  <c r="I63" i="39"/>
  <c r="N63" i="36"/>
  <c r="N63" i="39"/>
  <c r="M67" i="36"/>
  <c r="M67" i="39"/>
  <c r="H67" i="39"/>
  <c r="K86" i="36"/>
  <c r="K86" i="39"/>
  <c r="F86" i="39"/>
  <c r="N90" i="36"/>
  <c r="N90" i="39"/>
  <c r="O90" i="39"/>
  <c r="I90" i="39"/>
  <c r="I91" i="39"/>
  <c r="K137" i="36"/>
  <c r="K137" i="39"/>
  <c r="S136" i="36"/>
  <c r="P9" i="39"/>
  <c r="S9" i="39"/>
  <c r="U102" i="36"/>
  <c r="H113" i="39"/>
  <c r="O140" i="39"/>
  <c r="O157" i="39"/>
  <c r="E62" i="39"/>
  <c r="U62" i="39"/>
  <c r="I68" i="39"/>
  <c r="O198" i="39"/>
  <c r="K81" i="36"/>
  <c r="K81" i="39"/>
  <c r="S62" i="36"/>
  <c r="M34" i="36"/>
  <c r="M34" i="39"/>
  <c r="H34" i="39"/>
  <c r="F32" i="39"/>
  <c r="K32" i="36"/>
  <c r="K32" i="39"/>
  <c r="M37" i="36"/>
  <c r="M37" i="39"/>
  <c r="H37" i="39"/>
  <c r="P4" i="39"/>
  <c r="S4" i="36"/>
  <c r="T4" i="36"/>
  <c r="K4" i="36"/>
  <c r="K4" i="39"/>
  <c r="F4" i="39"/>
  <c r="P6" i="39"/>
  <c r="T6" i="36"/>
  <c r="S6" i="36"/>
  <c r="I58" i="39"/>
  <c r="N58" i="36"/>
  <c r="N58" i="39"/>
  <c r="G68" i="39"/>
  <c r="L68" i="36"/>
  <c r="L68" i="39"/>
  <c r="S70" i="36"/>
  <c r="T70" i="36"/>
  <c r="G71" i="39"/>
  <c r="L71" i="36"/>
  <c r="I71" i="39"/>
  <c r="N71" i="36"/>
  <c r="N71" i="39"/>
  <c r="O71" i="39"/>
  <c r="I72" i="39"/>
  <c r="N72" i="36"/>
  <c r="N72" i="39"/>
  <c r="T73" i="36"/>
  <c r="S73" i="36"/>
  <c r="P73" i="39"/>
  <c r="N74" i="36"/>
  <c r="N74" i="39"/>
  <c r="I74" i="39"/>
  <c r="U86" i="36"/>
  <c r="E86" i="39"/>
  <c r="U86" i="39"/>
  <c r="N88" i="36"/>
  <c r="N88" i="39"/>
  <c r="O88" i="39"/>
  <c r="I88" i="39"/>
  <c r="I89" i="39"/>
  <c r="N89" i="36"/>
  <c r="N89" i="39"/>
  <c r="O89" i="39"/>
  <c r="F91" i="39"/>
  <c r="K91" i="36"/>
  <c r="K91" i="39"/>
  <c r="O129" i="36"/>
  <c r="O153" i="39"/>
  <c r="O221" i="39"/>
  <c r="T225" i="39"/>
  <c r="K96" i="36"/>
  <c r="K96" i="39"/>
  <c r="F96" i="39"/>
  <c r="E97" i="39"/>
  <c r="U97" i="39"/>
  <c r="U97" i="36"/>
  <c r="T99" i="36"/>
  <c r="S99" i="36"/>
  <c r="P99" i="39"/>
  <c r="P14" i="39"/>
  <c r="T14" i="36"/>
  <c r="S14" i="36"/>
  <c r="H14" i="39"/>
  <c r="M14" i="36"/>
  <c r="M14" i="39"/>
  <c r="L43" i="36"/>
  <c r="G43" i="39"/>
  <c r="L57" i="36"/>
  <c r="L57" i="39"/>
  <c r="G57" i="39"/>
  <c r="G60" i="39"/>
  <c r="L60" i="36"/>
  <c r="L60" i="39"/>
  <c r="F61" i="39"/>
  <c r="K61" i="36"/>
  <c r="K61" i="39"/>
  <c r="I62" i="39"/>
  <c r="N62" i="36"/>
  <c r="N62" i="39"/>
  <c r="I135" i="39"/>
  <c r="N135" i="36"/>
  <c r="N135" i="39"/>
  <c r="S199" i="39"/>
  <c r="T199" i="39"/>
  <c r="L79" i="36"/>
  <c r="L79" i="39"/>
  <c r="G79" i="39"/>
  <c r="H80" i="39"/>
  <c r="M80" i="36"/>
  <c r="N80" i="36"/>
  <c r="N80" i="39"/>
  <c r="I80" i="39"/>
  <c r="H81" i="39"/>
  <c r="M81" i="36"/>
  <c r="M81" i="39"/>
  <c r="M82" i="36"/>
  <c r="M82" i="39"/>
  <c r="H82" i="39"/>
  <c r="N82" i="36"/>
  <c r="N82" i="39"/>
  <c r="O82" i="39"/>
  <c r="I82" i="39"/>
  <c r="M83" i="36"/>
  <c r="M83" i="39"/>
  <c r="H83" i="39"/>
  <c r="T90" i="39"/>
  <c r="S90" i="39"/>
  <c r="T132" i="39"/>
  <c r="P133" i="39"/>
  <c r="S133" i="39"/>
  <c r="P82" i="39"/>
  <c r="S82" i="39"/>
  <c r="F97" i="39"/>
  <c r="K97" i="36"/>
  <c r="K97" i="39"/>
  <c r="M99" i="36"/>
  <c r="M99" i="39"/>
  <c r="H99" i="39"/>
  <c r="I15" i="39"/>
  <c r="N15" i="36"/>
  <c r="N15" i="39"/>
  <c r="O15" i="39"/>
  <c r="K42" i="36"/>
  <c r="K42" i="39"/>
  <c r="F42" i="39"/>
  <c r="T120" i="36"/>
  <c r="P120" i="39"/>
  <c r="S120" i="36"/>
  <c r="N28" i="36"/>
  <c r="I28" i="39"/>
  <c r="E56" i="39"/>
  <c r="U56" i="39"/>
  <c r="U56" i="36"/>
  <c r="P60" i="39"/>
  <c r="S60" i="36"/>
  <c r="T60" i="36"/>
  <c r="N60" i="36"/>
  <c r="N60" i="39"/>
  <c r="O60" i="39"/>
  <c r="I60" i="39"/>
  <c r="U61" i="36"/>
  <c r="E61" i="39"/>
  <c r="U61" i="39"/>
  <c r="K62" i="36"/>
  <c r="K62" i="39"/>
  <c r="F62" i="39"/>
  <c r="N79" i="36"/>
  <c r="N79" i="39"/>
  <c r="I79" i="39"/>
  <c r="S22" i="39"/>
  <c r="T22" i="39"/>
  <c r="T141" i="39"/>
  <c r="S200" i="39"/>
  <c r="T200" i="39"/>
  <c r="E17" i="39"/>
  <c r="U17" i="39"/>
  <c r="U17" i="36"/>
  <c r="S80" i="36"/>
  <c r="P80" i="39"/>
  <c r="E81" i="39"/>
  <c r="U81" i="39"/>
  <c r="U81" i="36"/>
  <c r="F82" i="39"/>
  <c r="K82" i="36"/>
  <c r="K82" i="39"/>
  <c r="I83" i="39"/>
  <c r="N83" i="36"/>
  <c r="N83" i="39"/>
  <c r="S160" i="39"/>
  <c r="T160" i="39"/>
  <c r="U30" i="36"/>
  <c r="E30" i="39"/>
  <c r="U30" i="39"/>
  <c r="H96" i="39"/>
  <c r="M96" i="36"/>
  <c r="H97" i="39"/>
  <c r="M97" i="36"/>
  <c r="M97" i="39"/>
  <c r="G98" i="39"/>
  <c r="L98" i="36"/>
  <c r="L98" i="39"/>
  <c r="O98" i="39"/>
  <c r="P100" i="39"/>
  <c r="T100" i="36"/>
  <c r="S100" i="36"/>
  <c r="U14" i="36"/>
  <c r="E14" i="39"/>
  <c r="U14" i="39"/>
  <c r="T42" i="36"/>
  <c r="S42" i="36"/>
  <c r="P42" i="39"/>
  <c r="T119" i="36"/>
  <c r="S119" i="36"/>
  <c r="P119" i="39"/>
  <c r="T119" i="39"/>
  <c r="T186" i="39"/>
  <c r="S186" i="39"/>
  <c r="E28" i="39"/>
  <c r="U28" i="39"/>
  <c r="U28" i="36"/>
  <c r="U60" i="36"/>
  <c r="E60" i="39"/>
  <c r="U60" i="39"/>
  <c r="F60" i="39"/>
  <c r="K60" i="36"/>
  <c r="K60" i="39"/>
  <c r="T61" i="36"/>
  <c r="P61" i="39"/>
  <c r="S61" i="36"/>
  <c r="H62" i="39"/>
  <c r="M62" i="36"/>
  <c r="G63" i="39"/>
  <c r="L63" i="36"/>
  <c r="S204" i="39"/>
  <c r="T204" i="39"/>
  <c r="K17" i="36"/>
  <c r="K17" i="39"/>
  <c r="F17" i="39"/>
  <c r="T79" i="36"/>
  <c r="P79" i="39"/>
  <c r="S79" i="36"/>
  <c r="E80" i="39"/>
  <c r="U80" i="39"/>
  <c r="U80" i="36"/>
  <c r="F80" i="39"/>
  <c r="K80" i="36"/>
  <c r="K80" i="39"/>
  <c r="L81" i="36"/>
  <c r="G81" i="39"/>
  <c r="F83" i="39"/>
  <c r="K83" i="36"/>
  <c r="K83" i="39"/>
  <c r="T132" i="36"/>
  <c r="K134" i="36"/>
  <c r="K134" i="39"/>
  <c r="N126" i="39"/>
  <c r="P57" i="39"/>
  <c r="S57" i="36"/>
  <c r="K35" i="36"/>
  <c r="K35" i="39"/>
  <c r="T56" i="36"/>
  <c r="O151" i="39"/>
  <c r="O182" i="39"/>
  <c r="T157" i="39"/>
  <c r="S157" i="39"/>
  <c r="F98" i="39"/>
  <c r="K98" i="36"/>
  <c r="K98" i="39"/>
  <c r="G14" i="39"/>
  <c r="L14" i="36"/>
  <c r="E15" i="39"/>
  <c r="U15" i="39"/>
  <c r="U15" i="36"/>
  <c r="T43" i="36"/>
  <c r="S43" i="36"/>
  <c r="P43" i="39"/>
  <c r="S28" i="36"/>
  <c r="P28" i="39"/>
  <c r="T28" i="36"/>
  <c r="N59" i="36"/>
  <c r="N59" i="39"/>
  <c r="I59" i="39"/>
  <c r="M61" i="36"/>
  <c r="H61" i="39"/>
  <c r="T63" i="36"/>
  <c r="S63" i="36"/>
  <c r="P63" i="39"/>
  <c r="T205" i="39"/>
  <c r="S205" i="39"/>
  <c r="K79" i="36"/>
  <c r="K79" i="39"/>
  <c r="F79" i="39"/>
  <c r="I81" i="39"/>
  <c r="N81" i="36"/>
  <c r="N81" i="39"/>
  <c r="L83" i="36"/>
  <c r="G83" i="39"/>
  <c r="T83" i="36"/>
  <c r="P83" i="39"/>
  <c r="S83" i="36"/>
  <c r="I56" i="39"/>
  <c r="N56" i="36"/>
  <c r="N56" i="39"/>
  <c r="U58" i="36"/>
  <c r="E58" i="39"/>
  <c r="U58" i="39"/>
  <c r="K94" i="36"/>
  <c r="K94" i="39"/>
  <c r="F94" i="39"/>
  <c r="F113" i="39"/>
  <c r="K113" i="36"/>
  <c r="K113" i="39"/>
  <c r="E115" i="39"/>
  <c r="U115" i="39"/>
  <c r="S36" i="39"/>
  <c r="T36" i="39"/>
  <c r="T198" i="39"/>
  <c r="S198" i="39"/>
  <c r="G41" i="39"/>
  <c r="L41" i="36"/>
  <c r="K114" i="36"/>
  <c r="K114" i="39"/>
  <c r="F114" i="39"/>
  <c r="K59" i="36"/>
  <c r="K59" i="39"/>
  <c r="F59" i="39"/>
  <c r="U57" i="36"/>
  <c r="E57" i="39"/>
  <c r="U57" i="39"/>
  <c r="E59" i="39"/>
  <c r="U59" i="39"/>
  <c r="U59" i="36"/>
  <c r="L94" i="36"/>
  <c r="G94" i="39"/>
  <c r="K95" i="36"/>
  <c r="K95" i="39"/>
  <c r="F95" i="39"/>
  <c r="E78" i="39"/>
  <c r="U78" i="39"/>
  <c r="U78" i="36"/>
  <c r="S197" i="39"/>
  <c r="T197" i="39"/>
  <c r="I9" i="39"/>
  <c r="N9" i="36"/>
  <c r="F78" i="39"/>
  <c r="K78" i="36"/>
  <c r="K78" i="39"/>
  <c r="I77" i="39"/>
  <c r="N77" i="36"/>
  <c r="N77" i="39"/>
  <c r="N10" i="36"/>
  <c r="I10" i="39"/>
  <c r="T171" i="39"/>
  <c r="T196" i="39"/>
  <c r="S196" i="39"/>
  <c r="E10" i="39"/>
  <c r="U10" i="39"/>
  <c r="U10" i="36"/>
  <c r="K27" i="36"/>
  <c r="K27" i="39"/>
  <c r="F27" i="39"/>
  <c r="P114" i="39"/>
  <c r="S114" i="36"/>
  <c r="T114" i="36"/>
  <c r="S32" i="39"/>
  <c r="P135" i="39"/>
  <c r="T135" i="39"/>
  <c r="T9" i="36"/>
  <c r="U35" i="36"/>
  <c r="L37" i="39"/>
  <c r="T97" i="36"/>
  <c r="S97" i="36"/>
  <c r="P97" i="39"/>
  <c r="K125" i="36"/>
  <c r="K125" i="39"/>
  <c r="F125" i="39"/>
  <c r="K104" i="36"/>
  <c r="K104" i="39"/>
  <c r="F104" i="39"/>
  <c r="T152" i="39"/>
  <c r="S152" i="39"/>
  <c r="S154" i="39"/>
  <c r="G56" i="39"/>
  <c r="L56" i="36"/>
  <c r="F56" i="39"/>
  <c r="K56" i="36"/>
  <c r="K56" i="39"/>
  <c r="P58" i="39"/>
  <c r="S58" i="36"/>
  <c r="T58" i="36"/>
  <c r="T59" i="36"/>
  <c r="P59" i="39"/>
  <c r="S59" i="36"/>
  <c r="E94" i="39"/>
  <c r="U94" i="39"/>
  <c r="U94" i="36"/>
  <c r="H95" i="39"/>
  <c r="M95" i="36"/>
  <c r="F135" i="39"/>
  <c r="K135" i="39"/>
  <c r="I136" i="39"/>
  <c r="N136" i="36"/>
  <c r="N136" i="39"/>
  <c r="T15" i="39"/>
  <c r="S15" i="39"/>
  <c r="T195" i="39"/>
  <c r="S195" i="39"/>
  <c r="F9" i="39"/>
  <c r="K9" i="36"/>
  <c r="K9" i="39"/>
  <c r="U113" i="36"/>
  <c r="M115" i="36"/>
  <c r="M115" i="39"/>
  <c r="T81" i="39"/>
  <c r="S81" i="39"/>
  <c r="U27" i="36"/>
  <c r="E27" i="39"/>
  <c r="U27" i="39"/>
  <c r="T41" i="36"/>
  <c r="S41" i="36"/>
  <c r="P41" i="39"/>
  <c r="M114" i="36"/>
  <c r="M114" i="39"/>
  <c r="H114" i="39"/>
  <c r="S25" i="39"/>
  <c r="T25" i="39"/>
  <c r="T87" i="36"/>
  <c r="P87" i="39"/>
  <c r="S87" i="36"/>
  <c r="S181" i="39"/>
  <c r="T181" i="39"/>
  <c r="S221" i="39"/>
  <c r="H57" i="39"/>
  <c r="M57" i="36"/>
  <c r="G59" i="39"/>
  <c r="L59" i="36"/>
  <c r="M94" i="36"/>
  <c r="M94" i="39"/>
  <c r="H94" i="39"/>
  <c r="U95" i="36"/>
  <c r="E95" i="39"/>
  <c r="U95" i="39"/>
  <c r="M78" i="36"/>
  <c r="M78" i="39"/>
  <c r="O78" i="39"/>
  <c r="H78" i="39"/>
  <c r="E9" i="39"/>
  <c r="U9" i="39"/>
  <c r="U9" i="36"/>
  <c r="N78" i="36"/>
  <c r="N78" i="39"/>
  <c r="I78" i="39"/>
  <c r="T10" i="36"/>
  <c r="S10" i="36"/>
  <c r="P10" i="39"/>
  <c r="T27" i="36"/>
  <c r="S27" i="36"/>
  <c r="P27" i="39"/>
  <c r="S182" i="39"/>
  <c r="F87" i="39"/>
  <c r="K87" i="36"/>
  <c r="K87" i="39"/>
  <c r="O189" i="39"/>
  <c r="E104" i="39"/>
  <c r="U104" i="39"/>
  <c r="S151" i="39"/>
  <c r="T151" i="39"/>
  <c r="E134" i="39"/>
  <c r="U134" i="39"/>
  <c r="U134" i="36"/>
  <c r="N134" i="36"/>
  <c r="N134" i="39"/>
  <c r="E132" i="39"/>
  <c r="U132" i="39"/>
  <c r="O215" i="39"/>
  <c r="N42" i="36"/>
  <c r="I42" i="39"/>
  <c r="S189" i="39"/>
  <c r="T189" i="39"/>
  <c r="H35" i="39"/>
  <c r="M35" i="36"/>
  <c r="F68" i="39"/>
  <c r="K68" i="36"/>
  <c r="K68" i="39"/>
  <c r="O154" i="39"/>
  <c r="G58" i="39"/>
  <c r="L58" i="36"/>
  <c r="L58" i="39"/>
  <c r="O58" i="39"/>
  <c r="H59" i="39"/>
  <c r="M59" i="36"/>
  <c r="M59" i="39"/>
  <c r="G136" i="39"/>
  <c r="L136" i="36"/>
  <c r="F136" i="39"/>
  <c r="K136" i="36"/>
  <c r="K136" i="39"/>
  <c r="O197" i="39"/>
  <c r="P78" i="39"/>
  <c r="T78" i="36"/>
  <c r="S78" i="36"/>
  <c r="S113" i="36"/>
  <c r="S95" i="39"/>
  <c r="T95" i="39"/>
  <c r="O13" i="36"/>
  <c r="K10" i="36"/>
  <c r="K10" i="39"/>
  <c r="F10" i="39"/>
  <c r="L27" i="36"/>
  <c r="G27" i="39"/>
  <c r="E41" i="39"/>
  <c r="U41" i="39"/>
  <c r="U41" i="36"/>
  <c r="T77" i="36"/>
  <c r="P77" i="39"/>
  <c r="S77" i="36"/>
  <c r="N138" i="36"/>
  <c r="I138" i="39"/>
  <c r="L101" i="36"/>
  <c r="G101" i="39"/>
  <c r="N18" i="36"/>
  <c r="N18" i="39"/>
  <c r="I18" i="39"/>
  <c r="T31" i="36"/>
  <c r="P31" i="39"/>
  <c r="S31" i="36"/>
  <c r="U65" i="36"/>
  <c r="E65" i="39"/>
  <c r="U65" i="39"/>
  <c r="N66" i="36"/>
  <c r="N66" i="39"/>
  <c r="O66" i="39"/>
  <c r="I66" i="39"/>
  <c r="G84" i="39"/>
  <c r="L84" i="36"/>
  <c r="T101" i="36"/>
  <c r="P101" i="39"/>
  <c r="S101" i="36"/>
  <c r="K123" i="39"/>
  <c r="N8" i="36"/>
  <c r="N8" i="39"/>
  <c r="I8" i="39"/>
  <c r="T92" i="36"/>
  <c r="S92" i="36"/>
  <c r="P92" i="39"/>
  <c r="S70" i="39"/>
  <c r="T70" i="39"/>
  <c r="S219" i="39"/>
  <c r="T219" i="39"/>
  <c r="T7" i="36"/>
  <c r="S7" i="36"/>
  <c r="P7" i="39"/>
  <c r="S8" i="36"/>
  <c r="T8" i="36"/>
  <c r="P8" i="39"/>
  <c r="U8" i="36"/>
  <c r="E8" i="39"/>
  <c r="U8" i="39"/>
  <c r="L55" i="36"/>
  <c r="G55" i="39"/>
  <c r="M55" i="36"/>
  <c r="M55" i="39"/>
  <c r="O55" i="39"/>
  <c r="H55" i="39"/>
  <c r="T75" i="36"/>
  <c r="S75" i="36"/>
  <c r="P75" i="39"/>
  <c r="P76" i="39"/>
  <c r="S76" i="36"/>
  <c r="T76" i="36"/>
  <c r="N76" i="36"/>
  <c r="N76" i="39"/>
  <c r="O76" i="39"/>
  <c r="I76" i="39"/>
  <c r="G92" i="39"/>
  <c r="L92" i="36"/>
  <c r="E92" i="39"/>
  <c r="U92" i="39"/>
  <c r="U92" i="36"/>
  <c r="T93" i="36"/>
  <c r="P93" i="39"/>
  <c r="S93" i="36"/>
  <c r="K133" i="36"/>
  <c r="K133" i="39"/>
  <c r="F133" i="39"/>
  <c r="M36" i="36"/>
  <c r="H36" i="39"/>
  <c r="S211" i="39"/>
  <c r="T211" i="39"/>
  <c r="M45" i="36"/>
  <c r="H45" i="39"/>
  <c r="L46" i="36"/>
  <c r="G46" i="39"/>
  <c r="S64" i="36"/>
  <c r="T64" i="36"/>
  <c r="P64" i="39"/>
  <c r="L65" i="36"/>
  <c r="G65" i="39"/>
  <c r="F65" i="39"/>
  <c r="K65" i="36"/>
  <c r="K65" i="39"/>
  <c r="G66" i="39"/>
  <c r="L66" i="36"/>
  <c r="L66" i="39"/>
  <c r="K84" i="36"/>
  <c r="K84" i="39"/>
  <c r="F84" i="39"/>
  <c r="U101" i="36"/>
  <c r="E101" i="39"/>
  <c r="U101" i="39"/>
  <c r="M102" i="36"/>
  <c r="M102" i="39"/>
  <c r="H102" i="39"/>
  <c r="M123" i="36"/>
  <c r="M123" i="39"/>
  <c r="H123" i="39"/>
  <c r="T179" i="39"/>
  <c r="T40" i="36"/>
  <c r="S40" i="36"/>
  <c r="P40" i="39"/>
  <c r="I55" i="39"/>
  <c r="N55" i="36"/>
  <c r="N55" i="39"/>
  <c r="I92" i="39"/>
  <c r="N92" i="36"/>
  <c r="N92" i="39"/>
  <c r="O92" i="39"/>
  <c r="S116" i="39"/>
  <c r="N130" i="36"/>
  <c r="N130" i="39"/>
  <c r="N132" i="36"/>
  <c r="N132" i="39"/>
  <c r="L137" i="36"/>
  <c r="L137" i="39"/>
  <c r="O137" i="39"/>
  <c r="S132" i="36"/>
  <c r="S56" i="39"/>
  <c r="I75" i="39"/>
  <c r="H22" i="39"/>
  <c r="M22" i="36"/>
  <c r="T69" i="36"/>
  <c r="P69" i="39"/>
  <c r="S69" i="36"/>
  <c r="L18" i="36"/>
  <c r="G18" i="39"/>
  <c r="P26" i="39"/>
  <c r="S26" i="36"/>
  <c r="T26" i="36"/>
  <c r="U31" i="36"/>
  <c r="E31" i="39"/>
  <c r="U31" i="39"/>
  <c r="G45" i="39"/>
  <c r="L45" i="36"/>
  <c r="L45" i="39"/>
  <c r="I64" i="39"/>
  <c r="N64" i="36"/>
  <c r="N64" i="39"/>
  <c r="H65" i="39"/>
  <c r="M65" i="36"/>
  <c r="M65" i="39"/>
  <c r="S66" i="36"/>
  <c r="P66" i="39"/>
  <c r="T66" i="36"/>
  <c r="E66" i="39"/>
  <c r="U66" i="39"/>
  <c r="U66" i="36"/>
  <c r="H84" i="39"/>
  <c r="M84" i="36"/>
  <c r="M84" i="39"/>
  <c r="G85" i="39"/>
  <c r="L85" i="36"/>
  <c r="T85" i="36"/>
  <c r="P85" i="39"/>
  <c r="S85" i="36"/>
  <c r="T102" i="39"/>
  <c r="S102" i="39"/>
  <c r="S170" i="39"/>
  <c r="O170" i="39"/>
  <c r="T180" i="39"/>
  <c r="S180" i="39"/>
  <c r="T193" i="39"/>
  <c r="S193" i="39"/>
  <c r="T218" i="39"/>
  <c r="S218" i="39"/>
  <c r="H7" i="39"/>
  <c r="M7" i="36"/>
  <c r="M7" i="39"/>
  <c r="H40" i="39"/>
  <c r="M40" i="36"/>
  <c r="S55" i="36"/>
  <c r="P55" i="39"/>
  <c r="T55" i="36"/>
  <c r="E75" i="39"/>
  <c r="U75" i="39"/>
  <c r="U75" i="36"/>
  <c r="L75" i="36"/>
  <c r="L75" i="39"/>
  <c r="G75" i="39"/>
  <c r="E76" i="39"/>
  <c r="U76" i="39"/>
  <c r="U76" i="36"/>
  <c r="G76" i="39"/>
  <c r="L76" i="36"/>
  <c r="H92" i="39"/>
  <c r="M92" i="36"/>
  <c r="M92" i="39"/>
  <c r="F92" i="39"/>
  <c r="K92" i="36"/>
  <c r="K92" i="39"/>
  <c r="N93" i="36"/>
  <c r="N93" i="39"/>
  <c r="I93" i="39"/>
  <c r="P112" i="39"/>
  <c r="T112" i="39"/>
  <c r="G112" i="39"/>
  <c r="L112" i="36"/>
  <c r="L112" i="39"/>
  <c r="K51" i="36"/>
  <c r="K51" i="39"/>
  <c r="F51" i="39"/>
  <c r="E96" i="39"/>
  <c r="U96" i="39"/>
  <c r="U96" i="36"/>
  <c r="S212" i="39"/>
  <c r="S18" i="36"/>
  <c r="T18" i="36"/>
  <c r="P18" i="39"/>
  <c r="I26" i="39"/>
  <c r="T45" i="36"/>
  <c r="S45" i="36"/>
  <c r="P45" i="39"/>
  <c r="U46" i="36"/>
  <c r="E46" i="39"/>
  <c r="U46" i="39"/>
  <c r="H64" i="39"/>
  <c r="M64" i="36"/>
  <c r="M64" i="39"/>
  <c r="I65" i="39"/>
  <c r="N65" i="36"/>
  <c r="N65" i="39"/>
  <c r="I84" i="39"/>
  <c r="N84" i="36"/>
  <c r="N84" i="39"/>
  <c r="M85" i="36"/>
  <c r="M85" i="39"/>
  <c r="O85" i="39"/>
  <c r="H85" i="39"/>
  <c r="G102" i="39"/>
  <c r="L102" i="36"/>
  <c r="H117" i="39"/>
  <c r="U128" i="36"/>
  <c r="E128" i="39"/>
  <c r="S84" i="36"/>
  <c r="T84" i="36"/>
  <c r="P84" i="39"/>
  <c r="S164" i="39"/>
  <c r="T164" i="39"/>
  <c r="T230" i="39"/>
  <c r="S230" i="39"/>
  <c r="E18" i="39"/>
  <c r="U18" i="39"/>
  <c r="U18" i="36"/>
  <c r="K26" i="36"/>
  <c r="K26" i="39"/>
  <c r="F26" i="39"/>
  <c r="I31" i="39"/>
  <c r="N31" i="36"/>
  <c r="K45" i="36"/>
  <c r="K45" i="39"/>
  <c r="F45" i="39"/>
  <c r="K46" i="36"/>
  <c r="K46" i="39"/>
  <c r="F46" i="39"/>
  <c r="U64" i="36"/>
  <c r="E64" i="39"/>
  <c r="U64" i="39"/>
  <c r="M66" i="36"/>
  <c r="H66" i="39"/>
  <c r="I85" i="39"/>
  <c r="N85" i="36"/>
  <c r="N85" i="39"/>
  <c r="H101" i="39"/>
  <c r="M101" i="36"/>
  <c r="M101" i="39"/>
  <c r="M60" i="39"/>
  <c r="I7" i="39"/>
  <c r="N7" i="36"/>
  <c r="N7" i="39"/>
  <c r="O7" i="39"/>
  <c r="O150" i="39"/>
  <c r="E7" i="39"/>
  <c r="U7" i="39"/>
  <c r="U7" i="36"/>
  <c r="F40" i="39"/>
  <c r="K40" i="36"/>
  <c r="K40" i="39"/>
  <c r="K75" i="36"/>
  <c r="K75" i="39"/>
  <c r="F75" i="39"/>
  <c r="M75" i="36"/>
  <c r="M75" i="39"/>
  <c r="H75" i="39"/>
  <c r="K76" i="36"/>
  <c r="K76" i="39"/>
  <c r="F76" i="39"/>
  <c r="K93" i="36"/>
  <c r="K93" i="39"/>
  <c r="F93" i="39"/>
  <c r="O125" i="36"/>
  <c r="S88" i="39"/>
  <c r="I36" i="39"/>
  <c r="N36" i="39"/>
  <c r="M69" i="36"/>
  <c r="H69" i="39"/>
  <c r="S145" i="39"/>
  <c r="T145" i="39"/>
  <c r="S174" i="39"/>
  <c r="T174" i="39"/>
  <c r="T187" i="39"/>
  <c r="S187" i="39"/>
  <c r="F18" i="39"/>
  <c r="K18" i="36"/>
  <c r="K18" i="39"/>
  <c r="I45" i="39"/>
  <c r="N45" i="36"/>
  <c r="N45" i="39"/>
  <c r="E45" i="39"/>
  <c r="U45" i="39"/>
  <c r="U45" i="36"/>
  <c r="H46" i="39"/>
  <c r="M46" i="36"/>
  <c r="M46" i="39"/>
  <c r="G64" i="39"/>
  <c r="L64" i="36"/>
  <c r="K64" i="36"/>
  <c r="K64" i="39"/>
  <c r="F64" i="39"/>
  <c r="P65" i="39"/>
  <c r="S65" i="36"/>
  <c r="T65" i="36"/>
  <c r="F66" i="39"/>
  <c r="K66" i="36"/>
  <c r="K66" i="39"/>
  <c r="K85" i="36"/>
  <c r="K85" i="39"/>
  <c r="F85" i="39"/>
  <c r="N101" i="36"/>
  <c r="N101" i="39"/>
  <c r="I101" i="39"/>
  <c r="K101" i="36"/>
  <c r="K101" i="39"/>
  <c r="F101" i="39"/>
  <c r="K102" i="36"/>
  <c r="K102" i="39"/>
  <c r="F102" i="39"/>
  <c r="G123" i="39"/>
  <c r="U93" i="36"/>
  <c r="E93" i="39"/>
  <c r="U93" i="39"/>
  <c r="T194" i="39"/>
  <c r="S194" i="39"/>
  <c r="O218" i="39"/>
  <c r="L7" i="36"/>
  <c r="G7" i="39"/>
  <c r="H8" i="39"/>
  <c r="M8" i="36"/>
  <c r="F8" i="39"/>
  <c r="K8" i="36"/>
  <c r="K8" i="39"/>
  <c r="U40" i="36"/>
  <c r="E40" i="39"/>
  <c r="U40" i="39"/>
  <c r="E55" i="39"/>
  <c r="U55" i="39"/>
  <c r="U55" i="36"/>
  <c r="F55" i="39"/>
  <c r="K55" i="36"/>
  <c r="K55" i="39"/>
  <c r="M76" i="36"/>
  <c r="M76" i="39"/>
  <c r="H76" i="39"/>
  <c r="M91" i="39"/>
  <c r="O91" i="39"/>
  <c r="O91" i="36"/>
  <c r="L93" i="36"/>
  <c r="G93" i="39"/>
  <c r="M93" i="36"/>
  <c r="M93" i="39"/>
  <c r="H93" i="39"/>
  <c r="E133" i="39"/>
  <c r="U133" i="39"/>
  <c r="U133" i="36"/>
  <c r="H77" i="39"/>
  <c r="M77" i="36"/>
  <c r="M77" i="39"/>
  <c r="O77" i="39"/>
  <c r="S222" i="39"/>
  <c r="T222" i="39"/>
  <c r="S234" i="39"/>
  <c r="T234" i="39"/>
  <c r="P11" i="39"/>
  <c r="T11" i="36"/>
  <c r="S11" i="36"/>
  <c r="F12" i="39"/>
  <c r="K12" i="36"/>
  <c r="K12" i="39"/>
  <c r="P20" i="39"/>
  <c r="T20" i="36"/>
  <c r="S20" i="36"/>
  <c r="T29" i="36"/>
  <c r="S29" i="36"/>
  <c r="P29" i="39"/>
  <c r="H50" i="39"/>
  <c r="M50" i="36"/>
  <c r="M50" i="39"/>
  <c r="O50" i="39"/>
  <c r="T107" i="36"/>
  <c r="P107" i="39"/>
  <c r="S107" i="36"/>
  <c r="M116" i="36"/>
  <c r="M116" i="39"/>
  <c r="H116" i="39"/>
  <c r="T144" i="39"/>
  <c r="S144" i="39"/>
  <c r="T39" i="36"/>
  <c r="S39" i="36"/>
  <c r="P39" i="39"/>
  <c r="T89" i="39"/>
  <c r="N24" i="36"/>
  <c r="I24" i="39"/>
  <c r="I44" i="39"/>
  <c r="N44" i="36"/>
  <c r="N44" i="39"/>
  <c r="H137" i="39"/>
  <c r="G142" i="36"/>
  <c r="K103" i="36"/>
  <c r="K103" i="39"/>
  <c r="F103" i="39"/>
  <c r="G49" i="39"/>
  <c r="L49" i="36"/>
  <c r="F20" i="39"/>
  <c r="K20" i="36"/>
  <c r="K20" i="39"/>
  <c r="H21" i="39"/>
  <c r="M21" i="36"/>
  <c r="F49" i="39"/>
  <c r="K49" i="36"/>
  <c r="K49" i="39"/>
  <c r="U50" i="36"/>
  <c r="E50" i="39"/>
  <c r="U50" i="39"/>
  <c r="S143" i="39"/>
  <c r="T143" i="39"/>
  <c r="F39" i="39"/>
  <c r="K39" i="36"/>
  <c r="K39" i="39"/>
  <c r="F24" i="39"/>
  <c r="K24" i="36"/>
  <c r="K24" i="39"/>
  <c r="L99" i="39"/>
  <c r="O129" i="39"/>
  <c r="U126" i="36"/>
  <c r="G32" i="39"/>
  <c r="L32" i="36"/>
  <c r="I33" i="39"/>
  <c r="N33" i="36"/>
  <c r="T103" i="36"/>
  <c r="P103" i="39"/>
  <c r="S103" i="36"/>
  <c r="S226" i="39"/>
  <c r="O166" i="39"/>
  <c r="G11" i="39"/>
  <c r="L11" i="36"/>
  <c r="I12" i="39"/>
  <c r="N12" i="36"/>
  <c r="N12" i="39"/>
  <c r="O12" i="39"/>
  <c r="P12" i="39"/>
  <c r="T12" i="36"/>
  <c r="S12" i="36"/>
  <c r="G20" i="39"/>
  <c r="L20" i="36"/>
  <c r="H20" i="39"/>
  <c r="M20" i="36"/>
  <c r="M20" i="39"/>
  <c r="E29" i="39"/>
  <c r="U29" i="39"/>
  <c r="U29" i="36"/>
  <c r="S49" i="36"/>
  <c r="T49" i="36"/>
  <c r="P49" i="39"/>
  <c r="G50" i="39"/>
  <c r="L50" i="36"/>
  <c r="G116" i="39"/>
  <c r="L116" i="36"/>
  <c r="N137" i="36"/>
  <c r="N137" i="39"/>
  <c r="I137" i="39"/>
  <c r="T57" i="39"/>
  <c r="S57" i="39"/>
  <c r="T229" i="39"/>
  <c r="S229" i="39"/>
  <c r="M68" i="39"/>
  <c r="O90" i="36"/>
  <c r="F44" i="39"/>
  <c r="K44" i="36"/>
  <c r="K44" i="39"/>
  <c r="T178" i="39"/>
  <c r="S178" i="39"/>
  <c r="T210" i="39"/>
  <c r="S210" i="39"/>
  <c r="T24" i="36"/>
  <c r="P24" i="39"/>
  <c r="S24" i="36"/>
  <c r="G44" i="39"/>
  <c r="L44" i="36"/>
  <c r="E111" i="39"/>
  <c r="U111" i="39"/>
  <c r="U111" i="36"/>
  <c r="T111" i="36"/>
  <c r="P111" i="39"/>
  <c r="S111" i="36"/>
  <c r="O103" i="36"/>
  <c r="E11" i="39"/>
  <c r="U11" i="39"/>
  <c r="U11" i="36"/>
  <c r="U20" i="36"/>
  <c r="E20" i="39"/>
  <c r="U20" i="39"/>
  <c r="N49" i="36"/>
  <c r="N49" i="39"/>
  <c r="O49" i="39"/>
  <c r="I49" i="39"/>
  <c r="H39" i="39"/>
  <c r="M39" i="36"/>
  <c r="M39" i="39"/>
  <c r="F132" i="39"/>
  <c r="S130" i="36"/>
  <c r="P130" i="39"/>
  <c r="T130" i="39"/>
  <c r="T130" i="36"/>
  <c r="T9" i="39"/>
  <c r="G12" i="39"/>
  <c r="L12" i="36"/>
  <c r="T166" i="39"/>
  <c r="T183" i="39"/>
  <c r="S183" i="39"/>
  <c r="E12" i="39"/>
  <c r="U12" i="39"/>
  <c r="U12" i="36"/>
  <c r="F29" i="39"/>
  <c r="K29" i="36"/>
  <c r="K29" i="39"/>
  <c r="U107" i="36"/>
  <c r="L121" i="36"/>
  <c r="L121" i="39"/>
  <c r="G121" i="39"/>
  <c r="E44" i="39"/>
  <c r="U44" i="39"/>
  <c r="U44" i="36"/>
  <c r="H111" i="39"/>
  <c r="M111" i="36"/>
  <c r="M111" i="39"/>
  <c r="K122" i="36"/>
  <c r="K122" i="39"/>
  <c r="P137" i="39"/>
  <c r="T137" i="39"/>
  <c r="H132" i="39"/>
  <c r="E130" i="39"/>
  <c r="U130" i="39"/>
  <c r="U130" i="36"/>
  <c r="E32" i="39"/>
  <c r="U32" i="39"/>
  <c r="U32" i="36"/>
  <c r="F77" i="39"/>
  <c r="K77" i="36"/>
  <c r="K77" i="39"/>
  <c r="F126" i="39"/>
  <c r="K126" i="36"/>
  <c r="K126" i="39"/>
  <c r="T139" i="39"/>
  <c r="S139" i="39"/>
  <c r="T233" i="39"/>
  <c r="S233" i="39"/>
  <c r="O234" i="39"/>
  <c r="I11" i="39"/>
  <c r="N11" i="36"/>
  <c r="N11" i="39"/>
  <c r="O11" i="39"/>
  <c r="N20" i="36"/>
  <c r="N20" i="39"/>
  <c r="I20" i="39"/>
  <c r="F21" i="39"/>
  <c r="K21" i="36"/>
  <c r="K21" i="39"/>
  <c r="E21" i="39"/>
  <c r="U21" i="39"/>
  <c r="U21" i="36"/>
  <c r="M49" i="36"/>
  <c r="O49" i="36"/>
  <c r="M49" i="39"/>
  <c r="H49" i="39"/>
  <c r="K50" i="36"/>
  <c r="K50" i="39"/>
  <c r="F50" i="39"/>
  <c r="N107" i="36"/>
  <c r="N107" i="39"/>
  <c r="F116" i="39"/>
  <c r="E137" i="39"/>
  <c r="U137" i="39"/>
  <c r="U137" i="36"/>
  <c r="O100" i="36"/>
  <c r="O23" i="36"/>
  <c r="T169" i="39"/>
  <c r="S169" i="39"/>
  <c r="L39" i="36"/>
  <c r="G39" i="39"/>
  <c r="E39" i="39"/>
  <c r="U39" i="39"/>
  <c r="U39" i="36"/>
  <c r="T33" i="39"/>
  <c r="S33" i="39"/>
  <c r="O98" i="36"/>
  <c r="U24" i="36"/>
  <c r="E24" i="39"/>
  <c r="U24" i="39"/>
  <c r="H44" i="39"/>
  <c r="M44" i="36"/>
  <c r="M44" i="39"/>
  <c r="O44" i="39"/>
  <c r="T44" i="36"/>
  <c r="S44" i="36"/>
  <c r="P44" i="39"/>
  <c r="T44" i="39"/>
  <c r="F111" i="39"/>
  <c r="H122" i="39"/>
  <c r="M122" i="36"/>
  <c r="M122" i="39"/>
  <c r="I122" i="39"/>
  <c r="U124" i="39"/>
  <c r="T129" i="39"/>
  <c r="S129" i="39"/>
  <c r="L134" i="39"/>
  <c r="O134" i="39"/>
  <c r="L132" i="39"/>
  <c r="O132" i="39"/>
  <c r="M131" i="39"/>
  <c r="M124" i="39"/>
  <c r="O124" i="39"/>
  <c r="I18" i="43"/>
  <c r="K18" i="43"/>
  <c r="K16" i="43"/>
  <c r="S136" i="39"/>
  <c r="S131" i="39"/>
  <c r="O124" i="36"/>
  <c r="S127" i="39"/>
  <c r="L133" i="39"/>
  <c r="O132" i="36"/>
  <c r="S47" i="39"/>
  <c r="O127" i="36"/>
  <c r="S124" i="39"/>
  <c r="S53" i="39"/>
  <c r="T21" i="39"/>
  <c r="S91" i="39"/>
  <c r="T82" i="39"/>
  <c r="O68" i="36"/>
  <c r="O73" i="36"/>
  <c r="O47" i="36"/>
  <c r="O51" i="39"/>
  <c r="T50" i="39"/>
  <c r="S50" i="39"/>
  <c r="T52" i="39"/>
  <c r="S52" i="39"/>
  <c r="L48" i="39"/>
  <c r="O48" i="39"/>
  <c r="O48" i="36"/>
  <c r="L52" i="39"/>
  <c r="O52" i="39"/>
  <c r="O52" i="36"/>
  <c r="S38" i="39"/>
  <c r="T38" i="39"/>
  <c r="O89" i="36"/>
  <c r="O87" i="36"/>
  <c r="O79" i="36"/>
  <c r="S17" i="39"/>
  <c r="O54" i="36"/>
  <c r="L54" i="39"/>
  <c r="O54" i="39"/>
  <c r="T54" i="39"/>
  <c r="S54" i="39"/>
  <c r="M53" i="39"/>
  <c r="O53" i="39"/>
  <c r="O53" i="36"/>
  <c r="S48" i="39"/>
  <c r="T48" i="39"/>
  <c r="T94" i="39"/>
  <c r="S94" i="39"/>
  <c r="T46" i="39"/>
  <c r="S46" i="39"/>
  <c r="S51" i="39"/>
  <c r="T51" i="39"/>
  <c r="T13" i="39"/>
  <c r="S13" i="39"/>
  <c r="S104" i="39"/>
  <c r="O51" i="36"/>
  <c r="L67" i="39"/>
  <c r="O67" i="39"/>
  <c r="O67" i="36"/>
  <c r="O134" i="36"/>
  <c r="S72" i="39"/>
  <c r="T72" i="39"/>
  <c r="T68" i="39"/>
  <c r="S68" i="39"/>
  <c r="L88" i="39"/>
  <c r="O88" i="36"/>
  <c r="O38" i="36"/>
  <c r="M38" i="39"/>
  <c r="O38" i="39"/>
  <c r="S109" i="39"/>
  <c r="T109" i="39"/>
  <c r="S16" i="39"/>
  <c r="O77" i="36"/>
  <c r="O79" i="39"/>
  <c r="S6" i="39"/>
  <c r="T6" i="39"/>
  <c r="O86" i="36"/>
  <c r="O37" i="36"/>
  <c r="S5" i="39"/>
  <c r="T5" i="39"/>
  <c r="M4" i="39"/>
  <c r="O4" i="39"/>
  <c r="O4" i="36"/>
  <c r="S30" i="39"/>
  <c r="T30" i="39"/>
  <c r="L71" i="39"/>
  <c r="O71" i="36"/>
  <c r="L34" i="39"/>
  <c r="O34" i="39"/>
  <c r="O34" i="36"/>
  <c r="L6" i="39"/>
  <c r="O6" i="39"/>
  <c r="O6" i="36"/>
  <c r="O82" i="36"/>
  <c r="T73" i="39"/>
  <c r="S73" i="39"/>
  <c r="M72" i="39"/>
  <c r="O72" i="39"/>
  <c r="O72" i="36"/>
  <c r="L70" i="39"/>
  <c r="O70" i="39"/>
  <c r="O70" i="36"/>
  <c r="O68" i="39"/>
  <c r="O37" i="39"/>
  <c r="O15" i="36"/>
  <c r="T4" i="39"/>
  <c r="S4" i="39"/>
  <c r="T86" i="39"/>
  <c r="S86" i="39"/>
  <c r="S98" i="39"/>
  <c r="T98" i="39"/>
  <c r="O74" i="36"/>
  <c r="L74" i="39"/>
  <c r="O74" i="39"/>
  <c r="S67" i="39"/>
  <c r="T67" i="39"/>
  <c r="S37" i="39"/>
  <c r="T37" i="39"/>
  <c r="T71" i="39"/>
  <c r="S71" i="39"/>
  <c r="O5" i="36"/>
  <c r="L14" i="39"/>
  <c r="L63" i="39"/>
  <c r="O63" i="39"/>
  <c r="O63" i="36"/>
  <c r="S80" i="39"/>
  <c r="T80" i="39"/>
  <c r="L43" i="39"/>
  <c r="O43" i="39"/>
  <c r="O43" i="36"/>
  <c r="T99" i="39"/>
  <c r="S99" i="39"/>
  <c r="S43" i="39"/>
  <c r="T43" i="39"/>
  <c r="T120" i="39"/>
  <c r="S120" i="39"/>
  <c r="M80" i="39"/>
  <c r="O80" i="39"/>
  <c r="O80" i="36"/>
  <c r="O99" i="36"/>
  <c r="O99" i="39"/>
  <c r="L83" i="39"/>
  <c r="O83" i="39"/>
  <c r="O83" i="36"/>
  <c r="S63" i="39"/>
  <c r="T63" i="39"/>
  <c r="M61" i="39"/>
  <c r="O61" i="39"/>
  <c r="O61" i="36"/>
  <c r="T28" i="39"/>
  <c r="S28" i="39"/>
  <c r="T79" i="39"/>
  <c r="S79" i="39"/>
  <c r="S61" i="39"/>
  <c r="T61" i="39"/>
  <c r="T100" i="39"/>
  <c r="S100" i="39"/>
  <c r="T60" i="39"/>
  <c r="S60" i="39"/>
  <c r="N28" i="39"/>
  <c r="O28" i="36"/>
  <c r="S14" i="39"/>
  <c r="T14" i="39"/>
  <c r="L81" i="39"/>
  <c r="O81" i="39"/>
  <c r="O81" i="36"/>
  <c r="S119" i="39"/>
  <c r="O130" i="36"/>
  <c r="T133" i="39"/>
  <c r="S135" i="39"/>
  <c r="O126" i="39"/>
  <c r="O60" i="36"/>
  <c r="S83" i="39"/>
  <c r="T83" i="39"/>
  <c r="M62" i="39"/>
  <c r="O62" i="39"/>
  <c r="O62" i="36"/>
  <c r="S42" i="39"/>
  <c r="T42" i="39"/>
  <c r="M96" i="39"/>
  <c r="M95" i="39"/>
  <c r="O95" i="39"/>
  <c r="O95" i="36"/>
  <c r="L56" i="39"/>
  <c r="O56" i="39"/>
  <c r="O56" i="36"/>
  <c r="L41" i="39"/>
  <c r="O41" i="39"/>
  <c r="O41" i="36"/>
  <c r="T77" i="39"/>
  <c r="S77" i="39"/>
  <c r="L136" i="39"/>
  <c r="O136" i="39"/>
  <c r="O136" i="36"/>
  <c r="S59" i="39"/>
  <c r="T59" i="39"/>
  <c r="S58" i="39"/>
  <c r="T58" i="39"/>
  <c r="S114" i="39"/>
  <c r="T114" i="39"/>
  <c r="L94" i="39"/>
  <c r="O94" i="39"/>
  <c r="O94" i="36"/>
  <c r="O78" i="36"/>
  <c r="O58" i="36"/>
  <c r="O27" i="36"/>
  <c r="L27" i="39"/>
  <c r="O27" i="39"/>
  <c r="S78" i="39"/>
  <c r="T78" i="39"/>
  <c r="M35" i="39"/>
  <c r="O35" i="39"/>
  <c r="O35" i="36"/>
  <c r="M57" i="39"/>
  <c r="O57" i="39"/>
  <c r="O57" i="36"/>
  <c r="S97" i="39"/>
  <c r="T97" i="39"/>
  <c r="T27" i="39"/>
  <c r="S27" i="39"/>
  <c r="L59" i="39"/>
  <c r="O59" i="39"/>
  <c r="O59" i="36"/>
  <c r="N10" i="39"/>
  <c r="O10" i="39"/>
  <c r="O10" i="36"/>
  <c r="N9" i="39"/>
  <c r="O9" i="39"/>
  <c r="O9" i="36"/>
  <c r="N42" i="39"/>
  <c r="O42" i="36"/>
  <c r="S10" i="39"/>
  <c r="T10" i="39"/>
  <c r="T87" i="39"/>
  <c r="S87" i="39"/>
  <c r="T41" i="39"/>
  <c r="S41" i="39"/>
  <c r="N31" i="39"/>
  <c r="O31" i="39"/>
  <c r="O31" i="36"/>
  <c r="T55" i="39"/>
  <c r="S55" i="39"/>
  <c r="L18" i="39"/>
  <c r="O18" i="39"/>
  <c r="O18" i="36"/>
  <c r="O45" i="36"/>
  <c r="M45" i="39"/>
  <c r="O45" i="39"/>
  <c r="L55" i="39"/>
  <c r="O55" i="36"/>
  <c r="S31" i="39"/>
  <c r="T31" i="39"/>
  <c r="L101" i="39"/>
  <c r="O101" i="39"/>
  <c r="O101" i="36"/>
  <c r="O8" i="36"/>
  <c r="M8" i="39"/>
  <c r="O8" i="39"/>
  <c r="O66" i="36"/>
  <c r="M66" i="39"/>
  <c r="O26" i="36"/>
  <c r="N26" i="39"/>
  <c r="O26" i="39"/>
  <c r="T85" i="39"/>
  <c r="S85" i="39"/>
  <c r="M22" i="39"/>
  <c r="O22" i="39"/>
  <c r="O22" i="36"/>
  <c r="L65" i="39"/>
  <c r="O65" i="39"/>
  <c r="O65" i="36"/>
  <c r="M36" i="39"/>
  <c r="O36" i="39"/>
  <c r="O36" i="36"/>
  <c r="L128" i="39"/>
  <c r="T76" i="39"/>
  <c r="S76" i="39"/>
  <c r="L84" i="39"/>
  <c r="O84" i="39"/>
  <c r="O84" i="36"/>
  <c r="O93" i="36"/>
  <c r="L93" i="39"/>
  <c r="O93" i="39"/>
  <c r="L7" i="39"/>
  <c r="O7" i="36"/>
  <c r="S65" i="39"/>
  <c r="T65" i="39"/>
  <c r="M69" i="39"/>
  <c r="O69" i="39"/>
  <c r="O69" i="36"/>
  <c r="T84" i="39"/>
  <c r="S84" i="39"/>
  <c r="L102" i="39"/>
  <c r="O102" i="39"/>
  <c r="O102" i="36"/>
  <c r="T45" i="39"/>
  <c r="S45" i="39"/>
  <c r="O40" i="36"/>
  <c r="M40" i="39"/>
  <c r="O40" i="39"/>
  <c r="T66" i="39"/>
  <c r="S66" i="39"/>
  <c r="T26" i="39"/>
  <c r="S26" i="39"/>
  <c r="S64" i="39"/>
  <c r="T64" i="39"/>
  <c r="O46" i="36"/>
  <c r="L46" i="39"/>
  <c r="T75" i="39"/>
  <c r="S75" i="39"/>
  <c r="S7" i="39"/>
  <c r="T7" i="39"/>
  <c r="N138" i="39"/>
  <c r="O138" i="39"/>
  <c r="O138" i="36"/>
  <c r="L64" i="39"/>
  <c r="O64" i="39"/>
  <c r="O64" i="36"/>
  <c r="T18" i="39"/>
  <c r="S18" i="39"/>
  <c r="S112" i="39"/>
  <c r="L76" i="39"/>
  <c r="O76" i="36"/>
  <c r="L85" i="39"/>
  <c r="O85" i="36"/>
  <c r="T69" i="39"/>
  <c r="S69" i="39"/>
  <c r="S40" i="39"/>
  <c r="T40" i="39"/>
  <c r="S93" i="39"/>
  <c r="T93" i="39"/>
  <c r="L92" i="39"/>
  <c r="O92" i="36"/>
  <c r="S8" i="39"/>
  <c r="T8" i="39"/>
  <c r="S92" i="39"/>
  <c r="T92" i="39"/>
  <c r="S101" i="39"/>
  <c r="T101" i="39"/>
  <c r="O24" i="36"/>
  <c r="N24" i="39"/>
  <c r="O24" i="39"/>
  <c r="T20" i="39"/>
  <c r="S20" i="39"/>
  <c r="S111" i="39"/>
  <c r="T111" i="39"/>
  <c r="L44" i="39"/>
  <c r="O44" i="36"/>
  <c r="O50" i="36"/>
  <c r="L50" i="39"/>
  <c r="O11" i="36"/>
  <c r="L11" i="39"/>
  <c r="L122" i="39"/>
  <c r="S39" i="39"/>
  <c r="T39" i="39"/>
  <c r="T107" i="39"/>
  <c r="S107" i="39"/>
  <c r="T11" i="39"/>
  <c r="S11" i="39"/>
  <c r="S44" i="39"/>
  <c r="L39" i="39"/>
  <c r="O39" i="39"/>
  <c r="O39" i="36"/>
  <c r="T24" i="39"/>
  <c r="S24" i="39"/>
  <c r="S103" i="39"/>
  <c r="T103" i="39"/>
  <c r="O32" i="36"/>
  <c r="L32" i="39"/>
  <c r="O32" i="39"/>
  <c r="L12" i="39"/>
  <c r="O12" i="36"/>
  <c r="O20" i="36"/>
  <c r="L20" i="39"/>
  <c r="O20" i="39"/>
  <c r="S12" i="39"/>
  <c r="T12" i="39"/>
  <c r="N33" i="39"/>
  <c r="O33" i="39"/>
  <c r="O33" i="36"/>
  <c r="L116" i="39"/>
  <c r="S49" i="39"/>
  <c r="T49" i="39"/>
  <c r="M21" i="39"/>
  <c r="O21" i="39"/>
  <c r="O21" i="36"/>
  <c r="L49" i="39"/>
  <c r="T29" i="39"/>
  <c r="S29" i="39"/>
  <c r="O131" i="39"/>
  <c r="T125" i="39"/>
  <c r="S125" i="39"/>
  <c r="S130" i="39"/>
  <c r="O131" i="36"/>
  <c r="U128" i="39"/>
  <c r="O137" i="36"/>
  <c r="O126" i="36"/>
  <c r="T128" i="36"/>
  <c r="P128" i="39"/>
  <c r="E136" i="39"/>
  <c r="U136" i="36"/>
  <c r="K128" i="36"/>
  <c r="K128" i="39"/>
  <c r="F128" i="39"/>
  <c r="P126" i="39"/>
  <c r="S126" i="36"/>
  <c r="T137" i="36"/>
  <c r="S137" i="36"/>
  <c r="T136" i="36"/>
  <c r="L135" i="36"/>
  <c r="M128" i="36"/>
  <c r="M128" i="39"/>
  <c r="O128" i="39"/>
  <c r="H128" i="39"/>
  <c r="K127" i="36"/>
  <c r="K127" i="39"/>
  <c r="F127" i="39"/>
  <c r="I133" i="39"/>
  <c r="N133" i="36"/>
  <c r="N133" i="39"/>
  <c r="P138" i="39"/>
  <c r="S128" i="36"/>
  <c r="S135" i="36"/>
  <c r="G134" i="39"/>
  <c r="T124" i="36"/>
  <c r="H130" i="39"/>
  <c r="T126" i="36"/>
  <c r="T125" i="36"/>
  <c r="S125" i="36"/>
  <c r="T138" i="39"/>
  <c r="S138" i="39"/>
  <c r="S126" i="39"/>
  <c r="T126" i="39"/>
  <c r="O133" i="36"/>
  <c r="L135" i="39"/>
  <c r="O135" i="39"/>
  <c r="O135" i="36"/>
  <c r="U136" i="39"/>
  <c r="O128" i="36"/>
  <c r="S128" i="39"/>
  <c r="T128" i="39"/>
  <c r="O75" i="36"/>
  <c r="N75" i="39"/>
  <c r="O75" i="39"/>
  <c r="S137" i="39"/>
  <c r="F47" i="44"/>
  <c r="N14" i="36"/>
  <c r="I14" i="39"/>
  <c r="O232" i="39"/>
  <c r="U85" i="36"/>
  <c r="E85" i="39"/>
  <c r="K57" i="36"/>
  <c r="K57" i="39"/>
  <c r="I16" i="41"/>
  <c r="F45" i="42"/>
  <c r="I23" i="28"/>
  <c r="E16" i="41"/>
  <c r="F41" i="42"/>
  <c r="E23" i="28"/>
  <c r="F44" i="42"/>
  <c r="H16" i="41"/>
  <c r="H23" i="28"/>
  <c r="F40" i="42"/>
  <c r="D16" i="41"/>
  <c r="D23" i="28"/>
  <c r="N97" i="36"/>
  <c r="I97" i="39"/>
  <c r="L96" i="36"/>
  <c r="G96" i="39"/>
  <c r="G16" i="41"/>
  <c r="F43" i="42"/>
  <c r="C16" i="41"/>
  <c r="F39" i="42"/>
  <c r="K19" i="28"/>
  <c r="J21" i="36"/>
  <c r="J21" i="39"/>
  <c r="J10" i="36"/>
  <c r="F42" i="42"/>
  <c r="F16" i="41"/>
  <c r="F38" i="42"/>
  <c r="B16" i="41"/>
  <c r="E4" i="51"/>
  <c r="G2" i="49"/>
  <c r="E122" i="49"/>
  <c r="E121" i="49"/>
  <c r="G124" i="39"/>
  <c r="F23" i="28"/>
  <c r="B23" i="28"/>
  <c r="G116" i="25"/>
  <c r="J23" i="36"/>
  <c r="J23" i="39"/>
  <c r="I123" i="49"/>
  <c r="J18" i="28"/>
  <c r="K18" i="28"/>
  <c r="G123" i="49"/>
  <c r="J252" i="39"/>
  <c r="T247" i="39"/>
  <c r="J245" i="39"/>
  <c r="T242" i="39"/>
  <c r="O239" i="39"/>
  <c r="O242" i="39"/>
  <c r="J242" i="39"/>
  <c r="J240" i="39"/>
  <c r="O247" i="39"/>
  <c r="O243" i="39"/>
  <c r="J241" i="39"/>
  <c r="F24" i="51"/>
  <c r="H36" i="47"/>
  <c r="J31" i="47"/>
  <c r="F15" i="46"/>
  <c r="F17" i="46"/>
  <c r="G36" i="47"/>
  <c r="J27" i="47"/>
  <c r="J36" i="47"/>
  <c r="B15" i="46"/>
  <c r="J35" i="47"/>
  <c r="J15" i="46"/>
  <c r="J17" i="46"/>
  <c r="J32" i="47"/>
  <c r="J28" i="47"/>
  <c r="C16" i="46"/>
  <c r="K21" i="41"/>
  <c r="F2" i="51"/>
  <c r="N97" i="39"/>
  <c r="O97" i="39"/>
  <c r="O97" i="36"/>
  <c r="C17" i="46"/>
  <c r="K16" i="46"/>
  <c r="K15" i="46"/>
  <c r="B17" i="46"/>
  <c r="J20" i="28"/>
  <c r="K20" i="28"/>
  <c r="J21" i="28"/>
  <c r="E123" i="49"/>
  <c r="J10" i="39"/>
  <c r="L96" i="39"/>
  <c r="O96" i="39"/>
  <c r="O96" i="36"/>
  <c r="U85" i="39"/>
  <c r="N14" i="39"/>
  <c r="O14" i="39"/>
  <c r="O14" i="36"/>
  <c r="K17" i="46"/>
  <c r="F46" i="42"/>
  <c r="J16" i="41"/>
  <c r="J23" i="28"/>
  <c r="K23" i="28"/>
  <c r="K21" i="28"/>
  <c r="K16" i="41"/>
  <c r="F47" i="42"/>
  <c r="O110" i="39"/>
  <c r="S117" i="39"/>
  <c r="M121" i="36"/>
  <c r="M121" i="39"/>
  <c r="E120" i="39"/>
  <c r="U120" i="39"/>
  <c r="K118" i="36"/>
  <c r="K118" i="39"/>
  <c r="L106" i="36"/>
  <c r="L106" i="39"/>
  <c r="T108" i="39"/>
  <c r="N106" i="36"/>
  <c r="N106" i="39"/>
  <c r="P123" i="39"/>
  <c r="H44" i="44"/>
  <c r="H20" i="43"/>
  <c r="S123" i="36"/>
  <c r="H41" i="44"/>
  <c r="E20" i="43"/>
  <c r="H107" i="39"/>
  <c r="G122" i="39"/>
  <c r="E112" i="39"/>
  <c r="U112" i="39"/>
  <c r="U109" i="36"/>
  <c r="G119" i="39"/>
  <c r="H119" i="39"/>
  <c r="G38" i="42"/>
  <c r="G39" i="42"/>
  <c r="C17" i="41"/>
  <c r="C20" i="41"/>
  <c r="C22" i="41"/>
  <c r="T118" i="36"/>
  <c r="H38" i="44"/>
  <c r="H42" i="44"/>
  <c r="F20" i="43"/>
  <c r="G42" i="44"/>
  <c r="E119" i="39"/>
  <c r="U119" i="39"/>
  <c r="I120" i="39"/>
  <c r="I21" i="43"/>
  <c r="I22" i="43"/>
  <c r="B17" i="41"/>
  <c r="B20" i="41"/>
  <c r="K38" i="42"/>
  <c r="H38" i="42"/>
  <c r="B18" i="41"/>
  <c r="G143" i="36"/>
  <c r="T110" i="39"/>
  <c r="P121" i="39"/>
  <c r="E121" i="39"/>
  <c r="U121" i="39"/>
  <c r="E116" i="39"/>
  <c r="U116" i="39"/>
  <c r="U122" i="36"/>
  <c r="L115" i="36"/>
  <c r="L113" i="36"/>
  <c r="L113" i="39"/>
  <c r="L149" i="36"/>
  <c r="I20" i="34"/>
  <c r="E117" i="39"/>
  <c r="U117" i="39"/>
  <c r="M105" i="36"/>
  <c r="M105" i="39"/>
  <c r="H40" i="44"/>
  <c r="D20" i="43"/>
  <c r="G44" i="44"/>
  <c r="G43" i="44"/>
  <c r="G38" i="44"/>
  <c r="G40" i="42"/>
  <c r="M120" i="36"/>
  <c r="H43" i="42"/>
  <c r="G18" i="41"/>
  <c r="G17" i="34"/>
  <c r="G41" i="42"/>
  <c r="K41" i="42"/>
  <c r="G46" i="42"/>
  <c r="H46" i="42"/>
  <c r="J18" i="41"/>
  <c r="J17" i="34"/>
  <c r="H40" i="42"/>
  <c r="D18" i="41"/>
  <c r="D17" i="34"/>
  <c r="I22" i="41"/>
  <c r="J45" i="44"/>
  <c r="K143" i="36"/>
  <c r="C19" i="34"/>
  <c r="C26" i="34"/>
  <c r="S118" i="39"/>
  <c r="B20" i="43"/>
  <c r="J19" i="43"/>
  <c r="S121" i="36"/>
  <c r="U112" i="36"/>
  <c r="I110" i="39"/>
  <c r="H43" i="44"/>
  <c r="G20" i="43"/>
  <c r="H45" i="42"/>
  <c r="J45" i="42"/>
  <c r="J142" i="36"/>
  <c r="G40" i="44"/>
  <c r="O110" i="36"/>
  <c r="L146" i="36"/>
  <c r="F20" i="34"/>
  <c r="K45" i="44"/>
  <c r="F123" i="39"/>
  <c r="L109" i="36"/>
  <c r="L109" i="39"/>
  <c r="G41" i="44"/>
  <c r="H46" i="44"/>
  <c r="J20" i="43"/>
  <c r="H39" i="44"/>
  <c r="C20" i="43"/>
  <c r="G44" i="42"/>
  <c r="G43" i="42"/>
  <c r="K43" i="42"/>
  <c r="H44" i="42"/>
  <c r="G118" i="39"/>
  <c r="S105" i="39"/>
  <c r="T105" i="39"/>
  <c r="L107" i="36"/>
  <c r="G107" i="39"/>
  <c r="K121" i="36"/>
  <c r="K121" i="39"/>
  <c r="F121" i="39"/>
  <c r="G111" i="39"/>
  <c r="L111" i="36"/>
  <c r="I123" i="39"/>
  <c r="N123" i="36"/>
  <c r="I112" i="39"/>
  <c r="N112" i="36"/>
  <c r="N112" i="39"/>
  <c r="G104" i="39"/>
  <c r="L104" i="36"/>
  <c r="U114" i="36"/>
  <c r="E114" i="39"/>
  <c r="U114" i="39"/>
  <c r="N119" i="39"/>
  <c r="O119" i="39"/>
  <c r="O119" i="36"/>
  <c r="F110" i="39"/>
  <c r="K110" i="36"/>
  <c r="K110" i="39"/>
  <c r="H118" i="39"/>
  <c r="M118" i="36"/>
  <c r="M118" i="39"/>
  <c r="F17" i="41"/>
  <c r="B19" i="41"/>
  <c r="N121" i="36"/>
  <c r="O122" i="36"/>
  <c r="N122" i="39"/>
  <c r="O122" i="39"/>
  <c r="H106" i="39"/>
  <c r="M106" i="36"/>
  <c r="F108" i="39"/>
  <c r="K108" i="36"/>
  <c r="K108" i="39"/>
  <c r="M109" i="36"/>
  <c r="H109" i="39"/>
  <c r="F119" i="39"/>
  <c r="K119" i="36"/>
  <c r="K119" i="39"/>
  <c r="C18" i="41"/>
  <c r="L118" i="39"/>
  <c r="B17" i="34"/>
  <c r="K42" i="42"/>
  <c r="J38" i="42"/>
  <c r="K39" i="44"/>
  <c r="C19" i="43"/>
  <c r="K120" i="36"/>
  <c r="K120" i="39"/>
  <c r="F120" i="39"/>
  <c r="E105" i="39"/>
  <c r="U105" i="39"/>
  <c r="U105" i="36"/>
  <c r="G149" i="36"/>
  <c r="H145" i="36"/>
  <c r="K146" i="36"/>
  <c r="G147" i="36"/>
  <c r="L142" i="36"/>
  <c r="H146" i="36"/>
  <c r="L150" i="36"/>
  <c r="J20" i="34"/>
  <c r="K150" i="36"/>
  <c r="G148" i="36"/>
  <c r="H143" i="36"/>
  <c r="H150" i="36"/>
  <c r="H144" i="36"/>
  <c r="L143" i="36"/>
  <c r="H149" i="36"/>
  <c r="G144" i="36"/>
  <c r="K147" i="36"/>
  <c r="K149" i="36"/>
  <c r="H147" i="36"/>
  <c r="H112" i="39"/>
  <c r="M112" i="36"/>
  <c r="F112" i="39"/>
  <c r="K112" i="36"/>
  <c r="K112" i="39"/>
  <c r="H148" i="36"/>
  <c r="U104" i="36"/>
  <c r="G145" i="36"/>
  <c r="J145" i="36"/>
  <c r="K148" i="36"/>
  <c r="K145" i="36"/>
  <c r="L147" i="36"/>
  <c r="G20" i="34"/>
  <c r="G146" i="36"/>
  <c r="J146" i="36"/>
  <c r="G150" i="36"/>
  <c r="L148" i="36"/>
  <c r="H20" i="34"/>
  <c r="T115" i="36"/>
  <c r="P115" i="39"/>
  <c r="E17" i="41"/>
  <c r="G19" i="43"/>
  <c r="S115" i="36"/>
  <c r="I116" i="39"/>
  <c r="N116" i="36"/>
  <c r="T122" i="36"/>
  <c r="P122" i="39"/>
  <c r="T113" i="36"/>
  <c r="P113" i="39"/>
  <c r="H18" i="41"/>
  <c r="J44" i="42"/>
  <c r="T112" i="36"/>
  <c r="N113" i="36"/>
  <c r="I115" i="39"/>
  <c r="I111" i="39"/>
  <c r="N111" i="36"/>
  <c r="N111" i="39"/>
  <c r="F115" i="39"/>
  <c r="K115" i="36"/>
  <c r="K115" i="39"/>
  <c r="I114" i="39"/>
  <c r="N114" i="36"/>
  <c r="G108" i="39"/>
  <c r="L108" i="36"/>
  <c r="T106" i="36"/>
  <c r="L144" i="36"/>
  <c r="D20" i="34"/>
  <c r="P106" i="39"/>
  <c r="S123" i="39"/>
  <c r="T123" i="39"/>
  <c r="H42" i="42"/>
  <c r="F18" i="41"/>
  <c r="F17" i="34"/>
  <c r="G105" i="39"/>
  <c r="N105" i="36"/>
  <c r="L117" i="36"/>
  <c r="H41" i="42"/>
  <c r="S206" i="39"/>
  <c r="T146" i="39"/>
  <c r="T163" i="39"/>
  <c r="O202" i="39"/>
  <c r="O222" i="39"/>
  <c r="O233" i="39"/>
  <c r="O146" i="39"/>
  <c r="O210" i="39"/>
  <c r="O145" i="39"/>
  <c r="O194" i="39"/>
  <c r="O196" i="39"/>
  <c r="O142" i="39"/>
  <c r="O199" i="39"/>
  <c r="O203" i="39"/>
  <c r="O246" i="39"/>
  <c r="F185" i="39"/>
  <c r="K185" i="39"/>
  <c r="I185" i="39"/>
  <c r="N185" i="39"/>
  <c r="O185" i="39"/>
  <c r="P185" i="39"/>
  <c r="G184" i="39"/>
  <c r="L184" i="39"/>
  <c r="O184" i="39"/>
  <c r="P184" i="39"/>
  <c r="H158" i="39"/>
  <c r="M158" i="39"/>
  <c r="G158" i="39"/>
  <c r="L158" i="39"/>
  <c r="O158" i="39"/>
  <c r="Q158" i="39"/>
  <c r="J158" i="39"/>
  <c r="I158" i="39"/>
  <c r="N158" i="39"/>
  <c r="P158" i="39"/>
  <c r="F223" i="39"/>
  <c r="K223" i="39"/>
  <c r="H223" i="39"/>
  <c r="M223" i="39"/>
  <c r="O223" i="39"/>
  <c r="Q223" i="39"/>
  <c r="J223" i="39"/>
  <c r="P208" i="39"/>
  <c r="Q208" i="39"/>
  <c r="I208" i="39"/>
  <c r="N208" i="39"/>
  <c r="G208" i="39"/>
  <c r="L208" i="39"/>
  <c r="O208" i="39"/>
  <c r="G207" i="39"/>
  <c r="L207" i="39"/>
  <c r="O207" i="39"/>
  <c r="Q207" i="39"/>
  <c r="P207" i="39"/>
  <c r="S155" i="39"/>
  <c r="T155" i="39"/>
  <c r="E177" i="39"/>
  <c r="I177" i="39"/>
  <c r="N177" i="39"/>
  <c r="F177" i="39"/>
  <c r="K177" i="39"/>
  <c r="G177" i="39"/>
  <c r="L177" i="39"/>
  <c r="H177" i="39"/>
  <c r="M177" i="39"/>
  <c r="P177" i="39"/>
  <c r="Q177" i="39"/>
  <c r="E168" i="39"/>
  <c r="P168" i="39"/>
  <c r="G168" i="39"/>
  <c r="L168" i="39"/>
  <c r="H168" i="39"/>
  <c r="M168" i="39"/>
  <c r="F168" i="39"/>
  <c r="K168" i="39"/>
  <c r="J168" i="39"/>
  <c r="I168" i="39"/>
  <c r="N168" i="39"/>
  <c r="Q168" i="39"/>
  <c r="Q225" i="39"/>
  <c r="J225" i="39"/>
  <c r="K20" i="43"/>
  <c r="J42" i="44"/>
  <c r="F19" i="43"/>
  <c r="I18" i="41"/>
  <c r="I17" i="34"/>
  <c r="I18" i="34"/>
  <c r="J43" i="42"/>
  <c r="G17" i="41"/>
  <c r="J144" i="36"/>
  <c r="O118" i="39"/>
  <c r="K42" i="44"/>
  <c r="K39" i="42"/>
  <c r="J39" i="42"/>
  <c r="J39" i="44"/>
  <c r="H17" i="41"/>
  <c r="H20" i="41"/>
  <c r="K44" i="42"/>
  <c r="M120" i="39"/>
  <c r="O120" i="39"/>
  <c r="O120" i="36"/>
  <c r="L261" i="39"/>
  <c r="J150" i="36"/>
  <c r="H151" i="36"/>
  <c r="J40" i="44"/>
  <c r="D19" i="43"/>
  <c r="K40" i="44"/>
  <c r="J22" i="43"/>
  <c r="J21" i="43"/>
  <c r="K46" i="42"/>
  <c r="J17" i="41"/>
  <c r="J46" i="42"/>
  <c r="K40" i="42"/>
  <c r="K47" i="42"/>
  <c r="D17" i="41"/>
  <c r="J40" i="42"/>
  <c r="K261" i="39"/>
  <c r="F16" i="53"/>
  <c r="G47" i="42"/>
  <c r="O118" i="36"/>
  <c r="J38" i="44"/>
  <c r="G47" i="44"/>
  <c r="K38" i="44"/>
  <c r="B19" i="43"/>
  <c r="B22" i="43"/>
  <c r="K44" i="44"/>
  <c r="H19" i="43"/>
  <c r="K19" i="43"/>
  <c r="J44" i="44"/>
  <c r="H47" i="42"/>
  <c r="M261" i="39"/>
  <c r="C16" i="34"/>
  <c r="K41" i="44"/>
  <c r="J41" i="44"/>
  <c r="E19" i="43"/>
  <c r="K43" i="44"/>
  <c r="J43" i="44"/>
  <c r="L115" i="39"/>
  <c r="O115" i="39"/>
  <c r="O115" i="36"/>
  <c r="S121" i="39"/>
  <c r="T121" i="39"/>
  <c r="H47" i="44"/>
  <c r="B16" i="34"/>
  <c r="B22" i="41"/>
  <c r="J46" i="44"/>
  <c r="T106" i="39"/>
  <c r="L259" i="39"/>
  <c r="S106" i="39"/>
  <c r="N114" i="39"/>
  <c r="O114" i="39"/>
  <c r="O114" i="36"/>
  <c r="H17" i="34"/>
  <c r="H19" i="41"/>
  <c r="H19" i="34"/>
  <c r="N148" i="36"/>
  <c r="F19" i="34"/>
  <c r="N146" i="36"/>
  <c r="B18" i="34"/>
  <c r="O109" i="36"/>
  <c r="M109" i="39"/>
  <c r="O109" i="39"/>
  <c r="N121" i="39"/>
  <c r="O121" i="39"/>
  <c r="O121" i="36"/>
  <c r="F19" i="41"/>
  <c r="F20" i="41"/>
  <c r="O104" i="36"/>
  <c r="L104" i="39"/>
  <c r="O104" i="39"/>
  <c r="M257" i="39"/>
  <c r="N123" i="39"/>
  <c r="O123" i="39"/>
  <c r="O123" i="36"/>
  <c r="T122" i="39"/>
  <c r="S122" i="39"/>
  <c r="T115" i="39"/>
  <c r="S115" i="39"/>
  <c r="P145" i="36"/>
  <c r="N149" i="36"/>
  <c r="I19" i="34"/>
  <c r="J143" i="36"/>
  <c r="G151" i="36"/>
  <c r="J42" i="42"/>
  <c r="E18" i="41"/>
  <c r="E17" i="34"/>
  <c r="J41" i="42"/>
  <c r="P146" i="36"/>
  <c r="L117" i="39"/>
  <c r="O117" i="39"/>
  <c r="O117" i="36"/>
  <c r="L108" i="39"/>
  <c r="O108" i="39"/>
  <c r="O108" i="36"/>
  <c r="G19" i="41"/>
  <c r="G20" i="41"/>
  <c r="G22" i="43"/>
  <c r="G21" i="43"/>
  <c r="M112" i="39"/>
  <c r="O112" i="39"/>
  <c r="O112" i="36"/>
  <c r="G19" i="34"/>
  <c r="N147" i="36"/>
  <c r="C20" i="34"/>
  <c r="C21" i="34"/>
  <c r="N143" i="36"/>
  <c r="J148" i="36"/>
  <c r="B20" i="34"/>
  <c r="K20" i="34"/>
  <c r="L151" i="36"/>
  <c r="J149" i="36"/>
  <c r="C17" i="34"/>
  <c r="C19" i="41"/>
  <c r="L111" i="39"/>
  <c r="O111" i="39"/>
  <c r="O111" i="36"/>
  <c r="N261" i="39"/>
  <c r="N105" i="39"/>
  <c r="O105" i="39"/>
  <c r="O105" i="36"/>
  <c r="N113" i="39"/>
  <c r="O113" i="39"/>
  <c r="O113" i="36"/>
  <c r="T113" i="39"/>
  <c r="S113" i="39"/>
  <c r="N116" i="39"/>
  <c r="O116" i="39"/>
  <c r="O116" i="36"/>
  <c r="K17" i="41"/>
  <c r="E20" i="41"/>
  <c r="N145" i="36"/>
  <c r="E19" i="34"/>
  <c r="J19" i="34"/>
  <c r="N150" i="36"/>
  <c r="P150" i="36"/>
  <c r="J147" i="36"/>
  <c r="C22" i="43"/>
  <c r="C21" i="43"/>
  <c r="M106" i="39"/>
  <c r="O106" i="39"/>
  <c r="O106" i="36"/>
  <c r="K144" i="36"/>
  <c r="L107" i="39"/>
  <c r="O107" i="39"/>
  <c r="O107" i="36"/>
  <c r="S158" i="39"/>
  <c r="T158" i="39"/>
  <c r="T185" i="39"/>
  <c r="S185" i="39"/>
  <c r="O168" i="39"/>
  <c r="T177" i="39"/>
  <c r="S177" i="39"/>
  <c r="T207" i="39"/>
  <c r="S207" i="39"/>
  <c r="S168" i="39"/>
  <c r="T168" i="39"/>
  <c r="S184" i="39"/>
  <c r="T184" i="39"/>
  <c r="L265" i="39"/>
  <c r="K260" i="39"/>
  <c r="M260" i="39"/>
  <c r="M264" i="39"/>
  <c r="K265" i="39"/>
  <c r="K262" i="39"/>
  <c r="M265" i="39"/>
  <c r="K259" i="39"/>
  <c r="K264" i="39"/>
  <c r="L264" i="39"/>
  <c r="M262" i="39"/>
  <c r="L262" i="39"/>
  <c r="K258" i="39"/>
  <c r="L257" i="39"/>
  <c r="M258" i="39"/>
  <c r="L258" i="39"/>
  <c r="L263" i="39"/>
  <c r="K263" i="39"/>
  <c r="M259" i="39"/>
  <c r="L260" i="39"/>
  <c r="M263" i="39"/>
  <c r="O177" i="39"/>
  <c r="T208" i="39"/>
  <c r="S208" i="39"/>
  <c r="K47" i="44"/>
  <c r="C18" i="34"/>
  <c r="C22" i="34"/>
  <c r="C25" i="34"/>
  <c r="I19" i="41"/>
  <c r="F22" i="43"/>
  <c r="F21" i="43"/>
  <c r="J47" i="44"/>
  <c r="K17" i="34"/>
  <c r="P147" i="36"/>
  <c r="P148" i="36"/>
  <c r="J47" i="42"/>
  <c r="K257" i="39"/>
  <c r="N257" i="39"/>
  <c r="P149" i="36"/>
  <c r="E22" i="43"/>
  <c r="E21" i="43"/>
  <c r="H22" i="43"/>
  <c r="H23" i="43"/>
  <c r="H21" i="43"/>
  <c r="B21" i="43"/>
  <c r="J19" i="41"/>
  <c r="J20" i="41"/>
  <c r="K20" i="41"/>
  <c r="D20" i="41"/>
  <c r="D19" i="41"/>
  <c r="D21" i="43"/>
  <c r="D22" i="43"/>
  <c r="K22" i="43"/>
  <c r="H16" i="34"/>
  <c r="H18" i="34"/>
  <c r="H22" i="41"/>
  <c r="D19" i="34"/>
  <c r="N144" i="36"/>
  <c r="P144" i="36"/>
  <c r="E16" i="34"/>
  <c r="E22" i="41"/>
  <c r="F26" i="34"/>
  <c r="F23" i="43"/>
  <c r="F21" i="34"/>
  <c r="E23" i="43"/>
  <c r="E21" i="34"/>
  <c r="E26" i="34"/>
  <c r="G21" i="34"/>
  <c r="G23" i="43"/>
  <c r="G26" i="34"/>
  <c r="P143" i="36"/>
  <c r="J151" i="36"/>
  <c r="G22" i="41"/>
  <c r="G16" i="34"/>
  <c r="G18" i="34"/>
  <c r="K142" i="36"/>
  <c r="H21" i="34"/>
  <c r="H26" i="34"/>
  <c r="K18" i="41"/>
  <c r="C23" i="43"/>
  <c r="J23" i="43"/>
  <c r="J21" i="34"/>
  <c r="J26" i="34"/>
  <c r="E19" i="41"/>
  <c r="I23" i="43"/>
  <c r="I21" i="34"/>
  <c r="I22" i="34"/>
  <c r="I25" i="34"/>
  <c r="I26" i="34"/>
  <c r="F16" i="34"/>
  <c r="F18" i="34"/>
  <c r="F22" i="41"/>
  <c r="C16" i="53"/>
  <c r="N258" i="39"/>
  <c r="I16" i="53"/>
  <c r="N264" i="39"/>
  <c r="D16" i="53"/>
  <c r="N259" i="39"/>
  <c r="E16" i="53"/>
  <c r="N260" i="39"/>
  <c r="J16" i="53"/>
  <c r="N265" i="39"/>
  <c r="H16" i="53"/>
  <c r="N263" i="39"/>
  <c r="L266" i="39"/>
  <c r="G16" i="53"/>
  <c r="N262" i="39"/>
  <c r="K21" i="43"/>
  <c r="D16" i="34"/>
  <c r="D18" i="34"/>
  <c r="D22" i="41"/>
  <c r="H22" i="34"/>
  <c r="H25" i="34"/>
  <c r="B16" i="53"/>
  <c r="K16" i="53"/>
  <c r="D14" i="53"/>
  <c r="K266" i="39"/>
  <c r="F22" i="34"/>
  <c r="F25" i="34"/>
  <c r="K19" i="41"/>
  <c r="J16" i="34"/>
  <c r="J18" i="34"/>
  <c r="J22" i="34"/>
  <c r="J25" i="34"/>
  <c r="J22" i="41"/>
  <c r="K22" i="41"/>
  <c r="B19" i="34"/>
  <c r="K151" i="36"/>
  <c r="N142" i="36"/>
  <c r="G22" i="34"/>
  <c r="G25" i="34"/>
  <c r="E18" i="34"/>
  <c r="K16" i="34"/>
  <c r="D14" i="34"/>
  <c r="D23" i="43"/>
  <c r="D26" i="34"/>
  <c r="D21" i="34"/>
  <c r="D22" i="34"/>
  <c r="D25" i="34"/>
  <c r="N266" i="39"/>
  <c r="N151" i="36"/>
  <c r="P142" i="36"/>
  <c r="P151" i="36"/>
  <c r="E22" i="34"/>
  <c r="E25" i="34"/>
  <c r="K18" i="34"/>
  <c r="K19" i="34"/>
  <c r="B26" i="34"/>
  <c r="K26" i="34"/>
  <c r="B21" i="34"/>
  <c r="B23" i="43"/>
  <c r="K23" i="43"/>
  <c r="D14" i="43"/>
  <c r="K21"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<sst xmlns="http://schemas.openxmlformats.org/spreadsheetml/2006/main" count="1021" uniqueCount="393">
  <si>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</si>
  <si>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</si>
  <si>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</si>
  <si>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</si>
  <si>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</si>
  <si>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</si>
  <si>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</si>
  <si>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</si>
  <si>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</si>
  <si>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</si>
  <si>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</si>
  <si>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</si>
  <si>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</si>
  <si>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</si>
  <si>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</si>
  <si>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</si>
  <si>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</si>
  <si>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</si>
  <si>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</si>
  <si>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</si>
  <si>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</si>
  <si>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</si>
  <si>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</si>
  <si>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</si>
  <si>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</si>
  <si>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</si>
  <si>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</si>
  <si>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</si>
  <si>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</si>
  <si>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</si>
  <si>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</si>
  <si>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</si>
  <si>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</si>
  <si>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</si>
  <si>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</si>
  <si>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</si>
  <si>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</si>
  <si>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</si>
  <si>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</si>
  <si>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</si>
  <si>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</si>
  <si>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</si>
  <si>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</si>
  <si>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</si>
  <si>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</si>
  <si>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</si>
  <si>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</si>
  <si>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</si>
  <si>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</si>
  <si>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</si>
  <si>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</si>
  <si>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</si>
  <si>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</si>
  <si>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</si>
  <si>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</si>
  <si>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</si>
  <si>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</si>
  <si>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</si>
  <si>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</si>
  <si>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</si>
  <si>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</si>
  <si>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</si>
  <si>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</si>
  <si>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</si>
  <si>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</si>
  <si>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</si>
  <si>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</si>
  <si>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</si>
  <si>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</si>
  <si>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</si>
  <si>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</si>
  <si>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</si>
  <si>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</si>
  <si>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</si>
  <si>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</si>
  <si>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</si>
  <si>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</si>
  <si>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</si>
  <si>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</si>
  <si>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</si>
  <si>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</si>
  <si>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</si>
  <si>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</si>
  <si>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</si>
  <si>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</si>
  <si>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</si>
  <si>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</si>
  <si>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</si>
  <si>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</si>
  <si>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</si>
  <si>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</si>
  <si>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</si>
  <si>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</si>
  <si>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</si>
  <si>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</si>
  <si>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</si>
  <si>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</si>
  <si>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</si>
  <si>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</si>
  <si>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</si>
  <si>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</si>
  <si>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</si>
  <si>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</si>
  <si>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</si>
  <si>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</si>
  <si>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</si>
  <si>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</si>
  <si>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</si>
  <si>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</si>
  <si>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</si>
  <si>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</si>
  <si>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</si>
  <si>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</si>
  <si>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</si>
  <si>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</si>
  <si>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</si>
  <si>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</si>
  <si>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</si>
  <si>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</si>
  <si>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</si>
  <si>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</si>
  <si>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</si>
  <si>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</si>
  <si>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</si>
  <si>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</si>
  <si>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</si>
  <si>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</si>
  <si>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</si>
  <si>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</si>
  <si>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</si>
  <si>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</si>
  <si>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</si>
  <si>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</si>
  <si>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</si>
  <si>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</si>
  <si>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</si>
  <si>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</si>
  <si>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</si>
  <si>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</si>
  <si>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</si>
  <si>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</si>
  <si>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</si>
  <si>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</si>
  <si>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</si>
  <si>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</si>
  <si>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</si>
  <si>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</si>
  <si>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</si>
  <si>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</si>
  <si>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</si>
  <si>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</si>
  <si>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</si>
  <si>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</si>
  <si>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</si>
  <si>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</si>
  <si>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</si>
  <si>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</si>
  <si>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</si>
  <si>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</si>
  <si>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</si>
  <si>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</si>
  <si>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</si>
  <si>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</si>
  <si>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</si>
  <si>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</si>
  <si>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</si>
  <si>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</si>
  <si>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</si>
  <si>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</si>
  <si>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</si>
  <si>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</si>
  <si>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</si>
  <si>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</si>
  <si>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</si>
  <si>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</si>
  <si>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</si>
  <si>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</si>
  <si>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</si>
  <si>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</si>
  <si>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</si>
  <si>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</si>
  <si>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</si>
  <si>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</si>
  <si>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</si>
  <si>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</si>
  <si>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</si>
  <si>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</si>
  <si>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</si>
  <si>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</si>
  <si>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</si>
  <si>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</si>
  <si>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</si>
  <si>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</si>
  <si>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</si>
  <si>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</si>
  <si>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</si>
  <si>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</si>
  <si>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</si>
  <si>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</si>
  <si>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</si>
  <si>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</si>
  <si>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</si>
  <si>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</si>
  <si>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</si>
  <si>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</si>
  <si>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</si>
  <si>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</si>
  <si>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</si>
  <si>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</si>
  <si>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</si>
  <si>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</si>
  <si>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</si>
  <si>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</si>
  <si>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</si>
  <si>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</si>
  <si>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</si>
  <si>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</si>
  <si>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</si>
  <si>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</si>
  <si>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</si>
  <si>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</si>
  <si>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</si>
  <si>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</si>
  <si>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</si>
  <si>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</si>
  <si>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</si>
  <si>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</si>
  <si>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</si>
  <si>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</si>
  <si>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</si>
  <si>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</si>
  <si>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</si>
  <si>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</si>
  <si>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</si>
  <si>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</si>
  <si>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</si>
  <si>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</si>
  <si>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</si>
  <si>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</si>
  <si>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</si>
  <si>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</si>
  <si>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</si>
  <si>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</si>
  <si>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</si>
  <si>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</si>
  <si>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</si>
  <si>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</si>
  <si>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</si>
  <si>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</si>
  <si>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</si>
  <si>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</si>
  <si>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</si>
  <si>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</si>
  <si>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</si>
  <si>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</si>
  <si>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</si>
  <si>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</si>
  <si>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</si>
  <si>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</si>
  <si>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</si>
  <si>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</si>
  <si>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</si>
  <si>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</si>
  <si>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</si>
  <si>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</si>
  <si>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</si>
  <si>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職員研修講師謝礼</t>
    <rPh sb="0" eb="2">
      <t>ショクイン</t>
    </rPh>
    <rPh sb="2" eb="4">
      <t>ケンシュウ</t>
    </rPh>
    <rPh sb="4" eb="6">
      <t>コウシ</t>
    </rPh>
    <rPh sb="6" eb="8">
      <t>シャレイ</t>
    </rPh>
    <phoneticPr fontId="2"/>
  </si>
  <si>
    <t>職員研修講師招へい旅費</t>
    <rPh sb="0" eb="2">
      <t>ショクイン</t>
    </rPh>
    <rPh sb="2" eb="4">
      <t>ケンシュウ</t>
    </rPh>
    <rPh sb="4" eb="6">
      <t>コウシ</t>
    </rPh>
    <rPh sb="6" eb="7">
      <t>ショウ</t>
    </rPh>
    <rPh sb="9" eb="11">
      <t>リョヒ</t>
    </rPh>
    <phoneticPr fontId="2"/>
  </si>
  <si>
    <t>応急手当普及講習テキスト代</t>
    <rPh sb="0" eb="2">
      <t>オウキュウ</t>
    </rPh>
    <rPh sb="2" eb="4">
      <t>テアテ</t>
    </rPh>
    <rPh sb="4" eb="6">
      <t>フキュウ</t>
    </rPh>
    <rPh sb="6" eb="8">
      <t>コウシュウ</t>
    </rPh>
    <rPh sb="12" eb="13">
      <t>ダイ</t>
    </rPh>
    <phoneticPr fontId="2"/>
  </si>
  <si>
    <t>Ⅰ</t>
    <phoneticPr fontId="2"/>
  </si>
  <si>
    <t>Ⅱ</t>
    <phoneticPr fontId="2"/>
  </si>
  <si>
    <t>知的障がい支援学校としての専門性の向上</t>
    <rPh sb="0" eb="2">
      <t>チテキ</t>
    </rPh>
    <rPh sb="2" eb="3">
      <t>ショウ</t>
    </rPh>
    <rPh sb="5" eb="7">
      <t>シエン</t>
    </rPh>
    <rPh sb="7" eb="9">
      <t>ガッコウ</t>
    </rPh>
    <rPh sb="13" eb="16">
      <t>センモンセイ</t>
    </rPh>
    <rPh sb="17" eb="19">
      <t>コウジョウ</t>
    </rPh>
    <phoneticPr fontId="2"/>
  </si>
  <si>
    <t>安全で安心な学校づくり</t>
    <rPh sb="0" eb="2">
      <t>アンゼン</t>
    </rPh>
    <rPh sb="3" eb="5">
      <t>アンシン</t>
    </rPh>
    <rPh sb="6" eb="8">
      <t>ガッコウ</t>
    </rPh>
    <phoneticPr fontId="2"/>
  </si>
  <si>
    <t>（学校番号：Ｓ１９）</t>
    <rPh sb="1" eb="3">
      <t>ガッコウ</t>
    </rPh>
    <rPh sb="3" eb="5">
      <t>バンゴウ</t>
    </rPh>
    <phoneticPr fontId="2"/>
  </si>
  <si>
    <t>府立枚方支援学校　</t>
    <rPh sb="0" eb="2">
      <t>フリツ</t>
    </rPh>
    <rPh sb="2" eb="4">
      <t>ヒラカタ</t>
    </rPh>
    <rPh sb="4" eb="6">
      <t>シエン</t>
    </rPh>
    <rPh sb="6" eb="8">
      <t>ガッコウ</t>
    </rPh>
    <phoneticPr fontId="2"/>
  </si>
  <si>
    <t>（学校番号：S19）</t>
    <rPh sb="1" eb="3">
      <t>ガッコウ</t>
    </rPh>
    <rPh sb="3" eb="5">
      <t>バンゴウ</t>
    </rPh>
    <phoneticPr fontId="2"/>
  </si>
  <si>
    <t>（財務会計コード番号：11541）</t>
    <rPh sb="1" eb="3">
      <t>ザイム</t>
    </rPh>
    <rPh sb="3" eb="5">
      <t>カイケイ</t>
    </rPh>
    <rPh sb="8" eb="10">
      <t>バンゴウ</t>
    </rPh>
    <phoneticPr fontId="2"/>
  </si>
  <si>
    <t>　校長　井上　昌二　 准校長　森本　実</t>
    <rPh sb="1" eb="3">
      <t>コウチョウ</t>
    </rPh>
    <rPh sb="4" eb="6">
      <t>イノウエ</t>
    </rPh>
    <rPh sb="7" eb="9">
      <t>ショウジ</t>
    </rPh>
    <rPh sb="11" eb="12">
      <t>ジュン</t>
    </rPh>
    <rPh sb="12" eb="14">
      <t>コウチョウ</t>
    </rPh>
    <rPh sb="15" eb="17">
      <t>モリモト</t>
    </rPh>
    <rPh sb="18" eb="19">
      <t>ミノル</t>
    </rPh>
    <phoneticPr fontId="2"/>
  </si>
  <si>
    <t>３－１－（３）－（コ）</t>
    <phoneticPr fontId="2"/>
  </si>
  <si>
    <t>３－２－（１）－（ア）</t>
    <phoneticPr fontId="2"/>
  </si>
  <si>
    <t>Ⅲ</t>
    <phoneticPr fontId="2"/>
  </si>
  <si>
    <t>３－１－（１）－（オ）</t>
    <phoneticPr fontId="2"/>
  </si>
  <si>
    <t>初任者の授業力向上・授業改善</t>
    <rPh sb="0" eb="3">
      <t>ショニンシャ</t>
    </rPh>
    <rPh sb="4" eb="6">
      <t>ジュギョウ</t>
    </rPh>
    <rPh sb="6" eb="7">
      <t>リョク</t>
    </rPh>
    <rPh sb="7" eb="9">
      <t>コウジョウ</t>
    </rPh>
    <rPh sb="10" eb="12">
      <t>ジュギョウ</t>
    </rPh>
    <rPh sb="12" eb="14">
      <t>カイゼン</t>
    </rPh>
    <phoneticPr fontId="2"/>
  </si>
  <si>
    <t>初任者研究授業に係る外部助言者への謝礼</t>
    <rPh sb="0" eb="3">
      <t>ショニンシャ</t>
    </rPh>
    <rPh sb="3" eb="5">
      <t>ケンキュウ</t>
    </rPh>
    <rPh sb="5" eb="7">
      <t>ジュギョウ</t>
    </rPh>
    <rPh sb="8" eb="9">
      <t>カカ</t>
    </rPh>
    <rPh sb="10" eb="12">
      <t>ガイブ</t>
    </rPh>
    <rPh sb="12" eb="15">
      <t>ジョゲンシャ</t>
    </rPh>
    <rPh sb="17" eb="19">
      <t>シャレイ</t>
    </rPh>
    <phoneticPr fontId="2"/>
  </si>
  <si>
    <t>実施日　6/14  , 7/10</t>
    <rPh sb="0" eb="3">
      <t>ジッシビ</t>
    </rPh>
    <phoneticPr fontId="2"/>
  </si>
  <si>
    <t>　 枚支 第 48号　</t>
    <rPh sb="2" eb="3">
      <t>マイ</t>
    </rPh>
    <rPh sb="3" eb="4">
      <t>シ</t>
    </rPh>
    <rPh sb="5" eb="6">
      <t>ダイ</t>
    </rPh>
    <rPh sb="9" eb="10">
      <t>ゴウ</t>
    </rPh>
    <phoneticPr fontId="2"/>
  </si>
  <si>
    <t>全国特別支援学校長会総会及び研究協議会</t>
    <rPh sb="0" eb="2">
      <t>ゼンコク</t>
    </rPh>
    <rPh sb="2" eb="4">
      <t>トクベツ</t>
    </rPh>
    <rPh sb="4" eb="6">
      <t>シエン</t>
    </rPh>
    <rPh sb="6" eb="9">
      <t>ガッコウチョウ</t>
    </rPh>
    <rPh sb="9" eb="10">
      <t>カイ</t>
    </rPh>
    <rPh sb="10" eb="12">
      <t>ソウカイ</t>
    </rPh>
    <rPh sb="12" eb="13">
      <t>オヨ</t>
    </rPh>
    <rPh sb="14" eb="16">
      <t>ケンキュウ</t>
    </rPh>
    <rPh sb="16" eb="19">
      <t>キョウギカイ</t>
    </rPh>
    <phoneticPr fontId="2"/>
  </si>
  <si>
    <t>全国特別支援学校長会総会及び研究協議会　参加費</t>
    <rPh sb="0" eb="2">
      <t>ゼンコク</t>
    </rPh>
    <rPh sb="2" eb="4">
      <t>トクベツ</t>
    </rPh>
    <rPh sb="4" eb="6">
      <t>シエン</t>
    </rPh>
    <rPh sb="6" eb="9">
      <t>ガッコウチョウ</t>
    </rPh>
    <rPh sb="9" eb="10">
      <t>カイ</t>
    </rPh>
    <rPh sb="10" eb="12">
      <t>ソウカイ</t>
    </rPh>
    <rPh sb="12" eb="13">
      <t>オヨ</t>
    </rPh>
    <rPh sb="14" eb="16">
      <t>ケンキュウ</t>
    </rPh>
    <rPh sb="16" eb="19">
      <t>キョウギカイ</t>
    </rPh>
    <rPh sb="20" eb="23">
      <t>サンカヒ</t>
    </rPh>
    <phoneticPr fontId="2"/>
  </si>
  <si>
    <t>全国特別支援学校長会総会及び研究協議会　資料代</t>
    <rPh sb="0" eb="2">
      <t>ゼンコク</t>
    </rPh>
    <rPh sb="2" eb="4">
      <t>トクベツ</t>
    </rPh>
    <rPh sb="4" eb="6">
      <t>シエン</t>
    </rPh>
    <rPh sb="6" eb="9">
      <t>ガッコウチョウ</t>
    </rPh>
    <rPh sb="9" eb="10">
      <t>カイ</t>
    </rPh>
    <rPh sb="10" eb="12">
      <t>ソウカイ</t>
    </rPh>
    <rPh sb="12" eb="13">
      <t>オヨ</t>
    </rPh>
    <rPh sb="14" eb="16">
      <t>ケンキュウ</t>
    </rPh>
    <rPh sb="16" eb="19">
      <t>キョウギカイ</t>
    </rPh>
    <rPh sb="20" eb="23">
      <t>シリョウダイ</t>
    </rPh>
    <phoneticPr fontId="2"/>
  </si>
  <si>
    <t>全国特別支援学校知的障害教育校長会総会及び研究協議会</t>
    <rPh sb="0" eb="2">
      <t>ゼンコク</t>
    </rPh>
    <rPh sb="2" eb="4">
      <t>トクベツ</t>
    </rPh>
    <rPh sb="4" eb="6">
      <t>シエン</t>
    </rPh>
    <rPh sb="6" eb="8">
      <t>ガッコウ</t>
    </rPh>
    <rPh sb="8" eb="10">
      <t>チテキ</t>
    </rPh>
    <rPh sb="10" eb="12">
      <t>ショウガイ</t>
    </rPh>
    <rPh sb="12" eb="14">
      <t>キョウイク</t>
    </rPh>
    <rPh sb="14" eb="17">
      <t>コウチョウカイ</t>
    </rPh>
    <rPh sb="17" eb="19">
      <t>ソウカイ</t>
    </rPh>
    <rPh sb="19" eb="20">
      <t>オヨ</t>
    </rPh>
    <rPh sb="21" eb="23">
      <t>ケンキュウ</t>
    </rPh>
    <rPh sb="23" eb="26">
      <t>キョウギカイ</t>
    </rPh>
    <phoneticPr fontId="2"/>
  </si>
  <si>
    <t>全国特別支援学校知的障害教育校長会総会及び研究協議会　参加費</t>
    <rPh sb="0" eb="2">
      <t>ゼンコク</t>
    </rPh>
    <rPh sb="2" eb="4">
      <t>トクベツ</t>
    </rPh>
    <rPh sb="4" eb="6">
      <t>シエン</t>
    </rPh>
    <rPh sb="6" eb="8">
      <t>ガッコウ</t>
    </rPh>
    <rPh sb="8" eb="10">
      <t>チテキ</t>
    </rPh>
    <rPh sb="10" eb="12">
      <t>ショウガイ</t>
    </rPh>
    <rPh sb="12" eb="14">
      <t>キョウイク</t>
    </rPh>
    <rPh sb="14" eb="17">
      <t>コウチョウカイ</t>
    </rPh>
    <rPh sb="17" eb="19">
      <t>ソウカイ</t>
    </rPh>
    <rPh sb="19" eb="20">
      <t>オヨ</t>
    </rPh>
    <rPh sb="21" eb="23">
      <t>ケンキュウ</t>
    </rPh>
    <rPh sb="23" eb="26">
      <t>キョウギカイ</t>
    </rPh>
    <rPh sb="27" eb="30">
      <t>サンカヒ</t>
    </rPh>
    <phoneticPr fontId="2"/>
  </si>
  <si>
    <t>全国特別支援学校知的障害教育校教頭会研究協議会</t>
    <rPh sb="0" eb="2">
      <t>ゼンコク</t>
    </rPh>
    <rPh sb="2" eb="4">
      <t>トクベツ</t>
    </rPh>
    <rPh sb="4" eb="6">
      <t>シエン</t>
    </rPh>
    <rPh sb="6" eb="8">
      <t>ガッコウ</t>
    </rPh>
    <rPh sb="8" eb="10">
      <t>チテキ</t>
    </rPh>
    <rPh sb="10" eb="12">
      <t>ショウガイ</t>
    </rPh>
    <rPh sb="12" eb="14">
      <t>キョウイク</t>
    </rPh>
    <rPh sb="14" eb="15">
      <t>コウ</t>
    </rPh>
    <rPh sb="15" eb="17">
      <t>キョウトウ</t>
    </rPh>
    <rPh sb="17" eb="18">
      <t>カイ</t>
    </rPh>
    <rPh sb="18" eb="20">
      <t>ケンキュウ</t>
    </rPh>
    <rPh sb="20" eb="23">
      <t>キョウギカイ</t>
    </rPh>
    <phoneticPr fontId="2"/>
  </si>
  <si>
    <t>全国特別支援学校知的障害教育校教頭会研究協議会　参加費</t>
    <rPh sb="0" eb="2">
      <t>ゼンコク</t>
    </rPh>
    <rPh sb="2" eb="4">
      <t>トクベツ</t>
    </rPh>
    <rPh sb="4" eb="6">
      <t>シエン</t>
    </rPh>
    <rPh sb="6" eb="8">
      <t>ガッコウ</t>
    </rPh>
    <rPh sb="8" eb="10">
      <t>チテキ</t>
    </rPh>
    <rPh sb="10" eb="12">
      <t>ショウガイ</t>
    </rPh>
    <rPh sb="12" eb="14">
      <t>キョウイク</t>
    </rPh>
    <rPh sb="14" eb="15">
      <t>コウ</t>
    </rPh>
    <rPh sb="15" eb="17">
      <t>キョウトウ</t>
    </rPh>
    <rPh sb="17" eb="18">
      <t>カイ</t>
    </rPh>
    <rPh sb="18" eb="20">
      <t>ケンキュウ</t>
    </rPh>
    <rPh sb="20" eb="23">
      <t>キョウギカイ</t>
    </rPh>
    <rPh sb="24" eb="27">
      <t>サンカヒ</t>
    </rPh>
    <phoneticPr fontId="2"/>
  </si>
  <si>
    <t>全国特別支援学校知的障害教育校教頭会研究協議会　資料代</t>
    <rPh sb="0" eb="2">
      <t>ゼンコク</t>
    </rPh>
    <rPh sb="2" eb="4">
      <t>トクベツ</t>
    </rPh>
    <rPh sb="4" eb="6">
      <t>シエン</t>
    </rPh>
    <rPh sb="6" eb="8">
      <t>ガッコウ</t>
    </rPh>
    <rPh sb="8" eb="10">
      <t>チテキ</t>
    </rPh>
    <rPh sb="10" eb="12">
      <t>ショウガイ</t>
    </rPh>
    <rPh sb="12" eb="14">
      <t>キョウイク</t>
    </rPh>
    <rPh sb="14" eb="15">
      <t>コウ</t>
    </rPh>
    <rPh sb="15" eb="17">
      <t>キョウトウ</t>
    </rPh>
    <rPh sb="17" eb="18">
      <t>カイ</t>
    </rPh>
    <rPh sb="18" eb="20">
      <t>ケンキュウ</t>
    </rPh>
    <rPh sb="20" eb="23">
      <t>キョウギカイ</t>
    </rPh>
    <rPh sb="24" eb="27">
      <t>シリョウダイ</t>
    </rPh>
    <phoneticPr fontId="2"/>
  </si>
  <si>
    <t>全国知的障がいPTA協議会</t>
    <rPh sb="0" eb="2">
      <t>ゼンコク</t>
    </rPh>
    <rPh sb="2" eb="4">
      <t>チテキ</t>
    </rPh>
    <rPh sb="4" eb="5">
      <t>ショウ</t>
    </rPh>
    <rPh sb="10" eb="13">
      <t>キョウギカイ</t>
    </rPh>
    <phoneticPr fontId="2"/>
  </si>
  <si>
    <t>全国知的障がいPTA協議会　参加費</t>
    <rPh sb="0" eb="2">
      <t>ゼンコク</t>
    </rPh>
    <rPh sb="2" eb="4">
      <t>チテキ</t>
    </rPh>
    <rPh sb="4" eb="5">
      <t>ショウ</t>
    </rPh>
    <rPh sb="10" eb="13">
      <t>キョウギカイ</t>
    </rPh>
    <rPh sb="14" eb="17">
      <t>サンカヒ</t>
    </rPh>
    <phoneticPr fontId="2"/>
  </si>
  <si>
    <t>専門性向上に係る講演会講師謝礼（９月）</t>
    <rPh sb="0" eb="3">
      <t>センモンセイ</t>
    </rPh>
    <rPh sb="3" eb="5">
      <t>コウジョウ</t>
    </rPh>
    <rPh sb="6" eb="7">
      <t>カカ</t>
    </rPh>
    <rPh sb="8" eb="11">
      <t>コウエンカイ</t>
    </rPh>
    <rPh sb="11" eb="13">
      <t>コウシ</t>
    </rPh>
    <rPh sb="13" eb="15">
      <t>シャレイ</t>
    </rPh>
    <rPh sb="17" eb="18">
      <t>ガツ</t>
    </rPh>
    <phoneticPr fontId="2"/>
  </si>
  <si>
    <t>専門性向上に係る講演会講師謝礼（１１月）</t>
    <rPh sb="0" eb="3">
      <t>センモンセイ</t>
    </rPh>
    <rPh sb="3" eb="5">
      <t>コウジョウ</t>
    </rPh>
    <rPh sb="6" eb="7">
      <t>カカ</t>
    </rPh>
    <rPh sb="8" eb="11">
      <t>コウエンカイ</t>
    </rPh>
    <rPh sb="11" eb="13">
      <t>コウシ</t>
    </rPh>
    <rPh sb="13" eb="15">
      <t>シャレイ</t>
    </rPh>
    <rPh sb="18" eb="19">
      <t>ガツ</t>
    </rPh>
    <phoneticPr fontId="2"/>
  </si>
  <si>
    <t>人権研修会講師謝礼</t>
    <rPh sb="0" eb="2">
      <t>ジンケン</t>
    </rPh>
    <rPh sb="2" eb="5">
      <t>ケンシュウカイ</t>
    </rPh>
    <rPh sb="5" eb="7">
      <t>コウシ</t>
    </rPh>
    <rPh sb="7" eb="9">
      <t>シャレイ</t>
    </rPh>
    <phoneticPr fontId="2"/>
  </si>
  <si>
    <t>研究授業への指導助言者謝礼金（初任者）</t>
    <rPh sb="0" eb="2">
      <t>ケンキュウ</t>
    </rPh>
    <rPh sb="2" eb="4">
      <t>ジュギョウ</t>
    </rPh>
    <rPh sb="6" eb="8">
      <t>シドウ</t>
    </rPh>
    <rPh sb="8" eb="10">
      <t>ジョゲン</t>
    </rPh>
    <rPh sb="10" eb="11">
      <t>シャ</t>
    </rPh>
    <rPh sb="11" eb="14">
      <t>シャレイキン</t>
    </rPh>
    <rPh sb="15" eb="18">
      <t>ショニンシャ</t>
    </rPh>
    <phoneticPr fontId="2"/>
  </si>
  <si>
    <t>研究授業への指導助言者謝礼金（模範授業）</t>
    <rPh sb="0" eb="2">
      <t>ケンキュウ</t>
    </rPh>
    <rPh sb="2" eb="4">
      <t>ジュギョウ</t>
    </rPh>
    <rPh sb="6" eb="8">
      <t>シドウ</t>
    </rPh>
    <rPh sb="8" eb="10">
      <t>ジョゲン</t>
    </rPh>
    <rPh sb="10" eb="11">
      <t>シャ</t>
    </rPh>
    <rPh sb="11" eb="14">
      <t>シャレイキン</t>
    </rPh>
    <rPh sb="15" eb="17">
      <t>モハン</t>
    </rPh>
    <rPh sb="17" eb="19">
      <t>ジュギョウ</t>
    </rPh>
    <phoneticPr fontId="2"/>
  </si>
  <si>
    <t>WISCIV検査法研修</t>
    <rPh sb="6" eb="9">
      <t>ケンサホウ</t>
    </rPh>
    <rPh sb="9" eb="11">
      <t>ケンシュウ</t>
    </rPh>
    <phoneticPr fontId="2"/>
  </si>
  <si>
    <t>公開講座受講者旅費（筑波大学）</t>
    <rPh sb="0" eb="2">
      <t>コウカイ</t>
    </rPh>
    <rPh sb="2" eb="4">
      <t>コウザ</t>
    </rPh>
    <rPh sb="4" eb="7">
      <t>ジュコウシャ</t>
    </rPh>
    <rPh sb="7" eb="9">
      <t>リョヒ</t>
    </rPh>
    <rPh sb="10" eb="13">
      <t>ツクバダイ</t>
    </rPh>
    <rPh sb="13" eb="14">
      <t>ガク</t>
    </rPh>
    <phoneticPr fontId="2"/>
  </si>
  <si>
    <t>公開講座受講者旅費（筑波大学）参加費</t>
    <rPh sb="0" eb="2">
      <t>コウカイ</t>
    </rPh>
    <rPh sb="2" eb="4">
      <t>コウザ</t>
    </rPh>
    <rPh sb="4" eb="7">
      <t>ジュコウシャ</t>
    </rPh>
    <rPh sb="7" eb="9">
      <t>リョヒ</t>
    </rPh>
    <rPh sb="10" eb="13">
      <t>ツクバダイ</t>
    </rPh>
    <rPh sb="13" eb="14">
      <t>ガク</t>
    </rPh>
    <rPh sb="15" eb="18">
      <t>サンカヒ</t>
    </rPh>
    <phoneticPr fontId="2"/>
  </si>
  <si>
    <t>公開講座受講者旅費（東京方面）</t>
    <rPh sb="0" eb="2">
      <t>コウカイ</t>
    </rPh>
    <rPh sb="2" eb="4">
      <t>コウザ</t>
    </rPh>
    <rPh sb="4" eb="7">
      <t>ジュコウシャ</t>
    </rPh>
    <rPh sb="7" eb="9">
      <t>リョヒ</t>
    </rPh>
    <rPh sb="10" eb="12">
      <t>トウキョウ</t>
    </rPh>
    <rPh sb="12" eb="14">
      <t>ホウメン</t>
    </rPh>
    <phoneticPr fontId="2"/>
  </si>
  <si>
    <t>公開講座受講者旅費（東京方面）参加費</t>
    <rPh sb="0" eb="2">
      <t>コウカイ</t>
    </rPh>
    <rPh sb="2" eb="4">
      <t>コウザ</t>
    </rPh>
    <rPh sb="4" eb="7">
      <t>ジュコウシャ</t>
    </rPh>
    <rPh sb="7" eb="9">
      <t>リョヒ</t>
    </rPh>
    <rPh sb="10" eb="12">
      <t>トウキョウ</t>
    </rPh>
    <rPh sb="12" eb="14">
      <t>ホウメン</t>
    </rPh>
    <rPh sb="15" eb="18">
      <t>サンカヒ</t>
    </rPh>
    <phoneticPr fontId="2"/>
  </si>
  <si>
    <t>公開講座受講者旅費（東京方面）資料代</t>
    <rPh sb="0" eb="2">
      <t>コウカイ</t>
    </rPh>
    <rPh sb="2" eb="4">
      <t>コウザ</t>
    </rPh>
    <rPh sb="4" eb="7">
      <t>ジュコウシャ</t>
    </rPh>
    <rPh sb="7" eb="9">
      <t>リョヒ</t>
    </rPh>
    <rPh sb="10" eb="12">
      <t>トウキョウ</t>
    </rPh>
    <rPh sb="12" eb="14">
      <t>ホウメン</t>
    </rPh>
    <rPh sb="15" eb="18">
      <t>シリョウダイ</t>
    </rPh>
    <phoneticPr fontId="2"/>
  </si>
  <si>
    <t>テレビとカメラの接続ケーブル</t>
    <rPh sb="8" eb="10">
      <t>セツゾク</t>
    </rPh>
    <phoneticPr fontId="2"/>
  </si>
  <si>
    <t>オープンネット設備消耗品</t>
    <rPh sb="7" eb="9">
      <t>セツビ</t>
    </rPh>
    <rPh sb="9" eb="11">
      <t>ショウモウ</t>
    </rPh>
    <rPh sb="11" eb="12">
      <t>ヒン</t>
    </rPh>
    <phoneticPr fontId="2"/>
  </si>
  <si>
    <t>iPad</t>
    <phoneticPr fontId="2"/>
  </si>
  <si>
    <t>50型テレビ</t>
    <rPh sb="2" eb="3">
      <t>ガタ</t>
    </rPh>
    <phoneticPr fontId="2"/>
  </si>
  <si>
    <t>テレビ台</t>
    <rPh sb="3" eb="4">
      <t>ダイ</t>
    </rPh>
    <phoneticPr fontId="2"/>
  </si>
  <si>
    <t>クリーンタイム清掃用具（火ばさみ等）</t>
    <rPh sb="7" eb="9">
      <t>セイソウ</t>
    </rPh>
    <rPh sb="9" eb="11">
      <t>ヨウグ</t>
    </rPh>
    <rPh sb="12" eb="13">
      <t>ヒ</t>
    </rPh>
    <rPh sb="16" eb="17">
      <t>トウ</t>
    </rPh>
    <phoneticPr fontId="2"/>
  </si>
  <si>
    <t>新版S-M社会生活能力検査検査用紙</t>
    <rPh sb="0" eb="2">
      <t>シンパン</t>
    </rPh>
    <rPh sb="5" eb="7">
      <t>シャカイ</t>
    </rPh>
    <rPh sb="7" eb="9">
      <t>セイカツ</t>
    </rPh>
    <rPh sb="9" eb="11">
      <t>ノウリョク</t>
    </rPh>
    <rPh sb="11" eb="13">
      <t>ケンサ</t>
    </rPh>
    <rPh sb="13" eb="15">
      <t>ケンサ</t>
    </rPh>
    <rPh sb="15" eb="17">
      <t>ヨウシ</t>
    </rPh>
    <phoneticPr fontId="2"/>
  </si>
  <si>
    <t>光学器用ハロゲン電球</t>
    <rPh sb="0" eb="2">
      <t>コウガク</t>
    </rPh>
    <rPh sb="2" eb="3">
      <t>キ</t>
    </rPh>
    <rPh sb="3" eb="4">
      <t>ヨウ</t>
    </rPh>
    <rPh sb="8" eb="10">
      <t>デンキュウ</t>
    </rPh>
    <phoneticPr fontId="2"/>
  </si>
  <si>
    <t>学校案内パンフレット</t>
    <rPh sb="0" eb="2">
      <t>ガッコウ</t>
    </rPh>
    <rPh sb="2" eb="4">
      <t>アンナイ</t>
    </rPh>
    <phoneticPr fontId="2"/>
  </si>
  <si>
    <t>職業コースで使用するコートハンガー</t>
    <rPh sb="0" eb="2">
      <t>ショクギョウ</t>
    </rPh>
    <rPh sb="6" eb="8">
      <t>シヨウ</t>
    </rPh>
    <phoneticPr fontId="2"/>
  </si>
  <si>
    <t>北河内ブロック展作品運搬費</t>
    <rPh sb="0" eb="3">
      <t>キタカワチ</t>
    </rPh>
    <rPh sb="7" eb="8">
      <t>テン</t>
    </rPh>
    <rPh sb="8" eb="10">
      <t>サクヒン</t>
    </rPh>
    <rPh sb="10" eb="12">
      <t>ウンパン</t>
    </rPh>
    <rPh sb="12" eb="13">
      <t>ヒ</t>
    </rPh>
    <phoneticPr fontId="2"/>
  </si>
  <si>
    <t>交流事業に係る物品運搬費</t>
    <rPh sb="0" eb="2">
      <t>コウリュウ</t>
    </rPh>
    <rPh sb="2" eb="4">
      <t>ジギョウ</t>
    </rPh>
    <rPh sb="5" eb="6">
      <t>カカ</t>
    </rPh>
    <rPh sb="7" eb="9">
      <t>ブッピン</t>
    </rPh>
    <rPh sb="9" eb="11">
      <t>ウンパン</t>
    </rPh>
    <rPh sb="11" eb="12">
      <t>ヒ</t>
    </rPh>
    <phoneticPr fontId="2"/>
  </si>
  <si>
    <t>ロードギャラリー物品</t>
    <rPh sb="8" eb="10">
      <t>ブッピン</t>
    </rPh>
    <phoneticPr fontId="2"/>
  </si>
  <si>
    <t>近畿特別支援学校知的障がい研究大会参加費</t>
    <rPh sb="0" eb="2">
      <t>キンキ</t>
    </rPh>
    <rPh sb="2" eb="4">
      <t>トクベツ</t>
    </rPh>
    <rPh sb="4" eb="6">
      <t>シエン</t>
    </rPh>
    <rPh sb="6" eb="8">
      <t>ガッコウ</t>
    </rPh>
    <rPh sb="8" eb="10">
      <t>チテキ</t>
    </rPh>
    <rPh sb="10" eb="11">
      <t>ショウ</t>
    </rPh>
    <rPh sb="13" eb="15">
      <t>ケンキュウ</t>
    </rPh>
    <rPh sb="15" eb="17">
      <t>タイカイ</t>
    </rPh>
    <rPh sb="17" eb="20">
      <t>サンカヒ</t>
    </rPh>
    <phoneticPr fontId="2"/>
  </si>
  <si>
    <t>◎</t>
  </si>
  <si>
    <t>３－１－（１）－エ</t>
    <phoneticPr fontId="2"/>
  </si>
  <si>
    <t>３－１－（３）－コ</t>
    <phoneticPr fontId="2"/>
  </si>
  <si>
    <t>３－１－（１）－エ</t>
    <phoneticPr fontId="2"/>
  </si>
  <si>
    <t>３－１－（１）－カ</t>
    <phoneticPr fontId="2"/>
  </si>
  <si>
    <t>３－１－（２）－ク</t>
    <phoneticPr fontId="2"/>
  </si>
  <si>
    <t>３－１－（１）－ア</t>
    <phoneticPr fontId="2"/>
  </si>
  <si>
    <t>３－４－（４）－カ</t>
    <phoneticPr fontId="2"/>
  </si>
  <si>
    <t>３－４－（２）－エ</t>
    <phoneticPr fontId="2"/>
  </si>
  <si>
    <t>３－４－（１）－イ</t>
    <phoneticPr fontId="2"/>
  </si>
  <si>
    <t>３－１－（３）－ケ</t>
    <phoneticPr fontId="2"/>
  </si>
  <si>
    <t>３－４－（２）－ウ</t>
    <phoneticPr fontId="2"/>
  </si>
  <si>
    <t>Ⅺ</t>
    <phoneticPr fontId="2"/>
  </si>
  <si>
    <t>Ⅻ</t>
    <phoneticPr fontId="2"/>
  </si>
  <si>
    <t>Ⅷ</t>
    <phoneticPr fontId="2"/>
  </si>
  <si>
    <t>Ⅳ</t>
    <phoneticPr fontId="2"/>
  </si>
  <si>
    <t>Ⅴ</t>
    <phoneticPr fontId="2"/>
  </si>
  <si>
    <t>Ⅵ</t>
    <phoneticPr fontId="2"/>
  </si>
  <si>
    <t>Ⅶ</t>
    <phoneticPr fontId="2"/>
  </si>
  <si>
    <t>Ⅸ</t>
    <phoneticPr fontId="2"/>
  </si>
  <si>
    <t>Ⅹ</t>
    <phoneticPr fontId="2"/>
  </si>
  <si>
    <t>校内・地域支援の推進</t>
    <rPh sb="0" eb="2">
      <t>コウナイ</t>
    </rPh>
    <rPh sb="3" eb="5">
      <t>チイキ</t>
    </rPh>
    <rPh sb="5" eb="7">
      <t>シエン</t>
    </rPh>
    <rPh sb="8" eb="10">
      <t>スイシン</t>
    </rPh>
    <phoneticPr fontId="2"/>
  </si>
  <si>
    <t>学部・学年の枠を超えた活動の実施</t>
    <rPh sb="0" eb="2">
      <t>ガクブ</t>
    </rPh>
    <rPh sb="3" eb="5">
      <t>ガクネン</t>
    </rPh>
    <rPh sb="6" eb="7">
      <t>ワク</t>
    </rPh>
    <rPh sb="8" eb="9">
      <t>コ</t>
    </rPh>
    <rPh sb="11" eb="13">
      <t>カツドウ</t>
    </rPh>
    <rPh sb="14" eb="16">
      <t>ジッシ</t>
    </rPh>
    <phoneticPr fontId="2"/>
  </si>
  <si>
    <t>行事等の精選・充実</t>
    <rPh sb="0" eb="2">
      <t>ギョウジ</t>
    </rPh>
    <rPh sb="2" eb="3">
      <t>トウ</t>
    </rPh>
    <rPh sb="4" eb="6">
      <t>セイセン</t>
    </rPh>
    <rPh sb="7" eb="9">
      <t>ジュウジツ</t>
    </rPh>
    <phoneticPr fontId="2"/>
  </si>
  <si>
    <t>進路指導の充実・発展</t>
    <rPh sb="0" eb="2">
      <t>シンロ</t>
    </rPh>
    <rPh sb="2" eb="4">
      <t>シドウ</t>
    </rPh>
    <rPh sb="5" eb="7">
      <t>ジュウジツ</t>
    </rPh>
    <rPh sb="8" eb="10">
      <t>ハッテン</t>
    </rPh>
    <phoneticPr fontId="2"/>
  </si>
  <si>
    <t>キャリア教育プログラムの完成</t>
    <rPh sb="4" eb="6">
      <t>キョウイク</t>
    </rPh>
    <rPh sb="12" eb="14">
      <t>カンセイ</t>
    </rPh>
    <phoneticPr fontId="2"/>
  </si>
  <si>
    <t>３－１－（１）－エ</t>
    <phoneticPr fontId="2"/>
  </si>
  <si>
    <t>近畿高等学校家庭科教育研究大会参加費</t>
    <rPh sb="0" eb="2">
      <t>キンキ</t>
    </rPh>
    <rPh sb="2" eb="4">
      <t>コウトウ</t>
    </rPh>
    <rPh sb="4" eb="6">
      <t>ガッコウ</t>
    </rPh>
    <rPh sb="6" eb="9">
      <t>カテイカ</t>
    </rPh>
    <rPh sb="9" eb="11">
      <t>キョウイク</t>
    </rPh>
    <rPh sb="11" eb="13">
      <t>ケンキュウ</t>
    </rPh>
    <rPh sb="13" eb="15">
      <t>タイカイ</t>
    </rPh>
    <rPh sb="15" eb="18">
      <t>サンカヒ</t>
    </rPh>
    <phoneticPr fontId="2"/>
  </si>
  <si>
    <t>　　令和元年５月２７日</t>
    <rPh sb="2" eb="3">
      <t>レイ</t>
    </rPh>
    <rPh sb="3" eb="4">
      <t>ワ</t>
    </rPh>
    <rPh sb="4" eb="5">
      <t>ガン</t>
    </rPh>
    <rPh sb="5" eb="6">
      <t>ネン</t>
    </rPh>
    <rPh sb="7" eb="8">
      <t>ガツ</t>
    </rPh>
    <rPh sb="10" eb="11">
      <t>ニチ</t>
    </rPh>
    <phoneticPr fontId="2"/>
  </si>
  <si>
    <t>令和元年５月３０日　</t>
    <rPh sb="0" eb="1">
      <t>レイ</t>
    </rPh>
    <rPh sb="1" eb="2">
      <t>ワ</t>
    </rPh>
    <rPh sb="2" eb="3">
      <t>ガン</t>
    </rPh>
    <rPh sb="3" eb="4">
      <t>ネン</t>
    </rPh>
    <rPh sb="5" eb="6">
      <t>ガツ</t>
    </rPh>
    <rPh sb="8" eb="9">
      <t>ニチ</t>
    </rPh>
    <phoneticPr fontId="2"/>
  </si>
  <si>
    <t>　校長　井上　昌二　</t>
    <rPh sb="1" eb="3">
      <t>コウチョウ</t>
    </rPh>
    <rPh sb="4" eb="6">
      <t>イノウエ</t>
    </rPh>
    <rPh sb="7" eb="9">
      <t>ショウジ</t>
    </rPh>
    <phoneticPr fontId="2"/>
  </si>
  <si>
    <t>　 枚支第 53号　</t>
    <rPh sb="2" eb="3">
      <t>マイ</t>
    </rPh>
    <rPh sb="3" eb="4">
      <t>シ</t>
    </rPh>
    <rPh sb="4" eb="5">
      <t>ダイ</t>
    </rPh>
    <rPh sb="8" eb="9">
      <t>ゴウ</t>
    </rPh>
    <phoneticPr fontId="2"/>
  </si>
  <si>
    <t>高床式栽培で使用する鏝</t>
    <rPh sb="0" eb="3">
      <t>タカユカシキ</t>
    </rPh>
    <rPh sb="3" eb="5">
      <t>サイバイ</t>
    </rPh>
    <rPh sb="6" eb="8">
      <t>シヨウ</t>
    </rPh>
    <rPh sb="10" eb="11">
      <t>コテ</t>
    </rPh>
    <phoneticPr fontId="2"/>
  </si>
  <si>
    <t>高床式栽培で使用する移植用鏝</t>
    <rPh sb="0" eb="3">
      <t>タカユカシキ</t>
    </rPh>
    <rPh sb="3" eb="5">
      <t>サイバイ</t>
    </rPh>
    <rPh sb="6" eb="8">
      <t>シヨウ</t>
    </rPh>
    <rPh sb="10" eb="13">
      <t>イショクヨウ</t>
    </rPh>
    <rPh sb="13" eb="14">
      <t>コテ</t>
    </rPh>
    <phoneticPr fontId="2"/>
  </si>
  <si>
    <t>人権研修会講師謝礼</t>
    <phoneticPr fontId="2"/>
  </si>
  <si>
    <t>専門性向上・人権研修会講師謝礼</t>
    <rPh sb="0" eb="3">
      <t>センモンセイ</t>
    </rPh>
    <rPh sb="3" eb="5">
      <t>コウジョウ</t>
    </rPh>
    <rPh sb="6" eb="8">
      <t>ジンケン</t>
    </rPh>
    <rPh sb="8" eb="11">
      <t>ケンシュウカイ</t>
    </rPh>
    <rPh sb="11" eb="13">
      <t>コウシ</t>
    </rPh>
    <rPh sb="13" eb="15">
      <t>シャレイ</t>
    </rPh>
    <phoneticPr fontId="2"/>
  </si>
  <si>
    <t>研究授業指導助言者謝礼金</t>
    <rPh sb="0" eb="2">
      <t>ケンキュウ</t>
    </rPh>
    <rPh sb="2" eb="4">
      <t>ジュギョウ</t>
    </rPh>
    <rPh sb="4" eb="6">
      <t>シドウ</t>
    </rPh>
    <rPh sb="6" eb="8">
      <t>ジョゲン</t>
    </rPh>
    <rPh sb="8" eb="9">
      <t>シャ</t>
    </rPh>
    <rPh sb="9" eb="12">
      <t>シャレイキン</t>
    </rPh>
    <phoneticPr fontId="2"/>
  </si>
  <si>
    <t>知的障がい支援学校としての専門性向上</t>
    <rPh sb="0" eb="2">
      <t>チテキ</t>
    </rPh>
    <rPh sb="2" eb="3">
      <t>ショウ</t>
    </rPh>
    <rPh sb="5" eb="7">
      <t>シエン</t>
    </rPh>
    <rPh sb="7" eb="9">
      <t>ガッコウ</t>
    </rPh>
    <rPh sb="13" eb="18">
      <t>センモンセイコウジョウ</t>
    </rPh>
    <phoneticPr fontId="2"/>
  </si>
  <si>
    <t>３－１－（１）－カ</t>
    <phoneticPr fontId="2"/>
  </si>
  <si>
    <t>３－４－（２）－エ</t>
    <phoneticPr fontId="2"/>
  </si>
  <si>
    <t>交流事業・作品展物品運搬</t>
    <rPh sb="0" eb="2">
      <t>コウリュウ</t>
    </rPh>
    <rPh sb="2" eb="4">
      <t>ジギョウ</t>
    </rPh>
    <rPh sb="5" eb="8">
      <t>サクヒンテン</t>
    </rPh>
    <rPh sb="8" eb="10">
      <t>ブッピン</t>
    </rPh>
    <rPh sb="10" eb="12">
      <t>ウンパン</t>
    </rPh>
    <phoneticPr fontId="2"/>
  </si>
  <si>
    <t>北河内ブロック展作品運搬費</t>
    <phoneticPr fontId="2"/>
  </si>
  <si>
    <t>３－１－（１）－エ</t>
    <phoneticPr fontId="2"/>
  </si>
  <si>
    <t>３－１－（３）－コ</t>
    <phoneticPr fontId="2"/>
  </si>
  <si>
    <t>３－１－（３）－コ</t>
    <phoneticPr fontId="2"/>
  </si>
  <si>
    <t>3－1－（3）－ケ</t>
    <phoneticPr fontId="2"/>
  </si>
  <si>
    <t>５０型テレビ（台付）</t>
    <rPh sb="2" eb="3">
      <t>ガタ</t>
    </rPh>
    <rPh sb="7" eb="8">
      <t>ダイ</t>
    </rPh>
    <rPh sb="8" eb="9">
      <t>ツキ</t>
    </rPh>
    <phoneticPr fontId="2"/>
  </si>
  <si>
    <t>3-1-(1)-(カ）</t>
    <phoneticPr fontId="2"/>
  </si>
  <si>
    <t>ＩＣＴ機器の活用</t>
    <rPh sb="3" eb="5">
      <t>キキ</t>
    </rPh>
    <rPh sb="6" eb="8">
      <t>カツヨウ</t>
    </rPh>
    <phoneticPr fontId="2"/>
  </si>
  <si>
    <t>デジタルカメラ</t>
    <phoneticPr fontId="2"/>
  </si>
  <si>
    <t>3-1-(1)-(カ）</t>
    <phoneticPr fontId="2"/>
  </si>
  <si>
    <t>デジタルビデオカメラ</t>
    <phoneticPr fontId="2"/>
  </si>
  <si>
    <t>枚支第１２２－３ 号　</t>
    <rPh sb="0" eb="1">
      <t>マイ</t>
    </rPh>
    <rPh sb="1" eb="2">
      <t>シ</t>
    </rPh>
    <rPh sb="2" eb="3">
      <t>ダイ</t>
    </rPh>
    <rPh sb="9" eb="10">
      <t>ゴウ</t>
    </rPh>
    <phoneticPr fontId="2"/>
  </si>
  <si>
    <t>令和元年１０月１１日　</t>
    <rPh sb="0" eb="1">
      <t>レイ</t>
    </rPh>
    <rPh sb="1" eb="2">
      <t>ワ</t>
    </rPh>
    <rPh sb="2" eb="3">
      <t>ガン</t>
    </rPh>
    <rPh sb="3" eb="4">
      <t>ネン</t>
    </rPh>
    <rPh sb="6" eb="7">
      <t>ガツ</t>
    </rPh>
    <rPh sb="9" eb="10">
      <t>ニチ</t>
    </rPh>
    <phoneticPr fontId="2"/>
  </si>
  <si>
    <t>　令和元年１０月９日</t>
    <rPh sb="1" eb="2">
      <t>レイ</t>
    </rPh>
    <rPh sb="2" eb="3">
      <t>ワ</t>
    </rPh>
    <rPh sb="3" eb="4">
      <t>ガン</t>
    </rPh>
    <rPh sb="4" eb="5">
      <t>ネン</t>
    </rPh>
    <rPh sb="7" eb="8">
      <t>ガツ</t>
    </rPh>
    <rPh sb="9" eb="10">
      <t>ニチ</t>
    </rPh>
    <phoneticPr fontId="2"/>
  </si>
  <si>
    <t>　 枚支 第 １２２－４号　</t>
    <rPh sb="2" eb="3">
      <t>マイ</t>
    </rPh>
    <rPh sb="3" eb="4">
      <t>シ</t>
    </rPh>
    <rPh sb="5" eb="6">
      <t>ダイ</t>
    </rPh>
    <rPh sb="12" eb="13">
      <t>ゴウ</t>
    </rPh>
    <phoneticPr fontId="2"/>
  </si>
  <si>
    <t>令和元年１０月１１日　</t>
    <rPh sb="0" eb="1">
      <t>レイ</t>
    </rPh>
    <rPh sb="1" eb="2">
      <t>ワ</t>
    </rPh>
    <rPh sb="2" eb="3">
      <t>ガン</t>
    </rPh>
    <rPh sb="3" eb="4">
      <t>ネン</t>
    </rPh>
    <rPh sb="6" eb="7">
      <t>ガツ</t>
    </rPh>
    <rPh sb="9" eb="10">
      <t>ニチ</t>
    </rPh>
    <phoneticPr fontId="2"/>
  </si>
  <si>
    <t>　　令和元年１０月９日</t>
    <rPh sb="2" eb="3">
      <t>レイ</t>
    </rPh>
    <rPh sb="3" eb="4">
      <t>ワ</t>
    </rPh>
    <rPh sb="4" eb="5">
      <t>ガン</t>
    </rPh>
    <rPh sb="5" eb="6">
      <t>ネン</t>
    </rPh>
    <rPh sb="8" eb="9">
      <t>ツキ</t>
    </rPh>
    <rPh sb="10" eb="11">
      <t>ヒ</t>
    </rPh>
    <phoneticPr fontId="2"/>
  </si>
  <si>
    <t>3-1-(1)-エ</t>
    <phoneticPr fontId="2"/>
  </si>
  <si>
    <t>知的障がい支援学校としての専門性の向上</t>
    <rPh sb="0" eb="3">
      <t>チテキショウ</t>
    </rPh>
    <rPh sb="5" eb="7">
      <t>シエン</t>
    </rPh>
    <rPh sb="7" eb="9">
      <t>ガッコウ</t>
    </rPh>
    <rPh sb="13" eb="16">
      <t>センモンセイ</t>
    </rPh>
    <rPh sb="17" eb="19">
      <t>コウジョウ</t>
    </rPh>
    <phoneticPr fontId="2"/>
  </si>
  <si>
    <t>教育活動等に必要と思われる各種団体に加盟し、負担金をおさめ、情報の収集等を図るとともに、各種研修会等参加し、専門性の向上に努め、校内での伝達講習等を実施した。</t>
    <rPh sb="0" eb="2">
      <t>キョウイク</t>
    </rPh>
    <rPh sb="2" eb="4">
      <t>カツドウ</t>
    </rPh>
    <rPh sb="4" eb="5">
      <t>トウ</t>
    </rPh>
    <rPh sb="6" eb="8">
      <t>ヒツヨウ</t>
    </rPh>
    <rPh sb="9" eb="10">
      <t>オモ</t>
    </rPh>
    <rPh sb="13" eb="15">
      <t>カクシュ</t>
    </rPh>
    <rPh sb="15" eb="17">
      <t>ダンタイ</t>
    </rPh>
    <rPh sb="18" eb="20">
      <t>カメイ</t>
    </rPh>
    <rPh sb="22" eb="25">
      <t>フタンキン</t>
    </rPh>
    <rPh sb="30" eb="32">
      <t>ジョウホウ</t>
    </rPh>
    <rPh sb="33" eb="35">
      <t>シュウシュウ</t>
    </rPh>
    <rPh sb="35" eb="36">
      <t>トウ</t>
    </rPh>
    <rPh sb="37" eb="38">
      <t>ハカ</t>
    </rPh>
    <rPh sb="44" eb="46">
      <t>カクシュ</t>
    </rPh>
    <rPh sb="46" eb="48">
      <t>ケンシュウ</t>
    </rPh>
    <rPh sb="48" eb="49">
      <t>カイ</t>
    </rPh>
    <rPh sb="49" eb="50">
      <t>トウ</t>
    </rPh>
    <rPh sb="50" eb="52">
      <t>サンカ</t>
    </rPh>
    <rPh sb="54" eb="57">
      <t>センモンセイ</t>
    </rPh>
    <rPh sb="58" eb="60">
      <t>コウジョウ</t>
    </rPh>
    <rPh sb="61" eb="62">
      <t>ツト</t>
    </rPh>
    <rPh sb="64" eb="66">
      <t>コウナイ</t>
    </rPh>
    <rPh sb="68" eb="70">
      <t>デンタツ</t>
    </rPh>
    <rPh sb="70" eb="72">
      <t>コウシュウ</t>
    </rPh>
    <rPh sb="72" eb="73">
      <t>トウ</t>
    </rPh>
    <rPh sb="74" eb="76">
      <t>ジッシ</t>
    </rPh>
    <phoneticPr fontId="2"/>
  </si>
  <si>
    <t>3-1-(3)-コ</t>
    <phoneticPr fontId="2"/>
  </si>
  <si>
    <t>3-1-(1)-カ</t>
    <phoneticPr fontId="2"/>
  </si>
  <si>
    <t>ICTを活用した教育への取り組みを進めるための機材の充実を図るとともに、職業教育に係る物品の充実に努めた。</t>
    <rPh sb="4" eb="6">
      <t>カツヨウ</t>
    </rPh>
    <rPh sb="8" eb="10">
      <t>キョウイク</t>
    </rPh>
    <rPh sb="12" eb="13">
      <t>ト</t>
    </rPh>
    <rPh sb="14" eb="15">
      <t>ク</t>
    </rPh>
    <rPh sb="17" eb="18">
      <t>スス</t>
    </rPh>
    <rPh sb="23" eb="25">
      <t>キザイ</t>
    </rPh>
    <rPh sb="26" eb="28">
      <t>ジュウジツ</t>
    </rPh>
    <rPh sb="29" eb="30">
      <t>ハカ</t>
    </rPh>
    <rPh sb="36" eb="38">
      <t>ショクギョウ</t>
    </rPh>
    <rPh sb="38" eb="40">
      <t>キョウイク</t>
    </rPh>
    <rPh sb="41" eb="42">
      <t>カカ</t>
    </rPh>
    <rPh sb="43" eb="45">
      <t>ブッピン</t>
    </rPh>
    <rPh sb="46" eb="48">
      <t>ジュウジツ</t>
    </rPh>
    <rPh sb="49" eb="50">
      <t>ツト</t>
    </rPh>
    <phoneticPr fontId="2"/>
  </si>
  <si>
    <t>3-1-(3)-ケ</t>
    <phoneticPr fontId="2"/>
  </si>
  <si>
    <t>地域内の催しに積極的に参加し、本校の教育の実践について情報を提供し、障がい児教育の理解推進に努めた。</t>
    <rPh sb="0" eb="2">
      <t>チイキ</t>
    </rPh>
    <rPh sb="2" eb="3">
      <t>ナイ</t>
    </rPh>
    <rPh sb="4" eb="5">
      <t>モヨオ</t>
    </rPh>
    <rPh sb="7" eb="10">
      <t>セッキョクテキ</t>
    </rPh>
    <rPh sb="11" eb="13">
      <t>サンカ</t>
    </rPh>
    <rPh sb="15" eb="17">
      <t>ホンコウ</t>
    </rPh>
    <rPh sb="18" eb="20">
      <t>キョウイク</t>
    </rPh>
    <rPh sb="21" eb="23">
      <t>ジッセン</t>
    </rPh>
    <rPh sb="27" eb="29">
      <t>ジョウホウ</t>
    </rPh>
    <rPh sb="30" eb="32">
      <t>テイキョウ</t>
    </rPh>
    <rPh sb="34" eb="35">
      <t>ショウ</t>
    </rPh>
    <rPh sb="37" eb="38">
      <t>ジ</t>
    </rPh>
    <rPh sb="38" eb="40">
      <t>キョウイク</t>
    </rPh>
    <rPh sb="41" eb="43">
      <t>リカイ</t>
    </rPh>
    <rPh sb="43" eb="45">
      <t>スイシン</t>
    </rPh>
    <rPh sb="46" eb="47">
      <t>ツト</t>
    </rPh>
    <phoneticPr fontId="2"/>
  </si>
  <si>
    <t>教員の実践力の向上、知的障がい教育の専門性向上、人権意識の向上のため外部より講師を招いた。また、初任者の教育力向上のため、障がい児教育の経験者を招き、指導助言を受けるた。</t>
    <rPh sb="0" eb="2">
      <t>キョウイン</t>
    </rPh>
    <rPh sb="3" eb="6">
      <t>ジッセンリョク</t>
    </rPh>
    <rPh sb="7" eb="9">
      <t>コウジョウ</t>
    </rPh>
    <rPh sb="10" eb="12">
      <t>チテキ</t>
    </rPh>
    <rPh sb="12" eb="13">
      <t>ショウ</t>
    </rPh>
    <rPh sb="15" eb="17">
      <t>キョウイク</t>
    </rPh>
    <rPh sb="18" eb="21">
      <t>センモンセイ</t>
    </rPh>
    <rPh sb="21" eb="23">
      <t>コウジョウ</t>
    </rPh>
    <rPh sb="24" eb="26">
      <t>ジンケン</t>
    </rPh>
    <rPh sb="26" eb="28">
      <t>イシキ</t>
    </rPh>
    <rPh sb="29" eb="31">
      <t>コウジョウ</t>
    </rPh>
    <rPh sb="34" eb="36">
      <t>ガイブ</t>
    </rPh>
    <rPh sb="38" eb="40">
      <t>コウシ</t>
    </rPh>
    <rPh sb="41" eb="42">
      <t>マネ</t>
    </rPh>
    <rPh sb="48" eb="51">
      <t>ショニンシャ</t>
    </rPh>
    <rPh sb="52" eb="54">
      <t>キョウイク</t>
    </rPh>
    <rPh sb="54" eb="55">
      <t>リョク</t>
    </rPh>
    <rPh sb="55" eb="57">
      <t>コウジョウ</t>
    </rPh>
    <rPh sb="61" eb="62">
      <t>ショウ</t>
    </rPh>
    <rPh sb="64" eb="65">
      <t>ジ</t>
    </rPh>
    <rPh sb="65" eb="67">
      <t>キョウイク</t>
    </rPh>
    <rPh sb="68" eb="71">
      <t>ケイケンシャ</t>
    </rPh>
    <rPh sb="72" eb="73">
      <t>マネ</t>
    </rPh>
    <rPh sb="75" eb="77">
      <t>シドウ</t>
    </rPh>
    <rPh sb="77" eb="79">
      <t>ジョゲン</t>
    </rPh>
    <rPh sb="80" eb="81">
      <t>ウ</t>
    </rPh>
    <phoneticPr fontId="2"/>
  </si>
  <si>
    <t>テレビ・テレビスタンド・ケーブル</t>
    <phoneticPr fontId="2"/>
  </si>
  <si>
    <t>枚支第２０号　</t>
    <rPh sb="0" eb="1">
      <t>マイ</t>
    </rPh>
    <rPh sb="1" eb="2">
      <t>シ</t>
    </rPh>
    <rPh sb="2" eb="3">
      <t>ダイ</t>
    </rPh>
    <rPh sb="5" eb="6">
      <t>ゴウ</t>
    </rPh>
    <phoneticPr fontId="2"/>
  </si>
  <si>
    <t>「愛着障がいについて」和歌山大学:米澤教授</t>
    <rPh sb="1" eb="3">
      <t>アイチャク</t>
    </rPh>
    <rPh sb="3" eb="4">
      <t>ショウ</t>
    </rPh>
    <rPh sb="11" eb="14">
      <t>ワカヤマ</t>
    </rPh>
    <rPh sb="14" eb="16">
      <t>ダイガク</t>
    </rPh>
    <rPh sb="17" eb="19">
      <t>ヨネザワ</t>
    </rPh>
    <rPh sb="19" eb="21">
      <t>キョウジュ</t>
    </rPh>
    <phoneticPr fontId="2"/>
  </si>
  <si>
    <t>和歌山市内より本校</t>
    <rPh sb="0" eb="5">
      <t>ワカヤマシナイ</t>
    </rPh>
    <rPh sb="7" eb="9">
      <t>ホンコウ</t>
    </rPh>
    <phoneticPr fontId="2"/>
  </si>
  <si>
    <t>5月29～31日　教員2名参加</t>
    <rPh sb="1" eb="2">
      <t>ガツ</t>
    </rPh>
    <rPh sb="7" eb="8">
      <t>ニチ</t>
    </rPh>
    <rPh sb="9" eb="11">
      <t>キョウイン</t>
    </rPh>
    <rPh sb="12" eb="13">
      <t>メイ</t>
    </rPh>
    <rPh sb="13" eb="15">
      <t>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</si>
</sst>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24" fillId="2" borderId="100" xfId="0" applyFont="1" applyFill="1" applyBorder="1" applyAlignment="1" applyProtection="1">
      <alignment horizontal="center" vertical="center" shrinkToFit="1"/>
      <protection locked="0"/>
    </xf>
    <xf numFmtId="14" fontId="7" fillId="2" borderId="73" xfId="0" applyNumberFormat="1" applyFont="1" applyFill="1" applyBorder="1" applyAlignment="1" applyProtection="1">
      <alignment horizontal="left" vertical="center" shrinkToFit="1"/>
      <protection locked="0"/>
    </xf>
    <xf numFmtId="0" fontId="7" fillId="2" borderId="169" xfId="0" applyFont="1" applyFill="1" applyBorder="1" applyAlignment="1" applyProtection="1">
      <alignment horizontal="left" vertical="center" shrinkToFit="1"/>
      <protection locked="0"/>
    </xf>
    <xf numFmtId="0" fontId="7" fillId="2" borderId="101" xfId="0" applyFont="1" applyFill="1" applyBorder="1" applyAlignment="1" applyProtection="1">
      <alignment horizontal="left" vertical="center" wrapText="1"/>
      <protection locked="0"/>
    </xf>
    <xf numFmtId="0" fontId="7" fillId="2" borderId="78" xfId="0" applyFont="1" applyFill="1" applyBorder="1" applyAlignment="1" applyProtection="1">
      <alignment vertical="center" shrinkToFit="1"/>
      <protection locked="0"/>
    </xf>
    <xf numFmtId="177" fontId="7" fillId="0" borderId="24" xfId="0" applyNumberFormat="1" applyFont="1" applyFill="1" applyBorder="1" applyAlignment="1" applyProtection="1">
      <alignment horizontal="left" vertical="center" wrapText="1" shrinkToFit="1"/>
    </xf>
    <xf numFmtId="6" fontId="7" fillId="0" borderId="215"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7" fillId="2" borderId="17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83" name="グループ化 1"/>
        <xdr:cNvGrpSpPr>
          <a:grpSpLocks/>
        </xdr:cNvGrpSpPr>
      </xdr:nvGrpSpPr>
      <xdr:grpSpPr bwMode="auto">
        <a:xfrm>
          <a:off x="762000" y="3581400"/>
          <a:ext cx="647700" cy="0"/>
          <a:chOff x="104775" y="2867025"/>
          <a:chExt cx="1619250" cy="704851"/>
        </a:xfrm>
      </xdr:grpSpPr>
      <xdr:grpSp>
        <xdr:nvGrpSpPr>
          <xdr:cNvPr id="97989" name="グループ化 2"/>
          <xdr:cNvGrpSpPr>
            <a:grpSpLocks/>
          </xdr:cNvGrpSpPr>
        </xdr:nvGrpSpPr>
        <xdr:grpSpPr bwMode="auto">
          <a:xfrm>
            <a:off x="104775" y="2867025"/>
            <a:ext cx="1619250" cy="704851"/>
            <a:chOff x="57150" y="2962275"/>
            <a:chExt cx="1619250" cy="704851"/>
          </a:xfrm>
        </xdr:grpSpPr>
        <xdr:sp macro="" textlink="">
          <xdr:nvSpPr>
            <xdr:cNvPr id="979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84" name="グループ化 1"/>
        <xdr:cNvGrpSpPr>
          <a:grpSpLocks/>
        </xdr:cNvGrpSpPr>
      </xdr:nvGrpSpPr>
      <xdr:grpSpPr bwMode="auto">
        <a:xfrm>
          <a:off x="95250" y="3581400"/>
          <a:ext cx="1323975" cy="0"/>
          <a:chOff x="104775" y="2867025"/>
          <a:chExt cx="1619250" cy="704851"/>
        </a:xfrm>
      </xdr:grpSpPr>
      <xdr:grpSp>
        <xdr:nvGrpSpPr>
          <xdr:cNvPr id="97985" name="グループ化 2"/>
          <xdr:cNvGrpSpPr>
            <a:grpSpLocks/>
          </xdr:cNvGrpSpPr>
        </xdr:nvGrpSpPr>
        <xdr:grpSpPr bwMode="auto">
          <a:xfrm>
            <a:off x="104775" y="2867025"/>
            <a:ext cx="1619250" cy="704851"/>
            <a:chOff x="57150" y="2962275"/>
            <a:chExt cx="1619250" cy="704851"/>
          </a:xfrm>
        </xdr:grpSpPr>
        <xdr:sp macro="" textlink="">
          <xdr:nvSpPr>
            <xdr:cNvPr id="979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42" name="グループ化 1"/>
        <xdr:cNvGrpSpPr>
          <a:grpSpLocks/>
        </xdr:cNvGrpSpPr>
      </xdr:nvGrpSpPr>
      <xdr:grpSpPr bwMode="auto">
        <a:xfrm>
          <a:off x="762000" y="3581400"/>
          <a:ext cx="647700" cy="0"/>
          <a:chOff x="104775" y="2867025"/>
          <a:chExt cx="1619250" cy="704851"/>
        </a:xfrm>
      </xdr:grpSpPr>
      <xdr:grpSp>
        <xdr:nvGrpSpPr>
          <xdr:cNvPr id="95743" name="グループ化 2"/>
          <xdr:cNvGrpSpPr>
            <a:grpSpLocks/>
          </xdr:cNvGrpSpPr>
        </xdr:nvGrpSpPr>
        <xdr:grpSpPr bwMode="auto">
          <a:xfrm>
            <a:off x="104775" y="2867025"/>
            <a:ext cx="1619250" cy="704851"/>
            <a:chOff x="57150" y="2962275"/>
            <a:chExt cx="1619250" cy="704851"/>
          </a:xfrm>
        </xdr:grpSpPr>
        <xdr:sp macro="" textlink="">
          <xdr:nvSpPr>
            <xdr:cNvPr id="957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77" name="グループ化 1"/>
        <xdr:cNvGrpSpPr>
          <a:grpSpLocks/>
        </xdr:cNvGrpSpPr>
      </xdr:nvGrpSpPr>
      <xdr:grpSpPr bwMode="auto">
        <a:xfrm>
          <a:off x="85725" y="3581400"/>
          <a:ext cx="1323975" cy="0"/>
          <a:chOff x="104775" y="2867025"/>
          <a:chExt cx="1619250" cy="704851"/>
        </a:xfrm>
      </xdr:grpSpPr>
      <xdr:grpSp>
        <xdr:nvGrpSpPr>
          <xdr:cNvPr id="98378" name="グループ化 2"/>
          <xdr:cNvGrpSpPr>
            <a:grpSpLocks/>
          </xdr:cNvGrpSpPr>
        </xdr:nvGrpSpPr>
        <xdr:grpSpPr bwMode="auto">
          <a:xfrm>
            <a:off x="104775" y="2867025"/>
            <a:ext cx="1619250" cy="704851"/>
            <a:chOff x="57150" y="2962275"/>
            <a:chExt cx="1619250" cy="704851"/>
          </a:xfrm>
        </xdr:grpSpPr>
        <xdr:sp macro="" textlink="">
          <xdr:nvSpPr>
            <xdr:cNvPr id="983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97" name="グループ化 1"/>
        <xdr:cNvGrpSpPr>
          <a:grpSpLocks/>
        </xdr:cNvGrpSpPr>
      </xdr:nvGrpSpPr>
      <xdr:grpSpPr bwMode="auto">
        <a:xfrm>
          <a:off x="85725" y="3581400"/>
          <a:ext cx="1323975" cy="0"/>
          <a:chOff x="104775" y="2867025"/>
          <a:chExt cx="1619250" cy="704851"/>
        </a:xfrm>
      </xdr:grpSpPr>
      <xdr:grpSp>
        <xdr:nvGrpSpPr>
          <xdr:cNvPr id="97003" name="グループ化 2"/>
          <xdr:cNvGrpSpPr>
            <a:grpSpLocks/>
          </xdr:cNvGrpSpPr>
        </xdr:nvGrpSpPr>
        <xdr:grpSpPr bwMode="auto">
          <a:xfrm>
            <a:off x="104775" y="2867025"/>
            <a:ext cx="1619250" cy="704851"/>
            <a:chOff x="57150" y="2962275"/>
            <a:chExt cx="1619250" cy="704851"/>
          </a:xfrm>
        </xdr:grpSpPr>
        <xdr:sp macro="" textlink="">
          <xdr:nvSpPr>
            <xdr:cNvPr id="970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98" name="グループ化 1"/>
        <xdr:cNvGrpSpPr>
          <a:grpSpLocks/>
        </xdr:cNvGrpSpPr>
      </xdr:nvGrpSpPr>
      <xdr:grpSpPr bwMode="auto">
        <a:xfrm>
          <a:off x="95250" y="3581400"/>
          <a:ext cx="1323975" cy="0"/>
          <a:chOff x="104775" y="2867025"/>
          <a:chExt cx="1619250" cy="729156"/>
        </a:xfrm>
      </xdr:grpSpPr>
      <xdr:grpSp>
        <xdr:nvGrpSpPr>
          <xdr:cNvPr id="96999" name="グループ化 2"/>
          <xdr:cNvGrpSpPr>
            <a:grpSpLocks/>
          </xdr:cNvGrpSpPr>
        </xdr:nvGrpSpPr>
        <xdr:grpSpPr bwMode="auto">
          <a:xfrm>
            <a:off x="104775" y="2867025"/>
            <a:ext cx="1619250" cy="704851"/>
            <a:chOff x="57150" y="2962275"/>
            <a:chExt cx="1619250" cy="704851"/>
          </a:xfrm>
        </xdr:grpSpPr>
        <xdr:sp macro="" textlink="">
          <xdr:nvSpPr>
            <xdr:cNvPr id="970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1" t="str">
        <f>'1-1'!H1:K1</f>
        <v>（学校番号：S19）</v>
      </c>
      <c r="I1" s="541"/>
      <c r="J1" s="541"/>
      <c r="K1" s="541"/>
    </row>
    <row r="2" spans="1:11" s="1" customFormat="1" ht="18" customHeight="1" x14ac:dyDescent="0.15">
      <c r="B2" s="143"/>
      <c r="H2" s="541" t="str">
        <f>'1-1'!H2:K2</f>
        <v>（財務会計コード番号：11541）</v>
      </c>
      <c r="I2" s="541"/>
      <c r="J2" s="541"/>
      <c r="K2" s="541"/>
    </row>
    <row r="3" spans="1:11" s="1" customFormat="1" ht="18" customHeight="1" x14ac:dyDescent="0.15">
      <c r="B3" s="143"/>
      <c r="K3" s="2"/>
    </row>
    <row r="4" spans="1:11" s="1" customFormat="1" ht="18" customHeight="1" x14ac:dyDescent="0.15">
      <c r="B4" s="143"/>
      <c r="H4" s="542" t="s">
        <v>389</v>
      </c>
      <c r="I4" s="542"/>
      <c r="J4" s="542"/>
      <c r="K4" s="542"/>
    </row>
    <row r="5" spans="1:11" s="1" customFormat="1" ht="18" customHeight="1" x14ac:dyDescent="0.15">
      <c r="B5" s="143"/>
      <c r="H5" s="543">
        <v>43952</v>
      </c>
      <c r="I5" s="542"/>
      <c r="J5" s="542"/>
      <c r="K5" s="542"/>
    </row>
    <row r="6" spans="1:11" s="1" customFormat="1" ht="18" customHeight="1" x14ac:dyDescent="0.15">
      <c r="A6" s="3" t="s">
        <v>2</v>
      </c>
      <c r="B6" s="143"/>
      <c r="H6" s="4"/>
      <c r="K6" s="11"/>
    </row>
    <row r="7" spans="1:11" s="1" customFormat="1" ht="18" customHeight="1" x14ac:dyDescent="0.15">
      <c r="A7" s="4"/>
      <c r="B7" s="143"/>
      <c r="H7" s="542" t="str">
        <f>'1-1'!H7:K7</f>
        <v>府立枚方支援学校　</v>
      </c>
      <c r="I7" s="542"/>
      <c r="J7" s="542"/>
      <c r="K7" s="542"/>
    </row>
    <row r="8" spans="1:11" s="1" customFormat="1" ht="18" customHeight="1" x14ac:dyDescent="0.15">
      <c r="A8" s="4"/>
      <c r="B8" s="143"/>
      <c r="H8" s="542" t="str">
        <f>'1-1'!H8:K8</f>
        <v>　校長　井上　昌二　</v>
      </c>
      <c r="I8" s="542"/>
      <c r="J8" s="542"/>
      <c r="K8" s="542"/>
    </row>
    <row r="9" spans="1:11" s="1" customFormat="1" ht="42" customHeight="1" x14ac:dyDescent="0.15">
      <c r="A9" s="4"/>
      <c r="B9" s="143"/>
      <c r="H9" s="2"/>
      <c r="K9" s="44"/>
    </row>
    <row r="10" spans="1:11" s="5" customFormat="1" ht="24" customHeight="1" x14ac:dyDescent="0.15">
      <c r="A10" s="532" t="s">
        <v>222</v>
      </c>
      <c r="B10" s="532"/>
      <c r="C10" s="532"/>
      <c r="D10" s="532"/>
      <c r="E10" s="532"/>
      <c r="F10" s="532"/>
      <c r="G10" s="532"/>
      <c r="H10" s="532"/>
      <c r="I10" s="532"/>
      <c r="J10" s="532"/>
      <c r="K10" s="532"/>
    </row>
    <row r="11" spans="1:11" s="5" customFormat="1" ht="24" customHeight="1" x14ac:dyDescent="0.15">
      <c r="A11" s="533"/>
      <c r="B11" s="533"/>
      <c r="C11" s="533"/>
      <c r="D11" s="533"/>
      <c r="E11" s="533"/>
      <c r="F11" s="533"/>
      <c r="G11" s="533"/>
      <c r="H11" s="533"/>
      <c r="I11" s="533"/>
      <c r="J11" s="533"/>
      <c r="K11" s="533"/>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4" t="s">
        <v>251</v>
      </c>
      <c r="B14" s="535"/>
      <c r="C14" s="536"/>
      <c r="D14" s="537">
        <f>K16</f>
        <v>1115139.7</v>
      </c>
      <c r="E14" s="538"/>
      <c r="F14" s="539"/>
      <c r="G14" s="544" t="s">
        <v>1</v>
      </c>
      <c r="H14" s="545"/>
      <c r="I14" s="546">
        <v>43951</v>
      </c>
      <c r="J14" s="547"/>
      <c r="K14" s="548"/>
    </row>
    <row r="15" spans="1:11" s="5" customFormat="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s="5" customFormat="1" ht="58.5" customHeight="1" thickTop="1" thickBot="1" x14ac:dyDescent="0.2">
      <c r="A16" s="21" t="s">
        <v>101</v>
      </c>
      <c r="B16" s="214">
        <f>'3-2'!K257</f>
        <v>98000</v>
      </c>
      <c r="C16" s="215">
        <f>'3-2'!K258</f>
        <v>285320</v>
      </c>
      <c r="D16" s="215">
        <f>'3-2'!K259</f>
        <v>565529.69999999995</v>
      </c>
      <c r="E16" s="215">
        <f>'3-2'!K260</f>
        <v>0</v>
      </c>
      <c r="F16" s="215">
        <f>'3-2'!K261</f>
        <v>500</v>
      </c>
      <c r="G16" s="215">
        <f>'3-2'!K262</f>
        <v>0</v>
      </c>
      <c r="H16" s="215">
        <f>'3-2'!K263</f>
        <v>0</v>
      </c>
      <c r="I16" s="215">
        <f>'3-2'!K264</f>
        <v>0</v>
      </c>
      <c r="J16" s="216">
        <f>'3-2'!K265</f>
        <v>165790</v>
      </c>
      <c r="K16" s="217">
        <f>SUM(B16:J16)</f>
        <v>1115139.7</v>
      </c>
    </row>
    <row r="17" spans="1:11" ht="24" customHeight="1" thickBot="1" x14ac:dyDescent="0.2">
      <c r="F17" s="12"/>
      <c r="G17" s="12"/>
    </row>
    <row r="18" spans="1:11" ht="24" customHeight="1" thickBot="1" x14ac:dyDescent="0.2">
      <c r="A18" s="141" t="s">
        <v>120</v>
      </c>
      <c r="B18" s="549" t="s">
        <v>121</v>
      </c>
      <c r="C18" s="550"/>
      <c r="D18" s="549" t="s">
        <v>176</v>
      </c>
      <c r="E18" s="551"/>
      <c r="F18" s="550" t="s">
        <v>172</v>
      </c>
      <c r="G18" s="550"/>
      <c r="H18" s="550"/>
      <c r="I18" s="550"/>
      <c r="J18" s="551"/>
      <c r="K18" s="142" t="s">
        <v>119</v>
      </c>
    </row>
    <row r="19" spans="1:11" ht="48" customHeight="1" x14ac:dyDescent="0.15">
      <c r="A19" s="146">
        <v>1</v>
      </c>
      <c r="B19" s="552" t="s">
        <v>379</v>
      </c>
      <c r="C19" s="553"/>
      <c r="D19" s="555" t="s">
        <v>380</v>
      </c>
      <c r="E19" s="556"/>
      <c r="F19" s="557" t="s">
        <v>381</v>
      </c>
      <c r="G19" s="557"/>
      <c r="H19" s="557"/>
      <c r="I19" s="557"/>
      <c r="J19" s="556"/>
      <c r="K19" s="478" t="s">
        <v>321</v>
      </c>
    </row>
    <row r="20" spans="1:11" ht="48" customHeight="1" x14ac:dyDescent="0.15">
      <c r="A20" s="147">
        <v>2</v>
      </c>
      <c r="B20" s="526" t="s">
        <v>382</v>
      </c>
      <c r="C20" s="554"/>
      <c r="D20" s="520" t="s">
        <v>342</v>
      </c>
      <c r="E20" s="521"/>
      <c r="F20" s="531" t="s">
        <v>387</v>
      </c>
      <c r="G20" s="531"/>
      <c r="H20" s="531"/>
      <c r="I20" s="531"/>
      <c r="J20" s="521"/>
      <c r="K20" s="478" t="s">
        <v>321</v>
      </c>
    </row>
    <row r="21" spans="1:11" ht="48" customHeight="1" x14ac:dyDescent="0.15">
      <c r="A21" s="147">
        <v>3</v>
      </c>
      <c r="B21" s="526" t="s">
        <v>383</v>
      </c>
      <c r="C21" s="554"/>
      <c r="D21" s="520" t="s">
        <v>380</v>
      </c>
      <c r="E21" s="521"/>
      <c r="F21" s="531" t="s">
        <v>384</v>
      </c>
      <c r="G21" s="531"/>
      <c r="H21" s="531"/>
      <c r="I21" s="531"/>
      <c r="J21" s="521"/>
      <c r="K21" s="478" t="s">
        <v>321</v>
      </c>
    </row>
    <row r="22" spans="1:11" ht="48" customHeight="1" x14ac:dyDescent="0.15">
      <c r="A22" s="147">
        <v>4</v>
      </c>
      <c r="B22" s="526" t="s">
        <v>385</v>
      </c>
      <c r="C22" s="554"/>
      <c r="D22" s="520" t="s">
        <v>342</v>
      </c>
      <c r="E22" s="521"/>
      <c r="F22" s="531" t="s">
        <v>386</v>
      </c>
      <c r="G22" s="531"/>
      <c r="H22" s="531"/>
      <c r="I22" s="531"/>
      <c r="J22" s="521"/>
      <c r="K22" s="478" t="s">
        <v>321</v>
      </c>
    </row>
    <row r="23" spans="1:11" ht="48" customHeight="1" x14ac:dyDescent="0.15">
      <c r="A23" s="147"/>
      <c r="B23" s="526"/>
      <c r="C23" s="554"/>
      <c r="D23" s="520"/>
      <c r="E23" s="521"/>
      <c r="F23" s="531"/>
      <c r="G23" s="531"/>
      <c r="H23" s="531"/>
      <c r="I23" s="531"/>
      <c r="J23" s="521"/>
      <c r="K23" s="478"/>
    </row>
    <row r="24" spans="1:11" ht="48" customHeight="1" x14ac:dyDescent="0.15">
      <c r="A24" s="147"/>
      <c r="B24" s="526"/>
      <c r="C24" s="554"/>
      <c r="D24" s="520"/>
      <c r="E24" s="521"/>
      <c r="F24" s="531"/>
      <c r="G24" s="531"/>
      <c r="H24" s="531"/>
      <c r="I24" s="531"/>
      <c r="J24" s="521"/>
      <c r="K24" s="478"/>
    </row>
    <row r="25" spans="1:11" ht="48" customHeight="1" x14ac:dyDescent="0.15">
      <c r="A25" s="147"/>
      <c r="B25" s="526"/>
      <c r="C25" s="527"/>
      <c r="D25" s="520"/>
      <c r="E25" s="521"/>
      <c r="F25" s="531"/>
      <c r="G25" s="531"/>
      <c r="H25" s="531"/>
      <c r="I25" s="531"/>
      <c r="J25" s="521"/>
      <c r="K25" s="478"/>
    </row>
    <row r="26" spans="1:11" ht="48" customHeight="1" x14ac:dyDescent="0.15">
      <c r="A26" s="147"/>
      <c r="B26" s="526"/>
      <c r="C26" s="527"/>
      <c r="D26" s="520"/>
      <c r="E26" s="521"/>
      <c r="F26" s="531"/>
      <c r="G26" s="531"/>
      <c r="H26" s="531"/>
      <c r="I26" s="531"/>
      <c r="J26" s="521"/>
      <c r="K26" s="478"/>
    </row>
    <row r="27" spans="1:11" ht="48" customHeight="1" x14ac:dyDescent="0.15">
      <c r="A27" s="147"/>
      <c r="B27" s="526"/>
      <c r="C27" s="554"/>
      <c r="D27" s="520"/>
      <c r="E27" s="521"/>
      <c r="F27" s="531"/>
      <c r="G27" s="531"/>
      <c r="H27" s="531"/>
      <c r="I27" s="531"/>
      <c r="J27" s="521"/>
      <c r="K27" s="478"/>
    </row>
    <row r="28" spans="1:11" ht="48" customHeight="1" x14ac:dyDescent="0.15">
      <c r="A28" s="147"/>
      <c r="B28" s="526"/>
      <c r="C28" s="554"/>
      <c r="D28" s="520"/>
      <c r="E28" s="521"/>
      <c r="F28" s="531"/>
      <c r="G28" s="531"/>
      <c r="H28" s="531"/>
      <c r="I28" s="531"/>
      <c r="J28" s="521"/>
      <c r="K28" s="478"/>
    </row>
    <row r="29" spans="1:11" ht="48" customHeight="1" thickBot="1" x14ac:dyDescent="0.2">
      <c r="A29" s="148"/>
      <c r="B29" s="558"/>
      <c r="C29" s="559"/>
      <c r="D29" s="540"/>
      <c r="E29" s="525"/>
      <c r="F29" s="524"/>
      <c r="G29" s="524"/>
      <c r="H29" s="524"/>
      <c r="I29" s="524"/>
      <c r="J29" s="525"/>
      <c r="K29" s="501"/>
    </row>
    <row r="30" spans="1:11" ht="48" customHeight="1" x14ac:dyDescent="0.15">
      <c r="A30" s="502"/>
      <c r="B30" s="528"/>
      <c r="C30" s="529"/>
      <c r="D30" s="530"/>
      <c r="E30" s="523"/>
      <c r="F30" s="522"/>
      <c r="G30" s="522"/>
      <c r="H30" s="522"/>
      <c r="I30" s="522"/>
      <c r="J30" s="523"/>
      <c r="K30" s="478"/>
    </row>
    <row r="31" spans="1:11" ht="48" customHeight="1" x14ac:dyDescent="0.15">
      <c r="A31" s="154"/>
      <c r="B31" s="526"/>
      <c r="C31" s="527"/>
      <c r="D31" s="520"/>
      <c r="E31" s="521"/>
      <c r="F31" s="531"/>
      <c r="G31" s="531"/>
      <c r="H31" s="531"/>
      <c r="I31" s="531"/>
      <c r="J31" s="521"/>
      <c r="K31" s="478"/>
    </row>
    <row r="32" spans="1:11" ht="48" customHeight="1" x14ac:dyDescent="0.15">
      <c r="A32" s="154"/>
      <c r="B32" s="526"/>
      <c r="C32" s="527"/>
      <c r="D32" s="520"/>
      <c r="E32" s="521"/>
      <c r="F32" s="531"/>
      <c r="G32" s="531"/>
      <c r="H32" s="531"/>
      <c r="I32" s="531"/>
      <c r="J32" s="521"/>
      <c r="K32" s="478"/>
    </row>
    <row r="33" spans="1:11" ht="48" customHeight="1" x14ac:dyDescent="0.15">
      <c r="A33" s="154"/>
      <c r="B33" s="526"/>
      <c r="C33" s="527"/>
      <c r="D33" s="520"/>
      <c r="E33" s="521"/>
      <c r="F33" s="531"/>
      <c r="G33" s="531"/>
      <c r="H33" s="531"/>
      <c r="I33" s="531"/>
      <c r="J33" s="521"/>
      <c r="K33" s="478"/>
    </row>
    <row r="34" spans="1:11" ht="48" customHeight="1" x14ac:dyDescent="0.15">
      <c r="A34" s="154"/>
      <c r="B34" s="526"/>
      <c r="C34" s="527"/>
      <c r="D34" s="520"/>
      <c r="E34" s="521"/>
      <c r="F34" s="531"/>
      <c r="G34" s="531"/>
      <c r="H34" s="531"/>
      <c r="I34" s="531"/>
      <c r="J34" s="521"/>
      <c r="K34" s="478"/>
    </row>
    <row r="35" spans="1:11" ht="48" customHeight="1" thickBot="1" x14ac:dyDescent="0.2">
      <c r="A35" s="148"/>
      <c r="B35" s="558"/>
      <c r="C35" s="559"/>
      <c r="D35" s="540"/>
      <c r="E35" s="525"/>
      <c r="F35" s="524"/>
      <c r="G35" s="524"/>
      <c r="H35" s="524"/>
      <c r="I35" s="524"/>
      <c r="J35" s="525"/>
      <c r="K35" s="50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4"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K5" sqref="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29" t="s">
        <v>120</v>
      </c>
      <c r="B3" s="294" t="s">
        <v>121</v>
      </c>
      <c r="C3" s="57" t="s">
        <v>123</v>
      </c>
      <c r="D3" s="94" t="s">
        <v>125</v>
      </c>
      <c r="E3" s="94" t="s">
        <v>0</v>
      </c>
      <c r="F3" s="94" t="s">
        <v>153</v>
      </c>
      <c r="G3" s="94" t="s">
        <v>86</v>
      </c>
      <c r="H3" s="479" t="s">
        <v>197</v>
      </c>
      <c r="I3" s="94" t="s">
        <v>87</v>
      </c>
      <c r="J3" s="94" t="s">
        <v>88</v>
      </c>
      <c r="K3" s="222" t="s">
        <v>96</v>
      </c>
      <c r="L3" s="290" t="s">
        <v>89</v>
      </c>
      <c r="M3" s="28" t="s">
        <v>91</v>
      </c>
    </row>
    <row r="4" spans="1:13" ht="13.5" customHeight="1" x14ac:dyDescent="0.15">
      <c r="A4" s="355" t="s">
        <v>337</v>
      </c>
      <c r="B4" s="508" t="s">
        <v>368</v>
      </c>
      <c r="C4" s="237" t="s">
        <v>369</v>
      </c>
      <c r="D4" s="238">
        <v>301</v>
      </c>
      <c r="E4" s="239" t="s">
        <v>105</v>
      </c>
      <c r="F4" s="240" t="s">
        <v>370</v>
      </c>
      <c r="G4" s="241">
        <v>19580</v>
      </c>
      <c r="H4" s="242">
        <v>8</v>
      </c>
      <c r="I4" s="242">
        <v>1</v>
      </c>
      <c r="J4" s="243">
        <f>G4*H4*I4</f>
        <v>156640</v>
      </c>
      <c r="K4" s="244"/>
      <c r="L4" s="245"/>
      <c r="M4" s="28" t="str">
        <f t="shared" ref="M4:M67" si="0">IF(K4="◎",J4,"")</f>
        <v/>
      </c>
    </row>
    <row r="5" spans="1:13" x14ac:dyDescent="0.15">
      <c r="A5" s="246" t="s">
        <v>337</v>
      </c>
      <c r="B5" s="247" t="s">
        <v>371</v>
      </c>
      <c r="C5" s="248" t="s">
        <v>369</v>
      </c>
      <c r="D5" s="249">
        <v>302</v>
      </c>
      <c r="E5" s="250" t="s">
        <v>105</v>
      </c>
      <c r="F5" s="251" t="s">
        <v>372</v>
      </c>
      <c r="G5" s="252">
        <v>38280</v>
      </c>
      <c r="H5" s="253">
        <v>1</v>
      </c>
      <c r="I5" s="253">
        <v>1</v>
      </c>
      <c r="J5" s="254">
        <f>G5*H5*I5</f>
        <v>38280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6"/>
      <c r="D54" s="249">
        <v>351</v>
      </c>
      <c r="E54" s="251"/>
      <c r="F54" s="251"/>
      <c r="G54" s="252"/>
      <c r="H54" s="253"/>
      <c r="I54" s="253"/>
      <c r="J54" s="254">
        <f t="shared" si="1"/>
        <v>0</v>
      </c>
      <c r="K54" s="255"/>
      <c r="L54" s="256"/>
      <c r="M54" s="28" t="str">
        <f t="shared" si="0"/>
        <v/>
      </c>
    </row>
    <row r="55" spans="1:13" x14ac:dyDescent="0.15">
      <c r="A55" s="276"/>
      <c r="B55" s="277"/>
      <c r="C55" s="486"/>
      <c r="D55" s="249">
        <v>352</v>
      </c>
      <c r="E55" s="251"/>
      <c r="F55" s="251"/>
      <c r="G55" s="252"/>
      <c r="H55" s="253"/>
      <c r="I55" s="253"/>
      <c r="J55" s="254">
        <f t="shared" si="1"/>
        <v>0</v>
      </c>
      <c r="K55" s="255"/>
      <c r="L55" s="256"/>
      <c r="M55" s="28" t="str">
        <f t="shared" si="0"/>
        <v/>
      </c>
    </row>
    <row r="56" spans="1:13" x14ac:dyDescent="0.15">
      <c r="A56" s="276"/>
      <c r="B56" s="277"/>
      <c r="C56" s="486"/>
      <c r="D56" s="249">
        <v>353</v>
      </c>
      <c r="E56" s="251"/>
      <c r="F56" s="251"/>
      <c r="G56" s="252"/>
      <c r="H56" s="253"/>
      <c r="I56" s="253"/>
      <c r="J56" s="254">
        <f t="shared" si="1"/>
        <v>0</v>
      </c>
      <c r="K56" s="255"/>
      <c r="L56" s="256"/>
      <c r="M56" s="28" t="str">
        <f t="shared" si="0"/>
        <v/>
      </c>
    </row>
    <row r="57" spans="1:13" x14ac:dyDescent="0.15">
      <c r="A57" s="276"/>
      <c r="B57" s="277"/>
      <c r="C57" s="486"/>
      <c r="D57" s="249">
        <v>354</v>
      </c>
      <c r="E57" s="251"/>
      <c r="F57" s="251"/>
      <c r="G57" s="252"/>
      <c r="H57" s="253"/>
      <c r="I57" s="253"/>
      <c r="J57" s="254">
        <f t="shared" si="1"/>
        <v>0</v>
      </c>
      <c r="K57" s="255"/>
      <c r="L57" s="256"/>
      <c r="M57" s="28" t="str">
        <f t="shared" si="0"/>
        <v/>
      </c>
    </row>
    <row r="58" spans="1:13" x14ac:dyDescent="0.15">
      <c r="A58" s="276"/>
      <c r="B58" s="277"/>
      <c r="C58" s="486"/>
      <c r="D58" s="249">
        <v>355</v>
      </c>
      <c r="E58" s="251"/>
      <c r="F58" s="251"/>
      <c r="G58" s="252"/>
      <c r="H58" s="253"/>
      <c r="I58" s="253"/>
      <c r="J58" s="254">
        <f t="shared" si="1"/>
        <v>0</v>
      </c>
      <c r="K58" s="255"/>
      <c r="L58" s="256"/>
      <c r="M58" s="28" t="str">
        <f t="shared" si="0"/>
        <v/>
      </c>
    </row>
    <row r="59" spans="1:13" x14ac:dyDescent="0.15">
      <c r="A59" s="276"/>
      <c r="B59" s="277"/>
      <c r="C59" s="486"/>
      <c r="D59" s="249">
        <v>356</v>
      </c>
      <c r="E59" s="251"/>
      <c r="F59" s="251"/>
      <c r="G59" s="252"/>
      <c r="H59" s="253"/>
      <c r="I59" s="253"/>
      <c r="J59" s="254">
        <f t="shared" si="1"/>
        <v>0</v>
      </c>
      <c r="K59" s="255"/>
      <c r="L59" s="256"/>
      <c r="M59" s="28" t="str">
        <f t="shared" si="0"/>
        <v/>
      </c>
    </row>
    <row r="60" spans="1:13" x14ac:dyDescent="0.15">
      <c r="A60" s="276"/>
      <c r="B60" s="277"/>
      <c r="C60" s="486"/>
      <c r="D60" s="249">
        <v>357</v>
      </c>
      <c r="E60" s="251"/>
      <c r="F60" s="251"/>
      <c r="G60" s="252"/>
      <c r="H60" s="253"/>
      <c r="I60" s="253"/>
      <c r="J60" s="254">
        <f t="shared" si="1"/>
        <v>0</v>
      </c>
      <c r="K60" s="255"/>
      <c r="L60" s="256"/>
      <c r="M60" s="28" t="str">
        <f t="shared" si="0"/>
        <v/>
      </c>
    </row>
    <row r="61" spans="1:13" x14ac:dyDescent="0.15">
      <c r="A61" s="276"/>
      <c r="B61" s="277"/>
      <c r="C61" s="486"/>
      <c r="D61" s="249">
        <v>358</v>
      </c>
      <c r="E61" s="251"/>
      <c r="F61" s="251"/>
      <c r="G61" s="252"/>
      <c r="H61" s="253"/>
      <c r="I61" s="253"/>
      <c r="J61" s="254">
        <f t="shared" si="1"/>
        <v>0</v>
      </c>
      <c r="K61" s="255"/>
      <c r="L61" s="256"/>
      <c r="M61" s="28" t="str">
        <f t="shared" si="0"/>
        <v/>
      </c>
    </row>
    <row r="62" spans="1:13" x14ac:dyDescent="0.15">
      <c r="A62" s="276"/>
      <c r="B62" s="277"/>
      <c r="C62" s="486"/>
      <c r="D62" s="249">
        <v>359</v>
      </c>
      <c r="E62" s="251"/>
      <c r="F62" s="251"/>
      <c r="G62" s="252"/>
      <c r="H62" s="253"/>
      <c r="I62" s="253"/>
      <c r="J62" s="254">
        <f t="shared" si="1"/>
        <v>0</v>
      </c>
      <c r="K62" s="255"/>
      <c r="L62" s="256"/>
      <c r="M62" s="28" t="str">
        <f t="shared" si="0"/>
        <v/>
      </c>
    </row>
    <row r="63" spans="1:13" x14ac:dyDescent="0.15">
      <c r="A63" s="276"/>
      <c r="B63" s="277"/>
      <c r="C63" s="48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39" t="s">
        <v>90</v>
      </c>
      <c r="G106" s="224" t="s">
        <v>237</v>
      </c>
      <c r="H106" s="610" t="s">
        <v>213</v>
      </c>
      <c r="I106" s="610"/>
      <c r="J106" s="610" t="s">
        <v>232</v>
      </c>
      <c r="K106" s="611"/>
    </row>
    <row r="107" spans="1:13" ht="14.25" thickTop="1" x14ac:dyDescent="0.15">
      <c r="D107" s="225"/>
      <c r="F107" s="291" t="s">
        <v>80</v>
      </c>
      <c r="G107" s="353">
        <f>SUMIF($E$4:$E$103,F107,$J$4:$J$103)</f>
        <v>0</v>
      </c>
      <c r="H107" s="588">
        <f>SUMIF($E$4:$E$103,F107,$M$4:$M$103)</f>
        <v>0</v>
      </c>
      <c r="I107" s="588"/>
      <c r="J107" s="588">
        <f t="shared" ref="J107:J115" si="4">G107-H107</f>
        <v>0</v>
      </c>
      <c r="K107" s="645"/>
    </row>
    <row r="108" spans="1:13" x14ac:dyDescent="0.15">
      <c r="D108" s="225"/>
      <c r="F108" s="292" t="s">
        <v>81</v>
      </c>
      <c r="G108" s="352">
        <f t="shared" ref="G108:G115" si="5">SUMIF($E$4:$E$103,F108,$J$4:$J$103)</f>
        <v>0</v>
      </c>
      <c r="H108" s="566">
        <f t="shared" ref="H108:H114" si="6">SUMIF($E$4:$E$103,F108,$M$4:$M$103)</f>
        <v>0</v>
      </c>
      <c r="I108" s="566"/>
      <c r="J108" s="566">
        <f t="shared" si="4"/>
        <v>0</v>
      </c>
      <c r="K108" s="569"/>
    </row>
    <row r="109" spans="1:13" x14ac:dyDescent="0.15">
      <c r="D109" s="225"/>
      <c r="F109" s="292" t="s">
        <v>105</v>
      </c>
      <c r="G109" s="352">
        <f t="shared" si="5"/>
        <v>194920</v>
      </c>
      <c r="H109" s="566">
        <f t="shared" si="6"/>
        <v>0</v>
      </c>
      <c r="I109" s="566"/>
      <c r="J109" s="566">
        <f t="shared" si="4"/>
        <v>194920</v>
      </c>
      <c r="K109" s="569"/>
    </row>
    <row r="110" spans="1:13" x14ac:dyDescent="0.15">
      <c r="D110" s="225"/>
      <c r="F110" s="292" t="s">
        <v>106</v>
      </c>
      <c r="G110" s="352">
        <f t="shared" si="5"/>
        <v>0</v>
      </c>
      <c r="H110" s="566">
        <f t="shared" si="6"/>
        <v>0</v>
      </c>
      <c r="I110" s="566"/>
      <c r="J110" s="566">
        <f t="shared" si="4"/>
        <v>0</v>
      </c>
      <c r="K110" s="569"/>
    </row>
    <row r="111" spans="1:13" x14ac:dyDescent="0.15">
      <c r="D111" s="225"/>
      <c r="F111" s="292" t="s">
        <v>82</v>
      </c>
      <c r="G111" s="352">
        <f t="shared" si="5"/>
        <v>0</v>
      </c>
      <c r="H111" s="566">
        <f t="shared" si="6"/>
        <v>0</v>
      </c>
      <c r="I111" s="566"/>
      <c r="J111" s="566">
        <f t="shared" si="4"/>
        <v>0</v>
      </c>
      <c r="K111" s="569"/>
    </row>
    <row r="112" spans="1:13" x14ac:dyDescent="0.15">
      <c r="D112" s="225"/>
      <c r="F112" s="292" t="s">
        <v>83</v>
      </c>
      <c r="G112" s="352">
        <f t="shared" si="5"/>
        <v>0</v>
      </c>
      <c r="H112" s="566">
        <f t="shared" si="6"/>
        <v>0</v>
      </c>
      <c r="I112" s="566"/>
      <c r="J112" s="566">
        <f t="shared" si="4"/>
        <v>0</v>
      </c>
      <c r="K112" s="569"/>
    </row>
    <row r="113" spans="4:11" x14ac:dyDescent="0.15">
      <c r="D113" s="225"/>
      <c r="F113" s="292" t="s">
        <v>84</v>
      </c>
      <c r="G113" s="352">
        <f t="shared" si="5"/>
        <v>0</v>
      </c>
      <c r="H113" s="566">
        <f t="shared" si="6"/>
        <v>0</v>
      </c>
      <c r="I113" s="566"/>
      <c r="J113" s="566">
        <f t="shared" si="4"/>
        <v>0</v>
      </c>
      <c r="K113" s="569"/>
    </row>
    <row r="114" spans="4:11" x14ac:dyDescent="0.15">
      <c r="D114" s="225"/>
      <c r="F114" s="292" t="s">
        <v>85</v>
      </c>
      <c r="G114" s="352">
        <f t="shared" si="5"/>
        <v>0</v>
      </c>
      <c r="H114" s="566">
        <f t="shared" si="6"/>
        <v>0</v>
      </c>
      <c r="I114" s="566"/>
      <c r="J114" s="566">
        <f t="shared" si="4"/>
        <v>0</v>
      </c>
      <c r="K114" s="569"/>
    </row>
    <row r="115" spans="4:11" ht="14.25" thickBot="1" x14ac:dyDescent="0.2">
      <c r="D115" s="225"/>
      <c r="F115" s="291" t="s">
        <v>117</v>
      </c>
      <c r="G115" s="352">
        <f t="shared" si="5"/>
        <v>0</v>
      </c>
      <c r="H115" s="634">
        <f>SUMIF($E$4:$E$103,F115,$M$4:$M$103)+'2-3'!I122</f>
        <v>0</v>
      </c>
      <c r="I115" s="634"/>
      <c r="J115" s="634">
        <f t="shared" si="4"/>
        <v>0</v>
      </c>
      <c r="K115" s="635"/>
    </row>
    <row r="116" spans="4:11" ht="15" thickTop="1" thickBot="1" x14ac:dyDescent="0.2">
      <c r="D116" s="396"/>
      <c r="F116" s="293" t="s">
        <v>11</v>
      </c>
      <c r="G116" s="354">
        <f>SUM(G107:G115)</f>
        <v>194920</v>
      </c>
      <c r="H116" s="631">
        <f>SUM(H107:I115)</f>
        <v>0</v>
      </c>
      <c r="I116" s="631"/>
      <c r="J116" s="631">
        <f>SUM(J107:K115)</f>
        <v>194920</v>
      </c>
      <c r="K116" s="632"/>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1" t="s">
        <v>273</v>
      </c>
      <c r="I1" s="541"/>
      <c r="J1" s="541"/>
      <c r="K1" s="541"/>
    </row>
    <row r="2" spans="1:11" s="1" customFormat="1" ht="18" customHeight="1" x14ac:dyDescent="0.15">
      <c r="H2" s="541" t="s">
        <v>276</v>
      </c>
      <c r="I2" s="541"/>
      <c r="J2" s="541"/>
      <c r="K2" s="541"/>
    </row>
    <row r="3" spans="1:11" s="1" customFormat="1" ht="18" customHeight="1" x14ac:dyDescent="0.15">
      <c r="K3" s="2"/>
    </row>
    <row r="4" spans="1:11" s="1" customFormat="1" ht="18" customHeight="1" x14ac:dyDescent="0.15">
      <c r="H4" s="542" t="s">
        <v>285</v>
      </c>
      <c r="I4" s="542"/>
      <c r="J4" s="542"/>
      <c r="K4" s="542"/>
    </row>
    <row r="5" spans="1:11" s="1" customFormat="1" ht="18" customHeight="1" x14ac:dyDescent="0.15">
      <c r="H5" s="543">
        <v>43605</v>
      </c>
      <c r="I5" s="542"/>
      <c r="J5" s="542"/>
      <c r="K5" s="542"/>
    </row>
    <row r="6" spans="1:11" s="1" customFormat="1" ht="18" customHeight="1" x14ac:dyDescent="0.15">
      <c r="A6" s="3" t="s">
        <v>2</v>
      </c>
      <c r="H6" s="4"/>
      <c r="K6" s="11"/>
    </row>
    <row r="7" spans="1:11" s="1" customFormat="1" ht="18" customHeight="1" x14ac:dyDescent="0.15">
      <c r="A7" s="4"/>
      <c r="H7" s="542" t="s">
        <v>274</v>
      </c>
      <c r="I7" s="542"/>
      <c r="J7" s="542"/>
      <c r="K7" s="542"/>
    </row>
    <row r="8" spans="1:11" s="1" customFormat="1" ht="18" customHeight="1" x14ac:dyDescent="0.15">
      <c r="A8" s="4"/>
      <c r="H8" s="542" t="s">
        <v>277</v>
      </c>
      <c r="I8" s="542"/>
      <c r="J8" s="542"/>
      <c r="K8" s="542"/>
    </row>
    <row r="9" spans="1:11" s="1" customFormat="1" ht="42" customHeight="1" x14ac:dyDescent="0.15">
      <c r="A9" s="4"/>
      <c r="H9" s="2"/>
      <c r="K9" s="44"/>
    </row>
    <row r="10" spans="1:11" ht="24" customHeight="1" x14ac:dyDescent="0.15">
      <c r="A10" s="532" t="s">
        <v>225</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6"/>
      <c r="B13" s="615"/>
      <c r="C13" s="615"/>
      <c r="D13" s="615"/>
      <c r="E13" s="615"/>
      <c r="F13" s="615"/>
      <c r="G13" s="615"/>
      <c r="H13" s="615"/>
      <c r="I13" s="615"/>
      <c r="J13" s="615"/>
      <c r="K13" s="615"/>
    </row>
    <row r="14" spans="1:11" ht="39" customHeight="1" thickBot="1" x14ac:dyDescent="0.2">
      <c r="A14" s="19"/>
      <c r="B14" s="18" t="s">
        <v>5</v>
      </c>
      <c r="C14" s="17" t="s">
        <v>6</v>
      </c>
      <c r="D14" s="16" t="s">
        <v>104</v>
      </c>
      <c r="E14" s="16" t="s">
        <v>103</v>
      </c>
      <c r="F14" s="17" t="s">
        <v>7</v>
      </c>
      <c r="G14" s="17" t="s">
        <v>8</v>
      </c>
      <c r="H14" s="455" t="s">
        <v>200</v>
      </c>
      <c r="I14" s="16" t="s">
        <v>9</v>
      </c>
      <c r="J14" s="454" t="s">
        <v>204</v>
      </c>
      <c r="K14" s="22" t="s">
        <v>11</v>
      </c>
    </row>
    <row r="15" spans="1:11" ht="58.5" customHeight="1" thickTop="1" x14ac:dyDescent="0.15">
      <c r="A15" s="29" t="s">
        <v>229</v>
      </c>
      <c r="B15" s="459">
        <f>'随時①-2'!G27</f>
        <v>25000</v>
      </c>
      <c r="C15" s="460">
        <f>'随時①-2'!G28</f>
        <v>5000</v>
      </c>
      <c r="D15" s="460">
        <f>'随時①-2'!G29</f>
        <v>7344</v>
      </c>
      <c r="E15" s="460">
        <f>'随時①-2'!G30</f>
        <v>0</v>
      </c>
      <c r="F15" s="460">
        <f>'随時①-2'!G31</f>
        <v>0</v>
      </c>
      <c r="G15" s="460">
        <f>'随時①-2'!G32</f>
        <v>0</v>
      </c>
      <c r="H15" s="460">
        <f>'随時①-2'!G33</f>
        <v>0</v>
      </c>
      <c r="I15" s="460">
        <f>'随時①-2'!G34</f>
        <v>0</v>
      </c>
      <c r="J15" s="461">
        <f>'随時①-2'!G35</f>
        <v>0</v>
      </c>
      <c r="K15" s="462">
        <f>SUM(B15:J15)</f>
        <v>37344</v>
      </c>
    </row>
    <row r="16" spans="1:11" ht="58.5" customHeight="1" x14ac:dyDescent="0.15">
      <c r="A16" s="20" t="s">
        <v>215</v>
      </c>
      <c r="B16" s="463">
        <f>'随時①-2'!H27</f>
        <v>0</v>
      </c>
      <c r="C16" s="390">
        <f>'随時①-2'!H28</f>
        <v>0</v>
      </c>
      <c r="D16" s="390">
        <f>'随時①-2'!H29</f>
        <v>0</v>
      </c>
      <c r="E16" s="390">
        <f>'随時①-2'!H30</f>
        <v>0</v>
      </c>
      <c r="F16" s="390">
        <f>'随時①-2'!H31</f>
        <v>0</v>
      </c>
      <c r="G16" s="390">
        <f>'随時①-2'!H32</f>
        <v>0</v>
      </c>
      <c r="H16" s="390">
        <f>'随時①-2'!H33</f>
        <v>0</v>
      </c>
      <c r="I16" s="390">
        <f>'随時①-2'!H34</f>
        <v>0</v>
      </c>
      <c r="J16" s="464">
        <f>'随時①-2'!H35</f>
        <v>0</v>
      </c>
      <c r="K16" s="465">
        <f>SUM(B16:J16)</f>
        <v>0</v>
      </c>
    </row>
    <row r="17" spans="1:11" ht="58.5" customHeight="1" thickBot="1" x14ac:dyDescent="0.2">
      <c r="A17" s="20" t="s">
        <v>230</v>
      </c>
      <c r="B17" s="466">
        <f>B15-B16</f>
        <v>25000</v>
      </c>
      <c r="C17" s="467">
        <f>C15-C16</f>
        <v>5000</v>
      </c>
      <c r="D17" s="467">
        <f t="shared" ref="D17:J17" si="0">D15-D16</f>
        <v>7344</v>
      </c>
      <c r="E17" s="467">
        <f t="shared" si="0"/>
        <v>0</v>
      </c>
      <c r="F17" s="467">
        <f t="shared" si="0"/>
        <v>0</v>
      </c>
      <c r="G17" s="467">
        <f t="shared" si="0"/>
        <v>0</v>
      </c>
      <c r="H17" s="467">
        <f t="shared" si="0"/>
        <v>0</v>
      </c>
      <c r="I17" s="467">
        <f t="shared" si="0"/>
        <v>0</v>
      </c>
      <c r="J17" s="467">
        <f t="shared" si="0"/>
        <v>0</v>
      </c>
      <c r="K17" s="468">
        <f>K15-K16</f>
        <v>37344</v>
      </c>
    </row>
    <row r="18" spans="1:11" ht="39" customHeight="1" thickBot="1" x14ac:dyDescent="0.2">
      <c r="A18" s="31" t="s">
        <v>92</v>
      </c>
      <c r="B18" s="647">
        <v>43579</v>
      </c>
      <c r="C18" s="648"/>
      <c r="D18" s="648"/>
      <c r="E18" s="648"/>
      <c r="F18" s="648"/>
      <c r="G18" s="648"/>
      <c r="H18" s="648"/>
      <c r="I18" s="648"/>
      <c r="J18" s="648"/>
      <c r="K18" s="64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7" sqref="L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120</v>
      </c>
      <c r="B3" s="294" t="s">
        <v>121</v>
      </c>
      <c r="C3" s="57" t="s">
        <v>123</v>
      </c>
      <c r="D3" s="397" t="s">
        <v>126</v>
      </c>
      <c r="E3" s="94" t="s">
        <v>0</v>
      </c>
      <c r="F3" s="94" t="s">
        <v>153</v>
      </c>
      <c r="G3" s="94" t="s">
        <v>86</v>
      </c>
      <c r="H3" s="479" t="s">
        <v>197</v>
      </c>
      <c r="I3" s="94" t="s">
        <v>87</v>
      </c>
      <c r="J3" s="94" t="s">
        <v>88</v>
      </c>
      <c r="K3" s="222" t="s">
        <v>96</v>
      </c>
      <c r="L3" s="290" t="s">
        <v>93</v>
      </c>
      <c r="M3" s="28" t="s">
        <v>91</v>
      </c>
    </row>
    <row r="4" spans="1:13" ht="13.5" customHeight="1" x14ac:dyDescent="0.15">
      <c r="A4" s="355" t="s">
        <v>269</v>
      </c>
      <c r="B4" s="398" t="s">
        <v>278</v>
      </c>
      <c r="C4" s="506" t="s">
        <v>271</v>
      </c>
      <c r="D4" s="238">
        <v>101</v>
      </c>
      <c r="E4" s="239" t="s">
        <v>80</v>
      </c>
      <c r="F4" s="240" t="s">
        <v>266</v>
      </c>
      <c r="G4" s="241">
        <v>15000</v>
      </c>
      <c r="H4" s="242">
        <v>1</v>
      </c>
      <c r="I4" s="242">
        <v>1</v>
      </c>
      <c r="J4" s="243">
        <f>G4*H4*I4</f>
        <v>15000</v>
      </c>
      <c r="K4" s="244"/>
      <c r="L4" s="245" t="s">
        <v>390</v>
      </c>
      <c r="M4" s="28" t="str">
        <f t="shared" ref="M4:M23" si="0">IF(K4="◎",J4,"")</f>
        <v/>
      </c>
    </row>
    <row r="5" spans="1:13" ht="13.5" customHeight="1" x14ac:dyDescent="0.15">
      <c r="A5" s="246" t="s">
        <v>269</v>
      </c>
      <c r="B5" s="398" t="s">
        <v>278</v>
      </c>
      <c r="C5" s="506" t="s">
        <v>271</v>
      </c>
      <c r="D5" s="249">
        <v>102</v>
      </c>
      <c r="E5" s="250" t="s">
        <v>81</v>
      </c>
      <c r="F5" s="251" t="s">
        <v>267</v>
      </c>
      <c r="G5" s="252">
        <v>5000</v>
      </c>
      <c r="H5" s="253">
        <v>1</v>
      </c>
      <c r="I5" s="253">
        <v>1</v>
      </c>
      <c r="J5" s="254">
        <f>G5*H5*I5</f>
        <v>5000</v>
      </c>
      <c r="K5" s="255"/>
      <c r="L5" s="256" t="s">
        <v>391</v>
      </c>
      <c r="M5" s="28" t="str">
        <f t="shared" si="0"/>
        <v/>
      </c>
    </row>
    <row r="6" spans="1:13" ht="13.5" customHeight="1" x14ac:dyDescent="0.15">
      <c r="A6" s="246" t="s">
        <v>270</v>
      </c>
      <c r="B6" s="400" t="s">
        <v>279</v>
      </c>
      <c r="C6" s="399" t="s">
        <v>272</v>
      </c>
      <c r="D6" s="249">
        <v>103</v>
      </c>
      <c r="E6" s="250" t="s">
        <v>105</v>
      </c>
      <c r="F6" s="251" t="s">
        <v>268</v>
      </c>
      <c r="G6" s="252">
        <v>3672</v>
      </c>
      <c r="H6" s="253">
        <v>2</v>
      </c>
      <c r="I6" s="253">
        <v>1</v>
      </c>
      <c r="J6" s="254">
        <f t="shared" ref="J6:J23" si="1">G6*H6*I6</f>
        <v>7344</v>
      </c>
      <c r="K6" s="255"/>
      <c r="L6" s="256" t="s">
        <v>392</v>
      </c>
      <c r="M6" s="28" t="str">
        <f t="shared" si="0"/>
        <v/>
      </c>
    </row>
    <row r="7" spans="1:13" ht="13.5" customHeight="1" x14ac:dyDescent="0.15">
      <c r="A7" s="246" t="s">
        <v>280</v>
      </c>
      <c r="B7" s="400" t="s">
        <v>281</v>
      </c>
      <c r="C7" s="399" t="s">
        <v>282</v>
      </c>
      <c r="D7" s="249">
        <v>104</v>
      </c>
      <c r="E7" s="250" t="s">
        <v>80</v>
      </c>
      <c r="F7" s="251" t="s">
        <v>283</v>
      </c>
      <c r="G7" s="252">
        <v>5000</v>
      </c>
      <c r="H7" s="253">
        <v>1</v>
      </c>
      <c r="I7" s="253">
        <v>2</v>
      </c>
      <c r="J7" s="254">
        <f t="shared" si="1"/>
        <v>10000</v>
      </c>
      <c r="K7" s="255"/>
      <c r="L7" s="256" t="s">
        <v>284</v>
      </c>
      <c r="M7" s="28" t="str">
        <f t="shared" si="0"/>
        <v/>
      </c>
    </row>
    <row r="8" spans="1:13" ht="13.5" customHeight="1" x14ac:dyDescent="0.15">
      <c r="A8" s="246"/>
      <c r="B8" s="400"/>
      <c r="C8" s="399"/>
      <c r="D8" s="249">
        <v>105</v>
      </c>
      <c r="E8" s="250"/>
      <c r="F8" s="251"/>
      <c r="G8" s="252"/>
      <c r="H8" s="253"/>
      <c r="I8" s="253"/>
      <c r="J8" s="254">
        <f t="shared" si="1"/>
        <v>0</v>
      </c>
      <c r="K8" s="255"/>
      <c r="L8" s="256"/>
      <c r="M8" s="28" t="str">
        <f t="shared" si="0"/>
        <v/>
      </c>
    </row>
    <row r="9" spans="1:13" ht="13.5" customHeight="1" x14ac:dyDescent="0.15">
      <c r="A9" s="246"/>
      <c r="B9" s="400"/>
      <c r="C9" s="399"/>
      <c r="D9" s="249">
        <v>106</v>
      </c>
      <c r="E9" s="250"/>
      <c r="F9" s="251"/>
      <c r="G9" s="252"/>
      <c r="H9" s="253"/>
      <c r="I9" s="253"/>
      <c r="J9" s="254">
        <f t="shared" si="1"/>
        <v>0</v>
      </c>
      <c r="K9" s="255"/>
      <c r="L9" s="256"/>
      <c r="M9" s="28" t="str">
        <f t="shared" si="0"/>
        <v/>
      </c>
    </row>
    <row r="10" spans="1:13" ht="13.5" customHeight="1" x14ac:dyDescent="0.15">
      <c r="A10" s="246"/>
      <c r="B10" s="400"/>
      <c r="C10" s="399"/>
      <c r="D10" s="249">
        <v>107</v>
      </c>
      <c r="E10" s="251"/>
      <c r="F10" s="251"/>
      <c r="G10" s="252"/>
      <c r="H10" s="253"/>
      <c r="I10" s="253"/>
      <c r="J10" s="254">
        <f t="shared" si="1"/>
        <v>0</v>
      </c>
      <c r="K10" s="255"/>
      <c r="L10" s="256"/>
      <c r="M10" s="28" t="str">
        <f t="shared" si="0"/>
        <v/>
      </c>
    </row>
    <row r="11" spans="1:13" ht="13.5" customHeight="1" x14ac:dyDescent="0.15">
      <c r="A11" s="246"/>
      <c r="B11" s="400"/>
      <c r="C11" s="401"/>
      <c r="D11" s="249">
        <v>108</v>
      </c>
      <c r="E11" s="251"/>
      <c r="F11" s="259"/>
      <c r="G11" s="252"/>
      <c r="H11" s="253"/>
      <c r="I11" s="253"/>
      <c r="J11" s="254">
        <f t="shared" si="1"/>
        <v>0</v>
      </c>
      <c r="K11" s="262"/>
      <c r="L11" s="263"/>
      <c r="M11" s="28" t="str">
        <f t="shared" si="0"/>
        <v/>
      </c>
    </row>
    <row r="12" spans="1:13" ht="13.5" customHeight="1" x14ac:dyDescent="0.15">
      <c r="A12" s="246"/>
      <c r="B12" s="400"/>
      <c r="C12" s="399"/>
      <c r="D12" s="249">
        <v>109</v>
      </c>
      <c r="E12" s="251"/>
      <c r="F12" s="250"/>
      <c r="G12" s="252"/>
      <c r="H12" s="253"/>
      <c r="I12" s="253"/>
      <c r="J12" s="254">
        <f t="shared" si="1"/>
        <v>0</v>
      </c>
      <c r="K12" s="266"/>
      <c r="L12" s="267"/>
      <c r="M12" s="28" t="str">
        <f t="shared" si="0"/>
        <v/>
      </c>
    </row>
    <row r="13" spans="1:13" ht="13.5" customHeight="1" x14ac:dyDescent="0.15">
      <c r="A13" s="246"/>
      <c r="B13" s="400"/>
      <c r="C13" s="399"/>
      <c r="D13" s="249">
        <v>110</v>
      </c>
      <c r="E13" s="251"/>
      <c r="F13" s="250"/>
      <c r="G13" s="252"/>
      <c r="H13" s="253"/>
      <c r="I13" s="253"/>
      <c r="J13" s="254">
        <f t="shared" si="1"/>
        <v>0</v>
      </c>
      <c r="K13" s="255"/>
      <c r="L13" s="256"/>
      <c r="M13" s="28" t="str">
        <f t="shared" si="0"/>
        <v/>
      </c>
    </row>
    <row r="14" spans="1:13" ht="13.5" customHeight="1" x14ac:dyDescent="0.15">
      <c r="A14" s="246"/>
      <c r="B14" s="400"/>
      <c r="C14" s="399"/>
      <c r="D14" s="249">
        <v>111</v>
      </c>
      <c r="E14" s="250"/>
      <c r="F14" s="251"/>
      <c r="G14" s="252"/>
      <c r="H14" s="253"/>
      <c r="I14" s="253"/>
      <c r="J14" s="254">
        <f t="shared" si="1"/>
        <v>0</v>
      </c>
      <c r="K14" s="255"/>
      <c r="L14" s="256"/>
      <c r="M14" s="28" t="str">
        <f t="shared" si="0"/>
        <v/>
      </c>
    </row>
    <row r="15" spans="1:13" ht="13.5" customHeight="1" x14ac:dyDescent="0.15">
      <c r="A15" s="246"/>
      <c r="B15" s="400"/>
      <c r="C15" s="399"/>
      <c r="D15" s="249">
        <v>112</v>
      </c>
      <c r="E15" s="250"/>
      <c r="F15" s="251"/>
      <c r="G15" s="252"/>
      <c r="H15" s="253"/>
      <c r="I15" s="253"/>
      <c r="J15" s="254">
        <f t="shared" si="1"/>
        <v>0</v>
      </c>
      <c r="K15" s="255"/>
      <c r="L15" s="256"/>
      <c r="M15" s="28" t="str">
        <f t="shared" si="0"/>
        <v/>
      </c>
    </row>
    <row r="16" spans="1:13" ht="13.5" customHeight="1" x14ac:dyDescent="0.15">
      <c r="A16" s="246"/>
      <c r="B16" s="400"/>
      <c r="C16" s="399"/>
      <c r="D16" s="249">
        <v>113</v>
      </c>
      <c r="E16" s="250"/>
      <c r="F16" s="251"/>
      <c r="G16" s="252"/>
      <c r="H16" s="253"/>
      <c r="I16" s="253"/>
      <c r="J16" s="254">
        <f t="shared" si="1"/>
        <v>0</v>
      </c>
      <c r="K16" s="255"/>
      <c r="L16" s="256"/>
      <c r="M16" s="28" t="str">
        <f t="shared" si="0"/>
        <v/>
      </c>
    </row>
    <row r="17" spans="1:13" ht="13.5" customHeight="1" x14ac:dyDescent="0.15">
      <c r="A17" s="246"/>
      <c r="B17" s="400"/>
      <c r="C17" s="399"/>
      <c r="D17" s="249">
        <v>114</v>
      </c>
      <c r="E17" s="250"/>
      <c r="F17" s="251"/>
      <c r="G17" s="252"/>
      <c r="H17" s="253"/>
      <c r="I17" s="253"/>
      <c r="J17" s="254">
        <f t="shared" si="1"/>
        <v>0</v>
      </c>
      <c r="K17" s="255"/>
      <c r="L17" s="256"/>
      <c r="M17" s="28" t="str">
        <f t="shared" si="0"/>
        <v/>
      </c>
    </row>
    <row r="18" spans="1:13" ht="13.5" customHeight="1" x14ac:dyDescent="0.15">
      <c r="A18" s="246"/>
      <c r="B18" s="400"/>
      <c r="C18" s="399"/>
      <c r="D18" s="249">
        <v>115</v>
      </c>
      <c r="E18" s="250"/>
      <c r="F18" s="251"/>
      <c r="G18" s="252"/>
      <c r="H18" s="253"/>
      <c r="I18" s="253"/>
      <c r="J18" s="254">
        <f t="shared" si="1"/>
        <v>0</v>
      </c>
      <c r="K18" s="255"/>
      <c r="L18" s="256"/>
      <c r="M18" s="28" t="str">
        <f t="shared" si="0"/>
        <v/>
      </c>
    </row>
    <row r="19" spans="1:13" ht="13.5" customHeight="1" x14ac:dyDescent="0.15">
      <c r="A19" s="246"/>
      <c r="B19" s="400"/>
      <c r="C19" s="399"/>
      <c r="D19" s="249">
        <v>116</v>
      </c>
      <c r="E19" s="251"/>
      <c r="F19" s="251"/>
      <c r="G19" s="252"/>
      <c r="H19" s="253"/>
      <c r="I19" s="253"/>
      <c r="J19" s="254">
        <f t="shared" si="1"/>
        <v>0</v>
      </c>
      <c r="K19" s="255"/>
      <c r="L19" s="256"/>
      <c r="M19" s="28" t="str">
        <f t="shared" si="0"/>
        <v/>
      </c>
    </row>
    <row r="20" spans="1:13" ht="13.5" customHeight="1" x14ac:dyDescent="0.15">
      <c r="A20" s="246"/>
      <c r="B20" s="400"/>
      <c r="C20" s="399"/>
      <c r="D20" s="249">
        <v>117</v>
      </c>
      <c r="E20" s="259"/>
      <c r="F20" s="251"/>
      <c r="G20" s="260"/>
      <c r="H20" s="261"/>
      <c r="I20" s="261"/>
      <c r="J20" s="254">
        <f t="shared" si="1"/>
        <v>0</v>
      </c>
      <c r="K20" s="255"/>
      <c r="L20" s="256"/>
      <c r="M20" s="28" t="str">
        <f t="shared" si="0"/>
        <v/>
      </c>
    </row>
    <row r="21" spans="1:13" ht="13.5" customHeight="1" x14ac:dyDescent="0.15">
      <c r="A21" s="246"/>
      <c r="B21" s="400"/>
      <c r="C21" s="399"/>
      <c r="D21" s="249">
        <v>118</v>
      </c>
      <c r="E21" s="250"/>
      <c r="F21" s="251"/>
      <c r="G21" s="252"/>
      <c r="H21" s="253"/>
      <c r="I21" s="253"/>
      <c r="J21" s="254">
        <f t="shared" si="1"/>
        <v>0</v>
      </c>
      <c r="K21" s="255"/>
      <c r="L21" s="256"/>
      <c r="M21" s="28" t="str">
        <f t="shared" si="0"/>
        <v/>
      </c>
    </row>
    <row r="22" spans="1:13" ht="13.5" customHeight="1" x14ac:dyDescent="0.15">
      <c r="A22" s="246"/>
      <c r="B22" s="400"/>
      <c r="C22" s="399"/>
      <c r="D22" s="249">
        <v>119</v>
      </c>
      <c r="E22" s="251"/>
      <c r="F22" s="251"/>
      <c r="G22" s="252"/>
      <c r="H22" s="253"/>
      <c r="I22" s="253"/>
      <c r="J22" s="254">
        <f t="shared" si="1"/>
        <v>0</v>
      </c>
      <c r="K22" s="255"/>
      <c r="L22" s="256"/>
      <c r="M22" s="28" t="str">
        <f t="shared" si="0"/>
        <v/>
      </c>
    </row>
    <row r="23" spans="1:13" ht="13.5" customHeight="1" thickBot="1" x14ac:dyDescent="0.2">
      <c r="A23" s="402"/>
      <c r="B23" s="403"/>
      <c r="C23" s="40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10" t="s">
        <v>213</v>
      </c>
      <c r="I26" s="610"/>
      <c r="J26" s="610" t="s">
        <v>232</v>
      </c>
      <c r="K26" s="611"/>
    </row>
    <row r="27" spans="1:13" ht="13.5" customHeight="1" thickTop="1" x14ac:dyDescent="0.15">
      <c r="B27" s="51"/>
      <c r="C27" s="51"/>
      <c r="D27" s="65"/>
      <c r="F27" s="291" t="s">
        <v>80</v>
      </c>
      <c r="G27" s="342">
        <f>SUMIF($E$4:$E$23,F27,$J$4:$J$23)</f>
        <v>25000</v>
      </c>
      <c r="H27" s="588">
        <f>SUMIF($E$4:$E$23,F27,$M$4:$M$23)</f>
        <v>0</v>
      </c>
      <c r="I27" s="588"/>
      <c r="J27" s="588">
        <f t="shared" ref="J27:J35" si="2">G27-H27</f>
        <v>25000</v>
      </c>
      <c r="K27" s="645"/>
    </row>
    <row r="28" spans="1:13" ht="13.5" customHeight="1" x14ac:dyDescent="0.15">
      <c r="B28" s="51"/>
      <c r="C28" s="51"/>
      <c r="D28" s="65"/>
      <c r="F28" s="292" t="s">
        <v>81</v>
      </c>
      <c r="G28" s="342">
        <f t="shared" ref="G28:G35" si="3">SUMIF($E$4:$E$23,F28,$J$4:$J$23)</f>
        <v>5000</v>
      </c>
      <c r="H28" s="566">
        <f t="shared" ref="H28:H35" si="4">SUMIF($E$4:$E$23,F28,$M$4:$M$23)</f>
        <v>0</v>
      </c>
      <c r="I28" s="566"/>
      <c r="J28" s="566">
        <f t="shared" si="2"/>
        <v>5000</v>
      </c>
      <c r="K28" s="569"/>
    </row>
    <row r="29" spans="1:13" ht="13.5" customHeight="1" x14ac:dyDescent="0.15">
      <c r="B29" s="51"/>
      <c r="C29" s="51"/>
      <c r="D29" s="65"/>
      <c r="F29" s="292" t="s">
        <v>105</v>
      </c>
      <c r="G29" s="342">
        <f t="shared" si="3"/>
        <v>7344</v>
      </c>
      <c r="H29" s="566">
        <f t="shared" si="4"/>
        <v>0</v>
      </c>
      <c r="I29" s="566"/>
      <c r="J29" s="566">
        <f t="shared" si="2"/>
        <v>7344</v>
      </c>
      <c r="K29" s="569"/>
    </row>
    <row r="30" spans="1:13" ht="13.5" customHeight="1" x14ac:dyDescent="0.15">
      <c r="B30" s="51"/>
      <c r="C30" s="51"/>
      <c r="D30" s="65"/>
      <c r="F30" s="292" t="s">
        <v>106</v>
      </c>
      <c r="G30" s="342">
        <f t="shared" si="3"/>
        <v>0</v>
      </c>
      <c r="H30" s="566">
        <f t="shared" si="4"/>
        <v>0</v>
      </c>
      <c r="I30" s="566"/>
      <c r="J30" s="566">
        <f t="shared" si="2"/>
        <v>0</v>
      </c>
      <c r="K30" s="569"/>
    </row>
    <row r="31" spans="1:13" ht="13.5" customHeight="1" x14ac:dyDescent="0.15">
      <c r="B31" s="51"/>
      <c r="C31" s="51"/>
      <c r="D31" s="65"/>
      <c r="F31" s="292" t="s">
        <v>82</v>
      </c>
      <c r="G31" s="342">
        <f t="shared" si="3"/>
        <v>0</v>
      </c>
      <c r="H31" s="566">
        <f t="shared" si="4"/>
        <v>0</v>
      </c>
      <c r="I31" s="566"/>
      <c r="J31" s="566">
        <f t="shared" si="2"/>
        <v>0</v>
      </c>
      <c r="K31" s="569"/>
    </row>
    <row r="32" spans="1:13" ht="13.5" customHeight="1" x14ac:dyDescent="0.15">
      <c r="B32" s="51"/>
      <c r="C32" s="51"/>
      <c r="D32" s="65"/>
      <c r="F32" s="292" t="s">
        <v>83</v>
      </c>
      <c r="G32" s="342">
        <f t="shared" si="3"/>
        <v>0</v>
      </c>
      <c r="H32" s="566">
        <f t="shared" si="4"/>
        <v>0</v>
      </c>
      <c r="I32" s="566"/>
      <c r="J32" s="566">
        <f t="shared" si="2"/>
        <v>0</v>
      </c>
      <c r="K32" s="569"/>
    </row>
    <row r="33" spans="2:11" ht="13.5" customHeight="1" x14ac:dyDescent="0.15">
      <c r="B33" s="51"/>
      <c r="C33" s="51"/>
      <c r="D33" s="65"/>
      <c r="F33" s="292" t="s">
        <v>84</v>
      </c>
      <c r="G33" s="342">
        <f t="shared" si="3"/>
        <v>0</v>
      </c>
      <c r="H33" s="566">
        <f t="shared" si="4"/>
        <v>0</v>
      </c>
      <c r="I33" s="566"/>
      <c r="J33" s="566">
        <f t="shared" si="2"/>
        <v>0</v>
      </c>
      <c r="K33" s="569"/>
    </row>
    <row r="34" spans="2:11" ht="13.5" customHeight="1" x14ac:dyDescent="0.15">
      <c r="B34" s="51"/>
      <c r="C34" s="51"/>
      <c r="D34" s="65"/>
      <c r="F34" s="292" t="s">
        <v>85</v>
      </c>
      <c r="G34" s="342">
        <f t="shared" si="3"/>
        <v>0</v>
      </c>
      <c r="H34" s="566">
        <f t="shared" si="4"/>
        <v>0</v>
      </c>
      <c r="I34" s="566"/>
      <c r="J34" s="566">
        <f t="shared" si="2"/>
        <v>0</v>
      </c>
      <c r="K34" s="569"/>
    </row>
    <row r="35" spans="2:11" ht="13.5" customHeight="1" thickBot="1" x14ac:dyDescent="0.2">
      <c r="B35" s="51"/>
      <c r="C35" s="51"/>
      <c r="D35" s="65"/>
      <c r="F35" s="435" t="s">
        <v>117</v>
      </c>
      <c r="G35" s="437">
        <f t="shared" si="3"/>
        <v>0</v>
      </c>
      <c r="H35" s="634">
        <f t="shared" si="4"/>
        <v>0</v>
      </c>
      <c r="I35" s="634"/>
      <c r="J35" s="634">
        <f t="shared" si="2"/>
        <v>0</v>
      </c>
      <c r="K35" s="635"/>
    </row>
    <row r="36" spans="2:11" ht="13.5" customHeight="1" thickTop="1" thickBot="1" x14ac:dyDescent="0.2">
      <c r="B36" s="51"/>
      <c r="C36" s="51"/>
      <c r="D36" s="45"/>
      <c r="F36" s="433" t="s">
        <v>11</v>
      </c>
      <c r="G36" s="351">
        <f>SUM(G27:G35)</f>
        <v>37344</v>
      </c>
      <c r="H36" s="631">
        <f>SUM(H27:H35)</f>
        <v>0</v>
      </c>
      <c r="I36" s="631"/>
      <c r="J36" s="631">
        <f>SUM(J27:J35)</f>
        <v>37344</v>
      </c>
      <c r="K36" s="63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1" t="str">
        <f>'1-1'!H1:K1</f>
        <v>（学校番号：S19）</v>
      </c>
      <c r="I1" s="541"/>
      <c r="J1" s="541"/>
      <c r="K1" s="541"/>
    </row>
    <row r="2" spans="1:11" s="1" customFormat="1" ht="18" customHeight="1" x14ac:dyDescent="0.15">
      <c r="H2" s="541" t="str">
        <f>'1-1'!H2:K2</f>
        <v>（財務会計コード番号：11541）</v>
      </c>
      <c r="I2" s="541"/>
      <c r="J2" s="541"/>
      <c r="K2" s="541"/>
    </row>
    <row r="3" spans="1:11" s="1" customFormat="1" ht="18" customHeight="1" x14ac:dyDescent="0.15">
      <c r="K3" s="2"/>
    </row>
    <row r="4" spans="1:11" s="1" customFormat="1" ht="18" customHeight="1" x14ac:dyDescent="0.15">
      <c r="H4" s="542" t="s">
        <v>376</v>
      </c>
      <c r="I4" s="542"/>
      <c r="J4" s="542"/>
      <c r="K4" s="542"/>
    </row>
    <row r="5" spans="1:11" s="1" customFormat="1" ht="18" customHeight="1" x14ac:dyDescent="0.15">
      <c r="H5" s="542" t="s">
        <v>377</v>
      </c>
      <c r="I5" s="542"/>
      <c r="J5" s="542"/>
      <c r="K5" s="542"/>
    </row>
    <row r="6" spans="1:11" s="1" customFormat="1" ht="18" customHeight="1" x14ac:dyDescent="0.15">
      <c r="A6" s="3" t="s">
        <v>2</v>
      </c>
      <c r="H6" s="4"/>
      <c r="K6" s="11"/>
    </row>
    <row r="7" spans="1:11" s="1" customFormat="1" ht="18" customHeight="1" x14ac:dyDescent="0.15">
      <c r="A7" s="4"/>
      <c r="H7" s="542" t="str">
        <f>'1-1'!H7:K7</f>
        <v>府立枚方支援学校　</v>
      </c>
      <c r="I7" s="542"/>
      <c r="J7" s="542"/>
      <c r="K7" s="542"/>
    </row>
    <row r="8" spans="1:11" s="1" customFormat="1" ht="18" customHeight="1" x14ac:dyDescent="0.15">
      <c r="A8" s="4"/>
      <c r="H8" s="542" t="str">
        <f>'1-1'!H8:K8</f>
        <v>　校長　井上　昌二　</v>
      </c>
      <c r="I8" s="542"/>
      <c r="J8" s="542"/>
      <c r="K8" s="542"/>
    </row>
    <row r="9" spans="1:11" s="1" customFormat="1" ht="42" customHeight="1" x14ac:dyDescent="0.15">
      <c r="A9" s="4"/>
      <c r="H9" s="2"/>
      <c r="K9" s="44"/>
    </row>
    <row r="10" spans="1:11" ht="24" customHeight="1" x14ac:dyDescent="0.15">
      <c r="A10" s="532" t="s">
        <v>226</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4" t="s">
        <v>253</v>
      </c>
      <c r="B14" s="535"/>
      <c r="C14" s="536"/>
      <c r="D14" s="537">
        <v>1000000</v>
      </c>
      <c r="E14" s="538"/>
      <c r="F14" s="539"/>
      <c r="G14" s="614"/>
      <c r="H14" s="615"/>
      <c r="I14" s="615"/>
      <c r="J14" s="615"/>
      <c r="K14" s="95">
        <f>'1-1'!K14</f>
        <v>0</v>
      </c>
    </row>
    <row r="15" spans="1:11" ht="39" customHeight="1" thickBot="1" x14ac:dyDescent="0.2">
      <c r="A15" s="19"/>
      <c r="B15" s="18" t="s">
        <v>5</v>
      </c>
      <c r="C15" s="17" t="s">
        <v>6</v>
      </c>
      <c r="D15" s="16" t="s">
        <v>104</v>
      </c>
      <c r="E15" s="16" t="s">
        <v>103</v>
      </c>
      <c r="F15" s="17" t="s">
        <v>7</v>
      </c>
      <c r="G15" s="17" t="s">
        <v>8</v>
      </c>
      <c r="H15" s="455" t="s">
        <v>200</v>
      </c>
      <c r="I15" s="16" t="s">
        <v>9</v>
      </c>
      <c r="J15" s="454" t="s">
        <v>205</v>
      </c>
      <c r="K15" s="22" t="s">
        <v>11</v>
      </c>
    </row>
    <row r="16" spans="1:11" ht="39" customHeight="1" thickTop="1" thickBot="1" x14ac:dyDescent="0.2">
      <c r="A16" s="499" t="s">
        <v>207</v>
      </c>
      <c r="B16" s="444">
        <f>'1-1'!B21</f>
        <v>110000</v>
      </c>
      <c r="C16" s="445">
        <f>'1-1'!C21</f>
        <v>319000</v>
      </c>
      <c r="D16" s="445">
        <f>'1-1'!D21</f>
        <v>316610</v>
      </c>
      <c r="E16" s="445">
        <f>'1-1'!E21</f>
        <v>0</v>
      </c>
      <c r="F16" s="445">
        <f>'1-1'!F21</f>
        <v>22000</v>
      </c>
      <c r="G16" s="445">
        <f>'1-1'!G21</f>
        <v>0</v>
      </c>
      <c r="H16" s="445">
        <f>'1-1'!H21</f>
        <v>0</v>
      </c>
      <c r="I16" s="445">
        <f>'1-1'!I21</f>
        <v>0</v>
      </c>
      <c r="J16" s="446">
        <f>'1-1'!J21</f>
        <v>232390</v>
      </c>
      <c r="K16" s="447">
        <f>'1-1'!K21</f>
        <v>1000000</v>
      </c>
    </row>
    <row r="17" spans="1:11" ht="39" customHeight="1" x14ac:dyDescent="0.15">
      <c r="A17" s="494" t="s">
        <v>12</v>
      </c>
      <c r="B17" s="495">
        <f>'随時②-2'!G38</f>
        <v>8000</v>
      </c>
      <c r="C17" s="496">
        <f>'随時②-2'!G39</f>
        <v>-2180</v>
      </c>
      <c r="D17" s="496">
        <f>'随時②-2'!G40</f>
        <v>92280</v>
      </c>
      <c r="E17" s="496">
        <f>'随時②-2'!G41</f>
        <v>0</v>
      </c>
      <c r="F17" s="496">
        <f>'随時②-2'!G42</f>
        <v>0</v>
      </c>
      <c r="G17" s="496">
        <f>'随時②-2'!G43</f>
        <v>0</v>
      </c>
      <c r="H17" s="496">
        <f>'随時②-2'!G44</f>
        <v>0</v>
      </c>
      <c r="I17" s="496">
        <f>'随時②-2'!G45</f>
        <v>0</v>
      </c>
      <c r="J17" s="497">
        <f>'随時②-2'!G46</f>
        <v>-2500</v>
      </c>
      <c r="K17" s="498">
        <f t="shared" ref="K17:K22" si="0">SUM(B17:J17)</f>
        <v>95600</v>
      </c>
    </row>
    <row r="18" spans="1:11" ht="39" customHeight="1" x14ac:dyDescent="0.15">
      <c r="A18" s="33" t="s">
        <v>215</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95</v>
      </c>
      <c r="B19" s="214">
        <f>B17-B18</f>
        <v>8000</v>
      </c>
      <c r="C19" s="214">
        <f t="shared" ref="C19:J19" si="1">C17-C18</f>
        <v>-2180</v>
      </c>
      <c r="D19" s="214">
        <f t="shared" si="1"/>
        <v>92280</v>
      </c>
      <c r="E19" s="214">
        <f t="shared" si="1"/>
        <v>0</v>
      </c>
      <c r="F19" s="214">
        <f t="shared" si="1"/>
        <v>0</v>
      </c>
      <c r="G19" s="214">
        <f t="shared" si="1"/>
        <v>0</v>
      </c>
      <c r="H19" s="214">
        <f t="shared" si="1"/>
        <v>0</v>
      </c>
      <c r="I19" s="214">
        <f t="shared" si="1"/>
        <v>0</v>
      </c>
      <c r="J19" s="214">
        <f t="shared" si="1"/>
        <v>-2500</v>
      </c>
      <c r="K19" s="217">
        <f t="shared" si="0"/>
        <v>95600</v>
      </c>
    </row>
    <row r="20" spans="1:11" ht="39" customHeight="1" thickBot="1" x14ac:dyDescent="0.2">
      <c r="A20" s="492" t="s">
        <v>254</v>
      </c>
      <c r="B20" s="218">
        <f>SUM(B16:B17)</f>
        <v>118000</v>
      </c>
      <c r="C20" s="218">
        <f t="shared" ref="C20:J20" si="2">SUM(C16:C17)</f>
        <v>316820</v>
      </c>
      <c r="D20" s="218">
        <f t="shared" si="2"/>
        <v>408890</v>
      </c>
      <c r="E20" s="218">
        <f t="shared" si="2"/>
        <v>0</v>
      </c>
      <c r="F20" s="218">
        <f t="shared" si="2"/>
        <v>22000</v>
      </c>
      <c r="G20" s="218">
        <f t="shared" si="2"/>
        <v>0</v>
      </c>
      <c r="H20" s="218">
        <f t="shared" si="2"/>
        <v>0</v>
      </c>
      <c r="I20" s="218">
        <f t="shared" si="2"/>
        <v>0</v>
      </c>
      <c r="J20" s="218">
        <f t="shared" si="2"/>
        <v>229890</v>
      </c>
      <c r="K20" s="440">
        <f t="shared" si="0"/>
        <v>1095600</v>
      </c>
    </row>
    <row r="21" spans="1:11" ht="39" hidden="1" customHeight="1" x14ac:dyDescent="0.15">
      <c r="A21" s="20" t="s">
        <v>143</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142</v>
      </c>
      <c r="B22" s="214">
        <f>SUM(B20:B21)</f>
        <v>118000</v>
      </c>
      <c r="C22" s="214">
        <f t="shared" ref="C22:J22" si="3">SUM(C20:C21)</f>
        <v>316820</v>
      </c>
      <c r="D22" s="214">
        <f t="shared" si="3"/>
        <v>408890</v>
      </c>
      <c r="E22" s="214">
        <f t="shared" si="3"/>
        <v>0</v>
      </c>
      <c r="F22" s="214">
        <f t="shared" si="3"/>
        <v>22000</v>
      </c>
      <c r="G22" s="214">
        <f t="shared" si="3"/>
        <v>0</v>
      </c>
      <c r="H22" s="214">
        <f t="shared" si="3"/>
        <v>0</v>
      </c>
      <c r="I22" s="214">
        <f t="shared" si="3"/>
        <v>0</v>
      </c>
      <c r="J22" s="214">
        <f t="shared" si="3"/>
        <v>229890</v>
      </c>
      <c r="K22" s="217">
        <f t="shared" si="0"/>
        <v>1095600</v>
      </c>
    </row>
    <row r="23" spans="1:11" ht="39" customHeight="1" thickBot="1" x14ac:dyDescent="0.2">
      <c r="A23" s="31" t="s">
        <v>92</v>
      </c>
      <c r="B23" s="650" t="s">
        <v>378</v>
      </c>
      <c r="C23" s="648"/>
      <c r="D23" s="648"/>
      <c r="E23" s="648"/>
      <c r="F23" s="648"/>
      <c r="G23" s="648"/>
      <c r="H23" s="648"/>
      <c r="I23" s="648"/>
      <c r="J23" s="648"/>
      <c r="K23" s="649"/>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H25" sqref="H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4" t="s">
        <v>125</v>
      </c>
      <c r="E3" s="94" t="s">
        <v>0</v>
      </c>
      <c r="F3" s="94" t="s">
        <v>153</v>
      </c>
      <c r="G3" s="94" t="s">
        <v>86</v>
      </c>
      <c r="H3" s="479" t="s">
        <v>197</v>
      </c>
      <c r="I3" s="94" t="s">
        <v>87</v>
      </c>
      <c r="J3" s="94" t="s">
        <v>88</v>
      </c>
      <c r="K3" s="222" t="s">
        <v>96</v>
      </c>
      <c r="L3" s="415" t="s">
        <v>93</v>
      </c>
    </row>
    <row r="4" spans="1:13" ht="13.5" customHeight="1" x14ac:dyDescent="0.15">
      <c r="A4" s="89"/>
      <c r="B4" s="65"/>
      <c r="C4" s="65"/>
      <c r="D4" s="416">
        <v>13</v>
      </c>
      <c r="E4" s="310" t="str">
        <f>IF($D4="","",IF($D4&lt;=100,VLOOKUP($D4,'1-2'!$D$4:$L$103,2),VLOOKUP($D4,'随時①-2'!$D$4:$L$23,2)))</f>
        <v>報償費</v>
      </c>
      <c r="F4" s="310" t="str">
        <f>IF($D4="","",IF($D4&lt;=100,VLOOKUP($D4,'1-2'!$D$4:$L$103,3),VLOOKUP($D4,'随時①-2'!$D$4:$L$23,3)))</f>
        <v>専門性向上に係る講演会講師謝礼（１１月）</v>
      </c>
      <c r="G4" s="219">
        <f>IF($D4="","",IF($D4&lt;=100,VLOOKUP($D4,'1-2'!$D$4:$L$103,4),VLOOKUP($D4,'随時①-2'!$D$4:$L$23,4)))</f>
        <v>15000</v>
      </c>
      <c r="H4" s="311">
        <f>IF($D4="","",IF($D4&lt;=100,VLOOKUP($D4,'1-2'!$D$4:$L$103,5),VLOOKUP($D4,'随時①-2'!$D$4:$L$23,5)))</f>
        <v>1</v>
      </c>
      <c r="I4" s="311">
        <f>IF($D4="","",IF($D4&lt;=100,VLOOKUP($D4,'1-2'!$D$4:$L$103,6),VLOOKUP($D4,'随時①-2'!$D$4:$L$23,6)))</f>
        <v>1</v>
      </c>
      <c r="J4" s="219">
        <f>IF($D4="","",IF($D4&lt;=100,VLOOKUP($D4,'1-2'!$D$4:$L$103,7),VLOOKUP($D4,'随時①-2'!$D$4:$L$23,7)))</f>
        <v>15000</v>
      </c>
      <c r="K4" s="417">
        <f>IF($D4="","",IF($D4&lt;=100,VLOOKUP($D4,'1-2'!$D$4:$L$103,8),VLOOKUP($D4,'随時①-2'!$D$4:$L$23,8)))</f>
        <v>0</v>
      </c>
      <c r="L4" s="418">
        <f>IF($D4="","",IF($D4&lt;=100,VLOOKUP($D4,'1-2'!$D$4:$L$103,9),VLOOKUP($D4,'随時①-2'!$D$4:$L$23,9)))</f>
        <v>0</v>
      </c>
      <c r="M4" s="5" t="str">
        <f t="shared" ref="M4:M17" si="0">IF(K4="◎",J4,"")</f>
        <v/>
      </c>
    </row>
    <row r="5" spans="1:13" x14ac:dyDescent="0.15">
      <c r="A5" s="89"/>
      <c r="B5" s="65"/>
      <c r="C5" s="65"/>
      <c r="D5" s="419">
        <v>14</v>
      </c>
      <c r="E5" s="310" t="str">
        <f>IF($D5="","",IF($D5&lt;=100,VLOOKUP($D5,'1-2'!$D$4:$L$103,2),VLOOKUP($D5,'随時①-2'!$D$4:$L$23,2)))</f>
        <v>報償費</v>
      </c>
      <c r="F5" s="310" t="str">
        <f>IF($D5="","",IF($D5&lt;=100,VLOOKUP($D5,'1-2'!$D$4:$L$103,3),VLOOKUP($D5,'随時①-2'!$D$4:$L$23,3)))</f>
        <v>人権研修会講師謝礼</v>
      </c>
      <c r="G5" s="219">
        <f>IF($D5="","",IF($D5&lt;=100,VLOOKUP($D5,'1-2'!$D$4:$L$103,4),VLOOKUP($D5,'随時①-2'!$D$4:$L$23,4)))</f>
        <v>15000</v>
      </c>
      <c r="H5" s="311">
        <f>IF($D5="","",IF($D5&lt;=100,VLOOKUP($D5,'1-2'!$D$4:$L$103,5),VLOOKUP($D5,'随時①-2'!$D$4:$L$23,5)))</f>
        <v>1</v>
      </c>
      <c r="I5" s="311">
        <f>IF($D5="","",IF($D5&lt;=100,VLOOKUP($D5,'1-2'!$D$4:$L$103,6),VLOOKUP($D5,'随時①-2'!$D$4:$L$23,6)))</f>
        <v>1</v>
      </c>
      <c r="J5" s="219">
        <f>IF($D5="","",IF($D5&lt;=100,VLOOKUP($D5,'1-2'!$D$4:$L$103,7),VLOOKUP($D5,'随時①-2'!$D$4:$L$23,7)))</f>
        <v>15000</v>
      </c>
      <c r="K5" s="417">
        <f>IF($D5="","",IF($D5&lt;=100,VLOOKUP($D5,'1-2'!$D$4:$L$103,8),VLOOKUP($D5,'随時①-2'!$D$4:$L$23,8)))</f>
        <v>0</v>
      </c>
      <c r="L5" s="418">
        <f>IF($D5="","",IF($D5&lt;=100,VLOOKUP($D5,'1-2'!$D$4:$L$103,9),VLOOKUP($D5,'随時①-2'!$D$4:$L$23,9)))</f>
        <v>0</v>
      </c>
      <c r="M5" s="5" t="str">
        <f t="shared" si="0"/>
        <v/>
      </c>
    </row>
    <row r="6" spans="1:13" x14ac:dyDescent="0.15">
      <c r="A6" s="89"/>
      <c r="B6" s="65"/>
      <c r="C6" s="65"/>
      <c r="D6" s="419">
        <v>15</v>
      </c>
      <c r="E6" s="310" t="str">
        <f>IF($D6="","",IF($D6&lt;=100,VLOOKUP($D6,'1-2'!$D$4:$L$103,2),VLOOKUP($D6,'随時①-2'!$D$4:$L$23,2)))</f>
        <v>報償費</v>
      </c>
      <c r="F6" s="310" t="str">
        <f>IF($D6="","",IF($D6&lt;=100,VLOOKUP($D6,'1-2'!$D$4:$L$103,3),VLOOKUP($D6,'随時①-2'!$D$4:$L$23,3)))</f>
        <v>研究授業への指導助言者謝礼金（初任者）</v>
      </c>
      <c r="G6" s="219">
        <f>IF($D6="","",IF($D6&lt;=100,VLOOKUP($D6,'1-2'!$D$4:$L$103,4),VLOOKUP($D6,'随時①-2'!$D$4:$L$23,4)))</f>
        <v>5000</v>
      </c>
      <c r="H6" s="311">
        <f>IF($D6="","",IF($D6&lt;=100,VLOOKUP($D6,'1-2'!$D$4:$L$103,5),VLOOKUP($D6,'随時①-2'!$D$4:$L$23,5)))</f>
        <v>6</v>
      </c>
      <c r="I6" s="311">
        <f>IF($D6="","",IF($D6&lt;=100,VLOOKUP($D6,'1-2'!$D$4:$L$103,6),VLOOKUP($D6,'随時①-2'!$D$4:$L$23,6)))</f>
        <v>1</v>
      </c>
      <c r="J6" s="219">
        <f>IF($D6="","",IF($D6&lt;=100,VLOOKUP($D6,'1-2'!$D$4:$L$103,7),VLOOKUP($D6,'随時①-2'!$D$4:$L$23,7)))</f>
        <v>30000</v>
      </c>
      <c r="K6" s="417">
        <f>IF($D6="","",IF($D6&lt;=100,VLOOKUP($D6,'1-2'!$D$4:$L$103,8),VLOOKUP($D6,'随時①-2'!$D$4:$L$23,8)))</f>
        <v>0</v>
      </c>
      <c r="L6" s="418">
        <f>IF($D6="","",IF($D6&lt;=100,VLOOKUP($D6,'1-2'!$D$4:$L$103,9),VLOOKUP($D6,'随時①-2'!$D$4:$L$23,9)))</f>
        <v>0</v>
      </c>
      <c r="M6" s="5" t="str">
        <f t="shared" si="0"/>
        <v/>
      </c>
    </row>
    <row r="7" spans="1:13" x14ac:dyDescent="0.15">
      <c r="A7" s="89"/>
      <c r="B7" s="65"/>
      <c r="C7" s="65"/>
      <c r="D7" s="419">
        <v>16</v>
      </c>
      <c r="E7" s="310" t="str">
        <f>IF($D7="","",IF($D7&lt;=100,VLOOKUP($D7,'1-2'!$D$4:$L$103,2),VLOOKUP($D7,'随時①-2'!$D$4:$L$23,2)))</f>
        <v>報償費</v>
      </c>
      <c r="F7" s="310" t="str">
        <f>IF($D7="","",IF($D7&lt;=100,VLOOKUP($D7,'1-2'!$D$4:$L$103,3),VLOOKUP($D7,'随時①-2'!$D$4:$L$23,3)))</f>
        <v>研究授業への指導助言者謝礼金（模範授業）</v>
      </c>
      <c r="G7" s="219">
        <f>IF($D7="","",IF($D7&lt;=100,VLOOKUP($D7,'1-2'!$D$4:$L$103,4),VLOOKUP($D7,'随時①-2'!$D$4:$L$23,4)))</f>
        <v>5000</v>
      </c>
      <c r="H7" s="311">
        <f>IF($D7="","",IF($D7&lt;=100,VLOOKUP($D7,'1-2'!$D$4:$L$103,5),VLOOKUP($D7,'随時①-2'!$D$4:$L$23,5)))</f>
        <v>2</v>
      </c>
      <c r="I7" s="311">
        <f>IF($D7="","",IF($D7&lt;=100,VLOOKUP($D7,'1-2'!$D$4:$L$103,6),VLOOKUP($D7,'随時①-2'!$D$4:$L$23,6)))</f>
        <v>1</v>
      </c>
      <c r="J7" s="219">
        <f>IF($D7="","",IF($D7&lt;=100,VLOOKUP($D7,'1-2'!$D$4:$L$103,7),VLOOKUP($D7,'随時①-2'!$D$4:$L$23,7)))</f>
        <v>10000</v>
      </c>
      <c r="K7" s="417">
        <f>IF($D7="","",IF($D7&lt;=100,VLOOKUP($D7,'1-2'!$D$4:$L$103,8),VLOOKUP($D7,'随時①-2'!$D$4:$L$23,8)))</f>
        <v>0</v>
      </c>
      <c r="L7" s="418">
        <f>IF($D7="","",IF($D7&lt;=100,VLOOKUP($D7,'1-2'!$D$4:$L$103,9),VLOOKUP($D7,'随時①-2'!$D$4:$L$23,9)))</f>
        <v>0</v>
      </c>
      <c r="M7" s="5" t="str">
        <f t="shared" si="0"/>
        <v/>
      </c>
    </row>
    <row r="8" spans="1:13" x14ac:dyDescent="0.15">
      <c r="A8" s="89"/>
      <c r="B8" s="65"/>
      <c r="C8" s="65"/>
      <c r="D8" s="419">
        <v>102</v>
      </c>
      <c r="E8" s="310" t="str">
        <f>IF($D8="","",IF($D8&lt;=100,VLOOKUP($D8,'1-2'!$D$4:$L$103,2),VLOOKUP($D8,'随時①-2'!$D$4:$L$23,2)))</f>
        <v>旅費</v>
      </c>
      <c r="F8" s="310" t="str">
        <f>IF($D8="","",IF($D8&lt;=100,VLOOKUP($D8,'1-2'!$D$4:$L$103,3),VLOOKUP($D8,'随時①-2'!$D$4:$L$23,3)))</f>
        <v>職員研修講師招へい旅費</v>
      </c>
      <c r="G8" s="219">
        <f>IF($D8="","",IF($D8&lt;=100,VLOOKUP($D8,'1-2'!$D$4:$L$103,4),VLOOKUP($D8,'随時①-2'!$D$4:$L$23,4)))</f>
        <v>5000</v>
      </c>
      <c r="H8" s="311">
        <f>IF($D8="","",IF($D8&lt;=100,VLOOKUP($D8,'1-2'!$D$4:$L$103,5),VLOOKUP($D8,'随時①-2'!$D$4:$L$23,5)))</f>
        <v>1</v>
      </c>
      <c r="I8" s="311">
        <f>IF($D8="","",IF($D8&lt;=100,VLOOKUP($D8,'1-2'!$D$4:$L$103,6),VLOOKUP($D8,'随時①-2'!$D$4:$L$23,6)))</f>
        <v>1</v>
      </c>
      <c r="J8" s="219">
        <f>IF($D8="","",IF($D8&lt;=100,VLOOKUP($D8,'1-2'!$D$4:$L$103,7),VLOOKUP($D8,'随時①-2'!$D$4:$L$23,7)))</f>
        <v>5000</v>
      </c>
      <c r="K8" s="417">
        <f>IF($D8="","",IF($D8&lt;=100,VLOOKUP($D8,'1-2'!$D$4:$L$103,8),VLOOKUP($D8,'随時①-2'!$D$4:$L$23,8)))</f>
        <v>0</v>
      </c>
      <c r="L8" s="418" t="str">
        <f>IF($D8="","",IF($D8&lt;=100,VLOOKUP($D8,'1-2'!$D$4:$L$103,9),VLOOKUP($D8,'随時①-2'!$D$4:$L$23,9)))</f>
        <v>和歌山市内より本校</v>
      </c>
      <c r="M8" s="5" t="str">
        <f t="shared" si="0"/>
        <v/>
      </c>
    </row>
    <row r="9" spans="1:13" x14ac:dyDescent="0.15">
      <c r="A9" s="89"/>
      <c r="B9" s="65"/>
      <c r="C9" s="65"/>
      <c r="D9" s="419">
        <v>24</v>
      </c>
      <c r="E9" s="310" t="str">
        <f>IF($D9="","",IF($D9&lt;=100,VLOOKUP($D9,'1-2'!$D$4:$L$103,2),VLOOKUP($D9,'随時①-2'!$D$4:$L$23,2)))</f>
        <v>消耗需用費</v>
      </c>
      <c r="F9" s="310" t="str">
        <f>IF($D9="","",IF($D9&lt;=100,VLOOKUP($D9,'1-2'!$D$4:$L$103,3),VLOOKUP($D9,'随時①-2'!$D$4:$L$23,3)))</f>
        <v>オープンネット設備消耗品</v>
      </c>
      <c r="G9" s="219">
        <f>IF($D9="","",IF($D9&lt;=100,VLOOKUP($D9,'1-2'!$D$4:$L$103,4),VLOOKUP($D9,'随時①-2'!$D$4:$L$23,4)))</f>
        <v>30000</v>
      </c>
      <c r="H9" s="311">
        <f>IF($D9="","",IF($D9&lt;=100,VLOOKUP($D9,'1-2'!$D$4:$L$103,5),VLOOKUP($D9,'随時①-2'!$D$4:$L$23,5)))</f>
        <v>1</v>
      </c>
      <c r="I9" s="311">
        <f>IF($D9="","",IF($D9&lt;=100,VLOOKUP($D9,'1-2'!$D$4:$L$103,6),VLOOKUP($D9,'随時①-2'!$D$4:$L$23,6)))</f>
        <v>1</v>
      </c>
      <c r="J9" s="219">
        <f>IF($D9="","",IF($D9&lt;=100,VLOOKUP($D9,'1-2'!$D$4:$L$103,7),VLOOKUP($D9,'随時①-2'!$D$4:$L$23,7)))</f>
        <v>30000</v>
      </c>
      <c r="K9" s="417">
        <f>IF($D9="","",IF($D9&lt;=100,VLOOKUP($D9,'1-2'!$D$4:$L$103,8),VLOOKUP($D9,'随時①-2'!$D$4:$L$23,8)))</f>
        <v>0</v>
      </c>
      <c r="L9" s="418">
        <f>IF($D9="","",IF($D9&lt;=100,VLOOKUP($D9,'1-2'!$D$4:$L$103,9),VLOOKUP($D9,'随時①-2'!$D$4:$L$23,9)))</f>
        <v>0</v>
      </c>
      <c r="M9" s="5" t="str">
        <f t="shared" si="0"/>
        <v/>
      </c>
    </row>
    <row r="10" spans="1:13" x14ac:dyDescent="0.15">
      <c r="A10" s="89"/>
      <c r="B10" s="65"/>
      <c r="C10" s="65"/>
      <c r="D10" s="419">
        <v>31</v>
      </c>
      <c r="E10" s="310" t="str">
        <f>IF($D10="","",IF($D10&lt;=100,VLOOKUP($D10,'1-2'!$D$4:$L$103,2),VLOOKUP($D10,'随時①-2'!$D$4:$L$23,2)))</f>
        <v>消耗需用費</v>
      </c>
      <c r="F10" s="310" t="str">
        <f>IF($D10="","",IF($D10&lt;=100,VLOOKUP($D10,'1-2'!$D$4:$L$103,3),VLOOKUP($D10,'随時①-2'!$D$4:$L$23,3)))</f>
        <v>学校案内パンフレット</v>
      </c>
      <c r="G10" s="219">
        <f>IF($D10="","",IF($D10&lt;=100,VLOOKUP($D10,'1-2'!$D$4:$L$103,4),VLOOKUP($D10,'随時①-2'!$D$4:$L$23,4)))</f>
        <v>10</v>
      </c>
      <c r="H10" s="311">
        <f>IF($D10="","",IF($D10&lt;=100,VLOOKUP($D10,'1-2'!$D$4:$L$103,5),VLOOKUP($D10,'随時①-2'!$D$4:$L$23,5)))</f>
        <v>1000</v>
      </c>
      <c r="I10" s="311">
        <f>IF($D10="","",IF($D10&lt;=100,VLOOKUP($D10,'1-2'!$D$4:$L$103,6),VLOOKUP($D10,'随時①-2'!$D$4:$L$23,6)))</f>
        <v>1</v>
      </c>
      <c r="J10" s="219">
        <f>IF($D10="","",IF($D10&lt;=100,VLOOKUP($D10,'1-2'!$D$4:$L$103,7),VLOOKUP($D10,'随時①-2'!$D$4:$L$23,7)))</f>
        <v>10000</v>
      </c>
      <c r="K10" s="417">
        <f>IF($D10="","",IF($D10&lt;=100,VLOOKUP($D10,'1-2'!$D$4:$L$103,8),VLOOKUP($D10,'随時①-2'!$D$4:$L$23,8)))</f>
        <v>0</v>
      </c>
      <c r="L10" s="418">
        <f>IF($D10="","",IF($D10&lt;=100,VLOOKUP($D10,'1-2'!$D$4:$L$103,9),VLOOKUP($D10,'随時①-2'!$D$4:$L$23,9)))</f>
        <v>0</v>
      </c>
      <c r="M10" s="5" t="str">
        <f t="shared" si="0"/>
        <v/>
      </c>
    </row>
    <row r="11" spans="1:13" ht="13.5" customHeight="1" x14ac:dyDescent="0.15">
      <c r="A11" s="89"/>
      <c r="B11" s="65"/>
      <c r="C11" s="65"/>
      <c r="D11" s="416">
        <v>35</v>
      </c>
      <c r="E11" s="310" t="str">
        <f>IF($D11="","",IF($D11&lt;=100,VLOOKUP($D11,'1-2'!$D$4:$L$103,2),VLOOKUP($D11,'随時①-2'!$D$4:$L$23,2)))</f>
        <v>役務費</v>
      </c>
      <c r="F11" s="310" t="str">
        <f>IF($D11="","",IF($D11&lt;=100,VLOOKUP($D11,'1-2'!$D$4:$L$103,3),VLOOKUP($D11,'随時①-2'!$D$4:$L$23,3)))</f>
        <v>北河内ブロック展作品運搬費</v>
      </c>
      <c r="G11" s="219">
        <f>IF($D11="","",IF($D11&lt;=100,VLOOKUP($D11,'1-2'!$D$4:$L$103,4),VLOOKUP($D11,'随時①-2'!$D$4:$L$23,4)))</f>
        <v>2000</v>
      </c>
      <c r="H11" s="311">
        <f>IF($D11="","",IF($D11&lt;=100,VLOOKUP($D11,'1-2'!$D$4:$L$103,5),VLOOKUP($D11,'随時①-2'!$D$4:$L$23,5)))</f>
        <v>1</v>
      </c>
      <c r="I11" s="311">
        <f>IF($D11="","",IF($D11&lt;=100,VLOOKUP($D11,'1-2'!$D$4:$L$103,6),VLOOKUP($D11,'随時①-2'!$D$4:$L$23,6)))</f>
        <v>1</v>
      </c>
      <c r="J11" s="219">
        <f>IF($D11="","",IF($D11&lt;=100,VLOOKUP($D11,'1-2'!$D$4:$L$103,7),VLOOKUP($D11,'随時①-2'!$D$4:$L$23,7)))</f>
        <v>2000</v>
      </c>
      <c r="K11" s="417">
        <f>IF($D11="","",IF($D11&lt;=100,VLOOKUP($D11,'1-2'!$D$4:$L$103,8),VLOOKUP($D11,'随時①-2'!$D$4:$L$23,8)))</f>
        <v>0</v>
      </c>
      <c r="L11" s="418">
        <f>IF($D11="","",IF($D11&lt;=100,VLOOKUP($D11,'1-2'!$D$4:$L$103,9),VLOOKUP($D11,'随時①-2'!$D$4:$L$23,9)))</f>
        <v>0</v>
      </c>
      <c r="M11" s="5" t="str">
        <f t="shared" si="0"/>
        <v/>
      </c>
    </row>
    <row r="12" spans="1:13" x14ac:dyDescent="0.15">
      <c r="A12" s="89"/>
      <c r="B12" s="65"/>
      <c r="C12" s="65"/>
      <c r="D12" s="419">
        <v>36</v>
      </c>
      <c r="E12" s="310" t="str">
        <f>IF($D12="","",IF($D12&lt;=100,VLOOKUP($D12,'1-2'!$D$4:$L$103,2),VLOOKUP($D12,'随時①-2'!$D$4:$L$23,2)))</f>
        <v>役務費</v>
      </c>
      <c r="F12" s="310" t="str">
        <f>IF($D12="","",IF($D12&lt;=100,VLOOKUP($D12,'1-2'!$D$4:$L$103,3),VLOOKUP($D12,'随時①-2'!$D$4:$L$23,3)))</f>
        <v>交流事業に係る物品運搬費</v>
      </c>
      <c r="G12" s="219">
        <f>IF($D12="","",IF($D12&lt;=100,VLOOKUP($D12,'1-2'!$D$4:$L$103,4),VLOOKUP($D12,'随時①-2'!$D$4:$L$23,4)))</f>
        <v>20000</v>
      </c>
      <c r="H12" s="311">
        <f>IF($D12="","",IF($D12&lt;=100,VLOOKUP($D12,'1-2'!$D$4:$L$103,5),VLOOKUP($D12,'随時①-2'!$D$4:$L$23,5)))</f>
        <v>1</v>
      </c>
      <c r="I12" s="311">
        <f>IF($D12="","",IF($D12&lt;=100,VLOOKUP($D12,'1-2'!$D$4:$L$103,6),VLOOKUP($D12,'随時①-2'!$D$4:$L$23,6)))</f>
        <v>1</v>
      </c>
      <c r="J12" s="219">
        <f>IF($D12="","",IF($D12&lt;=100,VLOOKUP($D12,'1-2'!$D$4:$L$103,7),VLOOKUP($D12,'随時①-2'!$D$4:$L$23,7)))</f>
        <v>20000</v>
      </c>
      <c r="K12" s="417">
        <f>IF($D12="","",IF($D12&lt;=100,VLOOKUP($D12,'1-2'!$D$4:$L$103,8),VLOOKUP($D12,'随時①-2'!$D$4:$L$23,8)))</f>
        <v>0</v>
      </c>
      <c r="L12" s="418">
        <f>IF($D12="","",IF($D12&lt;=100,VLOOKUP($D12,'1-2'!$D$4:$L$103,9),VLOOKUP($D12,'随時①-2'!$D$4:$L$23,9)))</f>
        <v>0</v>
      </c>
      <c r="M12" s="5" t="str">
        <f t="shared" si="0"/>
        <v/>
      </c>
    </row>
    <row r="13" spans="1:13" x14ac:dyDescent="0.15">
      <c r="A13" s="89"/>
      <c r="B13" s="65"/>
      <c r="C13" s="65"/>
      <c r="D13" s="419">
        <v>1</v>
      </c>
      <c r="E13" s="310" t="str">
        <f>IF($D13="","",IF($D13&lt;=100,VLOOKUP($D13,'1-2'!$D$4:$L$103,2),VLOOKUP($D13,'随時①-2'!$D$4:$L$23,2)))</f>
        <v>負担金、補助及び交付金</v>
      </c>
      <c r="F13" s="310" t="str">
        <f>IF($D13="","",IF($D13&lt;=100,VLOOKUP($D13,'1-2'!$D$4:$L$103,3),VLOOKUP($D13,'随時①-2'!$D$4:$L$23,3)))</f>
        <v>各種団体負担金（会費）</v>
      </c>
      <c r="G13" s="219">
        <f>IF($D13="","",IF($D13&lt;=100,VLOOKUP($D13,'1-2'!$D$4:$L$103,4),VLOOKUP($D13,'随時①-2'!$D$4:$L$23,4)))</f>
        <v>82890</v>
      </c>
      <c r="H13" s="311">
        <f>IF($D13="","",IF($D13&lt;=100,VLOOKUP($D13,'1-2'!$D$4:$L$103,5),VLOOKUP($D13,'随時①-2'!$D$4:$L$23,5)))</f>
        <v>1</v>
      </c>
      <c r="I13" s="311">
        <f>IF($D13="","",IF($D13&lt;=100,VLOOKUP($D13,'1-2'!$D$4:$L$103,6),VLOOKUP($D13,'随時①-2'!$D$4:$L$23,6)))</f>
        <v>1</v>
      </c>
      <c r="J13" s="219">
        <f>IF($D13="","",IF($D13&lt;=100,VLOOKUP($D13,'1-2'!$D$4:$L$103,7),VLOOKUP($D13,'随時①-2'!$D$4:$L$23,7)))</f>
        <v>82890</v>
      </c>
      <c r="K13" s="417">
        <f>IF($D13="","",IF($D13&lt;=100,VLOOKUP($D13,'1-2'!$D$4:$L$103,8),VLOOKUP($D13,'随時①-2'!$D$4:$L$23,8)))</f>
        <v>0</v>
      </c>
      <c r="L13" s="418" t="str">
        <f>IF($D13="","",IF($D13&lt;=100,VLOOKUP($D13,'1-2'!$D$4:$L$103,9),VLOOKUP($D13,'随時①-2'!$D$4:$L$23,9)))</f>
        <v>詳細は様式１－３のとおり</v>
      </c>
      <c r="M13" s="5" t="str">
        <f t="shared" si="0"/>
        <v/>
      </c>
    </row>
    <row r="14" spans="1:13" x14ac:dyDescent="0.15">
      <c r="A14" s="89"/>
      <c r="B14" s="65"/>
      <c r="C14" s="65"/>
      <c r="D14" s="41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40" t="str">
        <f>IF($D18="","",IF($D18&lt;=100,VLOOKUP($D18,'1-2'!$D$4:$L$103,2),VLOOKUP($D18,'随時①-2'!$D$4:$L$23,2)))</f>
        <v/>
      </c>
      <c r="F18" s="340"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1" t="s">
        <v>120</v>
      </c>
      <c r="B20" s="414" t="s">
        <v>121</v>
      </c>
      <c r="C20" s="92" t="s">
        <v>123</v>
      </c>
      <c r="D20" s="92" t="s">
        <v>126</v>
      </c>
      <c r="E20" s="94" t="s">
        <v>0</v>
      </c>
      <c r="F20" s="94" t="s">
        <v>153</v>
      </c>
      <c r="G20" s="94" t="s">
        <v>86</v>
      </c>
      <c r="H20" s="479" t="s">
        <v>197</v>
      </c>
      <c r="I20" s="94" t="s">
        <v>87</v>
      </c>
      <c r="J20" s="94" t="s">
        <v>88</v>
      </c>
      <c r="K20" s="222" t="s">
        <v>96</v>
      </c>
      <c r="L20" s="415" t="s">
        <v>93</v>
      </c>
    </row>
    <row r="21" spans="1:13" x14ac:dyDescent="0.15">
      <c r="A21" s="355" t="s">
        <v>269</v>
      </c>
      <c r="B21" s="236" t="s">
        <v>364</v>
      </c>
      <c r="C21" s="257" t="s">
        <v>342</v>
      </c>
      <c r="D21" s="407">
        <v>201</v>
      </c>
      <c r="E21" s="270" t="s">
        <v>80</v>
      </c>
      <c r="F21" s="270" t="s">
        <v>356</v>
      </c>
      <c r="G21" s="271">
        <v>17500</v>
      </c>
      <c r="H21" s="272">
        <v>1</v>
      </c>
      <c r="I21" s="272">
        <v>2</v>
      </c>
      <c r="J21" s="408">
        <f>G21*H21*I21</f>
        <v>35000</v>
      </c>
      <c r="K21" s="273"/>
      <c r="L21" s="274"/>
      <c r="M21" s="5" t="str">
        <f t="shared" ref="M21:M35" si="1">IF(K21="◎",J21,"")</f>
        <v/>
      </c>
    </row>
    <row r="22" spans="1:13" x14ac:dyDescent="0.15">
      <c r="A22" s="246" t="s">
        <v>269</v>
      </c>
      <c r="B22" s="247" t="s">
        <v>364</v>
      </c>
      <c r="C22" s="248" t="s">
        <v>342</v>
      </c>
      <c r="D22" s="409">
        <v>202</v>
      </c>
      <c r="E22" s="270" t="s">
        <v>80</v>
      </c>
      <c r="F22" s="251" t="s">
        <v>355</v>
      </c>
      <c r="G22" s="252">
        <v>3000</v>
      </c>
      <c r="H22" s="253">
        <v>1</v>
      </c>
      <c r="I22" s="253">
        <v>1</v>
      </c>
      <c r="J22" s="254">
        <f>G22*H22*I22</f>
        <v>3000</v>
      </c>
      <c r="K22" s="255"/>
      <c r="L22" s="256"/>
      <c r="M22" s="5" t="str">
        <f t="shared" si="1"/>
        <v/>
      </c>
    </row>
    <row r="23" spans="1:13" x14ac:dyDescent="0.15">
      <c r="A23" s="246" t="s">
        <v>269</v>
      </c>
      <c r="B23" s="509" t="s">
        <v>365</v>
      </c>
      <c r="C23" s="510" t="s">
        <v>342</v>
      </c>
      <c r="D23" s="409">
        <v>203</v>
      </c>
      <c r="E23" s="270" t="s">
        <v>80</v>
      </c>
      <c r="F23" s="251" t="s">
        <v>357</v>
      </c>
      <c r="G23" s="252">
        <v>5000</v>
      </c>
      <c r="H23" s="253">
        <v>1</v>
      </c>
      <c r="I23" s="253">
        <v>8</v>
      </c>
      <c r="J23" s="254">
        <f t="shared" ref="J23:J35" si="2">G23*H23*I23</f>
        <v>40000</v>
      </c>
      <c r="K23" s="255"/>
      <c r="L23" s="256"/>
      <c r="M23" s="5" t="str">
        <f t="shared" si="1"/>
        <v/>
      </c>
    </row>
    <row r="24" spans="1:13" x14ac:dyDescent="0.15">
      <c r="A24" s="246" t="s">
        <v>269</v>
      </c>
      <c r="B24" s="400" t="s">
        <v>278</v>
      </c>
      <c r="C24" s="511" t="s">
        <v>271</v>
      </c>
      <c r="D24" s="409">
        <v>204</v>
      </c>
      <c r="E24" s="250" t="s">
        <v>81</v>
      </c>
      <c r="F24" s="251" t="s">
        <v>267</v>
      </c>
      <c r="G24" s="252">
        <v>2820</v>
      </c>
      <c r="H24" s="253">
        <v>1</v>
      </c>
      <c r="I24" s="253">
        <v>1</v>
      </c>
      <c r="J24" s="254">
        <f t="shared" si="2"/>
        <v>2820</v>
      </c>
      <c r="K24" s="255"/>
      <c r="L24" s="256"/>
      <c r="M24" s="5" t="str">
        <f t="shared" si="1"/>
        <v/>
      </c>
    </row>
    <row r="25" spans="1:13" ht="24" x14ac:dyDescent="0.15">
      <c r="A25" s="246" t="s">
        <v>337</v>
      </c>
      <c r="B25" s="247" t="s">
        <v>325</v>
      </c>
      <c r="C25" s="248" t="s">
        <v>358</v>
      </c>
      <c r="D25" s="409">
        <v>205</v>
      </c>
      <c r="E25" s="251" t="s">
        <v>105</v>
      </c>
      <c r="F25" s="251" t="s">
        <v>367</v>
      </c>
      <c r="G25" s="252">
        <v>92280</v>
      </c>
      <c r="H25" s="253">
        <v>1</v>
      </c>
      <c r="I25" s="253">
        <v>1</v>
      </c>
      <c r="J25" s="254">
        <f t="shared" si="2"/>
        <v>92280</v>
      </c>
      <c r="K25" s="255"/>
      <c r="L25" s="256"/>
      <c r="M25" s="5" t="str">
        <f t="shared" si="1"/>
        <v/>
      </c>
    </row>
    <row r="26" spans="1:13" ht="24" x14ac:dyDescent="0.15">
      <c r="A26" s="246" t="s">
        <v>337</v>
      </c>
      <c r="B26" s="247" t="s">
        <v>359</v>
      </c>
      <c r="C26" s="248" t="s">
        <v>358</v>
      </c>
      <c r="D26" s="409">
        <v>206</v>
      </c>
      <c r="E26" s="270" t="s">
        <v>105</v>
      </c>
      <c r="F26" s="251" t="s">
        <v>308</v>
      </c>
      <c r="G26" s="252">
        <v>30000</v>
      </c>
      <c r="H26" s="253">
        <v>1</v>
      </c>
      <c r="I26" s="253">
        <v>1</v>
      </c>
      <c r="J26" s="254">
        <f t="shared" si="2"/>
        <v>30000</v>
      </c>
      <c r="K26" s="255"/>
      <c r="L26" s="256"/>
      <c r="M26" s="5" t="str">
        <f t="shared" si="1"/>
        <v/>
      </c>
    </row>
    <row r="27" spans="1:13" x14ac:dyDescent="0.15">
      <c r="A27" s="246" t="s">
        <v>335</v>
      </c>
      <c r="B27" s="247" t="s">
        <v>360</v>
      </c>
      <c r="C27" s="248" t="s">
        <v>345</v>
      </c>
      <c r="D27" s="409">
        <v>207</v>
      </c>
      <c r="E27" s="270" t="s">
        <v>105</v>
      </c>
      <c r="F27" s="251" t="s">
        <v>315</v>
      </c>
      <c r="G27" s="252">
        <v>10</v>
      </c>
      <c r="H27" s="253">
        <v>1000</v>
      </c>
      <c r="I27" s="253">
        <v>1</v>
      </c>
      <c r="J27" s="254">
        <f t="shared" si="2"/>
        <v>10000</v>
      </c>
      <c r="K27" s="255"/>
      <c r="L27" s="256"/>
      <c r="M27" s="5" t="str">
        <f t="shared" si="1"/>
        <v/>
      </c>
    </row>
    <row r="28" spans="1:13" x14ac:dyDescent="0.15">
      <c r="A28" s="246" t="s">
        <v>334</v>
      </c>
      <c r="B28" s="247" t="s">
        <v>366</v>
      </c>
      <c r="C28" s="248" t="s">
        <v>342</v>
      </c>
      <c r="D28" s="409">
        <v>208</v>
      </c>
      <c r="E28" s="270" t="s">
        <v>82</v>
      </c>
      <c r="F28" s="251" t="s">
        <v>361</v>
      </c>
      <c r="G28" s="252">
        <v>10750</v>
      </c>
      <c r="H28" s="253">
        <v>1</v>
      </c>
      <c r="I28" s="253">
        <v>2</v>
      </c>
      <c r="J28" s="254">
        <f t="shared" si="2"/>
        <v>21500</v>
      </c>
      <c r="K28" s="255"/>
      <c r="L28" s="256"/>
      <c r="M28" s="5" t="str">
        <f t="shared" si="1"/>
        <v/>
      </c>
    </row>
    <row r="29" spans="1:13" x14ac:dyDescent="0.15">
      <c r="A29" s="246" t="s">
        <v>334</v>
      </c>
      <c r="B29" s="247" t="s">
        <v>366</v>
      </c>
      <c r="C29" s="248" t="s">
        <v>342</v>
      </c>
      <c r="D29" s="409">
        <v>209</v>
      </c>
      <c r="E29" s="270" t="s">
        <v>82</v>
      </c>
      <c r="F29" s="251" t="s">
        <v>362</v>
      </c>
      <c r="G29" s="252">
        <v>500</v>
      </c>
      <c r="H29" s="253">
        <v>1</v>
      </c>
      <c r="I29" s="253">
        <v>1</v>
      </c>
      <c r="J29" s="254">
        <f t="shared" si="2"/>
        <v>500</v>
      </c>
      <c r="K29" s="255"/>
      <c r="L29" s="256"/>
      <c r="M29" s="5" t="str">
        <f t="shared" si="1"/>
        <v/>
      </c>
    </row>
    <row r="30" spans="1:13" ht="24" x14ac:dyDescent="0.15">
      <c r="A30" s="246" t="s">
        <v>338</v>
      </c>
      <c r="B30" s="247" t="s">
        <v>363</v>
      </c>
      <c r="C30" s="248" t="s">
        <v>358</v>
      </c>
      <c r="D30" s="409">
        <v>210</v>
      </c>
      <c r="E30" s="270" t="s">
        <v>117</v>
      </c>
      <c r="F30" s="251" t="s">
        <v>177</v>
      </c>
      <c r="G30" s="252">
        <v>80390</v>
      </c>
      <c r="H30" s="253">
        <v>1</v>
      </c>
      <c r="I30" s="253">
        <v>1</v>
      </c>
      <c r="J30" s="254">
        <f t="shared" si="2"/>
        <v>80390</v>
      </c>
      <c r="K30" s="255"/>
      <c r="L30" s="256"/>
      <c r="M30" s="5" t="str">
        <f t="shared" si="1"/>
        <v/>
      </c>
    </row>
    <row r="31" spans="1:13" x14ac:dyDescent="0.15">
      <c r="A31" s="246"/>
      <c r="B31" s="247"/>
      <c r="C31" s="248"/>
      <c r="D31" s="409">
        <v>211</v>
      </c>
      <c r="E31" s="270"/>
      <c r="F31" s="251"/>
      <c r="G31" s="252"/>
      <c r="H31" s="253"/>
      <c r="I31" s="253"/>
      <c r="J31" s="254">
        <f t="shared" si="2"/>
        <v>0</v>
      </c>
      <c r="K31" s="255"/>
      <c r="L31" s="256"/>
      <c r="M31" s="5" t="str">
        <f t="shared" si="1"/>
        <v/>
      </c>
    </row>
    <row r="32" spans="1:13" x14ac:dyDescent="0.15">
      <c r="A32" s="246"/>
      <c r="B32" s="247"/>
      <c r="C32" s="248"/>
      <c r="D32" s="409">
        <v>212</v>
      </c>
      <c r="E32" s="270"/>
      <c r="F32" s="251"/>
      <c r="G32" s="252"/>
      <c r="H32" s="253"/>
      <c r="I32" s="253"/>
      <c r="J32" s="254">
        <f t="shared" si="2"/>
        <v>0</v>
      </c>
      <c r="K32" s="255"/>
      <c r="L32" s="256"/>
      <c r="M32" s="5" t="str">
        <f t="shared" si="1"/>
        <v/>
      </c>
    </row>
    <row r="33" spans="1:13" x14ac:dyDescent="0.15">
      <c r="A33" s="246"/>
      <c r="B33" s="247"/>
      <c r="C33" s="248"/>
      <c r="D33" s="409">
        <v>213</v>
      </c>
      <c r="E33" s="270"/>
      <c r="F33" s="251"/>
      <c r="G33" s="252"/>
      <c r="H33" s="253"/>
      <c r="I33" s="253"/>
      <c r="J33" s="254">
        <f t="shared" si="2"/>
        <v>0</v>
      </c>
      <c r="K33" s="255"/>
      <c r="L33" s="256"/>
      <c r="M33" s="5" t="str">
        <f t="shared" si="1"/>
        <v/>
      </c>
    </row>
    <row r="34" spans="1:13" x14ac:dyDescent="0.15">
      <c r="A34" s="246"/>
      <c r="B34" s="247"/>
      <c r="C34" s="248"/>
      <c r="D34" s="409">
        <v>214</v>
      </c>
      <c r="E34" s="270"/>
      <c r="F34" s="251"/>
      <c r="G34" s="252"/>
      <c r="H34" s="253"/>
      <c r="I34" s="253"/>
      <c r="J34" s="254">
        <f t="shared" si="2"/>
        <v>0</v>
      </c>
      <c r="K34" s="255"/>
      <c r="L34" s="256"/>
      <c r="M34" s="5" t="str">
        <f t="shared" si="1"/>
        <v/>
      </c>
    </row>
    <row r="35" spans="1:13" ht="14.25" thickBot="1" x14ac:dyDescent="0.2">
      <c r="A35" s="402"/>
      <c r="B35" s="410"/>
      <c r="C35" s="411"/>
      <c r="D35" s="412">
        <v>215</v>
      </c>
      <c r="E35" s="283"/>
      <c r="F35" s="283"/>
      <c r="G35" s="284"/>
      <c r="H35" s="285"/>
      <c r="I35" s="285"/>
      <c r="J35" s="286">
        <f t="shared" si="2"/>
        <v>0</v>
      </c>
      <c r="K35" s="413"/>
      <c r="L35" s="288"/>
      <c r="M35" s="5" t="str">
        <f t="shared" si="1"/>
        <v/>
      </c>
    </row>
    <row r="36" spans="1:13" ht="24" customHeight="1" thickBot="1" x14ac:dyDescent="0.2">
      <c r="A36" s="51"/>
      <c r="B36" s="51"/>
      <c r="C36" s="51"/>
      <c r="D36" s="51"/>
      <c r="E36" s="27" t="s">
        <v>199</v>
      </c>
      <c r="F36" s="654"/>
      <c r="G36" s="654"/>
    </row>
    <row r="37" spans="1:13" ht="24" customHeight="1" thickBot="1" x14ac:dyDescent="0.2">
      <c r="A37" s="51"/>
      <c r="B37" s="51"/>
      <c r="C37" s="51"/>
      <c r="D37" s="51"/>
      <c r="E37" s="234" t="s">
        <v>90</v>
      </c>
      <c r="F37" s="224" t="s">
        <v>255</v>
      </c>
      <c r="G37" s="153" t="s">
        <v>12</v>
      </c>
      <c r="H37" s="655" t="s">
        <v>216</v>
      </c>
      <c r="I37" s="656"/>
      <c r="J37" s="224" t="s">
        <v>94</v>
      </c>
      <c r="K37" s="579" t="s">
        <v>256</v>
      </c>
      <c r="L37" s="620"/>
    </row>
    <row r="38" spans="1:13" ht="14.25" thickTop="1" x14ac:dyDescent="0.15">
      <c r="A38" s="51"/>
      <c r="B38" s="51"/>
      <c r="C38" s="51"/>
      <c r="D38" s="51"/>
      <c r="E38" s="291" t="s">
        <v>80</v>
      </c>
      <c r="F38" s="342">
        <f>'1-1'!B21</f>
        <v>110000</v>
      </c>
      <c r="G38" s="344">
        <f t="shared" ref="G38:G46" si="3">-SUMIF($E$4:$E$18,$E38,$J$4:$J$18)+SUMIF($E$21:$E$35,$E38,$J$21:$J$35)</f>
        <v>8000</v>
      </c>
      <c r="H38" s="588">
        <f t="shared" ref="H38:H46" si="4">-SUMIF($E$4:$E$18,$E38,$M$4:$M$18)+SUMIF($E$21:$E$35,$E38,$M$21:$M$35)</f>
        <v>0</v>
      </c>
      <c r="I38" s="588"/>
      <c r="J38" s="343">
        <f t="shared" ref="J38:J46" si="5">G38-H38</f>
        <v>8000</v>
      </c>
      <c r="K38" s="588">
        <f t="shared" ref="K38:K46" si="6">F38+G38</f>
        <v>118000</v>
      </c>
      <c r="L38" s="645"/>
    </row>
    <row r="39" spans="1:13" x14ac:dyDescent="0.15">
      <c r="A39" s="51"/>
      <c r="B39" s="51"/>
      <c r="C39" s="51"/>
      <c r="D39" s="51"/>
      <c r="E39" s="292" t="s">
        <v>81</v>
      </c>
      <c r="F39" s="346">
        <f>'1-1'!C21</f>
        <v>319000</v>
      </c>
      <c r="G39" s="344">
        <f t="shared" si="3"/>
        <v>-2180</v>
      </c>
      <c r="H39" s="566">
        <f t="shared" si="4"/>
        <v>0</v>
      </c>
      <c r="I39" s="566"/>
      <c r="J39" s="346">
        <f t="shared" si="5"/>
        <v>-2180</v>
      </c>
      <c r="K39" s="566">
        <f t="shared" si="6"/>
        <v>316820</v>
      </c>
      <c r="L39" s="569"/>
    </row>
    <row r="40" spans="1:13" x14ac:dyDescent="0.15">
      <c r="A40" s="51"/>
      <c r="B40" s="51"/>
      <c r="C40" s="51"/>
      <c r="D40" s="51"/>
      <c r="E40" s="292" t="s">
        <v>105</v>
      </c>
      <c r="F40" s="346">
        <f>'1-1'!D21</f>
        <v>316610</v>
      </c>
      <c r="G40" s="344">
        <f t="shared" si="3"/>
        <v>92280</v>
      </c>
      <c r="H40" s="566">
        <f t="shared" si="4"/>
        <v>0</v>
      </c>
      <c r="I40" s="566"/>
      <c r="J40" s="346">
        <f t="shared" si="5"/>
        <v>92280</v>
      </c>
      <c r="K40" s="566">
        <f t="shared" si="6"/>
        <v>408890</v>
      </c>
      <c r="L40" s="569"/>
    </row>
    <row r="41" spans="1:13" x14ac:dyDescent="0.15">
      <c r="A41" s="51"/>
      <c r="B41" s="51"/>
      <c r="C41" s="51"/>
      <c r="D41" s="51"/>
      <c r="E41" s="292" t="s">
        <v>106</v>
      </c>
      <c r="F41" s="346">
        <f>'1-1'!E21</f>
        <v>0</v>
      </c>
      <c r="G41" s="344">
        <f t="shared" si="3"/>
        <v>0</v>
      </c>
      <c r="H41" s="566">
        <f t="shared" si="4"/>
        <v>0</v>
      </c>
      <c r="I41" s="566"/>
      <c r="J41" s="346">
        <f t="shared" si="5"/>
        <v>0</v>
      </c>
      <c r="K41" s="566">
        <f t="shared" si="6"/>
        <v>0</v>
      </c>
      <c r="L41" s="569"/>
    </row>
    <row r="42" spans="1:13" x14ac:dyDescent="0.15">
      <c r="A42" s="51"/>
      <c r="B42" s="51"/>
      <c r="C42" s="51"/>
      <c r="D42" s="51"/>
      <c r="E42" s="292" t="s">
        <v>82</v>
      </c>
      <c r="F42" s="346">
        <f>'1-1'!F21</f>
        <v>22000</v>
      </c>
      <c r="G42" s="344">
        <f t="shared" si="3"/>
        <v>0</v>
      </c>
      <c r="H42" s="566">
        <f t="shared" si="4"/>
        <v>0</v>
      </c>
      <c r="I42" s="566"/>
      <c r="J42" s="346">
        <f t="shared" si="5"/>
        <v>0</v>
      </c>
      <c r="K42" s="566">
        <f t="shared" si="6"/>
        <v>22000</v>
      </c>
      <c r="L42" s="569"/>
    </row>
    <row r="43" spans="1:13" x14ac:dyDescent="0.15">
      <c r="A43" s="51"/>
      <c r="B43" s="51"/>
      <c r="C43" s="51"/>
      <c r="D43" s="51"/>
      <c r="E43" s="292" t="s">
        <v>83</v>
      </c>
      <c r="F43" s="346">
        <f>'1-1'!G21</f>
        <v>0</v>
      </c>
      <c r="G43" s="344">
        <f t="shared" si="3"/>
        <v>0</v>
      </c>
      <c r="H43" s="566">
        <f t="shared" si="4"/>
        <v>0</v>
      </c>
      <c r="I43" s="566"/>
      <c r="J43" s="346">
        <f t="shared" si="5"/>
        <v>0</v>
      </c>
      <c r="K43" s="566">
        <f t="shared" si="6"/>
        <v>0</v>
      </c>
      <c r="L43" s="569"/>
    </row>
    <row r="44" spans="1:13" x14ac:dyDescent="0.15">
      <c r="A44" s="51"/>
      <c r="B44" s="51"/>
      <c r="C44" s="51"/>
      <c r="D44" s="51"/>
      <c r="E44" s="292" t="s">
        <v>84</v>
      </c>
      <c r="F44" s="346">
        <f>'1-1'!H21</f>
        <v>0</v>
      </c>
      <c r="G44" s="344">
        <f t="shared" si="3"/>
        <v>0</v>
      </c>
      <c r="H44" s="566">
        <f t="shared" si="4"/>
        <v>0</v>
      </c>
      <c r="I44" s="566"/>
      <c r="J44" s="346">
        <f t="shared" si="5"/>
        <v>0</v>
      </c>
      <c r="K44" s="566">
        <f t="shared" si="6"/>
        <v>0</v>
      </c>
      <c r="L44" s="569"/>
    </row>
    <row r="45" spans="1:13" x14ac:dyDescent="0.15">
      <c r="A45" s="51"/>
      <c r="B45" s="51"/>
      <c r="C45" s="51"/>
      <c r="D45" s="51"/>
      <c r="E45" s="292" t="s">
        <v>85</v>
      </c>
      <c r="F45" s="346">
        <f>'1-1'!I21</f>
        <v>0</v>
      </c>
      <c r="G45" s="344">
        <f t="shared" si="3"/>
        <v>0</v>
      </c>
      <c r="H45" s="566">
        <f t="shared" si="4"/>
        <v>0</v>
      </c>
      <c r="I45" s="566"/>
      <c r="J45" s="346">
        <f t="shared" si="5"/>
        <v>0</v>
      </c>
      <c r="K45" s="566">
        <f t="shared" si="6"/>
        <v>0</v>
      </c>
      <c r="L45" s="569"/>
    </row>
    <row r="46" spans="1:13" ht="14.25" thickBot="1" x14ac:dyDescent="0.2">
      <c r="A46" s="51"/>
      <c r="B46" s="51"/>
      <c r="C46" s="51"/>
      <c r="D46" s="51"/>
      <c r="E46" s="292" t="s">
        <v>117</v>
      </c>
      <c r="F46" s="405">
        <f>'1-1'!J21</f>
        <v>232390</v>
      </c>
      <c r="G46" s="344">
        <f t="shared" si="3"/>
        <v>-2500</v>
      </c>
      <c r="H46" s="634">
        <f t="shared" si="4"/>
        <v>0</v>
      </c>
      <c r="I46" s="634"/>
      <c r="J46" s="347">
        <f t="shared" si="5"/>
        <v>-2500</v>
      </c>
      <c r="K46" s="634">
        <f t="shared" si="6"/>
        <v>229890</v>
      </c>
      <c r="L46" s="635"/>
    </row>
    <row r="47" spans="1:13" ht="15" thickTop="1" thickBot="1" x14ac:dyDescent="0.2">
      <c r="A47" s="51"/>
      <c r="B47" s="51"/>
      <c r="C47" s="51"/>
      <c r="D47" s="51"/>
      <c r="E47" s="406" t="s">
        <v>11</v>
      </c>
      <c r="F47" s="349">
        <f>SUM(F38:F46)</f>
        <v>1000000</v>
      </c>
      <c r="G47" s="350">
        <f>SUM(G38:G46)</f>
        <v>95600</v>
      </c>
      <c r="H47" s="651">
        <f>SUM(H38:I46)</f>
        <v>0</v>
      </c>
      <c r="I47" s="653"/>
      <c r="J47" s="351">
        <f>SUM(J38:J46)</f>
        <v>95600</v>
      </c>
      <c r="K47" s="651">
        <f>SUM(K38:L46)</f>
        <v>1095600</v>
      </c>
      <c r="L47" s="65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1" t="str">
        <f>'1-1'!H1:K1</f>
        <v>（学校番号：S19）</v>
      </c>
      <c r="I1" s="541"/>
      <c r="J1" s="541"/>
      <c r="K1" s="541"/>
    </row>
    <row r="2" spans="1:11" s="1" customFormat="1" ht="18" customHeight="1" x14ac:dyDescent="0.15">
      <c r="H2" s="541" t="str">
        <f>'1-1'!H2:K2</f>
        <v>（財務会計コード番号：11541）</v>
      </c>
      <c r="I2" s="541"/>
      <c r="J2" s="541"/>
      <c r="K2" s="541"/>
    </row>
    <row r="3" spans="1:11" s="1" customFormat="1" ht="18" customHeight="1" x14ac:dyDescent="0.15">
      <c r="K3" s="2"/>
    </row>
    <row r="4" spans="1:11" s="1" customFormat="1" ht="18" customHeight="1" x14ac:dyDescent="0.15">
      <c r="H4" s="542" t="s">
        <v>4</v>
      </c>
      <c r="I4" s="542"/>
      <c r="J4" s="542"/>
      <c r="K4" s="542"/>
    </row>
    <row r="5" spans="1:11" s="1" customFormat="1" ht="18" customHeight="1" x14ac:dyDescent="0.15">
      <c r="H5" s="542" t="s">
        <v>124</v>
      </c>
      <c r="I5" s="542"/>
      <c r="J5" s="542"/>
      <c r="K5" s="542"/>
    </row>
    <row r="6" spans="1:11" s="1" customFormat="1" ht="18" customHeight="1" x14ac:dyDescent="0.15">
      <c r="A6" s="3" t="s">
        <v>2</v>
      </c>
      <c r="H6" s="4"/>
      <c r="K6" s="11"/>
    </row>
    <row r="7" spans="1:11" s="1" customFormat="1" ht="18" customHeight="1" x14ac:dyDescent="0.15">
      <c r="A7" s="4"/>
      <c r="H7" s="542" t="str">
        <f>'1-1'!H7:K7</f>
        <v>府立枚方支援学校　</v>
      </c>
      <c r="I7" s="542"/>
      <c r="J7" s="542"/>
      <c r="K7" s="542"/>
    </row>
    <row r="8" spans="1:11" s="1" customFormat="1" ht="18" customHeight="1" x14ac:dyDescent="0.15">
      <c r="A8" s="4"/>
      <c r="H8" s="542" t="str">
        <f>'1-1'!H8:K8</f>
        <v>　校長　井上　昌二　</v>
      </c>
      <c r="I8" s="542"/>
      <c r="J8" s="542"/>
      <c r="K8" s="542"/>
    </row>
    <row r="9" spans="1:11" s="1" customFormat="1" ht="42" customHeight="1" x14ac:dyDescent="0.15">
      <c r="A9" s="4"/>
      <c r="H9" s="2"/>
      <c r="K9" s="44"/>
    </row>
    <row r="10" spans="1:11" ht="24" customHeight="1" x14ac:dyDescent="0.15">
      <c r="A10" s="532" t="s">
        <v>227</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4" t="s">
        <v>248</v>
      </c>
      <c r="B14" s="535"/>
      <c r="C14" s="536"/>
      <c r="D14" s="537">
        <f>K23</f>
        <v>1006724</v>
      </c>
      <c r="E14" s="538"/>
      <c r="F14" s="539"/>
      <c r="G14" s="614"/>
      <c r="H14" s="615"/>
      <c r="I14" s="615"/>
      <c r="J14" s="615"/>
      <c r="K14" s="95">
        <f>'1-1'!K14</f>
        <v>0</v>
      </c>
    </row>
    <row r="15" spans="1:1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ht="39" customHeight="1" thickTop="1" x14ac:dyDescent="0.15">
      <c r="A16" s="20" t="s">
        <v>241</v>
      </c>
      <c r="B16" s="441">
        <f>'2-1'!B23</f>
        <v>0</v>
      </c>
      <c r="C16" s="441">
        <f>'2-1'!C23</f>
        <v>0</v>
      </c>
      <c r="D16" s="441">
        <f>'2-1'!D23</f>
        <v>194920</v>
      </c>
      <c r="E16" s="441">
        <f>'2-1'!E23</f>
        <v>0</v>
      </c>
      <c r="F16" s="441">
        <f>'2-1'!F23</f>
        <v>0</v>
      </c>
      <c r="G16" s="441">
        <f>'2-1'!G23</f>
        <v>0</v>
      </c>
      <c r="H16" s="441">
        <f>'2-1'!H23</f>
        <v>0</v>
      </c>
      <c r="I16" s="441">
        <f>'2-1'!I23</f>
        <v>0</v>
      </c>
      <c r="J16" s="441">
        <f>'2-1'!J23</f>
        <v>0</v>
      </c>
      <c r="K16" s="443">
        <f t="shared" ref="K16:K23" si="0">SUM(B16:J16)</f>
        <v>194920</v>
      </c>
    </row>
    <row r="17" spans="1:11" ht="39" customHeight="1" x14ac:dyDescent="0.15">
      <c r="A17" s="20" t="s">
        <v>215</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264</v>
      </c>
      <c r="B18" s="444">
        <f>B16-B17</f>
        <v>0</v>
      </c>
      <c r="C18" s="444">
        <f t="shared" ref="C18:J18" si="1">C16-C17</f>
        <v>0</v>
      </c>
      <c r="D18" s="444">
        <f t="shared" si="1"/>
        <v>194920</v>
      </c>
      <c r="E18" s="444">
        <f t="shared" si="1"/>
        <v>0</v>
      </c>
      <c r="F18" s="444">
        <f t="shared" si="1"/>
        <v>0</v>
      </c>
      <c r="G18" s="444">
        <f t="shared" si="1"/>
        <v>0</v>
      </c>
      <c r="H18" s="444">
        <f t="shared" si="1"/>
        <v>0</v>
      </c>
      <c r="I18" s="444">
        <f t="shared" si="1"/>
        <v>0</v>
      </c>
      <c r="J18" s="444">
        <f t="shared" si="1"/>
        <v>0</v>
      </c>
      <c r="K18" s="447">
        <f t="shared" si="0"/>
        <v>194920</v>
      </c>
    </row>
    <row r="19" spans="1:11" ht="39" customHeight="1" x14ac:dyDescent="0.15">
      <c r="A19" s="20" t="s">
        <v>12</v>
      </c>
      <c r="B19" s="441">
        <f>'随時③-2'!G38</f>
        <v>0</v>
      </c>
      <c r="C19" s="316">
        <f>'随時③-2'!G39</f>
        <v>0</v>
      </c>
      <c r="D19" s="316">
        <f>'随時③-2'!G40</f>
        <v>0</v>
      </c>
      <c r="E19" s="316">
        <f>'随時③-2'!G41</f>
        <v>0</v>
      </c>
      <c r="F19" s="316">
        <f>'随時③-2'!G42</f>
        <v>0</v>
      </c>
      <c r="G19" s="316">
        <f>'随時③-2'!G43</f>
        <v>0</v>
      </c>
      <c r="H19" s="316">
        <f>'随時③-2'!G44</f>
        <v>0</v>
      </c>
      <c r="I19" s="316">
        <f>'随時③-2'!G45</f>
        <v>0</v>
      </c>
      <c r="J19" s="442">
        <f>'随時③-2'!G46</f>
        <v>0</v>
      </c>
      <c r="K19" s="443">
        <f t="shared" si="0"/>
        <v>0</v>
      </c>
    </row>
    <row r="20" spans="1:11" ht="39" customHeight="1" thickBot="1" x14ac:dyDescent="0.2">
      <c r="A20" s="41" t="s">
        <v>215</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95</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242</v>
      </c>
      <c r="B22" s="218">
        <f>B16+B19</f>
        <v>0</v>
      </c>
      <c r="C22" s="218">
        <f t="shared" ref="C22:J22" si="3">C16+C19</f>
        <v>0</v>
      </c>
      <c r="D22" s="218">
        <f t="shared" si="3"/>
        <v>194920</v>
      </c>
      <c r="E22" s="218">
        <f t="shared" si="3"/>
        <v>0</v>
      </c>
      <c r="F22" s="218">
        <f t="shared" si="3"/>
        <v>0</v>
      </c>
      <c r="G22" s="218">
        <f t="shared" si="3"/>
        <v>0</v>
      </c>
      <c r="H22" s="218">
        <f t="shared" si="3"/>
        <v>0</v>
      </c>
      <c r="I22" s="218">
        <f t="shared" si="3"/>
        <v>0</v>
      </c>
      <c r="J22" s="218">
        <f t="shared" si="3"/>
        <v>0</v>
      </c>
      <c r="K22" s="440">
        <f t="shared" si="0"/>
        <v>194920</v>
      </c>
    </row>
    <row r="23" spans="1:11" ht="39" customHeight="1" thickBot="1" x14ac:dyDescent="0.2">
      <c r="A23" s="21" t="s">
        <v>265</v>
      </c>
      <c r="B23" s="214">
        <f>'2-1'!B19+'随時③-1'!B22</f>
        <v>98000</v>
      </c>
      <c r="C23" s="214">
        <f>'2-1'!C19+'随時③-1'!C22</f>
        <v>285320</v>
      </c>
      <c r="D23" s="214">
        <f>'2-1'!D19+'随時③-1'!D22</f>
        <v>457114</v>
      </c>
      <c r="E23" s="214">
        <f>'2-1'!E19+'随時③-1'!E22</f>
        <v>0</v>
      </c>
      <c r="F23" s="214">
        <f>'2-1'!F19+'随時③-1'!F22</f>
        <v>500</v>
      </c>
      <c r="G23" s="214">
        <f>'2-1'!G19+'随時③-1'!G22</f>
        <v>0</v>
      </c>
      <c r="H23" s="214">
        <f>'2-1'!H19+'随時③-1'!H22</f>
        <v>0</v>
      </c>
      <c r="I23" s="214">
        <f>'2-1'!I19+'随時③-1'!I22</f>
        <v>0</v>
      </c>
      <c r="J23" s="214">
        <f>'2-1'!J19+'随時③-1'!J22</f>
        <v>165790</v>
      </c>
      <c r="K23" s="217">
        <f t="shared" si="0"/>
        <v>1006724</v>
      </c>
    </row>
    <row r="24" spans="1:11" ht="39" customHeight="1" thickBot="1" x14ac:dyDescent="0.2">
      <c r="A24" s="31" t="s">
        <v>92</v>
      </c>
      <c r="B24" s="657" t="s">
        <v>102</v>
      </c>
      <c r="C24" s="597"/>
      <c r="D24" s="597"/>
      <c r="E24" s="597"/>
      <c r="F24" s="597"/>
      <c r="G24" s="597"/>
      <c r="H24" s="597"/>
      <c r="I24" s="597"/>
      <c r="J24" s="597"/>
      <c r="K24" s="59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8" t="s">
        <v>125</v>
      </c>
      <c r="E3" s="94" t="s">
        <v>0</v>
      </c>
      <c r="F3" s="94" t="s">
        <v>153</v>
      </c>
      <c r="G3" s="94" t="s">
        <v>86</v>
      </c>
      <c r="H3" s="479" t="s">
        <v>197</v>
      </c>
      <c r="I3" s="94" t="s">
        <v>87</v>
      </c>
      <c r="J3" s="94" t="s">
        <v>88</v>
      </c>
      <c r="K3" s="222" t="s">
        <v>96</v>
      </c>
      <c r="L3" s="290" t="s">
        <v>93</v>
      </c>
    </row>
    <row r="4" spans="1:13" x14ac:dyDescent="0.15">
      <c r="A4" s="89"/>
      <c r="B4" s="65"/>
      <c r="C4" s="65"/>
      <c r="D4" s="41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2" t="s">
        <v>120</v>
      </c>
      <c r="B20" s="414" t="s">
        <v>121</v>
      </c>
      <c r="C20" s="94" t="s">
        <v>123</v>
      </c>
      <c r="D20" s="92" t="s">
        <v>125</v>
      </c>
      <c r="E20" s="94" t="s">
        <v>0</v>
      </c>
      <c r="F20" s="94" t="s">
        <v>153</v>
      </c>
      <c r="G20" s="94" t="s">
        <v>86</v>
      </c>
      <c r="H20" s="479" t="s">
        <v>197</v>
      </c>
      <c r="I20" s="94" t="s">
        <v>87</v>
      </c>
      <c r="J20" s="94" t="s">
        <v>88</v>
      </c>
      <c r="K20" s="222" t="s">
        <v>96</v>
      </c>
      <c r="L20" s="415" t="s">
        <v>93</v>
      </c>
    </row>
    <row r="21" spans="1:13" s="471" customFormat="1" ht="13.5" customHeight="1" x14ac:dyDescent="0.15">
      <c r="A21" s="355"/>
      <c r="B21" s="236"/>
      <c r="C21" s="257"/>
      <c r="D21" s="470">
        <v>401</v>
      </c>
      <c r="E21" s="270"/>
      <c r="F21" s="270"/>
      <c r="G21" s="335"/>
      <c r="H21" s="336"/>
      <c r="I21" s="336"/>
      <c r="J21" s="389">
        <f>G21*H21*I21</f>
        <v>0</v>
      </c>
      <c r="K21" s="273"/>
      <c r="L21" s="274"/>
      <c r="M21" s="471" t="str">
        <f t="shared" ref="M21:M35" si="1">IF(K21="◎",J21,"")</f>
        <v/>
      </c>
    </row>
    <row r="22" spans="1:13" s="471" customFormat="1" ht="13.5" customHeight="1" x14ac:dyDescent="0.15">
      <c r="A22" s="246"/>
      <c r="B22" s="247"/>
      <c r="C22" s="248"/>
      <c r="D22" s="472">
        <v>402</v>
      </c>
      <c r="E22" s="270"/>
      <c r="F22" s="251"/>
      <c r="G22" s="314"/>
      <c r="H22" s="315"/>
      <c r="I22" s="315"/>
      <c r="J22" s="389">
        <f t="shared" ref="J22:J35" si="2">G22*H22*I22</f>
        <v>0</v>
      </c>
      <c r="K22" s="255"/>
      <c r="L22" s="256"/>
      <c r="M22" s="471" t="str">
        <f t="shared" si="1"/>
        <v/>
      </c>
    </row>
    <row r="23" spans="1:13" s="471" customFormat="1" ht="13.5" customHeight="1" x14ac:dyDescent="0.15">
      <c r="A23" s="246"/>
      <c r="B23" s="247"/>
      <c r="C23" s="248"/>
      <c r="D23" s="472">
        <v>403</v>
      </c>
      <c r="E23" s="270"/>
      <c r="F23" s="251"/>
      <c r="G23" s="314"/>
      <c r="H23" s="315"/>
      <c r="I23" s="315"/>
      <c r="J23" s="389">
        <f t="shared" si="2"/>
        <v>0</v>
      </c>
      <c r="K23" s="255"/>
      <c r="L23" s="256"/>
      <c r="M23" s="471" t="str">
        <f t="shared" si="1"/>
        <v/>
      </c>
    </row>
    <row r="24" spans="1:13" s="471" customFormat="1" ht="13.5" customHeight="1" x14ac:dyDescent="0.15">
      <c r="A24" s="246"/>
      <c r="B24" s="247"/>
      <c r="C24" s="248"/>
      <c r="D24" s="472">
        <v>404</v>
      </c>
      <c r="E24" s="270"/>
      <c r="F24" s="251"/>
      <c r="G24" s="314"/>
      <c r="H24" s="315"/>
      <c r="I24" s="315"/>
      <c r="J24" s="389">
        <f t="shared" si="2"/>
        <v>0</v>
      </c>
      <c r="K24" s="255"/>
      <c r="L24" s="256"/>
      <c r="M24" s="471" t="str">
        <f t="shared" si="1"/>
        <v/>
      </c>
    </row>
    <row r="25" spans="1:13" s="471" customFormat="1" ht="13.5" customHeight="1" x14ac:dyDescent="0.15">
      <c r="A25" s="246"/>
      <c r="B25" s="247"/>
      <c r="C25" s="248"/>
      <c r="D25" s="472">
        <v>405</v>
      </c>
      <c r="E25" s="270"/>
      <c r="F25" s="251"/>
      <c r="G25" s="314"/>
      <c r="H25" s="315"/>
      <c r="I25" s="315"/>
      <c r="J25" s="389">
        <f t="shared" si="2"/>
        <v>0</v>
      </c>
      <c r="K25" s="255"/>
      <c r="L25" s="256"/>
      <c r="M25" s="471" t="str">
        <f t="shared" si="1"/>
        <v/>
      </c>
    </row>
    <row r="26" spans="1:13" s="471" customFormat="1" ht="13.5" customHeight="1" x14ac:dyDescent="0.15">
      <c r="A26" s="246"/>
      <c r="B26" s="247"/>
      <c r="C26" s="248"/>
      <c r="D26" s="472">
        <v>406</v>
      </c>
      <c r="E26" s="270"/>
      <c r="F26" s="251"/>
      <c r="G26" s="314"/>
      <c r="H26" s="315"/>
      <c r="I26" s="315"/>
      <c r="J26" s="389">
        <f t="shared" si="2"/>
        <v>0</v>
      </c>
      <c r="K26" s="255"/>
      <c r="L26" s="256"/>
      <c r="M26" s="471" t="str">
        <f t="shared" si="1"/>
        <v/>
      </c>
    </row>
    <row r="27" spans="1:13" s="471" customFormat="1" ht="13.5" customHeight="1" x14ac:dyDescent="0.15">
      <c r="A27" s="246"/>
      <c r="B27" s="247"/>
      <c r="C27" s="248"/>
      <c r="D27" s="472">
        <v>407</v>
      </c>
      <c r="E27" s="270"/>
      <c r="F27" s="251"/>
      <c r="G27" s="314"/>
      <c r="H27" s="315"/>
      <c r="I27" s="315"/>
      <c r="J27" s="389">
        <f t="shared" si="2"/>
        <v>0</v>
      </c>
      <c r="K27" s="255"/>
      <c r="L27" s="256"/>
      <c r="M27" s="471" t="str">
        <f t="shared" si="1"/>
        <v/>
      </c>
    </row>
    <row r="28" spans="1:13" s="471" customFormat="1" ht="13.5" customHeight="1" x14ac:dyDescent="0.15">
      <c r="A28" s="246"/>
      <c r="B28" s="247"/>
      <c r="C28" s="248"/>
      <c r="D28" s="472">
        <v>408</v>
      </c>
      <c r="E28" s="270"/>
      <c r="F28" s="251"/>
      <c r="G28" s="314"/>
      <c r="H28" s="315"/>
      <c r="I28" s="315"/>
      <c r="J28" s="389">
        <f t="shared" si="2"/>
        <v>0</v>
      </c>
      <c r="K28" s="255"/>
      <c r="L28" s="256"/>
      <c r="M28" s="471" t="str">
        <f t="shared" si="1"/>
        <v/>
      </c>
    </row>
    <row r="29" spans="1:13" s="471" customFormat="1" ht="13.5" customHeight="1" x14ac:dyDescent="0.15">
      <c r="A29" s="246"/>
      <c r="B29" s="247"/>
      <c r="C29" s="248"/>
      <c r="D29" s="472">
        <v>409</v>
      </c>
      <c r="E29" s="270"/>
      <c r="F29" s="270"/>
      <c r="G29" s="314"/>
      <c r="H29" s="315"/>
      <c r="I29" s="315"/>
      <c r="J29" s="389">
        <f t="shared" si="2"/>
        <v>0</v>
      </c>
      <c r="K29" s="255"/>
      <c r="L29" s="256"/>
      <c r="M29" s="471" t="str">
        <f t="shared" si="1"/>
        <v/>
      </c>
    </row>
    <row r="30" spans="1:13" s="471" customFormat="1" ht="13.5" customHeight="1" x14ac:dyDescent="0.15">
      <c r="A30" s="246"/>
      <c r="B30" s="247"/>
      <c r="C30" s="248"/>
      <c r="D30" s="472">
        <v>410</v>
      </c>
      <c r="E30" s="270"/>
      <c r="F30" s="251"/>
      <c r="G30" s="314"/>
      <c r="H30" s="315"/>
      <c r="I30" s="315"/>
      <c r="J30" s="389">
        <f t="shared" si="2"/>
        <v>0</v>
      </c>
      <c r="K30" s="255"/>
      <c r="L30" s="256"/>
      <c r="M30" s="471" t="str">
        <f t="shared" si="1"/>
        <v/>
      </c>
    </row>
    <row r="31" spans="1:13" s="471" customFormat="1" ht="13.5" customHeight="1" x14ac:dyDescent="0.15">
      <c r="A31" s="246"/>
      <c r="B31" s="247"/>
      <c r="C31" s="248"/>
      <c r="D31" s="472">
        <v>411</v>
      </c>
      <c r="E31" s="270"/>
      <c r="F31" s="251"/>
      <c r="G31" s="314"/>
      <c r="H31" s="315"/>
      <c r="I31" s="315"/>
      <c r="J31" s="389">
        <f t="shared" si="2"/>
        <v>0</v>
      </c>
      <c r="K31" s="255"/>
      <c r="L31" s="256"/>
      <c r="M31" s="471" t="str">
        <f t="shared" si="1"/>
        <v/>
      </c>
    </row>
    <row r="32" spans="1:13" s="471" customFormat="1" ht="13.5" customHeight="1" x14ac:dyDescent="0.15">
      <c r="A32" s="246"/>
      <c r="B32" s="247"/>
      <c r="C32" s="248"/>
      <c r="D32" s="472">
        <v>412</v>
      </c>
      <c r="E32" s="270"/>
      <c r="F32" s="251"/>
      <c r="G32" s="314"/>
      <c r="H32" s="315"/>
      <c r="I32" s="315"/>
      <c r="J32" s="389">
        <f t="shared" si="2"/>
        <v>0</v>
      </c>
      <c r="K32" s="255"/>
      <c r="L32" s="256"/>
      <c r="M32" s="471" t="str">
        <f t="shared" si="1"/>
        <v/>
      </c>
    </row>
    <row r="33" spans="1:13" s="471" customFormat="1" ht="13.5" customHeight="1" x14ac:dyDescent="0.15">
      <c r="A33" s="246"/>
      <c r="B33" s="247"/>
      <c r="C33" s="248"/>
      <c r="D33" s="472">
        <v>413</v>
      </c>
      <c r="E33" s="270"/>
      <c r="F33" s="251"/>
      <c r="G33" s="314"/>
      <c r="H33" s="315"/>
      <c r="I33" s="315"/>
      <c r="J33" s="389">
        <f t="shared" si="2"/>
        <v>0</v>
      </c>
      <c r="K33" s="255"/>
      <c r="L33" s="256"/>
      <c r="M33" s="471" t="str">
        <f t="shared" si="1"/>
        <v/>
      </c>
    </row>
    <row r="34" spans="1:13" s="471" customFormat="1" ht="13.5" customHeight="1" x14ac:dyDescent="0.15">
      <c r="A34" s="246"/>
      <c r="B34" s="247"/>
      <c r="C34" s="248"/>
      <c r="D34" s="472">
        <v>414</v>
      </c>
      <c r="E34" s="270"/>
      <c r="F34" s="251"/>
      <c r="G34" s="314"/>
      <c r="H34" s="315"/>
      <c r="I34" s="315"/>
      <c r="J34" s="389">
        <f t="shared" si="2"/>
        <v>0</v>
      </c>
      <c r="K34" s="255"/>
      <c r="L34" s="256"/>
      <c r="M34" s="471" t="str">
        <f t="shared" si="1"/>
        <v/>
      </c>
    </row>
    <row r="35" spans="1:13" s="471" customFormat="1" ht="13.5" customHeight="1" thickBot="1" x14ac:dyDescent="0.2">
      <c r="A35" s="402"/>
      <c r="B35" s="410"/>
      <c r="C35" s="411"/>
      <c r="D35" s="473">
        <v>415</v>
      </c>
      <c r="E35" s="283"/>
      <c r="F35" s="283"/>
      <c r="G35" s="474"/>
      <c r="H35" s="475"/>
      <c r="I35" s="475"/>
      <c r="J35" s="467">
        <f t="shared" si="2"/>
        <v>0</v>
      </c>
      <c r="K35" s="476"/>
      <c r="L35" s="477"/>
      <c r="M35" s="471" t="str">
        <f t="shared" si="1"/>
        <v/>
      </c>
    </row>
    <row r="36" spans="1:13" ht="24" customHeight="1" thickBot="1" x14ac:dyDescent="0.2">
      <c r="A36" s="51"/>
      <c r="B36" s="51"/>
      <c r="C36" s="51"/>
      <c r="E36" s="438" t="s">
        <v>198</v>
      </c>
      <c r="F36" s="654"/>
      <c r="G36" s="654"/>
    </row>
    <row r="37" spans="1:13" ht="24" customHeight="1" thickBot="1" x14ac:dyDescent="0.2">
      <c r="A37" s="51"/>
      <c r="B37" s="51"/>
      <c r="C37" s="51"/>
      <c r="E37" s="234" t="s">
        <v>90</v>
      </c>
      <c r="F37" s="224" t="s">
        <v>243</v>
      </c>
      <c r="G37" s="224" t="s">
        <v>12</v>
      </c>
      <c r="H37" s="655" t="s">
        <v>216</v>
      </c>
      <c r="I37" s="656"/>
      <c r="J37" s="153" t="s">
        <v>94</v>
      </c>
      <c r="K37" s="636" t="s">
        <v>244</v>
      </c>
      <c r="L37" s="637"/>
    </row>
    <row r="38" spans="1:13" ht="14.25" thickTop="1" x14ac:dyDescent="0.15">
      <c r="A38" s="51"/>
      <c r="B38" s="51"/>
      <c r="C38" s="51"/>
      <c r="E38" s="292" t="s">
        <v>80</v>
      </c>
      <c r="F38" s="342">
        <f>'2-1'!B23</f>
        <v>0</v>
      </c>
      <c r="G38" s="342">
        <f t="shared" ref="G38:G46" si="3">-SUMIF($E$4:$E$18,$E38,$J$4:$J$18)+SUMIF($E$21:$E$35,$E38,$J$21:$J$35)</f>
        <v>0</v>
      </c>
      <c r="H38" s="589">
        <f t="shared" ref="H38:H46" si="4">-SUMIF($E$4:$E$18,$E38,$M$4:$M$18)+SUMIF($E$21:$E$35,$E38,$M$21:$M$35)</f>
        <v>0</v>
      </c>
      <c r="I38" s="627"/>
      <c r="J38" s="344">
        <f t="shared" ref="J38:J46" si="5">G38-H38</f>
        <v>0</v>
      </c>
      <c r="K38" s="570">
        <f t="shared" ref="K38:K46" si="6">F38+G38</f>
        <v>0</v>
      </c>
      <c r="L38" s="638"/>
    </row>
    <row r="39" spans="1:13" x14ac:dyDescent="0.15">
      <c r="A39" s="51"/>
      <c r="B39" s="51"/>
      <c r="C39" s="51"/>
      <c r="E39" s="292" t="s">
        <v>81</v>
      </c>
      <c r="F39" s="346">
        <f>'2-1'!C23</f>
        <v>0</v>
      </c>
      <c r="G39" s="342">
        <f t="shared" si="3"/>
        <v>0</v>
      </c>
      <c r="H39" s="567">
        <f t="shared" si="4"/>
        <v>0</v>
      </c>
      <c r="I39" s="616"/>
      <c r="J39" s="344">
        <f t="shared" si="5"/>
        <v>0</v>
      </c>
      <c r="K39" s="570">
        <f t="shared" si="6"/>
        <v>0</v>
      </c>
      <c r="L39" s="638"/>
    </row>
    <row r="40" spans="1:13" x14ac:dyDescent="0.15">
      <c r="A40" s="51"/>
      <c r="B40" s="51"/>
      <c r="C40" s="51"/>
      <c r="E40" s="292" t="s">
        <v>105</v>
      </c>
      <c r="F40" s="346">
        <f>'2-1'!D23</f>
        <v>194920</v>
      </c>
      <c r="G40" s="342">
        <f t="shared" si="3"/>
        <v>0</v>
      </c>
      <c r="H40" s="567">
        <f t="shared" si="4"/>
        <v>0</v>
      </c>
      <c r="I40" s="616"/>
      <c r="J40" s="344">
        <f t="shared" si="5"/>
        <v>0</v>
      </c>
      <c r="K40" s="570">
        <f t="shared" si="6"/>
        <v>194920</v>
      </c>
      <c r="L40" s="638"/>
    </row>
    <row r="41" spans="1:13" x14ac:dyDescent="0.15">
      <c r="A41" s="51"/>
      <c r="B41" s="51"/>
      <c r="C41" s="51"/>
      <c r="E41" s="292" t="s">
        <v>106</v>
      </c>
      <c r="F41" s="346">
        <f>'2-1'!E23</f>
        <v>0</v>
      </c>
      <c r="G41" s="342">
        <f t="shared" si="3"/>
        <v>0</v>
      </c>
      <c r="H41" s="567">
        <f t="shared" si="4"/>
        <v>0</v>
      </c>
      <c r="I41" s="616"/>
      <c r="J41" s="344">
        <f t="shared" si="5"/>
        <v>0</v>
      </c>
      <c r="K41" s="570">
        <f t="shared" si="6"/>
        <v>0</v>
      </c>
      <c r="L41" s="638"/>
    </row>
    <row r="42" spans="1:13" x14ac:dyDescent="0.15">
      <c r="A42" s="51"/>
      <c r="B42" s="51"/>
      <c r="C42" s="51"/>
      <c r="E42" s="292" t="s">
        <v>82</v>
      </c>
      <c r="F42" s="346">
        <f>'2-1'!F23</f>
        <v>0</v>
      </c>
      <c r="G42" s="342">
        <f t="shared" si="3"/>
        <v>0</v>
      </c>
      <c r="H42" s="567">
        <f t="shared" si="4"/>
        <v>0</v>
      </c>
      <c r="I42" s="616"/>
      <c r="J42" s="344">
        <f t="shared" si="5"/>
        <v>0</v>
      </c>
      <c r="K42" s="570">
        <f t="shared" si="6"/>
        <v>0</v>
      </c>
      <c r="L42" s="638"/>
    </row>
    <row r="43" spans="1:13" x14ac:dyDescent="0.15">
      <c r="A43" s="51"/>
      <c r="B43" s="51"/>
      <c r="C43" s="51"/>
      <c r="E43" s="292" t="s">
        <v>83</v>
      </c>
      <c r="F43" s="346">
        <f>'2-1'!G23</f>
        <v>0</v>
      </c>
      <c r="G43" s="342">
        <f t="shared" si="3"/>
        <v>0</v>
      </c>
      <c r="H43" s="567">
        <f t="shared" si="4"/>
        <v>0</v>
      </c>
      <c r="I43" s="616"/>
      <c r="J43" s="344">
        <f t="shared" si="5"/>
        <v>0</v>
      </c>
      <c r="K43" s="570">
        <f t="shared" si="6"/>
        <v>0</v>
      </c>
      <c r="L43" s="638"/>
    </row>
    <row r="44" spans="1:13" x14ac:dyDescent="0.15">
      <c r="A44" s="51"/>
      <c r="B44" s="51"/>
      <c r="C44" s="51"/>
      <c r="E44" s="292" t="s">
        <v>84</v>
      </c>
      <c r="F44" s="346">
        <f>'2-1'!H23</f>
        <v>0</v>
      </c>
      <c r="G44" s="342">
        <f t="shared" si="3"/>
        <v>0</v>
      </c>
      <c r="H44" s="567">
        <f t="shared" si="4"/>
        <v>0</v>
      </c>
      <c r="I44" s="616"/>
      <c r="J44" s="344">
        <f t="shared" si="5"/>
        <v>0</v>
      </c>
      <c r="K44" s="570">
        <f t="shared" si="6"/>
        <v>0</v>
      </c>
      <c r="L44" s="638"/>
    </row>
    <row r="45" spans="1:13" x14ac:dyDescent="0.15">
      <c r="A45" s="51"/>
      <c r="B45" s="51"/>
      <c r="C45" s="51"/>
      <c r="E45" s="292" t="s">
        <v>85</v>
      </c>
      <c r="F45" s="346">
        <f>'2-1'!I23</f>
        <v>0</v>
      </c>
      <c r="G45" s="342">
        <f t="shared" si="3"/>
        <v>0</v>
      </c>
      <c r="H45" s="567">
        <f t="shared" si="4"/>
        <v>0</v>
      </c>
      <c r="I45" s="616"/>
      <c r="J45" s="344">
        <f t="shared" si="5"/>
        <v>0</v>
      </c>
      <c r="K45" s="570">
        <f t="shared" si="6"/>
        <v>0</v>
      </c>
      <c r="L45" s="638"/>
    </row>
    <row r="46" spans="1:13" ht="14.25" thickBot="1" x14ac:dyDescent="0.2">
      <c r="A46" s="51"/>
      <c r="B46" s="51"/>
      <c r="C46" s="51"/>
      <c r="E46" s="292" t="s">
        <v>117</v>
      </c>
      <c r="F46" s="405">
        <f>'2-1'!J23</f>
        <v>0</v>
      </c>
      <c r="G46" s="342">
        <f t="shared" si="3"/>
        <v>0</v>
      </c>
      <c r="H46" s="659">
        <f t="shared" si="4"/>
        <v>0</v>
      </c>
      <c r="I46" s="660"/>
      <c r="J46" s="344">
        <f t="shared" si="5"/>
        <v>0</v>
      </c>
      <c r="K46" s="634">
        <f t="shared" si="6"/>
        <v>0</v>
      </c>
      <c r="L46" s="635"/>
    </row>
    <row r="47" spans="1:13" ht="15" thickTop="1" thickBot="1" x14ac:dyDescent="0.2">
      <c r="A47" s="51"/>
      <c r="B47" s="51"/>
      <c r="C47" s="51"/>
      <c r="E47" s="406" t="s">
        <v>11</v>
      </c>
      <c r="F47" s="349">
        <f>SUM(F38:F46)</f>
        <v>194920</v>
      </c>
      <c r="G47" s="349">
        <f>SUM(G38:G46)</f>
        <v>0</v>
      </c>
      <c r="H47" s="658">
        <f>SUM(H38:I46)</f>
        <v>0</v>
      </c>
      <c r="I47" s="653"/>
      <c r="J47" s="350">
        <f>SUM(J38:J46)</f>
        <v>0</v>
      </c>
      <c r="K47" s="631">
        <f>SUM(K38:L46)</f>
        <v>194920</v>
      </c>
      <c r="L47" s="63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M140" sqref="M140"/>
      <selection pane="topRight" activeCell="M140" sqref="M140"/>
      <selection pane="bottomLeft" activeCell="M140" sqref="M140"/>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86" t="s">
        <v>122</v>
      </c>
      <c r="G2" s="584"/>
      <c r="H2" s="584"/>
      <c r="I2" s="584"/>
      <c r="J2" s="587"/>
      <c r="K2" s="583" t="s">
        <v>99</v>
      </c>
      <c r="L2" s="584"/>
      <c r="M2" s="584"/>
      <c r="N2" s="584"/>
      <c r="O2" s="585"/>
      <c r="P2" s="13"/>
    </row>
    <row r="3" spans="1:23" ht="24" customHeight="1" x14ac:dyDescent="0.15">
      <c r="A3" s="429" t="s">
        <v>120</v>
      </c>
      <c r="B3" s="289" t="s">
        <v>121</v>
      </c>
      <c r="C3" s="58" t="s">
        <v>123</v>
      </c>
      <c r="D3" s="94" t="s">
        <v>140</v>
      </c>
      <c r="E3" s="94" t="s">
        <v>0</v>
      </c>
      <c r="F3" s="94" t="s">
        <v>153</v>
      </c>
      <c r="G3" s="94" t="s">
        <v>86</v>
      </c>
      <c r="H3" s="479" t="s">
        <v>197</v>
      </c>
      <c r="I3" s="94" t="s">
        <v>87</v>
      </c>
      <c r="J3" s="94" t="s">
        <v>88</v>
      </c>
      <c r="K3" s="392" t="s">
        <v>155</v>
      </c>
      <c r="L3" s="393" t="s">
        <v>86</v>
      </c>
      <c r="M3" s="479" t="s">
        <v>197</v>
      </c>
      <c r="N3" s="393" t="s">
        <v>87</v>
      </c>
      <c r="O3" s="394" t="s">
        <v>88</v>
      </c>
      <c r="P3" s="222" t="s">
        <v>96</v>
      </c>
      <c r="Q3" s="290" t="s">
        <v>93</v>
      </c>
      <c r="R3" s="60" t="s">
        <v>127</v>
      </c>
      <c r="S3" s="59" t="s">
        <v>128</v>
      </c>
      <c r="T3" s="59" t="s">
        <v>129</v>
      </c>
      <c r="U3" s="59" t="s">
        <v>130</v>
      </c>
    </row>
    <row r="4" spans="1:23" ht="30" hidden="1" customHeight="1" x14ac:dyDescent="0.15">
      <c r="A4" s="356" t="str">
        <f>'1-2'!A4</f>
        <v>Ⅳ</v>
      </c>
      <c r="B4" s="357" t="str">
        <f>'1-2'!B4</f>
        <v>３－１－（１）－エ</v>
      </c>
      <c r="C4" s="358" t="str">
        <f>'1-2'!C4</f>
        <v>知的障がい支援学校としての専門性の向上</v>
      </c>
      <c r="D4" s="238">
        <v>1</v>
      </c>
      <c r="E4" s="297" t="str">
        <f>'2-2'!E4</f>
        <v/>
      </c>
      <c r="F4" s="297" t="str">
        <f>'2-2'!F4</f>
        <v>取消し</v>
      </c>
      <c r="G4" s="298">
        <f>'2-2'!G4</f>
        <v>0</v>
      </c>
      <c r="H4" s="299">
        <f>'2-2'!H4</f>
        <v>0</v>
      </c>
      <c r="I4" s="299">
        <f>'2-2'!I4</f>
        <v>0</v>
      </c>
      <c r="J4" s="359">
        <f>'2-2'!J4</f>
        <v>0</v>
      </c>
      <c r="K4" s="360" t="str">
        <f>'2-2'!K4</f>
        <v>取消し</v>
      </c>
      <c r="L4" s="298">
        <f>'2-2'!L4</f>
        <v>80390</v>
      </c>
      <c r="M4" s="299">
        <f>'2-2'!M4</f>
        <v>0</v>
      </c>
      <c r="N4" s="299">
        <f>'2-2'!N4</f>
        <v>0</v>
      </c>
      <c r="O4" s="361">
        <f>L4*M4*N4</f>
        <v>0</v>
      </c>
      <c r="P4" s="362" t="str">
        <f>'2-2'!P4</f>
        <v/>
      </c>
      <c r="Q4" s="363"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15">
      <c r="A5" s="364" t="str">
        <f>'1-2'!A5</f>
        <v>Ⅳ</v>
      </c>
      <c r="B5" s="365" t="str">
        <f>'1-2'!B5</f>
        <v>３－１－（１）－エ</v>
      </c>
      <c r="C5" s="366" t="str">
        <f>'1-2'!C5</f>
        <v>知的障がい支援学校としての専門性の向上</v>
      </c>
      <c r="D5" s="249">
        <v>2</v>
      </c>
      <c r="E5" s="309" t="str">
        <f>'2-2'!E5</f>
        <v>旅費</v>
      </c>
      <c r="F5" s="310" t="str">
        <f>'2-2'!F5</f>
        <v>全国特別支援学校長会総会及び研究協議会</v>
      </c>
      <c r="G5" s="219">
        <f>'2-2'!G5</f>
        <v>45400</v>
      </c>
      <c r="H5" s="311">
        <f>'2-2'!H5</f>
        <v>1</v>
      </c>
      <c r="I5" s="311">
        <f>'2-2'!I5</f>
        <v>1</v>
      </c>
      <c r="J5" s="367">
        <f>'2-2'!J5</f>
        <v>45400</v>
      </c>
      <c r="K5" s="368" t="str">
        <f>'2-2'!K5</f>
        <v>全国特別支援学校長会総会及び研究協議会</v>
      </c>
      <c r="L5" s="219">
        <f>'2-2'!L5</f>
        <v>46160</v>
      </c>
      <c r="M5" s="311">
        <f>'2-2'!M5</f>
        <v>1</v>
      </c>
      <c r="N5" s="311">
        <f>'2-2'!N5</f>
        <v>1</v>
      </c>
      <c r="O5" s="337">
        <f>L5*M5*N5</f>
        <v>46160</v>
      </c>
      <c r="P5" s="369">
        <f>'2-2'!P5</f>
        <v>0</v>
      </c>
      <c r="Q5" s="370">
        <f>'2-2'!Q5</f>
        <v>0</v>
      </c>
      <c r="R5" s="24">
        <f>IF(AND(ISNA(MATCH($D5,'随時②-2'!$D$4:$D$18,0)),ISNA(MATCH($D5,'随時③-2'!$D$4:$D$18,0))),0,1)</f>
        <v>0</v>
      </c>
      <c r="S5" s="61" t="str">
        <f t="shared" si="0"/>
        <v/>
      </c>
      <c r="T5" s="61" t="str">
        <f t="shared" si="1"/>
        <v/>
      </c>
      <c r="U5" s="5">
        <f t="shared" ref="U5:U68" si="2">IF($E5=0,"",VLOOKUP($E5,$V$5:$X$13,2))</f>
        <v>2</v>
      </c>
      <c r="V5" s="5" t="s">
        <v>131</v>
      </c>
      <c r="W5" s="5">
        <v>6</v>
      </c>
    </row>
    <row r="6" spans="1:23" ht="30" customHeight="1" x14ac:dyDescent="0.15">
      <c r="A6" s="364" t="str">
        <f>'1-2'!A6</f>
        <v>Ⅳ</v>
      </c>
      <c r="B6" s="365" t="str">
        <f>'1-2'!B6</f>
        <v>３－１－（１）－エ</v>
      </c>
      <c r="C6" s="366" t="str">
        <f>'1-2'!C6</f>
        <v>知的障がい支援学校としての専門性の向上</v>
      </c>
      <c r="D6" s="249">
        <v>3</v>
      </c>
      <c r="E6" s="309" t="str">
        <f>'2-2'!E6</f>
        <v>負担金、補助及び交付金</v>
      </c>
      <c r="F6" s="310" t="str">
        <f>'2-2'!F6</f>
        <v>全国特別支援学校長会総会及び研究協議会　参加費</v>
      </c>
      <c r="G6" s="219">
        <f>'2-2'!G6</f>
        <v>3000</v>
      </c>
      <c r="H6" s="311">
        <f>'2-2'!H6</f>
        <v>1</v>
      </c>
      <c r="I6" s="311">
        <f>'2-2'!I6</f>
        <v>1</v>
      </c>
      <c r="J6" s="367">
        <f>'2-2'!J6</f>
        <v>3000</v>
      </c>
      <c r="K6" s="368" t="str">
        <f>'2-2'!K6</f>
        <v>全国特別支援学校長会総会及び研究協議会　参加費</v>
      </c>
      <c r="L6" s="219">
        <f>'2-2'!L6</f>
        <v>3000</v>
      </c>
      <c r="M6" s="311">
        <f>'2-2'!M6</f>
        <v>1</v>
      </c>
      <c r="N6" s="311">
        <f>'2-2'!N6</f>
        <v>1</v>
      </c>
      <c r="O6" s="337">
        <f t="shared" ref="O6:O69" si="3">L6*M6*N6</f>
        <v>3000</v>
      </c>
      <c r="P6" s="369">
        <f>'2-2'!P6</f>
        <v>0</v>
      </c>
      <c r="Q6" s="370">
        <f>'2-2'!Q6</f>
        <v>0</v>
      </c>
      <c r="R6" s="24">
        <f>IF(AND(ISNA(MATCH($D6,'随時②-2'!$D$4:$D$18,0)),ISNA(MATCH($D6,'随時③-2'!$D$4:$D$18,0))),0,1)</f>
        <v>0</v>
      </c>
      <c r="S6" s="61" t="str">
        <f t="shared" si="0"/>
        <v/>
      </c>
      <c r="T6" s="61" t="str">
        <f t="shared" si="1"/>
        <v/>
      </c>
      <c r="U6" s="5">
        <f t="shared" si="2"/>
        <v>9</v>
      </c>
      <c r="V6" s="5" t="s">
        <v>132</v>
      </c>
      <c r="W6" s="5">
        <v>4</v>
      </c>
    </row>
    <row r="7" spans="1:23" ht="30" customHeight="1" x14ac:dyDescent="0.15">
      <c r="A7" s="364" t="str">
        <f>'1-2'!A7</f>
        <v>Ⅳ</v>
      </c>
      <c r="B7" s="365" t="str">
        <f>'1-2'!B7</f>
        <v>３－１－（１）－エ</v>
      </c>
      <c r="C7" s="366" t="str">
        <f>'1-2'!C7</f>
        <v>知的障がい支援学校としての専門性の向上</v>
      </c>
      <c r="D7" s="249">
        <v>4</v>
      </c>
      <c r="E7" s="309" t="str">
        <f>'2-2'!E7</f>
        <v>消耗需用費</v>
      </c>
      <c r="F7" s="310" t="str">
        <f>'2-2'!F7</f>
        <v>全国特別支援学校長会総会及び研究協議会　資料代</v>
      </c>
      <c r="G7" s="219">
        <f>'2-2'!G7</f>
        <v>3000</v>
      </c>
      <c r="H7" s="311">
        <f>'2-2'!H7</f>
        <v>1</v>
      </c>
      <c r="I7" s="311">
        <f>'2-2'!I7</f>
        <v>1</v>
      </c>
      <c r="J7" s="367">
        <f>'2-2'!J7</f>
        <v>3000</v>
      </c>
      <c r="K7" s="368" t="str">
        <f>'2-2'!K7</f>
        <v>全国特別支援学校長会総会及び研究協議会　資料代</v>
      </c>
      <c r="L7" s="219">
        <f>'2-2'!L7</f>
        <v>3000</v>
      </c>
      <c r="M7" s="311">
        <f>'2-2'!M7</f>
        <v>1</v>
      </c>
      <c r="N7" s="311">
        <f>'2-2'!N7</f>
        <v>1</v>
      </c>
      <c r="O7" s="337">
        <f t="shared" si="3"/>
        <v>3000</v>
      </c>
      <c r="P7" s="369">
        <f>'2-2'!P7</f>
        <v>0</v>
      </c>
      <c r="Q7" s="370">
        <f>'2-2'!Q7</f>
        <v>0</v>
      </c>
      <c r="R7" s="24">
        <f>IF(AND(ISNA(MATCH($D7,'随時②-2'!$D$4:$D$18,0)),ISNA(MATCH($D7,'随時③-2'!$D$4:$D$18,0))),0,1)</f>
        <v>0</v>
      </c>
      <c r="S7" s="61" t="str">
        <f t="shared" si="0"/>
        <v/>
      </c>
      <c r="T7" s="61" t="str">
        <f t="shared" si="1"/>
        <v/>
      </c>
      <c r="U7" s="5">
        <f t="shared" si="2"/>
        <v>7</v>
      </c>
      <c r="V7" s="5" t="s">
        <v>133</v>
      </c>
      <c r="W7" s="5">
        <v>7</v>
      </c>
    </row>
    <row r="8" spans="1:23" ht="30" customHeight="1" x14ac:dyDescent="0.15">
      <c r="A8" s="364" t="str">
        <f>'1-2'!A8</f>
        <v>Ⅳ</v>
      </c>
      <c r="B8" s="365" t="str">
        <f>'1-2'!B8</f>
        <v>３－１－（１）－エ</v>
      </c>
      <c r="C8" s="366" t="str">
        <f>'1-2'!C8</f>
        <v>知的障がい支援学校としての専門性の向上</v>
      </c>
      <c r="D8" s="258">
        <v>5</v>
      </c>
      <c r="E8" s="309" t="str">
        <f>'2-2'!E8</f>
        <v>旅費</v>
      </c>
      <c r="F8" s="310" t="str">
        <f>'2-2'!F8</f>
        <v>全国特別支援学校知的障害教育校長会総会及び研究協議会</v>
      </c>
      <c r="G8" s="219">
        <f>'2-2'!G8</f>
        <v>23600</v>
      </c>
      <c r="H8" s="311">
        <f>'2-2'!H8</f>
        <v>1</v>
      </c>
      <c r="I8" s="311">
        <f>'2-2'!I8</f>
        <v>1</v>
      </c>
      <c r="J8" s="367">
        <f>'2-2'!J8</f>
        <v>23600</v>
      </c>
      <c r="K8" s="368" t="str">
        <f>'2-2'!K8</f>
        <v>全国特別支援学校知的障害教育校長会総会及び研究協議会</v>
      </c>
      <c r="L8" s="219">
        <f>'2-2'!L8</f>
        <v>22880</v>
      </c>
      <c r="M8" s="311">
        <f>'2-2'!M8</f>
        <v>1</v>
      </c>
      <c r="N8" s="311">
        <f>'2-2'!N8</f>
        <v>1</v>
      </c>
      <c r="O8" s="337">
        <f t="shared" si="3"/>
        <v>22880</v>
      </c>
      <c r="P8" s="369">
        <f>'2-2'!P8</f>
        <v>0</v>
      </c>
      <c r="Q8" s="370">
        <f>'2-2'!Q8</f>
        <v>0</v>
      </c>
      <c r="R8" s="24">
        <f>IF(AND(ISNA(MATCH($D8,'随時②-2'!$D$4:$D$18,0)),ISNA(MATCH($D8,'随時③-2'!$D$4:$D$18,0))),0,1)</f>
        <v>0</v>
      </c>
      <c r="S8" s="61" t="str">
        <f t="shared" si="0"/>
        <v/>
      </c>
      <c r="T8" s="61" t="str">
        <f t="shared" si="1"/>
        <v/>
      </c>
      <c r="U8" s="5">
        <f t="shared" si="2"/>
        <v>2</v>
      </c>
      <c r="V8" s="5" t="s">
        <v>134</v>
      </c>
      <c r="W8" s="5">
        <v>3</v>
      </c>
    </row>
    <row r="9" spans="1:23" ht="30" customHeight="1" x14ac:dyDescent="0.15">
      <c r="A9" s="364" t="str">
        <f>'1-2'!A9</f>
        <v>Ⅳ</v>
      </c>
      <c r="B9" s="365" t="str">
        <f>'1-2'!B9</f>
        <v>３－１－（１）－エ</v>
      </c>
      <c r="C9" s="366" t="str">
        <f>'1-2'!C9</f>
        <v>知的障がい支援学校としての専門性の向上</v>
      </c>
      <c r="D9" s="249">
        <v>6</v>
      </c>
      <c r="E9" s="309" t="str">
        <f>'2-2'!E9</f>
        <v>負担金、補助及び交付金</v>
      </c>
      <c r="F9" s="310" t="str">
        <f>'2-2'!F9</f>
        <v>全国特別支援学校知的障害教育校長会総会及び研究協議会　参加費</v>
      </c>
      <c r="G9" s="219">
        <f>'2-2'!G9</f>
        <v>6000</v>
      </c>
      <c r="H9" s="311">
        <f>'2-2'!H9</f>
        <v>1</v>
      </c>
      <c r="I9" s="311">
        <f>'2-2'!I9</f>
        <v>1</v>
      </c>
      <c r="J9" s="367">
        <f>'2-2'!J9</f>
        <v>6000</v>
      </c>
      <c r="K9" s="368" t="str">
        <f>'2-2'!K9</f>
        <v>全国特別支援学校知的障害教育校長会総会及び研究協議会　参加費</v>
      </c>
      <c r="L9" s="219">
        <f>'2-2'!L9</f>
        <v>3000</v>
      </c>
      <c r="M9" s="311">
        <f>'2-2'!M9</f>
        <v>1</v>
      </c>
      <c r="N9" s="311">
        <f>'2-2'!N9</f>
        <v>1</v>
      </c>
      <c r="O9" s="337">
        <f t="shared" si="3"/>
        <v>3000</v>
      </c>
      <c r="P9" s="369">
        <f>'2-2'!P9</f>
        <v>0</v>
      </c>
      <c r="Q9" s="370">
        <f>'2-2'!Q9</f>
        <v>0</v>
      </c>
      <c r="R9" s="24">
        <f>IF(AND(ISNA(MATCH($D9,'随時②-2'!$D$4:$D$18,0)),ISNA(MATCH($D9,'随時③-2'!$D$4:$D$18,0))),0,1)</f>
        <v>0</v>
      </c>
      <c r="S9" s="61" t="str">
        <f t="shared" si="0"/>
        <v/>
      </c>
      <c r="T9" s="61" t="str">
        <f t="shared" si="1"/>
        <v/>
      </c>
      <c r="U9" s="5">
        <f t="shared" si="2"/>
        <v>9</v>
      </c>
      <c r="V9" s="5" t="s">
        <v>135</v>
      </c>
      <c r="W9" s="5">
        <v>8</v>
      </c>
    </row>
    <row r="10" spans="1:23" ht="30" customHeight="1" x14ac:dyDescent="0.15">
      <c r="A10" s="364" t="str">
        <f>'1-2'!A10</f>
        <v>Ⅳ</v>
      </c>
      <c r="B10" s="365" t="str">
        <f>'1-2'!B10</f>
        <v>３－１－（１）－エ</v>
      </c>
      <c r="C10" s="366" t="str">
        <f>'1-2'!C10</f>
        <v>知的障がい支援学校としての専門性の向上</v>
      </c>
      <c r="D10" s="249">
        <v>7</v>
      </c>
      <c r="E10" s="309" t="str">
        <f>'2-2'!E10</f>
        <v>旅費</v>
      </c>
      <c r="F10" s="310" t="str">
        <f>'2-2'!F10</f>
        <v>全国特別支援学校知的障害教育校教頭会研究協議会</v>
      </c>
      <c r="G10" s="219">
        <f>'2-2'!G10</f>
        <v>29600</v>
      </c>
      <c r="H10" s="311">
        <f>'2-2'!H10</f>
        <v>2</v>
      </c>
      <c r="I10" s="311">
        <f>'2-2'!I10</f>
        <v>1</v>
      </c>
      <c r="J10" s="367">
        <f>'2-2'!J10</f>
        <v>59200</v>
      </c>
      <c r="K10" s="368" t="str">
        <f>'2-2'!K10</f>
        <v>全国特別支援学校知的障害教育校教頭会研究協議会</v>
      </c>
      <c r="L10" s="219">
        <f>'2-2'!L10</f>
        <v>28540</v>
      </c>
      <c r="M10" s="311">
        <f>'2-2'!M10</f>
        <v>1</v>
      </c>
      <c r="N10" s="311">
        <f>'2-2'!N10</f>
        <v>1</v>
      </c>
      <c r="O10" s="337">
        <f t="shared" si="3"/>
        <v>28540</v>
      </c>
      <c r="P10" s="369">
        <f>'2-2'!P10</f>
        <v>0</v>
      </c>
      <c r="Q10" s="370">
        <f>'2-2'!Q10</f>
        <v>0</v>
      </c>
      <c r="R10" s="24">
        <f>IF(AND(ISNA(MATCH($D10,'随時②-2'!$D$4:$D$18,0)),ISNA(MATCH($D10,'随時③-2'!$D$4:$D$18,0))),0,1)</f>
        <v>0</v>
      </c>
      <c r="S10" s="61" t="str">
        <f t="shared" si="0"/>
        <v/>
      </c>
      <c r="T10" s="61" t="str">
        <f t="shared" si="1"/>
        <v/>
      </c>
      <c r="U10" s="5">
        <f t="shared" si="2"/>
        <v>2</v>
      </c>
      <c r="V10" s="5" t="s">
        <v>139</v>
      </c>
      <c r="W10" s="5">
        <v>9</v>
      </c>
    </row>
    <row r="11" spans="1:23" ht="30" customHeight="1" x14ac:dyDescent="0.15">
      <c r="A11" s="364" t="str">
        <f>'1-2'!A11</f>
        <v>Ⅳ</v>
      </c>
      <c r="B11" s="365" t="str">
        <f>'1-2'!B11</f>
        <v>３－１－（１）－エ</v>
      </c>
      <c r="C11" s="366" t="str">
        <f>'1-2'!C11</f>
        <v>知的障がい支援学校としての専門性の向上</v>
      </c>
      <c r="D11" s="258">
        <v>8</v>
      </c>
      <c r="E11" s="309" t="str">
        <f>'2-2'!E11</f>
        <v>負担金、補助及び交付金</v>
      </c>
      <c r="F11" s="310" t="str">
        <f>'2-2'!F11</f>
        <v>全国特別支援学校知的障害教育校教頭会研究協議会　参加費</v>
      </c>
      <c r="G11" s="219">
        <f>'2-2'!G11</f>
        <v>6000</v>
      </c>
      <c r="H11" s="311">
        <f>'2-2'!H11</f>
        <v>2</v>
      </c>
      <c r="I11" s="311">
        <f>'2-2'!I11</f>
        <v>1</v>
      </c>
      <c r="J11" s="367">
        <f>'2-2'!J11</f>
        <v>12000</v>
      </c>
      <c r="K11" s="368" t="str">
        <f>'2-2'!K11</f>
        <v>全国特別支援学校知的障害教育校教頭会研究協議会　参加費</v>
      </c>
      <c r="L11" s="219">
        <f>'2-2'!L11</f>
        <v>6000</v>
      </c>
      <c r="M11" s="311">
        <f>'2-2'!M11</f>
        <v>1</v>
      </c>
      <c r="N11" s="311">
        <f>'2-2'!N11</f>
        <v>1</v>
      </c>
      <c r="O11" s="337">
        <f t="shared" si="3"/>
        <v>6000</v>
      </c>
      <c r="P11" s="369">
        <f>'2-2'!P11</f>
        <v>0</v>
      </c>
      <c r="Q11" s="370">
        <f>'2-2'!Q11</f>
        <v>0</v>
      </c>
      <c r="R11" s="24">
        <f>IF(AND(ISNA(MATCH($D11,'随時②-2'!$D$4:$D$18,0)),ISNA(MATCH($D11,'随時③-2'!$D$4:$D$18,0))),0,1)</f>
        <v>0</v>
      </c>
      <c r="S11" s="61" t="str">
        <f t="shared" si="0"/>
        <v/>
      </c>
      <c r="T11" s="61" t="str">
        <f t="shared" si="1"/>
        <v/>
      </c>
      <c r="U11" s="5">
        <f t="shared" si="2"/>
        <v>9</v>
      </c>
      <c r="V11" s="5" t="s">
        <v>136</v>
      </c>
      <c r="W11" s="5">
        <v>1</v>
      </c>
    </row>
    <row r="12" spans="1:23" ht="30" customHeight="1" x14ac:dyDescent="0.15">
      <c r="A12" s="364" t="str">
        <f>'1-2'!A12</f>
        <v>Ⅳ</v>
      </c>
      <c r="B12" s="365" t="str">
        <f>'1-2'!B12</f>
        <v>３－１－（１）－エ</v>
      </c>
      <c r="C12" s="366" t="str">
        <f>'1-2'!C12</f>
        <v>知的障がい支援学校としての専門性の向上</v>
      </c>
      <c r="D12" s="258">
        <v>9</v>
      </c>
      <c r="E12" s="309" t="str">
        <f>'2-2'!E12</f>
        <v>消耗需用費</v>
      </c>
      <c r="F12" s="310" t="str">
        <f>'2-2'!F12</f>
        <v>全国特別支援学校知的障害教育校教頭会研究協議会　資料代</v>
      </c>
      <c r="G12" s="219">
        <f>'2-2'!G12</f>
        <v>2000</v>
      </c>
      <c r="H12" s="311">
        <f>'2-2'!H12</f>
        <v>2</v>
      </c>
      <c r="I12" s="311">
        <f>'2-2'!I12</f>
        <v>1</v>
      </c>
      <c r="J12" s="367">
        <f>'2-2'!J12</f>
        <v>4000</v>
      </c>
      <c r="K12" s="368" t="str">
        <f>'2-2'!K12</f>
        <v>全国特別支援学校知的障害教育校教頭会研究協議会　資料代</v>
      </c>
      <c r="L12" s="219">
        <f>'2-2'!L12</f>
        <v>2000</v>
      </c>
      <c r="M12" s="311">
        <f>'2-2'!M12</f>
        <v>1</v>
      </c>
      <c r="N12" s="311">
        <f>'2-2'!N12</f>
        <v>1</v>
      </c>
      <c r="O12" s="337">
        <f t="shared" si="3"/>
        <v>2000</v>
      </c>
      <c r="P12" s="369">
        <f>'2-2'!P12</f>
        <v>0</v>
      </c>
      <c r="Q12" s="370">
        <f>'2-2'!Q12</f>
        <v>0</v>
      </c>
      <c r="R12" s="24">
        <f>IF(AND(ISNA(MATCH($D12,'随時②-2'!$D$4:$D$18,0)),ISNA(MATCH($D12,'随時③-2'!$D$4:$D$18,0))),0,1)</f>
        <v>0</v>
      </c>
      <c r="S12" s="61" t="str">
        <f t="shared" si="0"/>
        <v/>
      </c>
      <c r="T12" s="61" t="str">
        <f t="shared" si="1"/>
        <v/>
      </c>
      <c r="U12" s="5">
        <f t="shared" si="2"/>
        <v>7</v>
      </c>
      <c r="V12" s="5" t="s">
        <v>137</v>
      </c>
      <c r="W12" s="5">
        <v>5</v>
      </c>
    </row>
    <row r="13" spans="1:23" ht="30" customHeight="1" x14ac:dyDescent="0.15">
      <c r="A13" s="364" t="str">
        <f>'1-2'!A13</f>
        <v>Ⅳ</v>
      </c>
      <c r="B13" s="365" t="str">
        <f>'1-2'!B13</f>
        <v>３－１－（１）－エ</v>
      </c>
      <c r="C13" s="366" t="str">
        <f>'1-2'!C13</f>
        <v>知的障がい支援学校としての専門性の向上</v>
      </c>
      <c r="D13" s="268">
        <v>10</v>
      </c>
      <c r="E13" s="309" t="str">
        <f>'2-2'!E13</f>
        <v>旅費</v>
      </c>
      <c r="F13" s="310" t="str">
        <f>'2-2'!F13</f>
        <v>全国知的障がいPTA協議会</v>
      </c>
      <c r="G13" s="219">
        <f>'2-2'!G13</f>
        <v>43600</v>
      </c>
      <c r="H13" s="311">
        <f>'2-2'!H13</f>
        <v>1</v>
      </c>
      <c r="I13" s="311">
        <f>'2-2'!I13</f>
        <v>1</v>
      </c>
      <c r="J13" s="367">
        <f>'2-2'!J13</f>
        <v>43600</v>
      </c>
      <c r="K13" s="368" t="str">
        <f>'2-2'!K13</f>
        <v>全国知的障がいPTA協議会</v>
      </c>
      <c r="L13" s="219">
        <f>'2-2'!L13</f>
        <v>44580</v>
      </c>
      <c r="M13" s="311">
        <f>'2-2'!M13</f>
        <v>1</v>
      </c>
      <c r="N13" s="311">
        <f>'2-2'!N13</f>
        <v>1</v>
      </c>
      <c r="O13" s="337">
        <f t="shared" si="3"/>
        <v>44580</v>
      </c>
      <c r="P13" s="369">
        <f>'2-2'!P13</f>
        <v>0</v>
      </c>
      <c r="Q13" s="370">
        <f>'2-2'!Q13</f>
        <v>0</v>
      </c>
      <c r="R13" s="24">
        <f>IF(AND(ISNA(MATCH($D13,'随時②-2'!$D$4:$D$18,0)),ISNA(MATCH($D13,'随時③-2'!$D$4:$D$18,0))),0,1)</f>
        <v>0</v>
      </c>
      <c r="S13" s="61" t="str">
        <f t="shared" si="0"/>
        <v/>
      </c>
      <c r="T13" s="61" t="str">
        <f t="shared" si="1"/>
        <v/>
      </c>
      <c r="U13" s="5">
        <f t="shared" si="2"/>
        <v>2</v>
      </c>
      <c r="V13" s="5" t="s">
        <v>138</v>
      </c>
      <c r="W13" s="5">
        <v>2</v>
      </c>
    </row>
    <row r="14" spans="1:23" ht="30" customHeight="1" x14ac:dyDescent="0.15">
      <c r="A14" s="364" t="str">
        <f>'1-2'!A14</f>
        <v>Ⅳ</v>
      </c>
      <c r="B14" s="365" t="str">
        <f>'1-2'!B14</f>
        <v>３－１－（１）－エ</v>
      </c>
      <c r="C14" s="366" t="str">
        <f>'1-2'!C14</f>
        <v>知的障がい支援学校としての専門性の向上</v>
      </c>
      <c r="D14" s="249">
        <v>11</v>
      </c>
      <c r="E14" s="309" t="str">
        <f>'2-2'!E14</f>
        <v>負担金、補助及び交付金</v>
      </c>
      <c r="F14" s="310" t="str">
        <f>'2-2'!F14</f>
        <v>全国知的障がいPTA協議会　参加費</v>
      </c>
      <c r="G14" s="219">
        <f>'2-2'!G14</f>
        <v>3500</v>
      </c>
      <c r="H14" s="311">
        <f>'2-2'!H14</f>
        <v>1</v>
      </c>
      <c r="I14" s="311">
        <f>'2-2'!I14</f>
        <v>1</v>
      </c>
      <c r="J14" s="367">
        <f>'2-2'!J14</f>
        <v>3500</v>
      </c>
      <c r="K14" s="368" t="str">
        <f>'2-2'!K14</f>
        <v>全国知的障がいPTA協議会　参加費</v>
      </c>
      <c r="L14" s="219">
        <f>'2-2'!L14</f>
        <v>3500</v>
      </c>
      <c r="M14" s="311">
        <f>'2-2'!M14</f>
        <v>1</v>
      </c>
      <c r="N14" s="311">
        <f>'2-2'!N14</f>
        <v>1</v>
      </c>
      <c r="O14" s="337">
        <f t="shared" si="3"/>
        <v>3500</v>
      </c>
      <c r="P14" s="369">
        <f>'2-2'!P14</f>
        <v>0</v>
      </c>
      <c r="Q14" s="370">
        <f>'2-2'!Q14</f>
        <v>0</v>
      </c>
      <c r="R14" s="24">
        <f>IF(AND(ISNA(MATCH($D14,'随時②-2'!$D$4:$D$18,0)),ISNA(MATCH($D14,'随時③-2'!$D$4:$D$18,0))),0,1)</f>
        <v>0</v>
      </c>
      <c r="S14" s="61" t="str">
        <f t="shared" si="0"/>
        <v/>
      </c>
      <c r="T14" s="61" t="str">
        <f t="shared" si="1"/>
        <v/>
      </c>
      <c r="U14" s="5">
        <f t="shared" si="2"/>
        <v>9</v>
      </c>
    </row>
    <row r="15" spans="1:23" ht="30" customHeight="1" x14ac:dyDescent="0.15">
      <c r="A15" s="364" t="str">
        <f>'1-2'!A15</f>
        <v>Ⅰ</v>
      </c>
      <c r="B15" s="365" t="str">
        <f>'1-2'!B15</f>
        <v>３－１－（３）－コ</v>
      </c>
      <c r="C15" s="366" t="str">
        <f>'1-2'!C15</f>
        <v>校内・地域支援の推進</v>
      </c>
      <c r="D15" s="249">
        <v>12</v>
      </c>
      <c r="E15" s="309" t="str">
        <f>'2-2'!E15</f>
        <v>報償費</v>
      </c>
      <c r="F15" s="310" t="str">
        <f>'2-2'!F15</f>
        <v>専門性向上に係る講演会講師謝礼（９月）</v>
      </c>
      <c r="G15" s="219">
        <f>'2-2'!G15</f>
        <v>15000</v>
      </c>
      <c r="H15" s="311">
        <f>'2-2'!H15</f>
        <v>1</v>
      </c>
      <c r="I15" s="311">
        <f>'2-2'!I15</f>
        <v>1</v>
      </c>
      <c r="J15" s="367">
        <f>'2-2'!J15</f>
        <v>15000</v>
      </c>
      <c r="K15" s="368" t="str">
        <f>'2-2'!K15</f>
        <v>専門性向上に係る講演会講師謝礼（９月）</v>
      </c>
      <c r="L15" s="219">
        <f>'2-2'!L15</f>
        <v>15000</v>
      </c>
      <c r="M15" s="311">
        <f>'2-2'!M15</f>
        <v>1</v>
      </c>
      <c r="N15" s="311">
        <f>'2-2'!N15</f>
        <v>1</v>
      </c>
      <c r="O15" s="337">
        <f t="shared" si="3"/>
        <v>15000</v>
      </c>
      <c r="P15" s="369">
        <f>'2-2'!P15</f>
        <v>0</v>
      </c>
      <c r="Q15" s="370">
        <f>'2-2'!Q15</f>
        <v>0</v>
      </c>
      <c r="R15" s="24">
        <f>IF(AND(ISNA(MATCH($D15,'随時②-2'!$D$4:$D$18,0)),ISNA(MATCH($D15,'随時③-2'!$D$4:$D$18,0))),0,1)</f>
        <v>0</v>
      </c>
      <c r="S15" s="61" t="str">
        <f t="shared" si="0"/>
        <v/>
      </c>
      <c r="T15" s="61" t="str">
        <f t="shared" si="1"/>
        <v/>
      </c>
      <c r="U15" s="5">
        <f t="shared" si="2"/>
        <v>1</v>
      </c>
    </row>
    <row r="16" spans="1:23" ht="30" hidden="1" customHeight="1" x14ac:dyDescent="0.15">
      <c r="A16" s="364" t="str">
        <f>'1-2'!A16</f>
        <v>Ⅰ</v>
      </c>
      <c r="B16" s="365" t="str">
        <f>'1-2'!B16</f>
        <v>３－１－（３）－コ</v>
      </c>
      <c r="C16" s="366" t="str">
        <f>'1-2'!C16</f>
        <v>校内・地域支援の推進</v>
      </c>
      <c r="D16" s="249">
        <v>13</v>
      </c>
      <c r="E16" s="309" t="str">
        <f>'2-2'!E16</f>
        <v/>
      </c>
      <c r="F16" s="310" t="str">
        <f>'2-2'!F16</f>
        <v>取消し</v>
      </c>
      <c r="G16" s="219">
        <f>'2-2'!G16</f>
        <v>0</v>
      </c>
      <c r="H16" s="311">
        <f>'2-2'!H16</f>
        <v>0</v>
      </c>
      <c r="I16" s="311">
        <f>'2-2'!I16</f>
        <v>0</v>
      </c>
      <c r="J16" s="367">
        <f>'2-2'!J16</f>
        <v>0</v>
      </c>
      <c r="K16" s="368" t="str">
        <f>'2-2'!K16</f>
        <v>取消し</v>
      </c>
      <c r="L16" s="219">
        <f>'2-2'!L16</f>
        <v>15000</v>
      </c>
      <c r="M16" s="311">
        <f>'2-2'!M16</f>
        <v>1</v>
      </c>
      <c r="N16" s="311">
        <f>'2-2'!N16</f>
        <v>0</v>
      </c>
      <c r="O16" s="337">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hidden="1" customHeight="1" x14ac:dyDescent="0.15">
      <c r="A17" s="364" t="str">
        <f>'1-2'!A17</f>
        <v>Ⅰ</v>
      </c>
      <c r="B17" s="365" t="str">
        <f>'1-2'!B17</f>
        <v>３－１－（３）－コ</v>
      </c>
      <c r="C17" s="366" t="str">
        <f>'1-2'!C17</f>
        <v>校内・地域支援の推進</v>
      </c>
      <c r="D17" s="249">
        <v>14</v>
      </c>
      <c r="E17" s="309" t="str">
        <f>'2-2'!E17</f>
        <v/>
      </c>
      <c r="F17" s="310" t="str">
        <f>'2-2'!F17</f>
        <v>取消し</v>
      </c>
      <c r="G17" s="219">
        <f>'2-2'!G17</f>
        <v>0</v>
      </c>
      <c r="H17" s="311">
        <f>'2-2'!H17</f>
        <v>0</v>
      </c>
      <c r="I17" s="311">
        <f>'2-2'!I17</f>
        <v>0</v>
      </c>
      <c r="J17" s="367">
        <f>'2-2'!J17</f>
        <v>0</v>
      </c>
      <c r="K17" s="368" t="str">
        <f>'2-2'!K17</f>
        <v>取消し</v>
      </c>
      <c r="L17" s="219">
        <f>'2-2'!L17</f>
        <v>3000</v>
      </c>
      <c r="M17" s="311">
        <f>'2-2'!M17</f>
        <v>1</v>
      </c>
      <c r="N17" s="311">
        <f>'2-2'!N17</f>
        <v>1</v>
      </c>
      <c r="O17" s="337">
        <f t="shared" si="3"/>
        <v>3000</v>
      </c>
      <c r="P17" s="369" t="str">
        <f>'2-2'!P17</f>
        <v/>
      </c>
      <c r="Q17" s="370" t="str">
        <f>'2-2'!Q17</f>
        <v/>
      </c>
      <c r="R17" s="24">
        <f>IF(AND(ISNA(MATCH($D17,'随時②-2'!$D$4:$D$18,0)),ISNA(MATCH($D17,'随時③-2'!$D$4:$D$18,0))),0,1)</f>
        <v>1</v>
      </c>
      <c r="S17" s="61" t="str">
        <f t="shared" si="0"/>
        <v/>
      </c>
      <c r="T17" s="61" t="str">
        <f t="shared" si="1"/>
        <v/>
      </c>
      <c r="U17" s="5" t="e">
        <f t="shared" si="2"/>
        <v>#N/A</v>
      </c>
    </row>
    <row r="18" spans="1:21" ht="30" hidden="1" customHeight="1" x14ac:dyDescent="0.15">
      <c r="A18" s="364" t="str">
        <f>'1-2'!A18</f>
        <v>Ⅰ</v>
      </c>
      <c r="B18" s="365" t="str">
        <f>'1-2'!B18</f>
        <v>３－１－（３）－コ</v>
      </c>
      <c r="C18" s="366" t="str">
        <f>'1-2'!C18</f>
        <v>校内・地域支援の推進</v>
      </c>
      <c r="D18" s="249">
        <v>15</v>
      </c>
      <c r="E18" s="309" t="str">
        <f>'2-2'!E18</f>
        <v/>
      </c>
      <c r="F18" s="310" t="str">
        <f>'2-2'!F18</f>
        <v>取消し</v>
      </c>
      <c r="G18" s="219">
        <f>'2-2'!G18</f>
        <v>0</v>
      </c>
      <c r="H18" s="311">
        <f>'2-2'!H18</f>
        <v>0</v>
      </c>
      <c r="I18" s="311">
        <f>'2-2'!I18</f>
        <v>0</v>
      </c>
      <c r="J18" s="367">
        <f>'2-2'!J18</f>
        <v>0</v>
      </c>
      <c r="K18" s="368" t="str">
        <f>'2-2'!K18</f>
        <v>取消し</v>
      </c>
      <c r="L18" s="219">
        <f>'2-2'!L18</f>
        <v>0</v>
      </c>
      <c r="M18" s="311">
        <f>'2-2'!M18</f>
        <v>1</v>
      </c>
      <c r="N18" s="311">
        <f>'2-2'!N18</f>
        <v>0</v>
      </c>
      <c r="O18" s="337">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hidden="1" customHeight="1" x14ac:dyDescent="0.15">
      <c r="A19" s="364" t="str">
        <f>'1-2'!A19</f>
        <v>Ⅰ</v>
      </c>
      <c r="B19" s="365" t="str">
        <f>'1-2'!B19</f>
        <v>３－１－（３）－コ</v>
      </c>
      <c r="C19" s="366" t="str">
        <f>'1-2'!C19</f>
        <v>校内・地域支援の推進</v>
      </c>
      <c r="D19" s="249">
        <v>16</v>
      </c>
      <c r="E19" s="309" t="str">
        <f>'2-2'!E19</f>
        <v/>
      </c>
      <c r="F19" s="310" t="str">
        <f>'2-2'!F19</f>
        <v>取消し</v>
      </c>
      <c r="G19" s="219">
        <f>'2-2'!G19</f>
        <v>0</v>
      </c>
      <c r="H19" s="311">
        <f>'2-2'!H19</f>
        <v>0</v>
      </c>
      <c r="I19" s="311">
        <f>'2-2'!I19</f>
        <v>0</v>
      </c>
      <c r="J19" s="367">
        <f>'2-2'!J19</f>
        <v>0</v>
      </c>
      <c r="K19" s="368" t="str">
        <f>'2-2'!K19</f>
        <v>取消し</v>
      </c>
      <c r="L19" s="219">
        <f>'2-2'!L19</f>
        <v>0</v>
      </c>
      <c r="M19" s="311">
        <f>'2-2'!M19</f>
        <v>0</v>
      </c>
      <c r="N19" s="311">
        <f>'2-2'!N19</f>
        <v>0</v>
      </c>
      <c r="O19" s="337">
        <f t="shared" si="3"/>
        <v>0</v>
      </c>
      <c r="P19" s="369" t="str">
        <f>'2-2'!P19</f>
        <v/>
      </c>
      <c r="Q19" s="370" t="str">
        <f>'2-2'!Q19</f>
        <v/>
      </c>
      <c r="R19" s="24">
        <f>IF(AND(ISNA(MATCH($D19,'随時②-2'!$D$4:$D$18,0)),ISNA(MATCH($D19,'随時③-2'!$D$4:$D$18,0))),0,1)</f>
        <v>1</v>
      </c>
      <c r="S19" s="61" t="str">
        <f t="shared" si="0"/>
        <v/>
      </c>
      <c r="T19" s="61" t="str">
        <f t="shared" si="1"/>
        <v/>
      </c>
      <c r="U19" s="5" t="e">
        <f t="shared" si="2"/>
        <v>#N/A</v>
      </c>
    </row>
    <row r="20" spans="1:21" ht="30" customHeight="1" x14ac:dyDescent="0.15">
      <c r="A20" s="364" t="str">
        <f>'1-2'!A20</f>
        <v>Ⅳ</v>
      </c>
      <c r="B20" s="365" t="str">
        <f>'1-2'!B20</f>
        <v>３－１－（１）－エ</v>
      </c>
      <c r="C20" s="366" t="str">
        <f>'1-2'!C20</f>
        <v>知的障がい支援学校としての専門性の向上</v>
      </c>
      <c r="D20" s="249">
        <v>17</v>
      </c>
      <c r="E20" s="309" t="str">
        <f>'2-2'!E20</f>
        <v>負担金、補助及び交付金</v>
      </c>
      <c r="F20" s="310" t="str">
        <f>'2-2'!F20</f>
        <v>WISCIV検査法研修</v>
      </c>
      <c r="G20" s="219">
        <f>'2-2'!G20</f>
        <v>25000</v>
      </c>
      <c r="H20" s="311">
        <f>'2-2'!H20</f>
        <v>1</v>
      </c>
      <c r="I20" s="311">
        <f>'2-2'!I20</f>
        <v>1</v>
      </c>
      <c r="J20" s="367">
        <f>'2-2'!J20</f>
        <v>25000</v>
      </c>
      <c r="K20" s="368" t="str">
        <f>'2-2'!K20</f>
        <v>WISCIV検査法研修</v>
      </c>
      <c r="L20" s="219">
        <f>'2-2'!L20</f>
        <v>25000</v>
      </c>
      <c r="M20" s="311">
        <f>'2-2'!M20</f>
        <v>1</v>
      </c>
      <c r="N20" s="311">
        <f>'2-2'!N20</f>
        <v>1</v>
      </c>
      <c r="O20" s="337">
        <f t="shared" si="3"/>
        <v>25000</v>
      </c>
      <c r="P20" s="369">
        <f>'2-2'!P20</f>
        <v>0</v>
      </c>
      <c r="Q20" s="370">
        <f>'2-2'!Q20</f>
        <v>0</v>
      </c>
      <c r="R20" s="24">
        <f>IF(AND(ISNA(MATCH($D20,'随時②-2'!$D$4:$D$18,0)),ISNA(MATCH($D20,'随時③-2'!$D$4:$D$18,0))),0,1)</f>
        <v>0</v>
      </c>
      <c r="S20" s="61" t="str">
        <f t="shared" si="0"/>
        <v/>
      </c>
      <c r="T20" s="61" t="str">
        <f t="shared" si="1"/>
        <v/>
      </c>
      <c r="U20" s="5">
        <f t="shared" si="2"/>
        <v>9</v>
      </c>
    </row>
    <row r="21" spans="1:21" ht="30" customHeight="1" x14ac:dyDescent="0.15">
      <c r="A21" s="364" t="str">
        <f>'1-2'!A21</f>
        <v>Ⅳ</v>
      </c>
      <c r="B21" s="365" t="str">
        <f>'1-2'!B21</f>
        <v>３－１－（１）－エ</v>
      </c>
      <c r="C21" s="366" t="str">
        <f>'1-2'!C21</f>
        <v>知的障がい支援学校としての専門性の向上</v>
      </c>
      <c r="D21" s="249">
        <v>18</v>
      </c>
      <c r="E21" s="309" t="str">
        <f>'2-2'!E21</f>
        <v>旅費</v>
      </c>
      <c r="F21" s="310" t="str">
        <f>'2-2'!F21</f>
        <v>公開講座受講者旅費（筑波大学）</v>
      </c>
      <c r="G21" s="219">
        <f>'2-2'!G21</f>
        <v>47400</v>
      </c>
      <c r="H21" s="311">
        <f>'2-2'!H21</f>
        <v>1</v>
      </c>
      <c r="I21" s="311">
        <f>'2-2'!I21</f>
        <v>1</v>
      </c>
      <c r="J21" s="367">
        <f>'2-2'!J21</f>
        <v>47400</v>
      </c>
      <c r="K21" s="368" t="str">
        <f>'2-2'!K21</f>
        <v>公開講座受講者旅費（筑波大学）</v>
      </c>
      <c r="L21" s="219">
        <f>'2-2'!L21</f>
        <v>54880</v>
      </c>
      <c r="M21" s="311">
        <f>'2-2'!M21</f>
        <v>1</v>
      </c>
      <c r="N21" s="311">
        <f>'2-2'!N21</f>
        <v>1</v>
      </c>
      <c r="O21" s="337">
        <f t="shared" si="3"/>
        <v>54880</v>
      </c>
      <c r="P21" s="369">
        <f>'2-2'!P21</f>
        <v>0</v>
      </c>
      <c r="Q21" s="370">
        <f>'2-2'!Q21</f>
        <v>0</v>
      </c>
      <c r="R21" s="24">
        <f>IF(AND(ISNA(MATCH($D21,'随時②-2'!$D$4:$D$18,0)),ISNA(MATCH($D21,'随時③-2'!$D$4:$D$18,0))),0,1)</f>
        <v>0</v>
      </c>
      <c r="S21" s="61" t="str">
        <f t="shared" si="0"/>
        <v/>
      </c>
      <c r="T21" s="61" t="str">
        <f t="shared" si="1"/>
        <v/>
      </c>
      <c r="U21" s="5">
        <f t="shared" si="2"/>
        <v>2</v>
      </c>
    </row>
    <row r="22" spans="1:21" ht="30" customHeight="1" x14ac:dyDescent="0.15">
      <c r="A22" s="364" t="str">
        <f>'1-2'!A22</f>
        <v>Ⅳ</v>
      </c>
      <c r="B22" s="365" t="str">
        <f>'1-2'!B22</f>
        <v>３－１－（１）－エ</v>
      </c>
      <c r="C22" s="366" t="str">
        <f>'1-2'!C22</f>
        <v>知的障がい支援学校としての専門性の向上</v>
      </c>
      <c r="D22" s="249">
        <v>19</v>
      </c>
      <c r="E22" s="309" t="str">
        <f>'2-2'!E22</f>
        <v>負担金、補助及び交付金</v>
      </c>
      <c r="F22" s="310" t="str">
        <f>'2-2'!F22</f>
        <v>公開講座受講者旅費（筑波大学）参加費</v>
      </c>
      <c r="G22" s="219">
        <f>'2-2'!G22</f>
        <v>6500</v>
      </c>
      <c r="H22" s="311">
        <f>'2-2'!H22</f>
        <v>1</v>
      </c>
      <c r="I22" s="311">
        <f>'2-2'!I22</f>
        <v>2</v>
      </c>
      <c r="J22" s="367">
        <f>'2-2'!J22</f>
        <v>13000</v>
      </c>
      <c r="K22" s="368" t="str">
        <f>'2-2'!K22</f>
        <v>公開講座受講者旅費（筑波大学）参加費</v>
      </c>
      <c r="L22" s="219">
        <f>'2-2'!L22</f>
        <v>7500</v>
      </c>
      <c r="M22" s="311">
        <f>'2-2'!M22</f>
        <v>1</v>
      </c>
      <c r="N22" s="311">
        <f>'2-2'!N22</f>
        <v>1</v>
      </c>
      <c r="O22" s="337">
        <f t="shared" si="3"/>
        <v>7500</v>
      </c>
      <c r="P22" s="369">
        <f>'2-2'!P22</f>
        <v>0</v>
      </c>
      <c r="Q22" s="370">
        <f>'2-2'!Q22</f>
        <v>0</v>
      </c>
      <c r="R22" s="24">
        <f>IF(AND(ISNA(MATCH($D22,'随時②-2'!$D$4:$D$18,0)),ISNA(MATCH($D22,'随時③-2'!$D$4:$D$18,0))),0,1)</f>
        <v>0</v>
      </c>
      <c r="S22" s="61" t="str">
        <f t="shared" si="0"/>
        <v/>
      </c>
      <c r="T22" s="61" t="str">
        <f t="shared" si="1"/>
        <v/>
      </c>
      <c r="U22" s="5">
        <f t="shared" si="2"/>
        <v>9</v>
      </c>
    </row>
    <row r="23" spans="1:21" ht="30" customHeight="1" x14ac:dyDescent="0.15">
      <c r="A23" s="364" t="str">
        <f>'1-2'!A23</f>
        <v>Ⅳ</v>
      </c>
      <c r="B23" s="365" t="str">
        <f>'1-2'!B23</f>
        <v>３－１－（１）－エ</v>
      </c>
      <c r="C23" s="366" t="str">
        <f>'1-2'!C23</f>
        <v>知的障がい支援学校としての専門性の向上</v>
      </c>
      <c r="D23" s="249">
        <v>20</v>
      </c>
      <c r="E23" s="309" t="str">
        <f>'2-2'!E23</f>
        <v>旅費</v>
      </c>
      <c r="F23" s="310" t="str">
        <f>'2-2'!F23</f>
        <v>公開講座受講者旅費（東京方面）</v>
      </c>
      <c r="G23" s="219">
        <f>'2-2'!G23</f>
        <v>47400</v>
      </c>
      <c r="H23" s="311">
        <f>'2-2'!H23</f>
        <v>2</v>
      </c>
      <c r="I23" s="311">
        <f>'2-2'!I23</f>
        <v>1</v>
      </c>
      <c r="J23" s="367">
        <f>'2-2'!J23</f>
        <v>94800</v>
      </c>
      <c r="K23" s="368" t="str">
        <f>'2-2'!K23</f>
        <v>公開講座受講者旅費（東京方面）</v>
      </c>
      <c r="L23" s="219">
        <f>'2-2'!L23</f>
        <v>42730</v>
      </c>
      <c r="M23" s="311">
        <f>'2-2'!M23</f>
        <v>2</v>
      </c>
      <c r="N23" s="311">
        <f>'2-2'!N23</f>
        <v>1</v>
      </c>
      <c r="O23" s="337">
        <f t="shared" si="3"/>
        <v>85460</v>
      </c>
      <c r="P23" s="369">
        <f>'2-2'!P23</f>
        <v>0</v>
      </c>
      <c r="Q23" s="370">
        <f>'2-2'!Q23</f>
        <v>0</v>
      </c>
      <c r="R23" s="24">
        <f>IF(AND(ISNA(MATCH($D23,'随時②-2'!$D$4:$D$18,0)),ISNA(MATCH($D23,'随時③-2'!$D$4:$D$18,0))),0,1)</f>
        <v>0</v>
      </c>
      <c r="S23" s="61" t="str">
        <f t="shared" si="0"/>
        <v/>
      </c>
      <c r="T23" s="61" t="str">
        <f t="shared" si="1"/>
        <v/>
      </c>
      <c r="U23" s="5">
        <f t="shared" si="2"/>
        <v>2</v>
      </c>
    </row>
    <row r="24" spans="1:21" ht="30" customHeight="1" x14ac:dyDescent="0.15">
      <c r="A24" s="364" t="str">
        <f>'1-2'!A24</f>
        <v>Ⅳ</v>
      </c>
      <c r="B24" s="365" t="str">
        <f>'1-2'!B24</f>
        <v>３－１－（１）－エ</v>
      </c>
      <c r="C24" s="366" t="str">
        <f>'1-2'!C24</f>
        <v>知的障がい支援学校としての専門性の向上</v>
      </c>
      <c r="D24" s="249">
        <v>21</v>
      </c>
      <c r="E24" s="309" t="str">
        <f>'2-2'!E24</f>
        <v>負担金、補助及び交付金</v>
      </c>
      <c r="F24" s="310" t="str">
        <f>'2-2'!F24</f>
        <v>公開講座受講者旅費（東京方面）参加費</v>
      </c>
      <c r="G24" s="219">
        <f>'2-2'!G24</f>
        <v>35000</v>
      </c>
      <c r="H24" s="311">
        <f>'2-2'!H24</f>
        <v>2</v>
      </c>
      <c r="I24" s="311">
        <f>'2-2'!I24</f>
        <v>1</v>
      </c>
      <c r="J24" s="367">
        <f>'2-2'!J24</f>
        <v>70000</v>
      </c>
      <c r="K24" s="368" t="str">
        <f>'2-2'!K24</f>
        <v>公開講座受講者旅費（東京方面）参加費</v>
      </c>
      <c r="L24" s="219">
        <f>'2-2'!L24</f>
        <v>34400</v>
      </c>
      <c r="M24" s="311">
        <f>'2-2'!M24</f>
        <v>1</v>
      </c>
      <c r="N24" s="311">
        <f>'2-2'!N24</f>
        <v>1</v>
      </c>
      <c r="O24" s="337">
        <f t="shared" si="3"/>
        <v>34400</v>
      </c>
      <c r="P24" s="369">
        <f>'2-2'!P24</f>
        <v>0</v>
      </c>
      <c r="Q24" s="370">
        <f>'2-2'!Q24</f>
        <v>0</v>
      </c>
      <c r="R24" s="24">
        <f>IF(AND(ISNA(MATCH($D24,'随時②-2'!$D$4:$D$18,0)),ISNA(MATCH($D24,'随時③-2'!$D$4:$D$18,0))),0,1)</f>
        <v>0</v>
      </c>
      <c r="S24" s="61" t="str">
        <f t="shared" si="0"/>
        <v/>
      </c>
      <c r="T24" s="61" t="str">
        <f t="shared" si="1"/>
        <v/>
      </c>
      <c r="U24" s="5">
        <f t="shared" si="2"/>
        <v>9</v>
      </c>
    </row>
    <row r="25" spans="1:21" ht="30" customHeight="1" x14ac:dyDescent="0.15">
      <c r="A25" s="364" t="str">
        <f>'1-2'!A25</f>
        <v>Ⅳ</v>
      </c>
      <c r="B25" s="365" t="str">
        <f>'1-2'!B25</f>
        <v>３－１－（１）－エ</v>
      </c>
      <c r="C25" s="366" t="str">
        <f>'1-2'!C25</f>
        <v>知的障がい支援学校としての専門性の向上</v>
      </c>
      <c r="D25" s="249">
        <v>22</v>
      </c>
      <c r="E25" s="309" t="str">
        <f>'2-2'!E25</f>
        <v>消耗需用費</v>
      </c>
      <c r="F25" s="310" t="str">
        <f>'2-2'!F25</f>
        <v>公開講座受講者旅費（東京方面）資料代</v>
      </c>
      <c r="G25" s="219">
        <f>'2-2'!G25</f>
        <v>10500</v>
      </c>
      <c r="H25" s="311">
        <f>'2-2'!H25</f>
        <v>2</v>
      </c>
      <c r="I25" s="311">
        <f>'2-2'!I25</f>
        <v>1</v>
      </c>
      <c r="J25" s="367">
        <f>'2-2'!J25</f>
        <v>21000</v>
      </c>
      <c r="K25" s="368" t="str">
        <f>'2-2'!K25</f>
        <v>公開講座受講者旅費（東京方面）資料代</v>
      </c>
      <c r="L25" s="219">
        <f>'2-2'!L25</f>
        <v>3200</v>
      </c>
      <c r="M25" s="311">
        <f>'2-2'!M25</f>
        <v>1</v>
      </c>
      <c r="N25" s="311">
        <f>'2-2'!N25</f>
        <v>5</v>
      </c>
      <c r="O25" s="337">
        <f t="shared" si="3"/>
        <v>16000</v>
      </c>
      <c r="P25" s="369">
        <f>'2-2'!P25</f>
        <v>0</v>
      </c>
      <c r="Q25" s="370">
        <f>'2-2'!Q25</f>
        <v>0</v>
      </c>
      <c r="R25" s="24">
        <f>IF(AND(ISNA(MATCH($D25,'随時②-2'!$D$4:$D$18,0)),ISNA(MATCH($D25,'随時③-2'!$D$4:$D$18,0))),0,1)</f>
        <v>0</v>
      </c>
      <c r="S25" s="61" t="str">
        <f t="shared" si="0"/>
        <v/>
      </c>
      <c r="T25" s="61" t="str">
        <f t="shared" si="1"/>
        <v/>
      </c>
      <c r="U25" s="5">
        <f t="shared" si="2"/>
        <v>7</v>
      </c>
    </row>
    <row r="26" spans="1:21" ht="30" hidden="1" customHeight="1" x14ac:dyDescent="0.15">
      <c r="A26" s="364" t="str">
        <f>'1-2'!A26</f>
        <v>Ⅴ</v>
      </c>
      <c r="B26" s="365" t="str">
        <f>'1-2'!B26</f>
        <v>３－１－（１）－カ</v>
      </c>
      <c r="C26" s="366" t="str">
        <f>'1-2'!C26</f>
        <v>知的障がい支援学校としての専門性の向上</v>
      </c>
      <c r="D26" s="249">
        <v>23</v>
      </c>
      <c r="E26" s="309" t="str">
        <f>'2-2'!E26</f>
        <v>消耗需用費</v>
      </c>
      <c r="F26" s="310" t="str">
        <f>'2-2'!F26</f>
        <v>テレビとカメラの接続ケーブル</v>
      </c>
      <c r="G26" s="219">
        <f>'2-2'!G26</f>
        <v>3271</v>
      </c>
      <c r="H26" s="311">
        <f>'2-2'!H26</f>
        <v>2</v>
      </c>
      <c r="I26" s="311">
        <f>'2-2'!I26</f>
        <v>1</v>
      </c>
      <c r="J26" s="367">
        <f>'2-2'!J26</f>
        <v>6542</v>
      </c>
      <c r="K26" s="368" t="str">
        <f>'2-2'!K26</f>
        <v>テレビとカメラの接続ケーブル</v>
      </c>
      <c r="L26" s="219">
        <f>'2-2'!L26</f>
        <v>3996</v>
      </c>
      <c r="M26" s="311">
        <f>'2-2'!M26</f>
        <v>1</v>
      </c>
      <c r="N26" s="311">
        <f>'2-2'!N26</f>
        <v>0</v>
      </c>
      <c r="O26" s="337">
        <f t="shared" si="3"/>
        <v>0</v>
      </c>
      <c r="P26" s="369">
        <f>'2-2'!P26</f>
        <v>0</v>
      </c>
      <c r="Q26" s="370">
        <f>'2-2'!Q26</f>
        <v>0</v>
      </c>
      <c r="R26" s="24">
        <f>IF(AND(ISNA(MATCH($D26,'随時②-2'!$D$4:$D$18,0)),ISNA(MATCH($D26,'随時③-2'!$D$4:$D$18,0))),0,1)</f>
        <v>0</v>
      </c>
      <c r="S26" s="61" t="str">
        <f t="shared" si="0"/>
        <v/>
      </c>
      <c r="T26" s="61" t="str">
        <f t="shared" si="1"/>
        <v/>
      </c>
      <c r="U26" s="5">
        <f t="shared" si="2"/>
        <v>7</v>
      </c>
    </row>
    <row r="27" spans="1:21" ht="30" hidden="1" customHeight="1" x14ac:dyDescent="0.15">
      <c r="A27" s="364" t="str">
        <f>'1-2'!A27</f>
        <v>Ⅴ</v>
      </c>
      <c r="B27" s="365" t="str">
        <f>'1-2'!B27</f>
        <v>３－１－（１）－カ</v>
      </c>
      <c r="C27" s="366" t="str">
        <f>'1-2'!C27</f>
        <v>知的障がい支援学校としての専門性の向上</v>
      </c>
      <c r="D27" s="249">
        <v>24</v>
      </c>
      <c r="E27" s="309" t="str">
        <f>'2-2'!E27</f>
        <v/>
      </c>
      <c r="F27" s="310" t="str">
        <f>'2-2'!F27</f>
        <v>取消し</v>
      </c>
      <c r="G27" s="219">
        <f>'2-2'!G27</f>
        <v>0</v>
      </c>
      <c r="H27" s="311">
        <f>'2-2'!H27</f>
        <v>0</v>
      </c>
      <c r="I27" s="311">
        <f>'2-2'!I27</f>
        <v>0</v>
      </c>
      <c r="J27" s="367">
        <f>'2-2'!J27</f>
        <v>0</v>
      </c>
      <c r="K27" s="368" t="str">
        <f>'2-2'!K27</f>
        <v>取消し</v>
      </c>
      <c r="L27" s="219">
        <f>'2-2'!L27</f>
        <v>0</v>
      </c>
      <c r="M27" s="311">
        <f>'2-2'!M27</f>
        <v>0</v>
      </c>
      <c r="N27" s="311">
        <f>'2-2'!N27</f>
        <v>0</v>
      </c>
      <c r="O27" s="337">
        <f t="shared" si="3"/>
        <v>0</v>
      </c>
      <c r="P27" s="369" t="str">
        <f>'2-2'!P27</f>
        <v/>
      </c>
      <c r="Q27" s="370" t="str">
        <f>'2-2'!Q27</f>
        <v/>
      </c>
      <c r="R27" s="24">
        <f>IF(AND(ISNA(MATCH($D27,'随時②-2'!$D$4:$D$18,0)),ISNA(MATCH($D27,'随時③-2'!$D$4:$D$18,0))),0,1)</f>
        <v>1</v>
      </c>
      <c r="S27" s="61" t="str">
        <f t="shared" si="0"/>
        <v/>
      </c>
      <c r="T27" s="61" t="str">
        <f t="shared" si="1"/>
        <v/>
      </c>
      <c r="U27" s="5" t="e">
        <f t="shared" si="2"/>
        <v>#N/A</v>
      </c>
    </row>
    <row r="28" spans="1:21" ht="30" customHeight="1" x14ac:dyDescent="0.15">
      <c r="A28" s="364" t="str">
        <f>'1-2'!A28</f>
        <v>Ⅴ</v>
      </c>
      <c r="B28" s="365" t="str">
        <f>'1-2'!B28</f>
        <v>３－１－（１）－カ</v>
      </c>
      <c r="C28" s="366" t="str">
        <f>'1-2'!C28</f>
        <v>知的障がい支援学校としての専門性の向上</v>
      </c>
      <c r="D28" s="249">
        <v>25</v>
      </c>
      <c r="E28" s="309" t="str">
        <f>'2-2'!E28</f>
        <v>消耗需用費</v>
      </c>
      <c r="F28" s="310" t="str">
        <f>'2-2'!F28</f>
        <v>iPad</v>
      </c>
      <c r="G28" s="219">
        <f>'2-2'!G28</f>
        <v>59184</v>
      </c>
      <c r="H28" s="311">
        <f>'2-2'!H28</f>
        <v>1</v>
      </c>
      <c r="I28" s="311">
        <f>'2-2'!I28</f>
        <v>1</v>
      </c>
      <c r="J28" s="367">
        <f>'2-2'!J28</f>
        <v>59184</v>
      </c>
      <c r="K28" s="368" t="str">
        <f>'2-2'!K28</f>
        <v>iPad</v>
      </c>
      <c r="L28" s="219">
        <f>'2-2'!L28</f>
        <v>57400</v>
      </c>
      <c r="M28" s="311">
        <f>'2-2'!M28</f>
        <v>1</v>
      </c>
      <c r="N28" s="311">
        <f>'2-2'!N28</f>
        <v>1</v>
      </c>
      <c r="O28" s="337">
        <f t="shared" si="3"/>
        <v>57400</v>
      </c>
      <c r="P28" s="369">
        <f>'2-2'!P28</f>
        <v>0</v>
      </c>
      <c r="Q28" s="370">
        <f>'2-2'!Q28</f>
        <v>0</v>
      </c>
      <c r="R28" s="24">
        <f>IF(AND(ISNA(MATCH($D28,'随時②-2'!$D$4:$D$18,0)),ISNA(MATCH($D28,'随時③-2'!$D$4:$D$18,0))),0,1)</f>
        <v>0</v>
      </c>
      <c r="S28" s="61" t="str">
        <f t="shared" si="0"/>
        <v/>
      </c>
      <c r="T28" s="61" t="str">
        <f t="shared" si="1"/>
        <v/>
      </c>
      <c r="U28" s="5">
        <f t="shared" si="2"/>
        <v>7</v>
      </c>
    </row>
    <row r="29" spans="1:21" ht="30" customHeight="1" x14ac:dyDescent="0.15">
      <c r="A29" s="364" t="str">
        <f>'1-2'!A29</f>
        <v>Ⅴ</v>
      </c>
      <c r="B29" s="365" t="str">
        <f>'1-2'!B29</f>
        <v>３－１－（１）－カ</v>
      </c>
      <c r="C29" s="366" t="str">
        <f>'1-2'!C29</f>
        <v>知的障がい支援学校としての専門性の向上</v>
      </c>
      <c r="D29" s="249">
        <v>26</v>
      </c>
      <c r="E29" s="309" t="str">
        <f>'2-2'!E29</f>
        <v>消耗需用費</v>
      </c>
      <c r="F29" s="310" t="str">
        <f>'2-2'!F29</f>
        <v>50型テレビ</v>
      </c>
      <c r="G29" s="219">
        <f>'2-2'!G29</f>
        <v>50000</v>
      </c>
      <c r="H29" s="311">
        <f>'2-2'!H29</f>
        <v>1</v>
      </c>
      <c r="I29" s="311">
        <f>'2-2'!I29</f>
        <v>1</v>
      </c>
      <c r="J29" s="367">
        <f>'2-2'!J29</f>
        <v>50000</v>
      </c>
      <c r="K29" s="368" t="str">
        <f>'2-2'!K29</f>
        <v>50型テレビ</v>
      </c>
      <c r="L29" s="219">
        <f>'2-2'!L29</f>
        <v>48600</v>
      </c>
      <c r="M29" s="311">
        <f>'2-2'!M29</f>
        <v>1</v>
      </c>
      <c r="N29" s="311">
        <f>'2-2'!N29</f>
        <v>0</v>
      </c>
      <c r="O29" s="337">
        <f t="shared" si="3"/>
        <v>0</v>
      </c>
      <c r="P29" s="369">
        <f>'2-2'!P29</f>
        <v>0</v>
      </c>
      <c r="Q29" s="370">
        <f>'2-2'!Q29</f>
        <v>0</v>
      </c>
      <c r="R29" s="24">
        <f>IF(AND(ISNA(MATCH($D29,'随時②-2'!$D$4:$D$18,0)),ISNA(MATCH($D29,'随時③-2'!$D$4:$D$18,0))),0,1)</f>
        <v>0</v>
      </c>
      <c r="S29" s="61" t="str">
        <f t="shared" si="0"/>
        <v/>
      </c>
      <c r="T29" s="61" t="str">
        <f t="shared" si="1"/>
        <v/>
      </c>
      <c r="U29" s="5">
        <f t="shared" si="2"/>
        <v>7</v>
      </c>
    </row>
    <row r="30" spans="1:21" ht="30" customHeight="1" x14ac:dyDescent="0.15">
      <c r="A30" s="364" t="str">
        <f>'1-2'!A30</f>
        <v>Ⅴ</v>
      </c>
      <c r="B30" s="365" t="str">
        <f>'1-2'!B30</f>
        <v>３－１－（１）－カ</v>
      </c>
      <c r="C30" s="366" t="str">
        <f>'1-2'!C30</f>
        <v>知的障がい支援学校としての専門性の向上</v>
      </c>
      <c r="D30" s="249">
        <v>27</v>
      </c>
      <c r="E30" s="309" t="str">
        <f>'2-2'!E30</f>
        <v>消耗需用費</v>
      </c>
      <c r="F30" s="310" t="str">
        <f>'2-2'!F30</f>
        <v>テレビ台</v>
      </c>
      <c r="G30" s="219">
        <f>'2-2'!G30</f>
        <v>35079</v>
      </c>
      <c r="H30" s="311">
        <f>'2-2'!H30</f>
        <v>1</v>
      </c>
      <c r="I30" s="311">
        <f>'2-2'!I30</f>
        <v>1</v>
      </c>
      <c r="J30" s="367">
        <f>'2-2'!J30</f>
        <v>35079</v>
      </c>
      <c r="K30" s="368" t="str">
        <f>'2-2'!K30</f>
        <v>テレビ台</v>
      </c>
      <c r="L30" s="219">
        <f>'2-2'!L30</f>
        <v>32724</v>
      </c>
      <c r="M30" s="311">
        <f>'2-2'!M30</f>
        <v>1</v>
      </c>
      <c r="N30" s="311">
        <f>'2-2'!N30</f>
        <v>0</v>
      </c>
      <c r="O30" s="337">
        <f t="shared" si="3"/>
        <v>0</v>
      </c>
      <c r="P30" s="369">
        <f>'2-2'!P30</f>
        <v>0</v>
      </c>
      <c r="Q30" s="370">
        <f>'2-2'!Q30</f>
        <v>0</v>
      </c>
      <c r="R30" s="24">
        <f>IF(AND(ISNA(MATCH($D30,'随時②-2'!$D$4:$D$18,0)),ISNA(MATCH($D30,'随時③-2'!$D$4:$D$18,0))),0,1)</f>
        <v>0</v>
      </c>
      <c r="S30" s="61" t="str">
        <f t="shared" si="0"/>
        <v/>
      </c>
      <c r="T30" s="61" t="str">
        <f t="shared" si="1"/>
        <v/>
      </c>
      <c r="U30" s="5">
        <f t="shared" si="2"/>
        <v>7</v>
      </c>
    </row>
    <row r="31" spans="1:21" ht="30" customHeight="1" x14ac:dyDescent="0.15">
      <c r="A31" s="364" t="str">
        <f>'1-2'!A31</f>
        <v>Ⅵ</v>
      </c>
      <c r="B31" s="365" t="str">
        <f>'1-2'!B31</f>
        <v>３－１－（２）－ク</v>
      </c>
      <c r="C31" s="366" t="str">
        <f>'1-2'!C31</f>
        <v>学部・学年の枠を超えた活動の実施</v>
      </c>
      <c r="D31" s="249">
        <v>28</v>
      </c>
      <c r="E31" s="309" t="str">
        <f>'2-2'!E31</f>
        <v>消耗需用費</v>
      </c>
      <c r="F31" s="310" t="str">
        <f>'2-2'!F31</f>
        <v>クリーンタイム清掃用具（火ばさみ等）</v>
      </c>
      <c r="G31" s="219">
        <f>'2-2'!G31</f>
        <v>410</v>
      </c>
      <c r="H31" s="311">
        <f>'2-2'!H31</f>
        <v>25</v>
      </c>
      <c r="I31" s="311">
        <f>'2-2'!I31</f>
        <v>1</v>
      </c>
      <c r="J31" s="367">
        <f>'2-2'!J31</f>
        <v>10250</v>
      </c>
      <c r="K31" s="368" t="str">
        <f>'2-2'!K31</f>
        <v>クリーンタイム清掃用具（火ばさみ等）</v>
      </c>
      <c r="L31" s="219">
        <f>'2-2'!L31</f>
        <v>25469</v>
      </c>
      <c r="M31" s="311">
        <f>'2-2'!M31</f>
        <v>1</v>
      </c>
      <c r="N31" s="311">
        <f>'2-2'!N31</f>
        <v>1</v>
      </c>
      <c r="O31" s="337">
        <f t="shared" si="3"/>
        <v>25469</v>
      </c>
      <c r="P31" s="369">
        <f>'2-2'!P31</f>
        <v>0</v>
      </c>
      <c r="Q31" s="370">
        <f>'2-2'!Q31</f>
        <v>0</v>
      </c>
      <c r="R31" s="24">
        <f>IF(AND(ISNA(MATCH($D31,'随時②-2'!$D$4:$D$18,0)),ISNA(MATCH($D31,'随時③-2'!$D$4:$D$18,0))),0,1)</f>
        <v>0</v>
      </c>
      <c r="S31" s="61" t="str">
        <f t="shared" si="0"/>
        <v/>
      </c>
      <c r="T31" s="61" t="str">
        <f t="shared" si="1"/>
        <v/>
      </c>
      <c r="U31" s="5">
        <f t="shared" si="2"/>
        <v>7</v>
      </c>
    </row>
    <row r="32" spans="1:21" ht="30" customHeight="1" x14ac:dyDescent="0.15">
      <c r="A32" s="364" t="str">
        <f>'1-2'!A32</f>
        <v>Ⅶ</v>
      </c>
      <c r="B32" s="365" t="str">
        <f>'1-2'!B32</f>
        <v>３－１－（１）－ア</v>
      </c>
      <c r="C32" s="366" t="str">
        <f>'1-2'!C32</f>
        <v>知的障がい支援学校としての専門性の向上</v>
      </c>
      <c r="D32" s="249">
        <v>29</v>
      </c>
      <c r="E32" s="309" t="str">
        <f>'2-2'!E32</f>
        <v>消耗需用費</v>
      </c>
      <c r="F32" s="310" t="str">
        <f>'2-2'!F32</f>
        <v>新版S-M社会生活能力検査検査用紙</v>
      </c>
      <c r="G32" s="219">
        <f>'2-2'!G32</f>
        <v>10800</v>
      </c>
      <c r="H32" s="311">
        <f>'2-2'!H32</f>
        <v>3</v>
      </c>
      <c r="I32" s="311">
        <f>'2-2'!I32</f>
        <v>1</v>
      </c>
      <c r="J32" s="367">
        <f>'2-2'!J32</f>
        <v>32400</v>
      </c>
      <c r="K32" s="368" t="str">
        <f>'2-2'!K32</f>
        <v>新版S-M社会生活能力検査検査用紙</v>
      </c>
      <c r="L32" s="219">
        <f>'2-2'!L32</f>
        <v>10800</v>
      </c>
      <c r="M32" s="311">
        <f>'2-2'!M32</f>
        <v>3</v>
      </c>
      <c r="N32" s="311">
        <f>'2-2'!N32</f>
        <v>1</v>
      </c>
      <c r="O32" s="337">
        <f t="shared" si="3"/>
        <v>32400</v>
      </c>
      <c r="P32" s="369">
        <f>'2-2'!P32</f>
        <v>0</v>
      </c>
      <c r="Q32" s="370">
        <f>'2-2'!Q32</f>
        <v>0</v>
      </c>
      <c r="R32" s="24">
        <f>IF(AND(ISNA(MATCH($D32,'随時②-2'!$D$4:$D$18,0)),ISNA(MATCH($D32,'随時③-2'!$D$4:$D$18,0))),0,1)</f>
        <v>0</v>
      </c>
      <c r="S32" s="61" t="str">
        <f t="shared" si="0"/>
        <v/>
      </c>
      <c r="T32" s="61" t="str">
        <f t="shared" si="1"/>
        <v/>
      </c>
      <c r="U32" s="5">
        <f t="shared" si="2"/>
        <v>7</v>
      </c>
    </row>
    <row r="33" spans="1:21" ht="30" customHeight="1" x14ac:dyDescent="0.15">
      <c r="A33" s="364" t="str">
        <f>'1-2'!A33</f>
        <v>Ⅶ</v>
      </c>
      <c r="B33" s="365" t="str">
        <f>'1-2'!B33</f>
        <v>３－４－（４）－カ</v>
      </c>
      <c r="C33" s="366" t="str">
        <f>'1-2'!C33</f>
        <v>行事等の精選・充実</v>
      </c>
      <c r="D33" s="249">
        <v>30</v>
      </c>
      <c r="E33" s="309" t="str">
        <f>'2-2'!E33</f>
        <v>消耗需用費</v>
      </c>
      <c r="F33" s="310" t="str">
        <f>'2-2'!F33</f>
        <v>光学器用ハロゲン電球</v>
      </c>
      <c r="G33" s="219">
        <f>'2-2'!G33</f>
        <v>4785</v>
      </c>
      <c r="H33" s="311">
        <f>'2-2'!H33</f>
        <v>1</v>
      </c>
      <c r="I33" s="311">
        <f>'2-2'!I33</f>
        <v>1</v>
      </c>
      <c r="J33" s="367">
        <f>'2-2'!J33</f>
        <v>4785</v>
      </c>
      <c r="K33" s="368" t="str">
        <f>'2-2'!K33</f>
        <v>光学器用ハロゲン電球</v>
      </c>
      <c r="L33" s="219">
        <f>'2-2'!L33</f>
        <v>3952</v>
      </c>
      <c r="M33" s="311">
        <f>'2-2'!M33</f>
        <v>1</v>
      </c>
      <c r="N33" s="311">
        <f>'2-2'!N33</f>
        <v>1</v>
      </c>
      <c r="O33" s="337">
        <f t="shared" si="3"/>
        <v>3952</v>
      </c>
      <c r="P33" s="369">
        <f>'2-2'!P33</f>
        <v>0</v>
      </c>
      <c r="Q33" s="370">
        <f>'2-2'!Q33</f>
        <v>0</v>
      </c>
      <c r="R33" s="24">
        <f>IF(AND(ISNA(MATCH($D33,'随時②-2'!$D$4:$D$18,0)),ISNA(MATCH($D33,'随時③-2'!$D$4:$D$18,0))),0,1)</f>
        <v>0</v>
      </c>
      <c r="S33" s="61" t="str">
        <f t="shared" si="0"/>
        <v/>
      </c>
      <c r="T33" s="61" t="str">
        <f t="shared" si="1"/>
        <v/>
      </c>
      <c r="U33" s="5">
        <f t="shared" si="2"/>
        <v>7</v>
      </c>
    </row>
    <row r="34" spans="1:21" ht="30" hidden="1" customHeight="1" x14ac:dyDescent="0.15">
      <c r="A34" s="364" t="str">
        <f>'1-2'!A34</f>
        <v>Ⅷ</v>
      </c>
      <c r="B34" s="365" t="str">
        <f>'1-2'!B34</f>
        <v>３－４－（２）－エ</v>
      </c>
      <c r="C34" s="366" t="str">
        <f>'1-2'!C34</f>
        <v>進路指導の充実・発展</v>
      </c>
      <c r="D34" s="249">
        <v>31</v>
      </c>
      <c r="E34" s="309" t="str">
        <f>'2-2'!E34</f>
        <v/>
      </c>
      <c r="F34" s="310" t="str">
        <f>'2-2'!F34</f>
        <v>取消し</v>
      </c>
      <c r="G34" s="219">
        <f>'2-2'!G34</f>
        <v>0</v>
      </c>
      <c r="H34" s="311">
        <f>'2-2'!H34</f>
        <v>0</v>
      </c>
      <c r="I34" s="311">
        <f>'2-2'!I34</f>
        <v>0</v>
      </c>
      <c r="J34" s="367">
        <f>'2-2'!J34</f>
        <v>0</v>
      </c>
      <c r="K34" s="368" t="str">
        <f>'2-2'!K34</f>
        <v>取消し</v>
      </c>
      <c r="L34" s="219">
        <f>'2-2'!L34</f>
        <v>0</v>
      </c>
      <c r="M34" s="311">
        <f>'2-2'!M34</f>
        <v>0</v>
      </c>
      <c r="N34" s="311">
        <f>'2-2'!N34</f>
        <v>0</v>
      </c>
      <c r="O34" s="337">
        <f t="shared" si="3"/>
        <v>0</v>
      </c>
      <c r="P34" s="369" t="str">
        <f>'2-2'!P34</f>
        <v/>
      </c>
      <c r="Q34" s="370" t="str">
        <f>'2-2'!Q34</f>
        <v/>
      </c>
      <c r="R34" s="24">
        <f>IF(AND(ISNA(MATCH($D34,'随時②-2'!$D$4:$D$18,0)),ISNA(MATCH($D34,'随時③-2'!$D$4:$D$18,0))),0,1)</f>
        <v>1</v>
      </c>
      <c r="S34" s="61" t="str">
        <f t="shared" si="0"/>
        <v/>
      </c>
      <c r="T34" s="61" t="str">
        <f t="shared" si="1"/>
        <v/>
      </c>
      <c r="U34" s="5" t="e">
        <f t="shared" si="2"/>
        <v>#N/A</v>
      </c>
    </row>
    <row r="35" spans="1:21" ht="30" customHeight="1" x14ac:dyDescent="0.15">
      <c r="A35" s="364" t="str">
        <f>'1-2'!A35</f>
        <v>Ⅸ</v>
      </c>
      <c r="B35" s="365" t="str">
        <f>'1-2'!B35</f>
        <v>３－４－（１）－イ</v>
      </c>
      <c r="C35" s="366" t="str">
        <f>'1-2'!C35</f>
        <v>キャリア教育プログラムの完成</v>
      </c>
      <c r="D35" s="249">
        <v>32</v>
      </c>
      <c r="E35" s="309" t="str">
        <f>'2-2'!E35</f>
        <v>消耗需用費</v>
      </c>
      <c r="F35" s="310" t="str">
        <f>'2-2'!F35</f>
        <v>高床式栽培で使用する鏝</v>
      </c>
      <c r="G35" s="219">
        <f>'2-2'!G35</f>
        <v>1782</v>
      </c>
      <c r="H35" s="311">
        <f>'2-2'!H35</f>
        <v>10</v>
      </c>
      <c r="I35" s="311">
        <f>'2-2'!I35</f>
        <v>1</v>
      </c>
      <c r="J35" s="367">
        <f>'2-2'!J35</f>
        <v>17820</v>
      </c>
      <c r="K35" s="368" t="str">
        <f>'2-2'!K35</f>
        <v>高床式栽培で使用する鏝</v>
      </c>
      <c r="L35" s="219">
        <f>'2-2'!L35</f>
        <v>1911.6</v>
      </c>
      <c r="M35" s="311">
        <f>'2-2'!M35</f>
        <v>10</v>
      </c>
      <c r="N35" s="311">
        <f>'2-2'!N35</f>
        <v>1</v>
      </c>
      <c r="O35" s="337">
        <f t="shared" si="3"/>
        <v>19116</v>
      </c>
      <c r="P35" s="369">
        <f>'2-2'!P35</f>
        <v>0</v>
      </c>
      <c r="Q35" s="370">
        <f>'2-2'!Q35</f>
        <v>0</v>
      </c>
      <c r="R35" s="24">
        <f>IF(AND(ISNA(MATCH($D35,'随時②-2'!$D$4:$D$18,0)),ISNA(MATCH($D35,'随時③-2'!$D$4:$D$18,0))),0,1)</f>
        <v>0</v>
      </c>
      <c r="S35" s="61" t="str">
        <f t="shared" si="0"/>
        <v/>
      </c>
      <c r="T35" s="61" t="str">
        <f t="shared" si="1"/>
        <v/>
      </c>
      <c r="U35" s="5">
        <f t="shared" si="2"/>
        <v>7</v>
      </c>
    </row>
    <row r="36" spans="1:21" ht="30" hidden="1" customHeight="1" x14ac:dyDescent="0.15">
      <c r="A36" s="364" t="str">
        <f>'1-2'!A36</f>
        <v>Ⅹ</v>
      </c>
      <c r="B36" s="365" t="str">
        <f>'1-2'!B36</f>
        <v>３－４－（１）－イ</v>
      </c>
      <c r="C36" s="366" t="str">
        <f>'1-2'!C36</f>
        <v>キャリア教育プログラムの完成</v>
      </c>
      <c r="D36" s="249">
        <v>33</v>
      </c>
      <c r="E36" s="309" t="str">
        <f>'2-2'!E36</f>
        <v>消耗需用費</v>
      </c>
      <c r="F36" s="310" t="str">
        <f>'2-2'!F36</f>
        <v>高床式栽培で使用する移植用鏝</v>
      </c>
      <c r="G36" s="219">
        <f>'2-2'!G36</f>
        <v>605</v>
      </c>
      <c r="H36" s="311">
        <f>'2-2'!H36</f>
        <v>10</v>
      </c>
      <c r="I36" s="311">
        <f>'2-2'!I36</f>
        <v>1</v>
      </c>
      <c r="J36" s="367">
        <f>'2-2'!J36</f>
        <v>6050</v>
      </c>
      <c r="K36" s="368" t="str">
        <f>'2-2'!K36</f>
        <v>高床式栽培で使用する移植用鏝</v>
      </c>
      <c r="L36" s="219">
        <f>'2-2'!L36</f>
        <v>507.6</v>
      </c>
      <c r="M36" s="311">
        <f>'2-2'!M36</f>
        <v>10</v>
      </c>
      <c r="N36" s="311">
        <f>'2-2'!N36</f>
        <v>0</v>
      </c>
      <c r="O36" s="337">
        <f t="shared" si="3"/>
        <v>0</v>
      </c>
      <c r="P36" s="369">
        <f>'2-2'!P36</f>
        <v>0</v>
      </c>
      <c r="Q36" s="370">
        <f>'2-2'!Q36</f>
        <v>0</v>
      </c>
      <c r="R36" s="24">
        <f>IF(AND(ISNA(MATCH($D36,'随時②-2'!$D$4:$D$18,0)),ISNA(MATCH($D36,'随時③-2'!$D$4:$D$18,0))),0,1)</f>
        <v>0</v>
      </c>
      <c r="S36" s="61" t="str">
        <f t="shared" si="0"/>
        <v/>
      </c>
      <c r="T36" s="61" t="str">
        <f t="shared" si="1"/>
        <v/>
      </c>
      <c r="U36" s="5">
        <f t="shared" si="2"/>
        <v>7</v>
      </c>
    </row>
    <row r="37" spans="1:21" ht="30" hidden="1" customHeight="1" x14ac:dyDescent="0.15">
      <c r="A37" s="364" t="str">
        <f>'1-2'!A37</f>
        <v>Ⅺ</v>
      </c>
      <c r="B37" s="365" t="str">
        <f>'1-2'!B37</f>
        <v>３－４－（２）－ウ</v>
      </c>
      <c r="C37" s="366" t="str">
        <f>'1-2'!C37</f>
        <v>進路指導の充実・発展</v>
      </c>
      <c r="D37" s="249">
        <v>34</v>
      </c>
      <c r="E37" s="309" t="str">
        <f>'2-2'!E37</f>
        <v>消耗需用費</v>
      </c>
      <c r="F37" s="310" t="str">
        <f>'2-2'!F37</f>
        <v>職業コースで使用するコートハンガー</v>
      </c>
      <c r="G37" s="219">
        <f>'2-2'!G37</f>
        <v>8078</v>
      </c>
      <c r="H37" s="311">
        <f>'2-2'!H37</f>
        <v>2</v>
      </c>
      <c r="I37" s="311">
        <f>'2-2'!I37</f>
        <v>1</v>
      </c>
      <c r="J37" s="367">
        <f>'2-2'!J37</f>
        <v>16156</v>
      </c>
      <c r="K37" s="368" t="str">
        <f>'2-2'!K37</f>
        <v>職業コースで使用するコートハンガー</v>
      </c>
      <c r="L37" s="219">
        <f>'2-2'!L37</f>
        <v>8078</v>
      </c>
      <c r="M37" s="311">
        <f>'2-2'!M37</f>
        <v>2</v>
      </c>
      <c r="N37" s="311">
        <f>'2-2'!N37</f>
        <v>0</v>
      </c>
      <c r="O37" s="337">
        <f t="shared" si="3"/>
        <v>0</v>
      </c>
      <c r="P37" s="369">
        <f>'2-2'!P37</f>
        <v>0</v>
      </c>
      <c r="Q37" s="370">
        <f>'2-2'!Q37</f>
        <v>0</v>
      </c>
      <c r="R37" s="24">
        <f>IF(AND(ISNA(MATCH($D37,'随時②-2'!$D$4:$D$18,0)),ISNA(MATCH($D37,'随時③-2'!$D$4:$D$18,0))),0,1)</f>
        <v>0</v>
      </c>
      <c r="S37" s="61" t="str">
        <f t="shared" si="0"/>
        <v/>
      </c>
      <c r="T37" s="61" t="str">
        <f t="shared" si="1"/>
        <v/>
      </c>
      <c r="U37" s="5">
        <f t="shared" si="2"/>
        <v>7</v>
      </c>
    </row>
    <row r="38" spans="1:21" ht="30" hidden="1" customHeight="1" x14ac:dyDescent="0.15">
      <c r="A38" s="364" t="str">
        <f>'1-2'!A38</f>
        <v>Ⅻ</v>
      </c>
      <c r="B38" s="365" t="str">
        <f>'1-2'!B38</f>
        <v>３－１－（３）－ケ</v>
      </c>
      <c r="C38" s="366" t="str">
        <f>'1-2'!C38</f>
        <v>校内・地域支援の推進</v>
      </c>
      <c r="D38" s="249">
        <v>35</v>
      </c>
      <c r="E38" s="309" t="str">
        <f>'2-2'!E38</f>
        <v/>
      </c>
      <c r="F38" s="310" t="str">
        <f>'2-2'!F38</f>
        <v>取消し</v>
      </c>
      <c r="G38" s="219">
        <f>'2-2'!G38</f>
        <v>0</v>
      </c>
      <c r="H38" s="311">
        <f>'2-2'!H38</f>
        <v>0</v>
      </c>
      <c r="I38" s="311">
        <f>'2-2'!I38</f>
        <v>0</v>
      </c>
      <c r="J38" s="367">
        <f>'2-2'!J38</f>
        <v>0</v>
      </c>
      <c r="K38" s="368" t="str">
        <f>'2-2'!K38</f>
        <v>取消し</v>
      </c>
      <c r="L38" s="219">
        <f>'2-2'!L38</f>
        <v>500</v>
      </c>
      <c r="M38" s="311">
        <f>'2-2'!M38</f>
        <v>0</v>
      </c>
      <c r="N38" s="311">
        <f>'2-2'!N38</f>
        <v>1</v>
      </c>
      <c r="O38" s="337">
        <f t="shared" si="3"/>
        <v>0</v>
      </c>
      <c r="P38" s="369" t="str">
        <f>'2-2'!P38</f>
        <v/>
      </c>
      <c r="Q38" s="370" t="str">
        <f>'2-2'!Q38</f>
        <v/>
      </c>
      <c r="R38" s="24">
        <f>IF(AND(ISNA(MATCH($D38,'随時②-2'!$D$4:$D$18,0)),ISNA(MATCH($D38,'随時③-2'!$D$4:$D$18,0))),0,1)</f>
        <v>1</v>
      </c>
      <c r="S38" s="61" t="str">
        <f t="shared" si="0"/>
        <v/>
      </c>
      <c r="T38" s="61" t="str">
        <f t="shared" si="1"/>
        <v/>
      </c>
      <c r="U38" s="5" t="e">
        <f t="shared" si="2"/>
        <v>#N/A</v>
      </c>
    </row>
    <row r="39" spans="1:21" ht="30" hidden="1" customHeight="1" x14ac:dyDescent="0.15">
      <c r="A39" s="364" t="str">
        <f>'1-2'!A39</f>
        <v>Ⅻ</v>
      </c>
      <c r="B39" s="365" t="str">
        <f>'1-2'!B39</f>
        <v>３－１－（３）－ケ</v>
      </c>
      <c r="C39" s="366" t="str">
        <f>'1-2'!C39</f>
        <v>校内・地域支援の推進</v>
      </c>
      <c r="D39" s="249">
        <v>36</v>
      </c>
      <c r="E39" s="309" t="str">
        <f>'2-2'!E39</f>
        <v/>
      </c>
      <c r="F39" s="310" t="str">
        <f>'2-2'!F39</f>
        <v>取消し</v>
      </c>
      <c r="G39" s="219">
        <f>'2-2'!G39</f>
        <v>0</v>
      </c>
      <c r="H39" s="311">
        <f>'2-2'!H39</f>
        <v>0</v>
      </c>
      <c r="I39" s="311">
        <f>'2-2'!I39</f>
        <v>0</v>
      </c>
      <c r="J39" s="367">
        <f>'2-2'!J39</f>
        <v>0</v>
      </c>
      <c r="K39" s="368" t="str">
        <f>'2-2'!K39</f>
        <v>取消し</v>
      </c>
      <c r="L39" s="219">
        <f>'2-2'!L39</f>
        <v>0</v>
      </c>
      <c r="M39" s="311">
        <f>'2-2'!M39</f>
        <v>0</v>
      </c>
      <c r="N39" s="311">
        <f>'2-2'!N39</f>
        <v>0</v>
      </c>
      <c r="O39" s="337">
        <f t="shared" si="3"/>
        <v>0</v>
      </c>
      <c r="P39" s="369" t="str">
        <f>'2-2'!P39</f>
        <v/>
      </c>
      <c r="Q39" s="370" t="str">
        <f>'2-2'!Q39</f>
        <v/>
      </c>
      <c r="R39" s="24">
        <f>IF(AND(ISNA(MATCH($D39,'随時②-2'!$D$4:$D$18,0)),ISNA(MATCH($D39,'随時③-2'!$D$4:$D$18,0))),0,1)</f>
        <v>1</v>
      </c>
      <c r="S39" s="61" t="str">
        <f t="shared" si="0"/>
        <v/>
      </c>
      <c r="T39" s="61" t="str">
        <f t="shared" si="1"/>
        <v/>
      </c>
      <c r="U39" s="5" t="e">
        <f t="shared" si="2"/>
        <v>#N/A</v>
      </c>
    </row>
    <row r="40" spans="1:21" ht="30" customHeight="1" x14ac:dyDescent="0.15">
      <c r="A40" s="364" t="str">
        <f>'1-2'!A40</f>
        <v>Ⅷ</v>
      </c>
      <c r="B40" s="365" t="str">
        <f>'1-2'!B40</f>
        <v>３－４－（４）－カ</v>
      </c>
      <c r="C40" s="366" t="str">
        <f>'1-2'!C40</f>
        <v>行事等の精選・充実</v>
      </c>
      <c r="D40" s="249">
        <v>37</v>
      </c>
      <c r="E40" s="309" t="str">
        <f>'2-2'!E40</f>
        <v>消耗需用費</v>
      </c>
      <c r="F40" s="310" t="str">
        <f>'2-2'!F40</f>
        <v>ロードギャラリー物品</v>
      </c>
      <c r="G40" s="219">
        <f>'2-2'!G40</f>
        <v>3000</v>
      </c>
      <c r="H40" s="311">
        <f>'2-2'!H40</f>
        <v>1</v>
      </c>
      <c r="I40" s="311">
        <f>'2-2'!I40</f>
        <v>1</v>
      </c>
      <c r="J40" s="367">
        <f>'2-2'!J40</f>
        <v>3000</v>
      </c>
      <c r="K40" s="368" t="str">
        <f>'2-2'!K40</f>
        <v>ロードギャラリー物品</v>
      </c>
      <c r="L40" s="219">
        <f>'2-2'!L40</f>
        <v>2783</v>
      </c>
      <c r="M40" s="311">
        <f>'2-2'!M40</f>
        <v>1</v>
      </c>
      <c r="N40" s="311">
        <f>'2-2'!N40</f>
        <v>1</v>
      </c>
      <c r="O40" s="337">
        <f t="shared" si="3"/>
        <v>2783</v>
      </c>
      <c r="P40" s="369">
        <f>'2-2'!P40</f>
        <v>0</v>
      </c>
      <c r="Q40" s="370">
        <f>'2-2'!Q40</f>
        <v>0</v>
      </c>
      <c r="R40" s="24">
        <f>IF(AND(ISNA(MATCH($D40,'随時②-2'!$D$4:$D$18,0)),ISNA(MATCH($D40,'随時③-2'!$D$4:$D$18,0))),0,1)</f>
        <v>0</v>
      </c>
      <c r="S40" s="61" t="str">
        <f t="shared" si="0"/>
        <v/>
      </c>
      <c r="T40" s="61" t="str">
        <f t="shared" si="1"/>
        <v/>
      </c>
      <c r="U40" s="5">
        <f t="shared" si="2"/>
        <v>7</v>
      </c>
    </row>
    <row r="41" spans="1:21" ht="30" hidden="1" customHeight="1" x14ac:dyDescent="0.15">
      <c r="A41" s="364" t="str">
        <f>'1-2'!A41</f>
        <v>Ⅳ</v>
      </c>
      <c r="B41" s="365" t="str">
        <f>'1-2'!B41</f>
        <v>３－１－（１）－エ</v>
      </c>
      <c r="C41" s="366" t="str">
        <f>'1-2'!C41</f>
        <v>知的障がい支援学校としての専門性の向上</v>
      </c>
      <c r="D41" s="249">
        <v>38</v>
      </c>
      <c r="E41" s="309" t="str">
        <f>'2-2'!E41</f>
        <v>負担金、補助及び交付金</v>
      </c>
      <c r="F41" s="310" t="str">
        <f>'2-2'!F41</f>
        <v>近畿特別支援学校知的障がい研究大会参加費</v>
      </c>
      <c r="G41" s="219">
        <f>'2-2'!G41</f>
        <v>2000</v>
      </c>
      <c r="H41" s="311">
        <f>'2-2'!H41</f>
        <v>7</v>
      </c>
      <c r="I41" s="311">
        <f>'2-2'!I41</f>
        <v>1</v>
      </c>
      <c r="J41" s="367">
        <f>'2-2'!J41</f>
        <v>14000</v>
      </c>
      <c r="K41" s="368" t="str">
        <f>'2-2'!K41</f>
        <v>近畿特別支援学校知的障がい研究大会参加費</v>
      </c>
      <c r="L41" s="219">
        <f>'2-2'!L41</f>
        <v>2000</v>
      </c>
      <c r="M41" s="311">
        <f>'2-2'!M41</f>
        <v>7</v>
      </c>
      <c r="N41" s="311">
        <f>'2-2'!N41</f>
        <v>0</v>
      </c>
      <c r="O41" s="337">
        <f t="shared" si="3"/>
        <v>0</v>
      </c>
      <c r="P41" s="369">
        <f>'2-2'!P41</f>
        <v>0</v>
      </c>
      <c r="Q41" s="370">
        <f>'2-2'!Q41</f>
        <v>0</v>
      </c>
      <c r="R41" s="24">
        <f>IF(AND(ISNA(MATCH($D41,'随時②-2'!$D$4:$D$18,0)),ISNA(MATCH($D41,'随時③-2'!$D$4:$D$18,0))),0,1)</f>
        <v>0</v>
      </c>
      <c r="S41" s="61" t="str">
        <f t="shared" si="0"/>
        <v/>
      </c>
      <c r="T41" s="61" t="str">
        <f t="shared" si="1"/>
        <v/>
      </c>
      <c r="U41" s="5">
        <f t="shared" si="2"/>
        <v>9</v>
      </c>
    </row>
    <row r="42" spans="1:21" ht="30" customHeight="1" x14ac:dyDescent="0.15">
      <c r="A42" s="364" t="str">
        <f>'1-2'!A42</f>
        <v>Ⅳ</v>
      </c>
      <c r="B42" s="365" t="str">
        <f>'1-2'!B42</f>
        <v>３－１－（１）－エ</v>
      </c>
      <c r="C42" s="366" t="str">
        <f>'1-2'!C42</f>
        <v>知的障がい支援学校としての専門性の向上</v>
      </c>
      <c r="D42" s="249">
        <v>39</v>
      </c>
      <c r="E42" s="309" t="str">
        <f>'2-2'!E42</f>
        <v>負担金、補助及び交付金</v>
      </c>
      <c r="F42" s="310" t="str">
        <f>'2-2'!F42</f>
        <v>近畿高等学校家庭科教育研究大会参加費</v>
      </c>
      <c r="G42" s="219">
        <f>'2-2'!G42</f>
        <v>3000</v>
      </c>
      <c r="H42" s="311">
        <f>'2-2'!H42</f>
        <v>1</v>
      </c>
      <c r="I42" s="311">
        <f>'2-2'!I42</f>
        <v>1</v>
      </c>
      <c r="J42" s="367">
        <f>'2-2'!J42</f>
        <v>3000</v>
      </c>
      <c r="K42" s="368" t="str">
        <f>'2-2'!K42</f>
        <v>近畿高等学校家庭科教育研究大会参加費</v>
      </c>
      <c r="L42" s="219">
        <f>'2-2'!L42</f>
        <v>3000</v>
      </c>
      <c r="M42" s="311">
        <f>'2-2'!M42</f>
        <v>1</v>
      </c>
      <c r="N42" s="311">
        <f>'2-2'!N42</f>
        <v>1</v>
      </c>
      <c r="O42" s="337">
        <f t="shared" si="3"/>
        <v>3000</v>
      </c>
      <c r="P42" s="369">
        <f>'2-2'!P42</f>
        <v>0</v>
      </c>
      <c r="Q42" s="370">
        <f>'2-2'!Q42</f>
        <v>0</v>
      </c>
      <c r="R42" s="24">
        <f>IF(AND(ISNA(MATCH($D42,'随時②-2'!$D$4:$D$18,0)),ISNA(MATCH($D42,'随時③-2'!$D$4:$D$18,0))),0,1)</f>
        <v>0</v>
      </c>
      <c r="S42" s="61" t="str">
        <f t="shared" si="0"/>
        <v/>
      </c>
      <c r="T42" s="61" t="str">
        <f t="shared" si="1"/>
        <v/>
      </c>
      <c r="U42" s="5">
        <f t="shared" si="2"/>
        <v>9</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t="str">
        <f>'随時①-2'!A4</f>
        <v>Ⅰ</v>
      </c>
      <c r="B104" s="365" t="str">
        <f>'随時①-2'!B4</f>
        <v>３－１－（３）－（コ）</v>
      </c>
      <c r="C104" s="366" t="str">
        <f>'随時①-2'!C4</f>
        <v>知的障がい支援学校としての専門性の向上</v>
      </c>
      <c r="D104" s="258">
        <v>101</v>
      </c>
      <c r="E104" s="310" t="str">
        <f>'2-2'!E104</f>
        <v>報償費</v>
      </c>
      <c r="F104" s="310" t="str">
        <f>'2-2'!F104</f>
        <v>職員研修講師謝礼</v>
      </c>
      <c r="G104" s="219">
        <f>'2-2'!G104</f>
        <v>15000</v>
      </c>
      <c r="H104" s="311">
        <f>'2-2'!H104</f>
        <v>1</v>
      </c>
      <c r="I104" s="311">
        <f>'2-2'!I104</f>
        <v>1</v>
      </c>
      <c r="J104" s="367">
        <f>'2-2'!J104</f>
        <v>15000</v>
      </c>
      <c r="K104" s="368" t="str">
        <f>'2-2'!K104</f>
        <v>職員研修講師謝礼</v>
      </c>
      <c r="L104" s="219">
        <f>'2-2'!L104</f>
        <v>15000</v>
      </c>
      <c r="M104" s="311">
        <f>'2-2'!M104</f>
        <v>1</v>
      </c>
      <c r="N104" s="311">
        <f>'2-2'!N104</f>
        <v>1</v>
      </c>
      <c r="O104" s="337">
        <f t="shared" ref="O104:O138" si="8">L104*M104*N104</f>
        <v>15000</v>
      </c>
      <c r="P104" s="369">
        <f>'2-2'!P104</f>
        <v>0</v>
      </c>
      <c r="Q104" s="512" t="str">
        <f>'2-2'!Q104</f>
        <v>「愛着障がいについて」和歌山大学:米澤教授</v>
      </c>
      <c r="R104" s="24">
        <f>IF(AND(ISNA(MATCH($D104,'随時②-2'!$D$4:$D$18,0)),ISNA(MATCH($D104,'随時③-2'!$D$4:$D$18,0))),0,1)</f>
        <v>0</v>
      </c>
      <c r="S104" s="61" t="str">
        <f t="shared" si="4"/>
        <v/>
      </c>
      <c r="T104" s="61" t="str">
        <f t="shared" si="5"/>
        <v/>
      </c>
      <c r="U104" s="5">
        <f t="shared" si="6"/>
        <v>1</v>
      </c>
    </row>
    <row r="105" spans="1:21" ht="30" hidden="1" customHeight="1" x14ac:dyDescent="0.15">
      <c r="A105" s="364" t="str">
        <f>'随時①-2'!A5</f>
        <v>Ⅰ</v>
      </c>
      <c r="B105" s="365" t="str">
        <f>'随時①-2'!B5</f>
        <v>３－１－（３）－（コ）</v>
      </c>
      <c r="C105" s="366" t="str">
        <f>'随時①-2'!C5</f>
        <v>知的障がい支援学校としての専門性の向上</v>
      </c>
      <c r="D105" s="249">
        <v>102</v>
      </c>
      <c r="E105" s="309" t="str">
        <f>'2-2'!E105</f>
        <v/>
      </c>
      <c r="F105" s="309" t="str">
        <f>'2-2'!F105</f>
        <v>取消し</v>
      </c>
      <c r="G105" s="316">
        <f>'2-2'!G105</f>
        <v>0</v>
      </c>
      <c r="H105" s="317">
        <f>'2-2'!H105</f>
        <v>0</v>
      </c>
      <c r="I105" s="317">
        <f>'2-2'!I105</f>
        <v>0</v>
      </c>
      <c r="J105" s="374">
        <f>'2-2'!J105</f>
        <v>0</v>
      </c>
      <c r="K105" s="368" t="str">
        <f>'2-2'!K105</f>
        <v>取消し</v>
      </c>
      <c r="L105" s="219">
        <f>'2-2'!L105</f>
        <v>0</v>
      </c>
      <c r="M105" s="311">
        <f>'2-2'!M105</f>
        <v>0</v>
      </c>
      <c r="N105" s="311">
        <f>'2-2'!N105</f>
        <v>0</v>
      </c>
      <c r="O105" s="304">
        <f t="shared" si="8"/>
        <v>0</v>
      </c>
      <c r="P105" s="369" t="str">
        <f>'2-2'!P105</f>
        <v/>
      </c>
      <c r="Q105" s="512" t="str">
        <f>'2-2'!Q105</f>
        <v/>
      </c>
      <c r="R105" s="24">
        <f>IF(AND(ISNA(MATCH($D105,'随時②-2'!$D$4:$D$18,0)),ISNA(MATCH($D105,'随時③-2'!$D$4:$D$18,0))),0,1)</f>
        <v>1</v>
      </c>
      <c r="S105" s="61" t="str">
        <f t="shared" si="4"/>
        <v/>
      </c>
      <c r="T105" s="61" t="str">
        <f t="shared" si="5"/>
        <v/>
      </c>
      <c r="U105" s="5" t="e">
        <f t="shared" si="6"/>
        <v>#N/A</v>
      </c>
    </row>
    <row r="106" spans="1:21" ht="30" customHeight="1" x14ac:dyDescent="0.15">
      <c r="A106" s="364" t="str">
        <f>'随時①-2'!A6</f>
        <v>Ⅱ</v>
      </c>
      <c r="B106" s="365" t="str">
        <f>'随時①-2'!B6</f>
        <v>３－２－（１）－（ア）</v>
      </c>
      <c r="C106" s="366" t="str">
        <f>'随時①-2'!C6</f>
        <v>安全で安心な学校づくり</v>
      </c>
      <c r="D106" s="249">
        <v>103</v>
      </c>
      <c r="E106" s="309" t="str">
        <f>'2-2'!E106</f>
        <v>消耗需用費</v>
      </c>
      <c r="F106" s="309" t="str">
        <f>'2-2'!F106</f>
        <v>応急手当普及講習テキスト代</v>
      </c>
      <c r="G106" s="316">
        <f>'2-2'!G106</f>
        <v>3672</v>
      </c>
      <c r="H106" s="317">
        <f>'2-2'!H106</f>
        <v>2</v>
      </c>
      <c r="I106" s="317">
        <f>'2-2'!I106</f>
        <v>1</v>
      </c>
      <c r="J106" s="374">
        <f>'2-2'!J106</f>
        <v>7344</v>
      </c>
      <c r="K106" s="368" t="str">
        <f>'2-2'!K106</f>
        <v>応急手当普及講習テキスト代</v>
      </c>
      <c r="L106" s="219">
        <f>'2-2'!L106</f>
        <v>3672</v>
      </c>
      <c r="M106" s="311">
        <f>'2-2'!M106</f>
        <v>2</v>
      </c>
      <c r="N106" s="311">
        <f>'2-2'!N106</f>
        <v>1</v>
      </c>
      <c r="O106" s="304">
        <f t="shared" si="8"/>
        <v>7344</v>
      </c>
      <c r="P106" s="369">
        <f>'2-2'!P106</f>
        <v>0</v>
      </c>
      <c r="Q106" s="512" t="str">
        <f>'2-2'!Q106</f>
        <v>5月29～31日　教員2名参加</v>
      </c>
      <c r="R106" s="24">
        <f>IF(AND(ISNA(MATCH($D106,'随時②-2'!$D$4:$D$18,0)),ISNA(MATCH($D106,'随時③-2'!$D$4:$D$18,0))),0,1)</f>
        <v>0</v>
      </c>
      <c r="S106" s="61" t="str">
        <f t="shared" si="4"/>
        <v/>
      </c>
      <c r="T106" s="61" t="str">
        <f t="shared" si="5"/>
        <v/>
      </c>
      <c r="U106" s="5">
        <f t="shared" si="6"/>
        <v>7</v>
      </c>
    </row>
    <row r="107" spans="1:21" ht="30" customHeight="1" x14ac:dyDescent="0.15">
      <c r="A107" s="364" t="str">
        <f>'随時①-2'!A7</f>
        <v>Ⅲ</v>
      </c>
      <c r="B107" s="365" t="str">
        <f>'随時①-2'!B7</f>
        <v>３－１－（１）－（オ）</v>
      </c>
      <c r="C107" s="366" t="str">
        <f>'随時①-2'!C7</f>
        <v>初任者の授業力向上・授業改善</v>
      </c>
      <c r="D107" s="249">
        <v>104</v>
      </c>
      <c r="E107" s="309" t="str">
        <f>'2-2'!E107</f>
        <v>報償費</v>
      </c>
      <c r="F107" s="309" t="str">
        <f>'2-2'!F107</f>
        <v>初任者研究授業に係る外部助言者への謝礼</v>
      </c>
      <c r="G107" s="316">
        <f>'2-2'!G107</f>
        <v>5000</v>
      </c>
      <c r="H107" s="317">
        <f>'2-2'!H107</f>
        <v>1</v>
      </c>
      <c r="I107" s="317">
        <f>'2-2'!I107</f>
        <v>2</v>
      </c>
      <c r="J107" s="374">
        <f>'2-2'!J107</f>
        <v>10000</v>
      </c>
      <c r="K107" s="368" t="str">
        <f>'2-2'!K107</f>
        <v>初任者研究授業に係る外部助言者への謝礼</v>
      </c>
      <c r="L107" s="219">
        <f>'2-2'!L107</f>
        <v>5000</v>
      </c>
      <c r="M107" s="311">
        <f>'2-2'!M107</f>
        <v>1</v>
      </c>
      <c r="N107" s="311">
        <f>'2-2'!N107</f>
        <v>2</v>
      </c>
      <c r="O107" s="304">
        <f t="shared" si="8"/>
        <v>10000</v>
      </c>
      <c r="P107" s="369">
        <f>'2-2'!P107</f>
        <v>0</v>
      </c>
      <c r="Q107" s="370" t="str">
        <f>'2-2'!Q107</f>
        <v>実施日　6/14  , 7/10</v>
      </c>
      <c r="R107" s="24">
        <f>IF(AND(ISNA(MATCH($D107,'随時②-2'!$D$4:$D$18,0)),ISNA(MATCH($D107,'随時③-2'!$D$4:$D$18,0))),0,1)</f>
        <v>0</v>
      </c>
      <c r="S107" s="61" t="str">
        <f t="shared" si="4"/>
        <v/>
      </c>
      <c r="T107" s="61" t="str">
        <f t="shared" si="5"/>
        <v/>
      </c>
      <c r="U107" s="5">
        <f t="shared" si="6"/>
        <v>1</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513">
        <f>'2-2'!J123</f>
        <v>0</v>
      </c>
      <c r="K123" s="514">
        <f>'2-2'!K123</f>
        <v>0</v>
      </c>
      <c r="L123" s="445">
        <f>'2-2'!L123</f>
        <v>0</v>
      </c>
      <c r="M123" s="515">
        <f>'2-2'!M123</f>
        <v>0</v>
      </c>
      <c r="N123" s="515">
        <f>'2-2'!N123</f>
        <v>0</v>
      </c>
      <c r="O123" s="516">
        <f t="shared" si="8"/>
        <v>0</v>
      </c>
      <c r="P123" s="517">
        <f>'2-2'!P123</f>
        <v>0</v>
      </c>
      <c r="Q123" s="518">
        <f>'2-2'!Q123</f>
        <v>0</v>
      </c>
      <c r="R123" s="24">
        <f>IF(AND(ISNA(MATCH($D123,'随時②-2'!$D$4:$D$18,0)),ISNA(MATCH($D123,'随時③-2'!$D$4:$D$18,0))),0,1)</f>
        <v>0</v>
      </c>
      <c r="S123" s="61" t="str">
        <f t="shared" si="4"/>
        <v/>
      </c>
      <c r="T123" s="61" t="str">
        <f t="shared" si="5"/>
        <v/>
      </c>
      <c r="U123" s="5" t="str">
        <f t="shared" si="6"/>
        <v/>
      </c>
    </row>
    <row r="124" spans="1:21" ht="30" customHeight="1" x14ac:dyDescent="0.15">
      <c r="A124" s="364" t="str">
        <f>'随時②-2'!A21</f>
        <v>Ⅰ</v>
      </c>
      <c r="B124" s="365" t="str">
        <f>'随時②-2'!B21</f>
        <v>３－１－（３）－コ</v>
      </c>
      <c r="C124" s="366" t="str">
        <f>'随時②-2'!C21</f>
        <v>校内・地域支援の推進</v>
      </c>
      <c r="D124" s="258">
        <v>201</v>
      </c>
      <c r="E124" s="310" t="str">
        <f>'2-2'!E124</f>
        <v>報償費</v>
      </c>
      <c r="F124" s="310" t="str">
        <f>'2-2'!F124</f>
        <v>専門性向上・人権研修会講師謝礼</v>
      </c>
      <c r="G124" s="219">
        <f>'2-2'!G124</f>
        <v>17500</v>
      </c>
      <c r="H124" s="311">
        <f>'2-2'!H124</f>
        <v>1</v>
      </c>
      <c r="I124" s="311">
        <f>'2-2'!I124</f>
        <v>2</v>
      </c>
      <c r="J124" s="374">
        <f>'2-2'!J124</f>
        <v>35000</v>
      </c>
      <c r="K124" s="375" t="str">
        <f>'2-2'!K124</f>
        <v>専門性向上・人権研修会講師謝礼</v>
      </c>
      <c r="L124" s="316">
        <f>'2-2'!L124</f>
        <v>20000</v>
      </c>
      <c r="M124" s="317">
        <f>'2-2'!M124</f>
        <v>1</v>
      </c>
      <c r="N124" s="317">
        <f>'2-2'!N124</f>
        <v>1</v>
      </c>
      <c r="O124" s="304">
        <f t="shared" si="8"/>
        <v>20000</v>
      </c>
      <c r="P124" s="376">
        <f>'2-2'!P124</f>
        <v>0</v>
      </c>
      <c r="Q124" s="377">
        <f>'2-2'!Q124</f>
        <v>0</v>
      </c>
      <c r="R124" s="24">
        <f>IF(AND(ISNA(MATCH($D124,'随時②-2'!$D$4:$D$18,0)),ISNA(MATCH($D124,'随時③-2'!$D$4:$D$18,0))),0,1)</f>
        <v>0</v>
      </c>
      <c r="S124" s="61" t="str">
        <f t="shared" si="4"/>
        <v/>
      </c>
      <c r="T124" s="61" t="str">
        <f t="shared" si="5"/>
        <v/>
      </c>
      <c r="U124" s="5">
        <f t="shared" si="6"/>
        <v>1</v>
      </c>
    </row>
    <row r="125" spans="1:21" ht="30" customHeight="1" x14ac:dyDescent="0.15">
      <c r="A125" s="371" t="str">
        <f>'随時②-2'!A22</f>
        <v>Ⅰ</v>
      </c>
      <c r="B125" s="372" t="str">
        <f>'随時②-2'!B22</f>
        <v>３－１－（３）－コ</v>
      </c>
      <c r="C125" s="373" t="str">
        <f>'随時②-2'!C22</f>
        <v>校内・地域支援の推進</v>
      </c>
      <c r="D125" s="249">
        <v>202</v>
      </c>
      <c r="E125" s="309" t="str">
        <f>'2-2'!E125</f>
        <v>報償費</v>
      </c>
      <c r="F125" s="309" t="str">
        <f>'2-2'!F125</f>
        <v>人権研修会講師謝礼</v>
      </c>
      <c r="G125" s="316">
        <f>'2-2'!G125</f>
        <v>3000</v>
      </c>
      <c r="H125" s="317">
        <f>'2-2'!H125</f>
        <v>1</v>
      </c>
      <c r="I125" s="317">
        <f>'2-2'!I125</f>
        <v>1</v>
      </c>
      <c r="J125" s="374">
        <f>'2-2'!J125</f>
        <v>3000</v>
      </c>
      <c r="K125" s="368" t="str">
        <f>'2-2'!K125</f>
        <v>人権研修会講師謝礼</v>
      </c>
      <c r="L125" s="219">
        <f>'2-2'!L125</f>
        <v>3000</v>
      </c>
      <c r="M125" s="311">
        <f>'2-2'!M125</f>
        <v>1</v>
      </c>
      <c r="N125" s="311">
        <f>'2-2'!N125</f>
        <v>1</v>
      </c>
      <c r="O125" s="304">
        <f t="shared" si="8"/>
        <v>3000</v>
      </c>
      <c r="P125" s="369">
        <f>'2-2'!P125</f>
        <v>0</v>
      </c>
      <c r="Q125" s="370">
        <f>'2-2'!Q125</f>
        <v>0</v>
      </c>
      <c r="R125" s="24">
        <f>IF(AND(ISNA(MATCH($D125,'随時②-2'!$D$4:$D$18,0)),ISNA(MATCH($D125,'随時③-2'!$D$4:$D$18,0))),0,1)</f>
        <v>0</v>
      </c>
      <c r="S125" s="61" t="str">
        <f t="shared" si="4"/>
        <v/>
      </c>
      <c r="T125" s="61" t="str">
        <f t="shared" si="5"/>
        <v/>
      </c>
      <c r="U125" s="5">
        <f t="shared" si="6"/>
        <v>1</v>
      </c>
    </row>
    <row r="126" spans="1:21" ht="30" customHeight="1" x14ac:dyDescent="0.15">
      <c r="A126" s="371" t="str">
        <f>'随時②-2'!A23</f>
        <v>Ⅰ</v>
      </c>
      <c r="B126" s="372" t="str">
        <f>'随時②-2'!B23</f>
        <v>３－１－（３）－コ</v>
      </c>
      <c r="C126" s="373" t="str">
        <f>'随時②-2'!C23</f>
        <v>校内・地域支援の推進</v>
      </c>
      <c r="D126" s="249">
        <v>203</v>
      </c>
      <c r="E126" s="309" t="str">
        <f>'2-2'!E126</f>
        <v>報償費</v>
      </c>
      <c r="F126" s="309" t="str">
        <f>'2-2'!F126</f>
        <v>研究授業指導助言者謝礼金</v>
      </c>
      <c r="G126" s="316">
        <f>'2-2'!G126</f>
        <v>5000</v>
      </c>
      <c r="H126" s="317">
        <f>'2-2'!H126</f>
        <v>1</v>
      </c>
      <c r="I126" s="317">
        <f>'2-2'!I126</f>
        <v>8</v>
      </c>
      <c r="J126" s="374">
        <f>'2-2'!J126</f>
        <v>40000</v>
      </c>
      <c r="K126" s="368" t="str">
        <f>'2-2'!K126</f>
        <v>研究授業指導助言者謝礼金</v>
      </c>
      <c r="L126" s="219">
        <f>'2-2'!L126</f>
        <v>5000</v>
      </c>
      <c r="M126" s="311">
        <f>'2-2'!M126</f>
        <v>1</v>
      </c>
      <c r="N126" s="311">
        <f>'2-2'!N126</f>
        <v>7</v>
      </c>
      <c r="O126" s="304">
        <f t="shared" si="8"/>
        <v>35000</v>
      </c>
      <c r="P126" s="369">
        <f>'2-2'!P126</f>
        <v>0</v>
      </c>
      <c r="Q126" s="370">
        <f>'2-2'!Q126</f>
        <v>0</v>
      </c>
      <c r="R126" s="24">
        <f>IF(AND(ISNA(MATCH($D126,'随時②-2'!$D$4:$D$18,0)),ISNA(MATCH($D126,'随時③-2'!$D$4:$D$18,0))),0,1)</f>
        <v>0</v>
      </c>
      <c r="S126" s="61" t="str">
        <f t="shared" si="4"/>
        <v/>
      </c>
      <c r="T126" s="61" t="str">
        <f t="shared" si="5"/>
        <v/>
      </c>
      <c r="U126" s="5">
        <f t="shared" si="6"/>
        <v>1</v>
      </c>
    </row>
    <row r="127" spans="1:21" ht="30" customHeight="1" x14ac:dyDescent="0.15">
      <c r="A127" s="371" t="str">
        <f>'随時②-2'!A24</f>
        <v>Ⅰ</v>
      </c>
      <c r="B127" s="372" t="str">
        <f>'随時②-2'!B24</f>
        <v>３－１－（３）－（コ）</v>
      </c>
      <c r="C127" s="373" t="str">
        <f>'随時②-2'!C24</f>
        <v>知的障がい支援学校としての専門性の向上</v>
      </c>
      <c r="D127" s="249">
        <v>204</v>
      </c>
      <c r="E127" s="309" t="str">
        <f>'2-2'!E127</f>
        <v>旅費</v>
      </c>
      <c r="F127" s="309" t="str">
        <f>'2-2'!F127</f>
        <v>職員研修講師招へい旅費</v>
      </c>
      <c r="G127" s="316">
        <f>'2-2'!G127</f>
        <v>2820</v>
      </c>
      <c r="H127" s="317">
        <f>'2-2'!H127</f>
        <v>1</v>
      </c>
      <c r="I127" s="317">
        <f>'2-2'!I127</f>
        <v>1</v>
      </c>
      <c r="J127" s="374">
        <f>'2-2'!J127</f>
        <v>2820</v>
      </c>
      <c r="K127" s="368" t="str">
        <f>'2-2'!K127</f>
        <v>職員研修講師招へい旅費</v>
      </c>
      <c r="L127" s="219">
        <f>'2-2'!L127</f>
        <v>2820</v>
      </c>
      <c r="M127" s="311">
        <f>'2-2'!M127</f>
        <v>1</v>
      </c>
      <c r="N127" s="311">
        <f>'2-2'!N127</f>
        <v>1</v>
      </c>
      <c r="O127" s="304">
        <f t="shared" si="8"/>
        <v>2820</v>
      </c>
      <c r="P127" s="369">
        <f>'2-2'!P127</f>
        <v>0</v>
      </c>
      <c r="Q127" s="370">
        <f>'2-2'!Q127</f>
        <v>0</v>
      </c>
      <c r="R127" s="24">
        <f>IF(AND(ISNA(MATCH($D127,'随時②-2'!$D$4:$D$18,0)),ISNA(MATCH($D127,'随時③-2'!$D$4:$D$18,0))),0,1)</f>
        <v>0</v>
      </c>
      <c r="S127" s="61" t="str">
        <f t="shared" si="4"/>
        <v/>
      </c>
      <c r="T127" s="61" t="str">
        <f t="shared" si="5"/>
        <v/>
      </c>
      <c r="U127" s="5">
        <f t="shared" si="6"/>
        <v>2</v>
      </c>
    </row>
    <row r="128" spans="1:21" ht="30" customHeight="1" x14ac:dyDescent="0.15">
      <c r="A128" s="371" t="str">
        <f>'随時②-2'!A25</f>
        <v>Ⅴ</v>
      </c>
      <c r="B128" s="372" t="str">
        <f>'随時②-2'!B25</f>
        <v>３－１－（１）－カ</v>
      </c>
      <c r="C128" s="373" t="str">
        <f>'随時②-2'!C25</f>
        <v>知的障がい支援学校としての専門性向上</v>
      </c>
      <c r="D128" s="249">
        <v>205</v>
      </c>
      <c r="E128" s="309" t="str">
        <f>'2-2'!E128</f>
        <v>消耗需用費</v>
      </c>
      <c r="F128" s="309" t="str">
        <f>'2-2'!F128</f>
        <v>５０型テレビ（台付）</v>
      </c>
      <c r="G128" s="316">
        <f>'2-2'!G128</f>
        <v>92280</v>
      </c>
      <c r="H128" s="317">
        <f>'2-2'!H128</f>
        <v>1</v>
      </c>
      <c r="I128" s="317">
        <f>'2-2'!I128</f>
        <v>1</v>
      </c>
      <c r="J128" s="374">
        <f>'2-2'!J128</f>
        <v>92280</v>
      </c>
      <c r="K128" s="368" t="str">
        <f>'2-2'!K128</f>
        <v>５０型テレビ（台付）</v>
      </c>
      <c r="L128" s="219">
        <f>'2-2'!L128</f>
        <v>85320</v>
      </c>
      <c r="M128" s="311">
        <f>'2-2'!M128</f>
        <v>1</v>
      </c>
      <c r="N128" s="311">
        <f>'2-2'!N128</f>
        <v>1</v>
      </c>
      <c r="O128" s="304">
        <f t="shared" si="8"/>
        <v>85320</v>
      </c>
      <c r="P128" s="369">
        <f>'2-2'!P128</f>
        <v>0</v>
      </c>
      <c r="Q128" s="370">
        <f>'2-2'!Q128</f>
        <v>0</v>
      </c>
      <c r="R128" s="24">
        <f>IF(AND(ISNA(MATCH($D128,'随時②-2'!$D$4:$D$18,0)),ISNA(MATCH($D128,'随時③-2'!$D$4:$D$18,0))),0,1)</f>
        <v>0</v>
      </c>
      <c r="S128" s="61" t="str">
        <f t="shared" si="4"/>
        <v/>
      </c>
      <c r="T128" s="61" t="str">
        <f t="shared" si="5"/>
        <v/>
      </c>
      <c r="U128" s="5">
        <f t="shared" si="6"/>
        <v>7</v>
      </c>
    </row>
    <row r="129" spans="1:21" ht="30" hidden="1" customHeight="1" x14ac:dyDescent="0.15">
      <c r="A129" s="371" t="str">
        <f>'随時②-2'!A26</f>
        <v>Ⅴ</v>
      </c>
      <c r="B129" s="372" t="str">
        <f>'随時②-2'!B26</f>
        <v>３－１－（１）－カ</v>
      </c>
      <c r="C129" s="373" t="str">
        <f>'随時②-2'!C26</f>
        <v>知的障がい支援学校としての専門性向上</v>
      </c>
      <c r="D129" s="249">
        <v>206</v>
      </c>
      <c r="E129" s="309" t="str">
        <f>'2-2'!E129</f>
        <v>消耗需用費</v>
      </c>
      <c r="F129" s="309" t="str">
        <f>'2-2'!F129</f>
        <v>オープンネット設備消耗品</v>
      </c>
      <c r="G129" s="316">
        <f>'2-2'!G129</f>
        <v>30000</v>
      </c>
      <c r="H129" s="317">
        <f>'2-2'!H129</f>
        <v>1</v>
      </c>
      <c r="I129" s="317">
        <f>'2-2'!I129</f>
        <v>1</v>
      </c>
      <c r="J129" s="374">
        <f>'2-2'!J129</f>
        <v>30000</v>
      </c>
      <c r="K129" s="368" t="str">
        <f>'2-2'!K129</f>
        <v>オープンネット設備消耗品</v>
      </c>
      <c r="L129" s="219">
        <f>'2-2'!L129</f>
        <v>30000</v>
      </c>
      <c r="M129" s="311">
        <f>'2-2'!M129</f>
        <v>1</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f t="shared" si="6"/>
        <v>7</v>
      </c>
    </row>
    <row r="130" spans="1:21" ht="30" customHeight="1" x14ac:dyDescent="0.15">
      <c r="A130" s="371" t="str">
        <f>'随時②-2'!A27</f>
        <v>Ⅷ</v>
      </c>
      <c r="B130" s="372" t="str">
        <f>'随時②-2'!B27</f>
        <v>３－４－（２）－エ</v>
      </c>
      <c r="C130" s="373" t="str">
        <f>'随時②-2'!C27</f>
        <v>進路指導の充実・発展</v>
      </c>
      <c r="D130" s="249">
        <v>207</v>
      </c>
      <c r="E130" s="309" t="str">
        <f>'2-2'!E130</f>
        <v>消耗需用費</v>
      </c>
      <c r="F130" s="309" t="str">
        <f>'2-2'!F130</f>
        <v>学校案内パンフレット</v>
      </c>
      <c r="G130" s="316">
        <f>'2-2'!G130</f>
        <v>10</v>
      </c>
      <c r="H130" s="317">
        <f>'2-2'!H130</f>
        <v>1000</v>
      </c>
      <c r="I130" s="317">
        <f>'2-2'!I130</f>
        <v>1</v>
      </c>
      <c r="J130" s="374">
        <f>'2-2'!J130</f>
        <v>10000</v>
      </c>
      <c r="K130" s="368" t="str">
        <f>'2-2'!K130</f>
        <v>学校案内パンフレット</v>
      </c>
      <c r="L130" s="219">
        <f>'2-2'!L130</f>
        <v>7.41</v>
      </c>
      <c r="M130" s="311">
        <f>'2-2'!M130</f>
        <v>1000</v>
      </c>
      <c r="N130" s="311">
        <f>'2-2'!N130</f>
        <v>1</v>
      </c>
      <c r="O130" s="304">
        <f t="shared" si="8"/>
        <v>7410</v>
      </c>
      <c r="P130" s="369">
        <f>'2-2'!P130</f>
        <v>0</v>
      </c>
      <c r="Q130" s="370">
        <f>'2-2'!Q130</f>
        <v>0</v>
      </c>
      <c r="R130" s="24">
        <f>IF(AND(ISNA(MATCH($D130,'随時②-2'!$D$4:$D$18,0)),ISNA(MATCH($D130,'随時③-2'!$D$4:$D$18,0))),0,1)</f>
        <v>0</v>
      </c>
      <c r="S130" s="61" t="str">
        <f t="shared" si="4"/>
        <v/>
      </c>
      <c r="T130" s="61" t="str">
        <f t="shared" si="5"/>
        <v/>
      </c>
      <c r="U130" s="5">
        <f t="shared" si="6"/>
        <v>7</v>
      </c>
    </row>
    <row r="131" spans="1:21" ht="30" hidden="1" customHeight="1" x14ac:dyDescent="0.15">
      <c r="A131" s="371" t="str">
        <f>'随時②-2'!A28</f>
        <v>Ⅻ</v>
      </c>
      <c r="B131" s="372" t="str">
        <f>'随時②-2'!B28</f>
        <v>3－1－（3）－ケ</v>
      </c>
      <c r="C131" s="373" t="str">
        <f>'随時②-2'!C28</f>
        <v>校内・地域支援の推進</v>
      </c>
      <c r="D131" s="249">
        <v>208</v>
      </c>
      <c r="E131" s="309" t="str">
        <f>'2-2'!E131</f>
        <v>役務費</v>
      </c>
      <c r="F131" s="309" t="str">
        <f>'2-2'!F131</f>
        <v>交流事業・作品展物品運搬</v>
      </c>
      <c r="G131" s="316">
        <f>'2-2'!G131</f>
        <v>10750</v>
      </c>
      <c r="H131" s="317">
        <f>'2-2'!H131</f>
        <v>1</v>
      </c>
      <c r="I131" s="317">
        <f>'2-2'!I131</f>
        <v>2</v>
      </c>
      <c r="J131" s="374">
        <f>'2-2'!J131</f>
        <v>21500</v>
      </c>
      <c r="K131" s="368" t="str">
        <f>'2-2'!K131</f>
        <v>交流事業・作品展物品運搬</v>
      </c>
      <c r="L131" s="219">
        <f>'2-2'!L131</f>
        <v>10750</v>
      </c>
      <c r="M131" s="311">
        <f>'2-2'!M131</f>
        <v>1</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f t="shared" si="6"/>
        <v>5</v>
      </c>
    </row>
    <row r="132" spans="1:21" ht="30" customHeight="1" x14ac:dyDescent="0.15">
      <c r="A132" s="371" t="str">
        <f>'随時②-2'!A29</f>
        <v>Ⅻ</v>
      </c>
      <c r="B132" s="372" t="str">
        <f>'随時②-2'!B29</f>
        <v>3－1－（3）－ケ</v>
      </c>
      <c r="C132" s="373" t="str">
        <f>'随時②-2'!C29</f>
        <v>校内・地域支援の推進</v>
      </c>
      <c r="D132" s="249">
        <v>209</v>
      </c>
      <c r="E132" s="309" t="str">
        <f>'2-2'!E132</f>
        <v>役務費</v>
      </c>
      <c r="F132" s="309" t="str">
        <f>'2-2'!F132</f>
        <v>北河内ブロック展作品運搬費</v>
      </c>
      <c r="G132" s="316">
        <f>'2-2'!G132</f>
        <v>500</v>
      </c>
      <c r="H132" s="317">
        <f>'2-2'!H132</f>
        <v>1</v>
      </c>
      <c r="I132" s="317">
        <f>'2-2'!I132</f>
        <v>1</v>
      </c>
      <c r="J132" s="374">
        <f>'2-2'!J132</f>
        <v>500</v>
      </c>
      <c r="K132" s="368" t="str">
        <f>'2-2'!K132</f>
        <v>北河内ブロック展作品運搬費</v>
      </c>
      <c r="L132" s="219">
        <f>'2-2'!L132</f>
        <v>500</v>
      </c>
      <c r="M132" s="311">
        <f>'2-2'!M132</f>
        <v>1</v>
      </c>
      <c r="N132" s="311">
        <f>'2-2'!N132</f>
        <v>1</v>
      </c>
      <c r="O132" s="304">
        <f t="shared" si="8"/>
        <v>500</v>
      </c>
      <c r="P132" s="369">
        <f>'2-2'!P132</f>
        <v>0</v>
      </c>
      <c r="Q132" s="370">
        <f>'2-2'!Q132</f>
        <v>0</v>
      </c>
      <c r="R132" s="24">
        <f>IF(AND(ISNA(MATCH($D132,'随時②-2'!$D$4:$D$18,0)),ISNA(MATCH($D132,'随時③-2'!$D$4:$D$18,0))),0,1)</f>
        <v>0</v>
      </c>
      <c r="S132" s="61" t="str">
        <f t="shared" ref="S132:S195" si="9">IF(P132="◎",J132,"")</f>
        <v/>
      </c>
      <c r="T132" s="61" t="str">
        <f t="shared" ref="T132:T195" si="10">IF(P132="◎",O132,"")</f>
        <v/>
      </c>
      <c r="U132" s="5">
        <f t="shared" si="6"/>
        <v>5</v>
      </c>
    </row>
    <row r="133" spans="1:21" ht="30" customHeight="1" x14ac:dyDescent="0.15">
      <c r="A133" s="371" t="str">
        <f>'随時②-2'!A30</f>
        <v>Ⅵ</v>
      </c>
      <c r="B133" s="372" t="str">
        <f>'随時②-2'!B30</f>
        <v>３－１－（１）－エ</v>
      </c>
      <c r="C133" s="373" t="str">
        <f>'随時②-2'!C30</f>
        <v>知的障がい支援学校としての専門性向上</v>
      </c>
      <c r="D133" s="249">
        <v>210</v>
      </c>
      <c r="E133" s="309" t="str">
        <f>'2-2'!E133</f>
        <v>負担金、補助及び交付金</v>
      </c>
      <c r="F133" s="309" t="str">
        <f>'2-2'!F133</f>
        <v>各種団体負担金（会費）</v>
      </c>
      <c r="G133" s="316">
        <f>'2-2'!G133</f>
        <v>80390</v>
      </c>
      <c r="H133" s="317">
        <f>'2-2'!H133</f>
        <v>1</v>
      </c>
      <c r="I133" s="317">
        <f>'2-2'!I133</f>
        <v>1</v>
      </c>
      <c r="J133" s="374">
        <f>'2-2'!J133</f>
        <v>80390</v>
      </c>
      <c r="K133" s="368" t="str">
        <f>'2-2'!K133</f>
        <v>各種団体負担金（会費）</v>
      </c>
      <c r="L133" s="219">
        <f>'2-2'!L133</f>
        <v>80390</v>
      </c>
      <c r="M133" s="311">
        <f>'2-2'!M133</f>
        <v>1</v>
      </c>
      <c r="N133" s="311">
        <f>'2-2'!N133</f>
        <v>1</v>
      </c>
      <c r="O133" s="304">
        <f t="shared" si="8"/>
        <v>80390</v>
      </c>
      <c r="P133" s="369">
        <f>'2-2'!P133</f>
        <v>0</v>
      </c>
      <c r="Q133" s="370">
        <f>'2-2'!Q133</f>
        <v>0</v>
      </c>
      <c r="R133" s="24">
        <f>IF(AND(ISNA(MATCH($D133,'随時②-2'!$D$4:$D$18,0)),ISNA(MATCH($D133,'随時③-2'!$D$4:$D$18,0))),0,1)</f>
        <v>0</v>
      </c>
      <c r="S133" s="61" t="str">
        <f t="shared" si="9"/>
        <v/>
      </c>
      <c r="T133" s="61" t="str">
        <f t="shared" si="10"/>
        <v/>
      </c>
      <c r="U133" s="5">
        <f t="shared" ref="U133:U138" si="11">IF($E133=0,"",VLOOKUP($E133,$V$5:$X$13,2))</f>
        <v>9</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t="str">
        <f>'2-4'!A4</f>
        <v>Ⅴ</v>
      </c>
      <c r="B139" s="365" t="str">
        <f>'2-4'!B4</f>
        <v>3-1-(1)-(カ）</v>
      </c>
      <c r="C139" s="366" t="str">
        <f>'2-4'!C4</f>
        <v>ＩＣＴ機器の活用</v>
      </c>
      <c r="D139" s="258">
        <v>301</v>
      </c>
      <c r="E139" s="310" t="str">
        <f>IF($R139=1,"",VLOOKUP($D139,'2-4'!$D$4:$L$103,2))</f>
        <v>消耗需用費</v>
      </c>
      <c r="F139" s="310" t="str">
        <f>IF($R139=1,"取消し",VLOOKUP($D139,'2-4'!$D$4:$L$103,3))</f>
        <v>デジタルカメラ</v>
      </c>
      <c r="G139" s="219">
        <f>IF($R139=1,,VLOOKUP($D139,'2-4'!$D$4:$L$103,4))</f>
        <v>19580</v>
      </c>
      <c r="H139" s="311">
        <f>IF($R139=1,,VLOOKUP($D139,'2-4'!$D$4:$L$103,5))</f>
        <v>8</v>
      </c>
      <c r="I139" s="311">
        <f>IF($R139=1,,VLOOKUP($D139,'2-4'!$D$4:$L$103,6))</f>
        <v>1</v>
      </c>
      <c r="J139" s="219">
        <f>IF($R139=1,,VLOOKUP($D139,'2-4'!$D$4:$L$103,7))</f>
        <v>156640</v>
      </c>
      <c r="K139" s="334" t="str">
        <f>F139</f>
        <v>デジタルカメラ</v>
      </c>
      <c r="L139" s="335">
        <v>14450.3</v>
      </c>
      <c r="M139" s="336">
        <v>9</v>
      </c>
      <c r="N139" s="336">
        <f t="shared" ref="N139:N202" si="12">I139</f>
        <v>1</v>
      </c>
      <c r="O139" s="337">
        <f>L139*M139*N139</f>
        <v>130052.7</v>
      </c>
      <c r="P139" s="385">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1" t="str">
        <f>'2-4'!A5</f>
        <v>Ⅴ</v>
      </c>
      <c r="B140" s="372" t="str">
        <f>'2-4'!B5</f>
        <v>3-1-(1)-(カ）</v>
      </c>
      <c r="C140" s="373" t="str">
        <f>'2-4'!C5</f>
        <v>ＩＣＴ機器の活用</v>
      </c>
      <c r="D140" s="249">
        <v>302</v>
      </c>
      <c r="E140" s="310" t="str">
        <f>IF($R140=1,"",VLOOKUP($D140,'2-4'!$D$4:$L$103,2))</f>
        <v>消耗需用費</v>
      </c>
      <c r="F140" s="310" t="str">
        <f>IF($R140=1,"取消し",VLOOKUP($D140,'2-4'!$D$4:$L$103,3))</f>
        <v>デジタルビデオカメラ</v>
      </c>
      <c r="G140" s="219">
        <f>IF($R140=1,,VLOOKUP($D140,'2-4'!$D$4:$L$103,4))</f>
        <v>38280</v>
      </c>
      <c r="H140" s="311">
        <f>IF($R140=1,,VLOOKUP($D140,'2-4'!$D$4:$L$103,5))</f>
        <v>1</v>
      </c>
      <c r="I140" s="311">
        <f>IF($R140=1,,VLOOKUP($D140,'2-4'!$D$4:$L$103,6))</f>
        <v>1</v>
      </c>
      <c r="J140" s="219">
        <f>IF($R140=1,,VLOOKUP($D140,'2-4'!$D$4:$L$103,7))</f>
        <v>38280</v>
      </c>
      <c r="K140" s="313" t="s">
        <v>388</v>
      </c>
      <c r="L140" s="314">
        <v>173283</v>
      </c>
      <c r="M140" s="315">
        <f t="shared" ref="M140:M202" si="13">H140</f>
        <v>1</v>
      </c>
      <c r="N140" s="315">
        <f t="shared" si="12"/>
        <v>1</v>
      </c>
      <c r="O140" s="304">
        <f t="shared" ref="O140:O202" si="14">L140*M140*N140</f>
        <v>173283</v>
      </c>
      <c r="P140" s="385">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ref="K141:K202" si="15">F141</f>
        <v>0</v>
      </c>
      <c r="L141" s="314">
        <f>G141</f>
        <v>0</v>
      </c>
      <c r="M141" s="315">
        <f t="shared" si="13"/>
        <v>0</v>
      </c>
      <c r="N141" s="315">
        <f t="shared" si="12"/>
        <v>0</v>
      </c>
      <c r="O141" s="304">
        <f t="shared" si="14"/>
        <v>0</v>
      </c>
      <c r="P141" s="385">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ref="L142:L202" si="16">G142</f>
        <v>0</v>
      </c>
      <c r="M142" s="315">
        <f t="shared" si="13"/>
        <v>0</v>
      </c>
      <c r="N142" s="315">
        <f t="shared" si="12"/>
        <v>0</v>
      </c>
      <c r="O142" s="304">
        <f t="shared" si="14"/>
        <v>0</v>
      </c>
      <c r="P142" s="385">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6"/>
        <v>0</v>
      </c>
      <c r="M143" s="315">
        <f t="shared" si="13"/>
        <v>0</v>
      </c>
      <c r="N143" s="315">
        <f t="shared" si="12"/>
        <v>0</v>
      </c>
      <c r="O143" s="304">
        <f t="shared" si="14"/>
        <v>0</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6"/>
        <v>0</v>
      </c>
      <c r="M144" s="315">
        <f t="shared" si="13"/>
        <v>0</v>
      </c>
      <c r="N144" s="315">
        <f t="shared" si="12"/>
        <v>0</v>
      </c>
      <c r="O144" s="304">
        <f t="shared" si="14"/>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6"/>
        <v>0</v>
      </c>
      <c r="M145" s="315">
        <f t="shared" si="13"/>
        <v>0</v>
      </c>
      <c r="N145" s="315">
        <f t="shared" si="12"/>
        <v>0</v>
      </c>
      <c r="O145" s="304">
        <f t="shared" si="14"/>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6"/>
        <v>0</v>
      </c>
      <c r="M146" s="315">
        <f t="shared" si="13"/>
        <v>0</v>
      </c>
      <c r="N146" s="315">
        <f t="shared" si="12"/>
        <v>0</v>
      </c>
      <c r="O146" s="304">
        <f t="shared" si="14"/>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6"/>
        <v>0</v>
      </c>
      <c r="M147" s="315">
        <f t="shared" si="13"/>
        <v>0</v>
      </c>
      <c r="N147" s="315">
        <f t="shared" si="12"/>
        <v>0</v>
      </c>
      <c r="O147" s="304">
        <f t="shared" si="14"/>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6"/>
        <v>0</v>
      </c>
      <c r="M148" s="315">
        <f t="shared" si="13"/>
        <v>0</v>
      </c>
      <c r="N148" s="315">
        <f t="shared" si="12"/>
        <v>0</v>
      </c>
      <c r="O148" s="304">
        <f t="shared" si="14"/>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6"/>
        <v>0</v>
      </c>
      <c r="M149" s="315">
        <f t="shared" si="13"/>
        <v>0</v>
      </c>
      <c r="N149" s="315">
        <f t="shared" si="12"/>
        <v>0</v>
      </c>
      <c r="O149" s="304">
        <f t="shared" si="14"/>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6"/>
        <v>0</v>
      </c>
      <c r="M150" s="315">
        <f t="shared" si="13"/>
        <v>0</v>
      </c>
      <c r="N150" s="315">
        <f t="shared" si="12"/>
        <v>0</v>
      </c>
      <c r="O150" s="304">
        <f t="shared" si="14"/>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6"/>
        <v>0</v>
      </c>
      <c r="M151" s="315">
        <f t="shared" si="13"/>
        <v>0</v>
      </c>
      <c r="N151" s="315">
        <f t="shared" si="12"/>
        <v>0</v>
      </c>
      <c r="O151" s="304">
        <f t="shared" si="14"/>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6"/>
        <v>0</v>
      </c>
      <c r="M152" s="315">
        <f t="shared" si="13"/>
        <v>0</v>
      </c>
      <c r="N152" s="315">
        <f t="shared" si="12"/>
        <v>0</v>
      </c>
      <c r="O152" s="304">
        <f t="shared" si="14"/>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6"/>
        <v>0</v>
      </c>
      <c r="M153" s="315">
        <f t="shared" si="13"/>
        <v>0</v>
      </c>
      <c r="N153" s="315">
        <f t="shared" si="12"/>
        <v>0</v>
      </c>
      <c r="O153" s="304">
        <f t="shared" si="14"/>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6"/>
        <v>0</v>
      </c>
      <c r="M154" s="315">
        <f t="shared" si="13"/>
        <v>0</v>
      </c>
      <c r="N154" s="315">
        <f t="shared" si="12"/>
        <v>0</v>
      </c>
      <c r="O154" s="304">
        <f t="shared" si="14"/>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6"/>
        <v>0</v>
      </c>
      <c r="M155" s="315">
        <f t="shared" si="13"/>
        <v>0</v>
      </c>
      <c r="N155" s="315">
        <f t="shared" si="12"/>
        <v>0</v>
      </c>
      <c r="O155" s="304">
        <f t="shared" si="14"/>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6"/>
        <v>0</v>
      </c>
      <c r="M156" s="315">
        <f t="shared" si="13"/>
        <v>0</v>
      </c>
      <c r="N156" s="315">
        <f t="shared" si="12"/>
        <v>0</v>
      </c>
      <c r="O156" s="304">
        <f t="shared" si="14"/>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6"/>
        <v>0</v>
      </c>
      <c r="M157" s="315">
        <f t="shared" si="13"/>
        <v>0</v>
      </c>
      <c r="N157" s="315">
        <f t="shared" si="12"/>
        <v>0</v>
      </c>
      <c r="O157" s="304">
        <f t="shared" si="14"/>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6"/>
        <v>0</v>
      </c>
      <c r="M158" s="315">
        <f t="shared" si="13"/>
        <v>0</v>
      </c>
      <c r="N158" s="315">
        <f t="shared" si="12"/>
        <v>0</v>
      </c>
      <c r="O158" s="304">
        <f t="shared" si="14"/>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6"/>
        <v>0</v>
      </c>
      <c r="M159" s="315">
        <f t="shared" si="13"/>
        <v>0</v>
      </c>
      <c r="N159" s="315">
        <f t="shared" si="12"/>
        <v>0</v>
      </c>
      <c r="O159" s="304">
        <f t="shared" si="14"/>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6"/>
        <v>0</v>
      </c>
      <c r="M160" s="315">
        <f t="shared" si="13"/>
        <v>0</v>
      </c>
      <c r="N160" s="315">
        <f t="shared" si="12"/>
        <v>0</v>
      </c>
      <c r="O160" s="304">
        <f t="shared" si="14"/>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6"/>
        <v>0</v>
      </c>
      <c r="M161" s="315">
        <f t="shared" si="13"/>
        <v>0</v>
      </c>
      <c r="N161" s="315">
        <f t="shared" si="12"/>
        <v>0</v>
      </c>
      <c r="O161" s="304">
        <f t="shared" si="14"/>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6"/>
        <v>0</v>
      </c>
      <c r="M162" s="315">
        <f t="shared" si="13"/>
        <v>0</v>
      </c>
      <c r="N162" s="315">
        <f t="shared" si="12"/>
        <v>0</v>
      </c>
      <c r="O162" s="304">
        <f t="shared" si="14"/>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6"/>
        <v>0</v>
      </c>
      <c r="M163" s="315">
        <f t="shared" si="13"/>
        <v>0</v>
      </c>
      <c r="N163" s="315">
        <f t="shared" si="12"/>
        <v>0</v>
      </c>
      <c r="O163" s="304">
        <f t="shared" si="14"/>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6"/>
        <v>0</v>
      </c>
      <c r="M164" s="315">
        <f t="shared" si="13"/>
        <v>0</v>
      </c>
      <c r="N164" s="315">
        <f t="shared" si="12"/>
        <v>0</v>
      </c>
      <c r="O164" s="304">
        <f t="shared" si="14"/>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6"/>
        <v>0</v>
      </c>
      <c r="M165" s="315">
        <f t="shared" si="13"/>
        <v>0</v>
      </c>
      <c r="N165" s="315">
        <f t="shared" si="12"/>
        <v>0</v>
      </c>
      <c r="O165" s="304">
        <f t="shared" si="14"/>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6"/>
        <v>0</v>
      </c>
      <c r="M166" s="315">
        <f t="shared" si="13"/>
        <v>0</v>
      </c>
      <c r="N166" s="315">
        <f t="shared" si="12"/>
        <v>0</v>
      </c>
      <c r="O166" s="304">
        <f t="shared" si="14"/>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6"/>
        <v>0</v>
      </c>
      <c r="M167" s="315">
        <f t="shared" si="13"/>
        <v>0</v>
      </c>
      <c r="N167" s="315">
        <f t="shared" si="12"/>
        <v>0</v>
      </c>
      <c r="O167" s="304">
        <f t="shared" si="14"/>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6"/>
        <v>0</v>
      </c>
      <c r="M168" s="315">
        <f t="shared" si="13"/>
        <v>0</v>
      </c>
      <c r="N168" s="315">
        <f t="shared" si="12"/>
        <v>0</v>
      </c>
      <c r="O168" s="304">
        <f t="shared" si="14"/>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6"/>
        <v>0</v>
      </c>
      <c r="M169" s="315">
        <f t="shared" si="13"/>
        <v>0</v>
      </c>
      <c r="N169" s="315">
        <f t="shared" si="12"/>
        <v>0</v>
      </c>
      <c r="O169" s="304">
        <f t="shared" si="14"/>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6"/>
        <v>0</v>
      </c>
      <c r="M170" s="315">
        <f t="shared" si="13"/>
        <v>0</v>
      </c>
      <c r="N170" s="315">
        <f t="shared" si="12"/>
        <v>0</v>
      </c>
      <c r="O170" s="304">
        <f t="shared" si="14"/>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6"/>
        <v>0</v>
      </c>
      <c r="M171" s="315">
        <f t="shared" si="13"/>
        <v>0</v>
      </c>
      <c r="N171" s="315">
        <f t="shared" si="12"/>
        <v>0</v>
      </c>
      <c r="O171" s="304">
        <f t="shared" si="14"/>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6"/>
        <v>0</v>
      </c>
      <c r="M172" s="315">
        <f t="shared" si="13"/>
        <v>0</v>
      </c>
      <c r="N172" s="315">
        <f t="shared" si="12"/>
        <v>0</v>
      </c>
      <c r="O172" s="304">
        <f t="shared" si="14"/>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6"/>
        <v>0</v>
      </c>
      <c r="M173" s="315">
        <f t="shared" si="13"/>
        <v>0</v>
      </c>
      <c r="N173" s="315">
        <f t="shared" si="12"/>
        <v>0</v>
      </c>
      <c r="O173" s="304">
        <f t="shared" si="14"/>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6"/>
        <v>0</v>
      </c>
      <c r="M174" s="315">
        <f t="shared" si="13"/>
        <v>0</v>
      </c>
      <c r="N174" s="315">
        <f t="shared" si="12"/>
        <v>0</v>
      </c>
      <c r="O174" s="304">
        <f t="shared" si="14"/>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6"/>
        <v>0</v>
      </c>
      <c r="M175" s="315">
        <f t="shared" si="13"/>
        <v>0</v>
      </c>
      <c r="N175" s="315">
        <f t="shared" si="12"/>
        <v>0</v>
      </c>
      <c r="O175" s="304">
        <f t="shared" si="14"/>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6"/>
        <v>0</v>
      </c>
      <c r="M176" s="315">
        <f t="shared" si="13"/>
        <v>0</v>
      </c>
      <c r="N176" s="315">
        <f t="shared" si="12"/>
        <v>0</v>
      </c>
      <c r="O176" s="304">
        <f t="shared" si="14"/>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6"/>
        <v>0</v>
      </c>
      <c r="M177" s="315">
        <f t="shared" si="13"/>
        <v>0</v>
      </c>
      <c r="N177" s="315">
        <f t="shared" si="12"/>
        <v>0</v>
      </c>
      <c r="O177" s="304">
        <f t="shared" si="14"/>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6"/>
        <v>0</v>
      </c>
      <c r="M178" s="315">
        <f t="shared" si="13"/>
        <v>0</v>
      </c>
      <c r="N178" s="315">
        <f t="shared" si="12"/>
        <v>0</v>
      </c>
      <c r="O178" s="304">
        <f t="shared" si="14"/>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6"/>
        <v>0</v>
      </c>
      <c r="M179" s="315">
        <f t="shared" si="13"/>
        <v>0</v>
      </c>
      <c r="N179" s="315">
        <f t="shared" si="12"/>
        <v>0</v>
      </c>
      <c r="O179" s="304">
        <f t="shared" si="14"/>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6"/>
        <v>0</v>
      </c>
      <c r="M180" s="315">
        <f t="shared" si="13"/>
        <v>0</v>
      </c>
      <c r="N180" s="315">
        <f t="shared" si="12"/>
        <v>0</v>
      </c>
      <c r="O180" s="304">
        <f t="shared" si="14"/>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6"/>
        <v>0</v>
      </c>
      <c r="M181" s="315">
        <f t="shared" si="13"/>
        <v>0</v>
      </c>
      <c r="N181" s="315">
        <f t="shared" si="12"/>
        <v>0</v>
      </c>
      <c r="O181" s="304">
        <f t="shared" si="14"/>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6"/>
        <v>0</v>
      </c>
      <c r="M182" s="315">
        <f t="shared" si="13"/>
        <v>0</v>
      </c>
      <c r="N182" s="315">
        <f t="shared" si="12"/>
        <v>0</v>
      </c>
      <c r="O182" s="304">
        <f t="shared" si="14"/>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6"/>
        <v>0</v>
      </c>
      <c r="M183" s="315">
        <f t="shared" si="13"/>
        <v>0</v>
      </c>
      <c r="N183" s="315">
        <f t="shared" si="12"/>
        <v>0</v>
      </c>
      <c r="O183" s="304">
        <f t="shared" si="14"/>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6"/>
        <v>0</v>
      </c>
      <c r="M184" s="315">
        <f t="shared" si="13"/>
        <v>0</v>
      </c>
      <c r="N184" s="315">
        <f t="shared" si="12"/>
        <v>0</v>
      </c>
      <c r="O184" s="304">
        <f t="shared" si="14"/>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6"/>
        <v>0</v>
      </c>
      <c r="M185" s="315">
        <f t="shared" si="13"/>
        <v>0</v>
      </c>
      <c r="N185" s="315">
        <f t="shared" si="12"/>
        <v>0</v>
      </c>
      <c r="O185" s="304">
        <f t="shared" si="14"/>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6"/>
        <v>0</v>
      </c>
      <c r="M186" s="315">
        <f t="shared" si="13"/>
        <v>0</v>
      </c>
      <c r="N186" s="315">
        <f t="shared" si="12"/>
        <v>0</v>
      </c>
      <c r="O186" s="304">
        <f t="shared" si="14"/>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6"/>
        <v>0</v>
      </c>
      <c r="M187" s="315">
        <f t="shared" si="13"/>
        <v>0</v>
      </c>
      <c r="N187" s="315">
        <f t="shared" si="12"/>
        <v>0</v>
      </c>
      <c r="O187" s="304">
        <f t="shared" si="14"/>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6"/>
        <v>0</v>
      </c>
      <c r="M188" s="315">
        <f t="shared" si="13"/>
        <v>0</v>
      </c>
      <c r="N188" s="315">
        <f t="shared" si="12"/>
        <v>0</v>
      </c>
      <c r="O188" s="304">
        <f t="shared" si="14"/>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6"/>
        <v>0</v>
      </c>
      <c r="M189" s="315">
        <f t="shared" si="13"/>
        <v>0</v>
      </c>
      <c r="N189" s="315">
        <f t="shared" si="12"/>
        <v>0</v>
      </c>
      <c r="O189" s="304">
        <f t="shared" si="14"/>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6"/>
        <v>0</v>
      </c>
      <c r="M190" s="315">
        <f t="shared" si="13"/>
        <v>0</v>
      </c>
      <c r="N190" s="315">
        <f t="shared" si="12"/>
        <v>0</v>
      </c>
      <c r="O190" s="304">
        <f t="shared" si="14"/>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6"/>
        <v>0</v>
      </c>
      <c r="M191" s="315">
        <f t="shared" si="13"/>
        <v>0</v>
      </c>
      <c r="N191" s="315">
        <f t="shared" si="12"/>
        <v>0</v>
      </c>
      <c r="O191" s="304">
        <f t="shared" si="14"/>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6"/>
        <v>0</v>
      </c>
      <c r="M192" s="315">
        <f t="shared" si="13"/>
        <v>0</v>
      </c>
      <c r="N192" s="315">
        <f t="shared" si="12"/>
        <v>0</v>
      </c>
      <c r="O192" s="304">
        <f t="shared" si="14"/>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6"/>
        <v>0</v>
      </c>
      <c r="M193" s="315">
        <f t="shared" si="13"/>
        <v>0</v>
      </c>
      <c r="N193" s="315">
        <f t="shared" si="12"/>
        <v>0</v>
      </c>
      <c r="O193" s="304">
        <f t="shared" si="14"/>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6"/>
        <v>0</v>
      </c>
      <c r="M194" s="315">
        <f t="shared" si="13"/>
        <v>0</v>
      </c>
      <c r="N194" s="315">
        <f t="shared" si="12"/>
        <v>0</v>
      </c>
      <c r="O194" s="304">
        <f t="shared" si="14"/>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6"/>
        <v>0</v>
      </c>
      <c r="M195" s="315">
        <f t="shared" si="13"/>
        <v>0</v>
      </c>
      <c r="N195" s="315">
        <f t="shared" si="12"/>
        <v>0</v>
      </c>
      <c r="O195" s="304">
        <f t="shared" si="14"/>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6"/>
        <v>0</v>
      </c>
      <c r="M196" s="315">
        <f t="shared" si="13"/>
        <v>0</v>
      </c>
      <c r="N196" s="315">
        <f t="shared" si="12"/>
        <v>0</v>
      </c>
      <c r="O196" s="304">
        <f t="shared" si="14"/>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6"/>
        <v>0</v>
      </c>
      <c r="M197" s="315">
        <f t="shared" si="13"/>
        <v>0</v>
      </c>
      <c r="N197" s="315">
        <f t="shared" si="12"/>
        <v>0</v>
      </c>
      <c r="O197" s="304">
        <f t="shared" si="14"/>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6"/>
        <v>0</v>
      </c>
      <c r="M198" s="315">
        <f t="shared" si="13"/>
        <v>0</v>
      </c>
      <c r="N198" s="315">
        <f t="shared" si="12"/>
        <v>0</v>
      </c>
      <c r="O198" s="304">
        <f t="shared" si="14"/>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6"/>
        <v>0</v>
      </c>
      <c r="M199" s="315">
        <f t="shared" si="13"/>
        <v>0</v>
      </c>
      <c r="N199" s="315">
        <f t="shared" si="12"/>
        <v>0</v>
      </c>
      <c r="O199" s="304">
        <f t="shared" si="14"/>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6"/>
        <v>0</v>
      </c>
      <c r="M200" s="315">
        <f t="shared" si="13"/>
        <v>0</v>
      </c>
      <c r="N200" s="315">
        <f t="shared" si="12"/>
        <v>0</v>
      </c>
      <c r="O200" s="304">
        <f t="shared" si="14"/>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6"/>
        <v>0</v>
      </c>
      <c r="M201" s="315">
        <f t="shared" si="13"/>
        <v>0</v>
      </c>
      <c r="N201" s="315">
        <f t="shared" si="12"/>
        <v>0</v>
      </c>
      <c r="O201" s="304">
        <f t="shared" si="14"/>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6"/>
        <v>0</v>
      </c>
      <c r="M202" s="315">
        <f t="shared" si="13"/>
        <v>0</v>
      </c>
      <c r="N202" s="315">
        <f t="shared" si="12"/>
        <v>0</v>
      </c>
      <c r="O202" s="304">
        <f t="shared" si="14"/>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8" t="s">
        <v>11</v>
      </c>
      <c r="J255" s="578"/>
    </row>
    <row r="256" spans="1:20" ht="24" customHeight="1" thickBot="1" x14ac:dyDescent="0.2">
      <c r="D256" s="5"/>
      <c r="F256" s="23"/>
      <c r="G256" s="23"/>
      <c r="I256" s="592" t="s">
        <v>90</v>
      </c>
      <c r="J256" s="593"/>
      <c r="K256" s="36" t="s">
        <v>150</v>
      </c>
      <c r="L256" s="579" t="s">
        <v>213</v>
      </c>
      <c r="M256" s="580"/>
      <c r="N256" s="581" t="s">
        <v>151</v>
      </c>
      <c r="O256" s="582"/>
    </row>
    <row r="257" spans="4:15" ht="30" customHeight="1" thickTop="1" x14ac:dyDescent="0.15">
      <c r="D257" s="5"/>
      <c r="I257" s="594" t="s">
        <v>80</v>
      </c>
      <c r="J257" s="595"/>
      <c r="K257" s="343">
        <f t="shared" ref="K257:K265" si="29">SUMIF($E$4:$E$253,$I257,$O$4:$O$253)</f>
        <v>98000</v>
      </c>
      <c r="L257" s="588">
        <f t="shared" ref="L257:L264" si="30">SUMIF($E$4:$E$253,$I257,$T$4:$T$253)</f>
        <v>0</v>
      </c>
      <c r="M257" s="589">
        <f t="shared" ref="M257:M265" si="31">SUMIF($E$4:$E$253,$I257,$O$4:$O$253)</f>
        <v>98000</v>
      </c>
      <c r="N257" s="590">
        <f>K257-L257</f>
        <v>98000</v>
      </c>
      <c r="O257" s="591"/>
    </row>
    <row r="258" spans="4:15" ht="30" customHeight="1" x14ac:dyDescent="0.15">
      <c r="D258" s="5"/>
      <c r="I258" s="560" t="s">
        <v>81</v>
      </c>
      <c r="J258" s="561"/>
      <c r="K258" s="346">
        <f t="shared" si="29"/>
        <v>285320</v>
      </c>
      <c r="L258" s="566">
        <f t="shared" si="30"/>
        <v>0</v>
      </c>
      <c r="M258" s="567">
        <f t="shared" si="31"/>
        <v>285320</v>
      </c>
      <c r="N258" s="568">
        <f t="shared" ref="N258:N265" si="32">K258-L258</f>
        <v>285320</v>
      </c>
      <c r="O258" s="569"/>
    </row>
    <row r="259" spans="4:15" ht="30" customHeight="1" x14ac:dyDescent="0.15">
      <c r="D259" s="5"/>
      <c r="I259" s="560" t="s">
        <v>105</v>
      </c>
      <c r="J259" s="561"/>
      <c r="K259" s="342">
        <f t="shared" si="29"/>
        <v>565529.69999999995</v>
      </c>
      <c r="L259" s="566">
        <f t="shared" si="30"/>
        <v>0</v>
      </c>
      <c r="M259" s="567">
        <f t="shared" si="31"/>
        <v>565529.69999999995</v>
      </c>
      <c r="N259" s="568">
        <f t="shared" si="32"/>
        <v>565529.69999999995</v>
      </c>
      <c r="O259" s="569"/>
    </row>
    <row r="260" spans="4:15" ht="30" customHeight="1" x14ac:dyDescent="0.15">
      <c r="D260" s="5"/>
      <c r="I260" s="560" t="s">
        <v>106</v>
      </c>
      <c r="J260" s="561"/>
      <c r="K260" s="342">
        <f t="shared" si="29"/>
        <v>0</v>
      </c>
      <c r="L260" s="566">
        <f t="shared" si="30"/>
        <v>0</v>
      </c>
      <c r="M260" s="567">
        <f t="shared" si="31"/>
        <v>0</v>
      </c>
      <c r="N260" s="568">
        <f t="shared" si="32"/>
        <v>0</v>
      </c>
      <c r="O260" s="569"/>
    </row>
    <row r="261" spans="4:15" ht="30" customHeight="1" x14ac:dyDescent="0.15">
      <c r="D261" s="5"/>
      <c r="I261" s="560" t="s">
        <v>82</v>
      </c>
      <c r="J261" s="561"/>
      <c r="K261" s="342">
        <f t="shared" si="29"/>
        <v>500</v>
      </c>
      <c r="L261" s="566">
        <f t="shared" si="30"/>
        <v>0</v>
      </c>
      <c r="M261" s="567">
        <f t="shared" si="31"/>
        <v>500</v>
      </c>
      <c r="N261" s="568">
        <f t="shared" si="32"/>
        <v>500</v>
      </c>
      <c r="O261" s="569"/>
    </row>
    <row r="262" spans="4:15" ht="30" customHeight="1" x14ac:dyDescent="0.15">
      <c r="D262" s="5"/>
      <c r="I262" s="560" t="s">
        <v>83</v>
      </c>
      <c r="J262" s="561"/>
      <c r="K262" s="342">
        <f t="shared" si="29"/>
        <v>0</v>
      </c>
      <c r="L262" s="566">
        <f t="shared" si="30"/>
        <v>0</v>
      </c>
      <c r="M262" s="567">
        <f t="shared" si="31"/>
        <v>0</v>
      </c>
      <c r="N262" s="568">
        <f t="shared" si="32"/>
        <v>0</v>
      </c>
      <c r="O262" s="569"/>
    </row>
    <row r="263" spans="4:15" ht="30" customHeight="1" x14ac:dyDescent="0.15">
      <c r="D263" s="5"/>
      <c r="I263" s="560" t="s">
        <v>84</v>
      </c>
      <c r="J263" s="561"/>
      <c r="K263" s="342">
        <f t="shared" si="29"/>
        <v>0</v>
      </c>
      <c r="L263" s="566">
        <f t="shared" si="30"/>
        <v>0</v>
      </c>
      <c r="M263" s="567">
        <f t="shared" si="31"/>
        <v>0</v>
      </c>
      <c r="N263" s="568">
        <f t="shared" si="32"/>
        <v>0</v>
      </c>
      <c r="O263" s="569"/>
    </row>
    <row r="264" spans="4:15" ht="30" customHeight="1" x14ac:dyDescent="0.15">
      <c r="D264" s="5"/>
      <c r="I264" s="560" t="s">
        <v>85</v>
      </c>
      <c r="J264" s="561"/>
      <c r="K264" s="342">
        <f t="shared" si="29"/>
        <v>0</v>
      </c>
      <c r="L264" s="566">
        <f t="shared" si="30"/>
        <v>0</v>
      </c>
      <c r="M264" s="567">
        <f t="shared" si="31"/>
        <v>0</v>
      </c>
      <c r="N264" s="568">
        <f t="shared" si="32"/>
        <v>0</v>
      </c>
      <c r="O264" s="569"/>
    </row>
    <row r="265" spans="4:15" ht="30" customHeight="1" thickBot="1" x14ac:dyDescent="0.2">
      <c r="D265" s="5"/>
      <c r="I265" s="574" t="s">
        <v>117</v>
      </c>
      <c r="J265" s="575"/>
      <c r="K265" s="342">
        <f t="shared" si="29"/>
        <v>165790</v>
      </c>
      <c r="L265" s="570">
        <f>SUMIF($E$4:$E$253,$I265,$T$4:$T$253)+'3-3'!F24</f>
        <v>11000</v>
      </c>
      <c r="M265" s="571">
        <f t="shared" si="31"/>
        <v>165790</v>
      </c>
      <c r="N265" s="572">
        <f t="shared" si="32"/>
        <v>154790</v>
      </c>
      <c r="O265" s="573"/>
    </row>
    <row r="266" spans="4:15" ht="30" customHeight="1" thickTop="1" thickBot="1" x14ac:dyDescent="0.2">
      <c r="D266" s="5"/>
      <c r="I266" s="576" t="s">
        <v>11</v>
      </c>
      <c r="J266" s="577"/>
      <c r="K266" s="349">
        <f>SUM(K257:K265)</f>
        <v>1115139.7</v>
      </c>
      <c r="L266" s="562">
        <f>SUM(L257:L265)</f>
        <v>11000</v>
      </c>
      <c r="M266" s="563"/>
      <c r="N266" s="564">
        <f>SUM(N257:N265)</f>
        <v>1104139.7</v>
      </c>
      <c r="O266" s="565"/>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3" priority="32" stopIfTrue="1" operator="equal">
      <formula>0</formula>
    </cfRule>
  </conditionalFormatting>
  <conditionalFormatting sqref="J253">
    <cfRule type="cellIs" dxfId="22" priority="29" stopIfTrue="1" operator="equal">
      <formula>0</formula>
    </cfRule>
  </conditionalFormatting>
  <dataValidations disablePrompts="1"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M140" sqref="M140"/>
      <selection pane="topRight" activeCell="M140" sqref="M140"/>
      <selection pane="bottomLeft" activeCell="M140" sqref="M140"/>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6" t="s">
        <v>224</v>
      </c>
      <c r="B1" s="596"/>
      <c r="C1" s="596"/>
      <c r="D1" s="596"/>
      <c r="E1" s="596"/>
      <c r="F1" s="596"/>
    </row>
    <row r="2" spans="1:6" ht="15" customHeight="1" thickBot="1" x14ac:dyDescent="0.2">
      <c r="A2" s="8"/>
      <c r="B2" s="7" t="s">
        <v>196</v>
      </c>
      <c r="C2" s="85"/>
      <c r="E2" s="70" t="s">
        <v>173</v>
      </c>
      <c r="F2" s="179">
        <f>SUM(E4:E21)</f>
        <v>80390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14</v>
      </c>
      <c r="B5" s="124" t="str">
        <f>IF('1-3'!B17="","",'1-3'!B17)</f>
        <v>全国</v>
      </c>
      <c r="C5" s="124" t="str">
        <f>IF('1-3'!C17="","",'1-3'!C17)</f>
        <v>校長</v>
      </c>
      <c r="D5" s="139" t="str">
        <f>IF('1-3'!D17="","",'1-3'!D17)</f>
        <v>全国特別支援学校長会</v>
      </c>
      <c r="E5" s="519">
        <f>IF('2-3'!H18="",'2-3'!E18,'2-3'!H18)</f>
        <v>8000</v>
      </c>
      <c r="F5" s="82" t="str">
        <f>IF('2-3'!I18="",'2-3'!G18,'2-3'!I18)</f>
        <v/>
      </c>
    </row>
    <row r="6" spans="1:6" ht="15" customHeight="1" x14ac:dyDescent="0.15">
      <c r="A6" s="102">
        <v>17</v>
      </c>
      <c r="B6" s="124" t="str">
        <f>IF('1-3'!B20="","",'1-3'!B20)</f>
        <v>全国</v>
      </c>
      <c r="C6" s="124" t="str">
        <f>IF('1-3'!C20="","",'1-3'!C20)</f>
        <v>校長</v>
      </c>
      <c r="D6" s="139" t="str">
        <f>IF('1-3'!D20="","",'1-3'!D20)</f>
        <v>全国特別支援学校知的障害教育校長会（全知長）</v>
      </c>
      <c r="E6" s="519">
        <f>IF('2-3'!H21="",'2-3'!E21,'2-3'!H21)</f>
        <v>15000</v>
      </c>
      <c r="F6" s="82" t="str">
        <f>IF('2-3'!I21="",'2-3'!G21,'2-3'!I21)</f>
        <v/>
      </c>
    </row>
    <row r="7" spans="1:6" ht="15" customHeight="1" x14ac:dyDescent="0.15">
      <c r="A7" s="102">
        <v>25</v>
      </c>
      <c r="B7" s="124" t="str">
        <f>IF('1-3'!B28="","",'1-3'!B28)</f>
        <v>全国</v>
      </c>
      <c r="C7" s="124" t="str">
        <f>IF('1-3'!C28="","",'1-3'!C28)</f>
        <v>教頭</v>
      </c>
      <c r="D7" s="139" t="str">
        <f>IF('1-3'!D28="","",'1-3'!D28)</f>
        <v>全国特別支援学校知的障害教育教頭会（全知頭）</v>
      </c>
      <c r="E7" s="519">
        <f>IF('2-3'!H29="",'2-3'!E29,'2-3'!H29)</f>
        <v>10000</v>
      </c>
      <c r="F7" s="82" t="str">
        <f>IF('2-3'!I29="",'2-3'!G29,'2-3'!I29)</f>
        <v/>
      </c>
    </row>
    <row r="8" spans="1:6" ht="15" customHeight="1" x14ac:dyDescent="0.15">
      <c r="A8" s="102">
        <v>28</v>
      </c>
      <c r="B8" s="124" t="str">
        <f>IF('1-3'!B31="","",'1-3'!B31)</f>
        <v>全国</v>
      </c>
      <c r="C8" s="124" t="str">
        <f>IF('1-3'!C31="","",'1-3'!C31)</f>
        <v>事務長</v>
      </c>
      <c r="D8" s="139" t="str">
        <f>IF('1-3'!D31="","",'1-3'!D31)</f>
        <v>全国公立学校事務長会</v>
      </c>
      <c r="E8" s="519">
        <f>IF('2-3'!H32="",'2-3'!E32,'2-3'!H32)</f>
        <v>3000</v>
      </c>
      <c r="F8" s="82" t="str">
        <f>IF('2-3'!I32="",'2-3'!G32,'2-3'!I32)</f>
        <v>◎</v>
      </c>
    </row>
    <row r="9" spans="1:6" ht="15" customHeight="1" x14ac:dyDescent="0.15">
      <c r="A9" s="102">
        <v>45</v>
      </c>
      <c r="B9" s="124" t="str">
        <f>IF('1-3'!B48="","",'1-3'!B48)</f>
        <v>全国</v>
      </c>
      <c r="C9" s="124" t="str">
        <f>IF('1-3'!C48="","",'1-3'!C48)</f>
        <v/>
      </c>
      <c r="D9" s="139" t="str">
        <f>IF('1-3'!D48="","",'1-3'!D48)</f>
        <v>日本教育会</v>
      </c>
      <c r="E9" s="519">
        <f>IF('2-3'!H49="",'2-3'!E49,'2-3'!H49)</f>
        <v>3600</v>
      </c>
      <c r="F9" s="82" t="str">
        <f>IF('2-3'!I49="",'2-3'!G49,'2-3'!I49)</f>
        <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19">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19">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19">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19">
        <f>IF('2-3'!H75="",'2-3'!E75,'2-3'!H75)</f>
        <v>9000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19">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9">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9">
        <f>IF('2-3'!H91="",'2-3'!E91,'2-3'!H91)</f>
        <v>1700</v>
      </c>
      <c r="F16" s="82" t="str">
        <f>IF('2-3'!I91="",'2-3'!G91,'2-3'!I91)</f>
        <v/>
      </c>
    </row>
    <row r="17" spans="1:6" ht="15" customHeight="1" x14ac:dyDescent="0.15">
      <c r="A17" s="102">
        <v>90</v>
      </c>
      <c r="B17" s="124" t="str">
        <f>IF('1-3'!B93="","",'1-3'!B93)</f>
        <v>大阪</v>
      </c>
      <c r="C17" s="124" t="str">
        <f>IF('1-3'!C93="","",'1-3'!C93)</f>
        <v/>
      </c>
      <c r="D17" s="139" t="str">
        <f>IF('1-3'!D93="","",'1-3'!D93)</f>
        <v>大阪府立学校在日外国人教育研究会</v>
      </c>
      <c r="E17" s="519">
        <f>IF('2-3'!H94="",'2-3'!E94,'2-3'!H94)</f>
        <v>1270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19">
        <f>IF('2-3'!H95="",'2-3'!E95,'2-3'!H95)</f>
        <v>2120</v>
      </c>
      <c r="F18" s="82" t="str">
        <f>IF('2-3'!I95="",'2-3'!G95,'2-3'!I95)</f>
        <v/>
      </c>
    </row>
    <row r="19" spans="1:6" ht="15" customHeight="1" x14ac:dyDescent="0.15">
      <c r="A19" s="102">
        <v>93</v>
      </c>
      <c r="B19" s="124" t="str">
        <f>IF('1-3'!B96="","",'1-3'!B96)</f>
        <v>大阪</v>
      </c>
      <c r="C19" s="124" t="str">
        <f>IF('1-3'!C96="","",'1-3'!C96)</f>
        <v/>
      </c>
      <c r="D19" s="139" t="str">
        <f>IF('1-3'!D96="","",'1-3'!D96)</f>
        <v>大阪府立高等学校保健研究会</v>
      </c>
      <c r="E19" s="519">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19">
        <f>IF('2-3'!H98="",'2-3'!E98,'2-3'!H98)</f>
        <v>5000</v>
      </c>
      <c r="F20" s="82" t="str">
        <f>IF('2-3'!I98="",'2-3'!G98,'2-3'!I98)</f>
        <v/>
      </c>
    </row>
    <row r="21" spans="1:6" ht="15" customHeight="1" thickBot="1" x14ac:dyDescent="0.2">
      <c r="A21" s="106">
        <v>98</v>
      </c>
      <c r="B21" s="126" t="str">
        <f>IF('1-3'!B101="","",'1-3'!B101)</f>
        <v>大阪</v>
      </c>
      <c r="C21" s="126" t="str">
        <f>IF('1-3'!C101="","",'1-3'!C101)</f>
        <v/>
      </c>
      <c r="D21" s="140" t="str">
        <f>IF('1-3'!D101="","",'1-3'!D101)</f>
        <v>大阪府立支援学校栄養教諭研究会</v>
      </c>
      <c r="E21" s="208">
        <f>IF('2-3'!H102="",'2-3'!E102,'2-3'!H102)</f>
        <v>2000</v>
      </c>
      <c r="F21" s="83" t="str">
        <f>IF('2-3'!I102="",'2-3'!G102,'2-3'!I102)</f>
        <v/>
      </c>
    </row>
    <row r="22" spans="1:6" ht="15" customHeight="1" thickBot="1" x14ac:dyDescent="0.2">
      <c r="D22" s="78"/>
      <c r="E22" s="78"/>
      <c r="F22" s="79"/>
    </row>
    <row r="23" spans="1:6" ht="15" customHeight="1" x14ac:dyDescent="0.15">
      <c r="D23" s="78"/>
      <c r="E23" s="10" t="s">
        <v>173</v>
      </c>
      <c r="F23" s="176">
        <f>SUM(E4:E21)</f>
        <v>80390</v>
      </c>
    </row>
    <row r="24" spans="1:6" ht="15" customHeight="1" x14ac:dyDescent="0.15">
      <c r="D24" s="78"/>
      <c r="E24" s="37" t="s">
        <v>213</v>
      </c>
      <c r="F24" s="177">
        <f>SUMIF($F$4:$F$21,"◎",$E$4:$E$21)</f>
        <v>11000</v>
      </c>
    </row>
    <row r="25" spans="1:6" ht="15" customHeight="1" thickBot="1" x14ac:dyDescent="0.2">
      <c r="D25" s="78"/>
      <c r="E25" s="80" t="s">
        <v>10</v>
      </c>
      <c r="F25" s="178">
        <f>F23-F24</f>
        <v>69390</v>
      </c>
    </row>
  </sheetData>
  <sheetProtection sheet="1" formatCells="0" selectLockedCells="1"/>
  <mergeCells count="1">
    <mergeCell ref="A1:F1"/>
  </mergeCells>
  <phoneticPr fontId="2"/>
  <conditionalFormatting sqref="E4:F21">
    <cfRule type="cellIs" dxfId="21"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1" t="s">
        <v>275</v>
      </c>
      <c r="I1" s="541"/>
      <c r="J1" s="541"/>
      <c r="K1" s="541"/>
    </row>
    <row r="2" spans="1:11" s="1" customFormat="1" ht="18" customHeight="1" x14ac:dyDescent="0.15">
      <c r="H2" s="541" t="s">
        <v>276</v>
      </c>
      <c r="I2" s="541"/>
      <c r="J2" s="541"/>
      <c r="K2" s="541"/>
    </row>
    <row r="3" spans="1:11" s="1" customFormat="1" ht="18" customHeight="1" x14ac:dyDescent="0.15">
      <c r="K3" s="2"/>
    </row>
    <row r="4" spans="1:11" s="1" customFormat="1" ht="18" customHeight="1" x14ac:dyDescent="0.15">
      <c r="H4" s="542" t="s">
        <v>352</v>
      </c>
      <c r="I4" s="542"/>
      <c r="J4" s="542"/>
      <c r="K4" s="542"/>
    </row>
    <row r="5" spans="1:11" s="1" customFormat="1" ht="18" customHeight="1" x14ac:dyDescent="0.15">
      <c r="H5" s="543" t="s">
        <v>350</v>
      </c>
      <c r="I5" s="542"/>
      <c r="J5" s="542"/>
      <c r="K5" s="542"/>
    </row>
    <row r="6" spans="1:11" s="1" customFormat="1" ht="18" customHeight="1" x14ac:dyDescent="0.15">
      <c r="A6" s="3" t="s">
        <v>2</v>
      </c>
      <c r="H6" s="4"/>
      <c r="K6" s="11"/>
    </row>
    <row r="7" spans="1:11" s="1" customFormat="1" ht="18" customHeight="1" x14ac:dyDescent="0.15">
      <c r="A7" s="4"/>
      <c r="H7" s="542" t="s">
        <v>274</v>
      </c>
      <c r="I7" s="542"/>
      <c r="J7" s="542"/>
      <c r="K7" s="542"/>
    </row>
    <row r="8" spans="1:11" s="1" customFormat="1" ht="18" customHeight="1" x14ac:dyDescent="0.15">
      <c r="A8" s="4"/>
      <c r="H8" s="542" t="s">
        <v>351</v>
      </c>
      <c r="I8" s="542"/>
      <c r="J8" s="542"/>
      <c r="K8" s="542"/>
    </row>
    <row r="9" spans="1:11" s="1" customFormat="1" ht="42" customHeight="1" x14ac:dyDescent="0.15">
      <c r="A9" s="4"/>
      <c r="H9" s="2"/>
      <c r="K9" s="44"/>
    </row>
    <row r="10" spans="1:11" ht="24" customHeight="1" x14ac:dyDescent="0.15">
      <c r="A10" s="532" t="s">
        <v>217</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9" t="s">
        <v>253</v>
      </c>
      <c r="B14" s="600"/>
      <c r="C14" s="601"/>
      <c r="D14" s="537">
        <v>1000000</v>
      </c>
      <c r="E14" s="538"/>
      <c r="F14" s="539"/>
      <c r="G14" s="602"/>
      <c r="H14" s="603"/>
      <c r="I14" s="603"/>
      <c r="J14" s="603"/>
      <c r="K14" s="6"/>
    </row>
    <row r="15" spans="1:1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ht="58.5" customHeight="1" thickTop="1" x14ac:dyDescent="0.15">
      <c r="A16" s="29" t="s">
        <v>229</v>
      </c>
      <c r="B16" s="218">
        <f>'随時①-2'!G27</f>
        <v>25000</v>
      </c>
      <c r="C16" s="219">
        <f>'随時①-2'!G28</f>
        <v>5000</v>
      </c>
      <c r="D16" s="219">
        <f>'随時①-2'!G29</f>
        <v>7344</v>
      </c>
      <c r="E16" s="219">
        <f>'随時①-2'!G30</f>
        <v>0</v>
      </c>
      <c r="F16" s="219">
        <f>'随時①-2'!G31</f>
        <v>0</v>
      </c>
      <c r="G16" s="219">
        <f>'随時①-2'!G32</f>
        <v>0</v>
      </c>
      <c r="H16" s="219">
        <f>'随時①-2'!G33</f>
        <v>0</v>
      </c>
      <c r="I16" s="219">
        <f>'随時①-2'!G34</f>
        <v>0</v>
      </c>
      <c r="J16" s="220">
        <f>'随時①-2'!G35</f>
        <v>0</v>
      </c>
      <c r="K16" s="440">
        <f t="shared" ref="K16:K23" si="0">SUM(B16:J16)</f>
        <v>37344</v>
      </c>
    </row>
    <row r="17" spans="1:11" ht="58.5" customHeight="1" thickBot="1" x14ac:dyDescent="0.2">
      <c r="A17" s="41" t="s">
        <v>215</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233</v>
      </c>
      <c r="B18" s="495">
        <f>'1-2'!G107</f>
        <v>85000</v>
      </c>
      <c r="C18" s="496">
        <f>'1-2'!G108</f>
        <v>314000</v>
      </c>
      <c r="D18" s="496">
        <f>'1-2'!G109</f>
        <v>309266</v>
      </c>
      <c r="E18" s="496">
        <f>'1-2'!G110</f>
        <v>0</v>
      </c>
      <c r="F18" s="496">
        <f>'1-2'!G111</f>
        <v>22000</v>
      </c>
      <c r="G18" s="496">
        <f>'1-2'!G112</f>
        <v>0</v>
      </c>
      <c r="H18" s="496">
        <f>'1-2'!G113</f>
        <v>0</v>
      </c>
      <c r="I18" s="496">
        <f>'1-2'!G114</f>
        <v>0</v>
      </c>
      <c r="J18" s="497">
        <f>'1-2'!G115</f>
        <v>232390</v>
      </c>
      <c r="K18" s="498">
        <f t="shared" si="0"/>
        <v>962656</v>
      </c>
    </row>
    <row r="19" spans="1:11" ht="58.5" customHeight="1" thickBot="1" x14ac:dyDescent="0.2">
      <c r="A19" s="33" t="s">
        <v>215</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207</v>
      </c>
      <c r="B20" s="448">
        <f>B18-B19</f>
        <v>85000</v>
      </c>
      <c r="C20" s="449">
        <f>C18-C19</f>
        <v>314000</v>
      </c>
      <c r="D20" s="449">
        <f t="shared" ref="D20:J20" si="1">D18-D19</f>
        <v>309266</v>
      </c>
      <c r="E20" s="449">
        <f t="shared" si="1"/>
        <v>0</v>
      </c>
      <c r="F20" s="449">
        <f t="shared" si="1"/>
        <v>22000</v>
      </c>
      <c r="G20" s="449">
        <f t="shared" si="1"/>
        <v>0</v>
      </c>
      <c r="H20" s="449">
        <f t="shared" si="1"/>
        <v>0</v>
      </c>
      <c r="I20" s="449">
        <f t="shared" si="1"/>
        <v>0</v>
      </c>
      <c r="J20" s="449">
        <f t="shared" si="1"/>
        <v>221390</v>
      </c>
      <c r="K20" s="450">
        <f t="shared" si="0"/>
        <v>951656</v>
      </c>
    </row>
    <row r="21" spans="1:11" ht="58.5" customHeight="1" thickBot="1" x14ac:dyDescent="0.2">
      <c r="A21" s="491" t="s">
        <v>207</v>
      </c>
      <c r="B21" s="448">
        <f>B16+B18</f>
        <v>110000</v>
      </c>
      <c r="C21" s="448">
        <f t="shared" ref="C21:J21" si="2">C16+C18</f>
        <v>319000</v>
      </c>
      <c r="D21" s="448">
        <f t="shared" si="2"/>
        <v>316610</v>
      </c>
      <c r="E21" s="448">
        <f t="shared" si="2"/>
        <v>0</v>
      </c>
      <c r="F21" s="448">
        <f t="shared" si="2"/>
        <v>22000</v>
      </c>
      <c r="G21" s="448">
        <f t="shared" si="2"/>
        <v>0</v>
      </c>
      <c r="H21" s="448">
        <f t="shared" si="2"/>
        <v>0</v>
      </c>
      <c r="I21" s="448">
        <f t="shared" si="2"/>
        <v>0</v>
      </c>
      <c r="J21" s="448">
        <f t="shared" si="2"/>
        <v>232390</v>
      </c>
      <c r="K21" s="450">
        <f t="shared" si="0"/>
        <v>1000000</v>
      </c>
    </row>
    <row r="22" spans="1:11" ht="58.5" hidden="1" customHeight="1" x14ac:dyDescent="0.15">
      <c r="A22" s="29" t="s">
        <v>141</v>
      </c>
      <c r="B22" s="451"/>
      <c r="C22" s="335"/>
      <c r="D22" s="335"/>
      <c r="E22" s="335"/>
      <c r="F22" s="335"/>
      <c r="G22" s="335"/>
      <c r="H22" s="335"/>
      <c r="I22" s="335"/>
      <c r="J22" s="452"/>
      <c r="K22" s="440">
        <f t="shared" si="0"/>
        <v>0</v>
      </c>
    </row>
    <row r="23" spans="1:11" ht="58.5" hidden="1" customHeight="1" thickBot="1" x14ac:dyDescent="0.2">
      <c r="A23" s="21" t="s">
        <v>142</v>
      </c>
      <c r="B23" s="214">
        <f>B21+B22</f>
        <v>110000</v>
      </c>
      <c r="C23" s="215">
        <f>C21+C22</f>
        <v>319000</v>
      </c>
      <c r="D23" s="215">
        <f t="shared" ref="D23:J23" si="3">D21+D22</f>
        <v>316610</v>
      </c>
      <c r="E23" s="215">
        <f t="shared" si="3"/>
        <v>0</v>
      </c>
      <c r="F23" s="215">
        <f t="shared" si="3"/>
        <v>22000</v>
      </c>
      <c r="G23" s="215">
        <f t="shared" si="3"/>
        <v>0</v>
      </c>
      <c r="H23" s="215">
        <f t="shared" si="3"/>
        <v>0</v>
      </c>
      <c r="I23" s="215">
        <f t="shared" si="3"/>
        <v>0</v>
      </c>
      <c r="J23" s="215">
        <f t="shared" si="3"/>
        <v>232390</v>
      </c>
      <c r="K23" s="217">
        <f t="shared" si="0"/>
        <v>1000000</v>
      </c>
    </row>
    <row r="24" spans="1:11" ht="39" customHeight="1" thickBot="1" x14ac:dyDescent="0.2">
      <c r="A24" s="31" t="s">
        <v>92</v>
      </c>
      <c r="B24" s="597" t="s">
        <v>349</v>
      </c>
      <c r="C24" s="597"/>
      <c r="D24" s="597"/>
      <c r="E24" s="597"/>
      <c r="F24" s="597"/>
      <c r="G24" s="597"/>
      <c r="H24" s="597"/>
      <c r="I24" s="597"/>
      <c r="J24" s="597"/>
      <c r="K24" s="598"/>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0"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27" sqref="C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120</v>
      </c>
      <c r="B3" s="289" t="s">
        <v>121</v>
      </c>
      <c r="C3" s="58" t="s">
        <v>123</v>
      </c>
      <c r="D3" s="94" t="s">
        <v>125</v>
      </c>
      <c r="E3" s="94" t="s">
        <v>0</v>
      </c>
      <c r="F3" s="94" t="s">
        <v>154</v>
      </c>
      <c r="G3" s="94" t="s">
        <v>86</v>
      </c>
      <c r="H3" s="479" t="s">
        <v>197</v>
      </c>
      <c r="I3" s="94" t="s">
        <v>87</v>
      </c>
      <c r="J3" s="94" t="s">
        <v>88</v>
      </c>
      <c r="K3" s="222" t="s">
        <v>96</v>
      </c>
      <c r="L3" s="290" t="s">
        <v>89</v>
      </c>
      <c r="M3" s="28" t="s">
        <v>91</v>
      </c>
    </row>
    <row r="4" spans="1:13" ht="13.5" customHeight="1" x14ac:dyDescent="0.15">
      <c r="A4" s="235" t="s">
        <v>336</v>
      </c>
      <c r="B4" s="236" t="s">
        <v>322</v>
      </c>
      <c r="C4" s="237" t="s">
        <v>271</v>
      </c>
      <c r="D4" s="238">
        <v>1</v>
      </c>
      <c r="E4" s="239" t="s">
        <v>117</v>
      </c>
      <c r="F4" s="240" t="s">
        <v>177</v>
      </c>
      <c r="G4" s="241">
        <v>82890</v>
      </c>
      <c r="H4" s="242">
        <v>1</v>
      </c>
      <c r="I4" s="242">
        <v>1</v>
      </c>
      <c r="J4" s="243">
        <f>G4*H4*I4</f>
        <v>82890</v>
      </c>
      <c r="K4" s="244"/>
      <c r="L4" s="245" t="s">
        <v>178</v>
      </c>
      <c r="M4" s="28" t="str">
        <f t="shared" ref="M4:M67" si="0">IF(K4="◎",J4,"")</f>
        <v/>
      </c>
    </row>
    <row r="5" spans="1:13" ht="13.5" customHeight="1" x14ac:dyDescent="0.15">
      <c r="A5" s="235" t="s">
        <v>336</v>
      </c>
      <c r="B5" s="236" t="s">
        <v>322</v>
      </c>
      <c r="C5" s="237" t="s">
        <v>271</v>
      </c>
      <c r="D5" s="249">
        <v>2</v>
      </c>
      <c r="E5" s="250" t="s">
        <v>81</v>
      </c>
      <c r="F5" s="251" t="s">
        <v>286</v>
      </c>
      <c r="G5" s="252">
        <v>45400</v>
      </c>
      <c r="H5" s="253">
        <v>1</v>
      </c>
      <c r="I5" s="253">
        <v>1</v>
      </c>
      <c r="J5" s="254">
        <f>G5*H5*I5</f>
        <v>45400</v>
      </c>
      <c r="K5" s="255"/>
      <c r="L5" s="256"/>
      <c r="M5" s="28" t="str">
        <f t="shared" si="0"/>
        <v/>
      </c>
    </row>
    <row r="6" spans="1:13" ht="13.5" customHeight="1" x14ac:dyDescent="0.15">
      <c r="A6" s="235" t="s">
        <v>336</v>
      </c>
      <c r="B6" s="236" t="s">
        <v>322</v>
      </c>
      <c r="C6" s="237" t="s">
        <v>271</v>
      </c>
      <c r="D6" s="249">
        <v>3</v>
      </c>
      <c r="E6" s="250" t="s">
        <v>117</v>
      </c>
      <c r="F6" s="251" t="s">
        <v>287</v>
      </c>
      <c r="G6" s="252">
        <v>3000</v>
      </c>
      <c r="H6" s="253">
        <v>1</v>
      </c>
      <c r="I6" s="253">
        <v>1</v>
      </c>
      <c r="J6" s="254">
        <f t="shared" ref="J6:J69" si="1">G6*H6*I6</f>
        <v>3000</v>
      </c>
      <c r="K6" s="255"/>
      <c r="L6" s="256"/>
      <c r="M6" s="28" t="str">
        <f t="shared" si="0"/>
        <v/>
      </c>
    </row>
    <row r="7" spans="1:13" ht="13.5" customHeight="1" x14ac:dyDescent="0.15">
      <c r="A7" s="235" t="s">
        <v>336</v>
      </c>
      <c r="B7" s="236" t="s">
        <v>322</v>
      </c>
      <c r="C7" s="237" t="s">
        <v>271</v>
      </c>
      <c r="D7" s="249">
        <v>4</v>
      </c>
      <c r="E7" s="250" t="s">
        <v>105</v>
      </c>
      <c r="F7" s="251" t="s">
        <v>288</v>
      </c>
      <c r="G7" s="252">
        <v>3000</v>
      </c>
      <c r="H7" s="253">
        <v>1</v>
      </c>
      <c r="I7" s="253">
        <v>1</v>
      </c>
      <c r="J7" s="254">
        <f t="shared" si="1"/>
        <v>3000</v>
      </c>
      <c r="K7" s="255"/>
      <c r="L7" s="256"/>
      <c r="M7" s="28" t="str">
        <f t="shared" si="0"/>
        <v/>
      </c>
    </row>
    <row r="8" spans="1:13" ht="13.5" customHeight="1" x14ac:dyDescent="0.15">
      <c r="A8" s="235" t="s">
        <v>336</v>
      </c>
      <c r="B8" s="236" t="s">
        <v>322</v>
      </c>
      <c r="C8" s="237" t="s">
        <v>271</v>
      </c>
      <c r="D8" s="258">
        <v>5</v>
      </c>
      <c r="E8" s="250" t="s">
        <v>81</v>
      </c>
      <c r="F8" s="251" t="s">
        <v>289</v>
      </c>
      <c r="G8" s="252">
        <v>23600</v>
      </c>
      <c r="H8" s="253">
        <v>1</v>
      </c>
      <c r="I8" s="253">
        <v>1</v>
      </c>
      <c r="J8" s="254">
        <f t="shared" si="1"/>
        <v>23600</v>
      </c>
      <c r="K8" s="255"/>
      <c r="L8" s="256"/>
      <c r="M8" s="28" t="str">
        <f t="shared" si="0"/>
        <v/>
      </c>
    </row>
    <row r="9" spans="1:13" ht="13.5" customHeight="1" x14ac:dyDescent="0.15">
      <c r="A9" s="235" t="s">
        <v>336</v>
      </c>
      <c r="B9" s="236" t="s">
        <v>322</v>
      </c>
      <c r="C9" s="237" t="s">
        <v>271</v>
      </c>
      <c r="D9" s="249">
        <v>6</v>
      </c>
      <c r="E9" s="250" t="s">
        <v>117</v>
      </c>
      <c r="F9" s="251" t="s">
        <v>290</v>
      </c>
      <c r="G9" s="252">
        <v>6000</v>
      </c>
      <c r="H9" s="253">
        <v>1</v>
      </c>
      <c r="I9" s="253">
        <v>1</v>
      </c>
      <c r="J9" s="254">
        <f t="shared" si="1"/>
        <v>6000</v>
      </c>
      <c r="K9" s="255"/>
      <c r="L9" s="256"/>
      <c r="M9" s="28" t="str">
        <f t="shared" si="0"/>
        <v/>
      </c>
    </row>
    <row r="10" spans="1:13" ht="13.5" customHeight="1" x14ac:dyDescent="0.15">
      <c r="A10" s="235" t="s">
        <v>336</v>
      </c>
      <c r="B10" s="236" t="s">
        <v>322</v>
      </c>
      <c r="C10" s="237" t="s">
        <v>271</v>
      </c>
      <c r="D10" s="249">
        <v>7</v>
      </c>
      <c r="E10" s="251" t="s">
        <v>81</v>
      </c>
      <c r="F10" s="251" t="s">
        <v>291</v>
      </c>
      <c r="G10" s="252">
        <v>29600</v>
      </c>
      <c r="H10" s="253">
        <v>2</v>
      </c>
      <c r="I10" s="253">
        <v>1</v>
      </c>
      <c r="J10" s="254">
        <f t="shared" si="1"/>
        <v>59200</v>
      </c>
      <c r="K10" s="255"/>
      <c r="L10" s="256"/>
      <c r="M10" s="28" t="str">
        <f t="shared" si="0"/>
        <v/>
      </c>
    </row>
    <row r="11" spans="1:13" ht="13.5" customHeight="1" x14ac:dyDescent="0.15">
      <c r="A11" s="235" t="s">
        <v>336</v>
      </c>
      <c r="B11" s="236" t="s">
        <v>322</v>
      </c>
      <c r="C11" s="237" t="s">
        <v>271</v>
      </c>
      <c r="D11" s="258">
        <v>8</v>
      </c>
      <c r="E11" s="259" t="s">
        <v>117</v>
      </c>
      <c r="F11" s="251" t="s">
        <v>292</v>
      </c>
      <c r="G11" s="252">
        <v>6000</v>
      </c>
      <c r="H11" s="261">
        <v>2</v>
      </c>
      <c r="I11" s="261">
        <v>1</v>
      </c>
      <c r="J11" s="254">
        <f t="shared" si="1"/>
        <v>12000</v>
      </c>
      <c r="K11" s="262"/>
      <c r="L11" s="263"/>
      <c r="M11" s="28" t="str">
        <f t="shared" si="0"/>
        <v/>
      </c>
    </row>
    <row r="12" spans="1:13" ht="13.5" customHeight="1" x14ac:dyDescent="0.15">
      <c r="A12" s="235" t="s">
        <v>336</v>
      </c>
      <c r="B12" s="236" t="s">
        <v>322</v>
      </c>
      <c r="C12" s="237" t="s">
        <v>271</v>
      </c>
      <c r="D12" s="258">
        <v>9</v>
      </c>
      <c r="E12" s="250" t="s">
        <v>105</v>
      </c>
      <c r="F12" s="251" t="s">
        <v>293</v>
      </c>
      <c r="G12" s="252">
        <v>2000</v>
      </c>
      <c r="H12" s="265">
        <v>2</v>
      </c>
      <c r="I12" s="265">
        <v>1</v>
      </c>
      <c r="J12" s="254">
        <f t="shared" si="1"/>
        <v>4000</v>
      </c>
      <c r="K12" s="266"/>
      <c r="L12" s="267"/>
      <c r="M12" s="28" t="str">
        <f t="shared" si="0"/>
        <v/>
      </c>
    </row>
    <row r="13" spans="1:13" ht="13.5" customHeight="1" x14ac:dyDescent="0.15">
      <c r="A13" s="235" t="s">
        <v>336</v>
      </c>
      <c r="B13" s="236" t="s">
        <v>322</v>
      </c>
      <c r="C13" s="237" t="s">
        <v>271</v>
      </c>
      <c r="D13" s="268">
        <v>10</v>
      </c>
      <c r="E13" s="250" t="s">
        <v>81</v>
      </c>
      <c r="F13" s="250" t="s">
        <v>294</v>
      </c>
      <c r="G13" s="252">
        <v>43600</v>
      </c>
      <c r="H13" s="265">
        <v>1</v>
      </c>
      <c r="I13" s="265">
        <v>1</v>
      </c>
      <c r="J13" s="254">
        <f t="shared" si="1"/>
        <v>43600</v>
      </c>
      <c r="K13" s="255"/>
      <c r="L13" s="256"/>
      <c r="M13" s="28" t="str">
        <f t="shared" si="0"/>
        <v/>
      </c>
    </row>
    <row r="14" spans="1:13" ht="13.5" customHeight="1" x14ac:dyDescent="0.15">
      <c r="A14" s="246" t="s">
        <v>336</v>
      </c>
      <c r="B14" s="236" t="s">
        <v>322</v>
      </c>
      <c r="C14" s="237" t="s">
        <v>271</v>
      </c>
      <c r="D14" s="249">
        <v>11</v>
      </c>
      <c r="E14" s="251" t="s">
        <v>117</v>
      </c>
      <c r="F14" s="251" t="s">
        <v>295</v>
      </c>
      <c r="G14" s="252">
        <v>3500</v>
      </c>
      <c r="H14" s="253">
        <v>1</v>
      </c>
      <c r="I14" s="253">
        <v>1</v>
      </c>
      <c r="J14" s="254">
        <f t="shared" si="1"/>
        <v>3500</v>
      </c>
      <c r="K14" s="269"/>
      <c r="L14" s="256"/>
      <c r="M14" s="28" t="str">
        <f t="shared" si="0"/>
        <v/>
      </c>
    </row>
    <row r="15" spans="1:13" ht="13.5" customHeight="1" x14ac:dyDescent="0.15">
      <c r="A15" s="246" t="s">
        <v>269</v>
      </c>
      <c r="B15" s="247" t="s">
        <v>323</v>
      </c>
      <c r="C15" s="248" t="s">
        <v>342</v>
      </c>
      <c r="D15" s="249">
        <v>12</v>
      </c>
      <c r="E15" s="270" t="s">
        <v>80</v>
      </c>
      <c r="F15" s="270" t="s">
        <v>296</v>
      </c>
      <c r="G15" s="252">
        <v>15000</v>
      </c>
      <c r="H15" s="272">
        <v>1</v>
      </c>
      <c r="I15" s="272">
        <v>1</v>
      </c>
      <c r="J15" s="254">
        <f t="shared" si="1"/>
        <v>15000</v>
      </c>
      <c r="K15" s="273"/>
      <c r="L15" s="274"/>
      <c r="M15" s="28" t="str">
        <f t="shared" si="0"/>
        <v/>
      </c>
    </row>
    <row r="16" spans="1:13" ht="13.5" customHeight="1" x14ac:dyDescent="0.15">
      <c r="A16" s="246" t="s">
        <v>269</v>
      </c>
      <c r="B16" s="247" t="s">
        <v>323</v>
      </c>
      <c r="C16" s="248" t="s">
        <v>342</v>
      </c>
      <c r="D16" s="249">
        <v>13</v>
      </c>
      <c r="E16" s="251" t="s">
        <v>80</v>
      </c>
      <c r="F16" s="270" t="s">
        <v>297</v>
      </c>
      <c r="G16" s="252">
        <v>15000</v>
      </c>
      <c r="H16" s="253">
        <v>1</v>
      </c>
      <c r="I16" s="253">
        <v>1</v>
      </c>
      <c r="J16" s="254">
        <f t="shared" si="1"/>
        <v>15000</v>
      </c>
      <c r="K16" s="255"/>
      <c r="L16" s="256"/>
      <c r="M16" s="28" t="str">
        <f t="shared" si="0"/>
        <v/>
      </c>
    </row>
    <row r="17" spans="1:13" ht="13.5" customHeight="1" x14ac:dyDescent="0.15">
      <c r="A17" s="246" t="s">
        <v>269</v>
      </c>
      <c r="B17" s="247" t="s">
        <v>323</v>
      </c>
      <c r="C17" s="248" t="s">
        <v>342</v>
      </c>
      <c r="D17" s="249">
        <v>14</v>
      </c>
      <c r="E17" s="251" t="s">
        <v>80</v>
      </c>
      <c r="F17" s="251" t="s">
        <v>298</v>
      </c>
      <c r="G17" s="252">
        <v>15000</v>
      </c>
      <c r="H17" s="253">
        <v>1</v>
      </c>
      <c r="I17" s="253">
        <v>1</v>
      </c>
      <c r="J17" s="254">
        <f t="shared" si="1"/>
        <v>15000</v>
      </c>
      <c r="K17" s="255"/>
      <c r="L17" s="256"/>
      <c r="M17" s="28" t="str">
        <f t="shared" si="0"/>
        <v/>
      </c>
    </row>
    <row r="18" spans="1:13" ht="13.5" customHeight="1" x14ac:dyDescent="0.15">
      <c r="A18" s="246" t="s">
        <v>269</v>
      </c>
      <c r="B18" s="247" t="s">
        <v>323</v>
      </c>
      <c r="C18" s="248" t="s">
        <v>342</v>
      </c>
      <c r="D18" s="249">
        <v>15</v>
      </c>
      <c r="E18" s="251" t="s">
        <v>80</v>
      </c>
      <c r="F18" s="251" t="s">
        <v>299</v>
      </c>
      <c r="G18" s="252">
        <v>5000</v>
      </c>
      <c r="H18" s="253">
        <v>6</v>
      </c>
      <c r="I18" s="253">
        <v>1</v>
      </c>
      <c r="J18" s="254">
        <f t="shared" si="1"/>
        <v>30000</v>
      </c>
      <c r="K18" s="255"/>
      <c r="L18" s="256"/>
      <c r="M18" s="28" t="str">
        <f t="shared" si="0"/>
        <v/>
      </c>
    </row>
    <row r="19" spans="1:13" ht="13.5" customHeight="1" x14ac:dyDescent="0.15">
      <c r="A19" s="246" t="s">
        <v>269</v>
      </c>
      <c r="B19" s="247" t="s">
        <v>323</v>
      </c>
      <c r="C19" s="248" t="s">
        <v>342</v>
      </c>
      <c r="D19" s="249">
        <v>16</v>
      </c>
      <c r="E19" s="251" t="s">
        <v>80</v>
      </c>
      <c r="F19" s="251" t="s">
        <v>300</v>
      </c>
      <c r="G19" s="252">
        <v>5000</v>
      </c>
      <c r="H19" s="253">
        <v>2</v>
      </c>
      <c r="I19" s="253">
        <v>1</v>
      </c>
      <c r="J19" s="254">
        <f t="shared" si="1"/>
        <v>10000</v>
      </c>
      <c r="K19" s="255"/>
      <c r="L19" s="256"/>
      <c r="M19" s="28" t="str">
        <f t="shared" si="0"/>
        <v/>
      </c>
    </row>
    <row r="20" spans="1:13" ht="13.5" customHeight="1" x14ac:dyDescent="0.15">
      <c r="A20" s="246" t="s">
        <v>336</v>
      </c>
      <c r="B20" s="247" t="s">
        <v>324</v>
      </c>
      <c r="C20" s="248" t="s">
        <v>271</v>
      </c>
      <c r="D20" s="249">
        <v>17</v>
      </c>
      <c r="E20" s="251" t="s">
        <v>117</v>
      </c>
      <c r="F20" s="251" t="s">
        <v>301</v>
      </c>
      <c r="G20" s="252">
        <v>25000</v>
      </c>
      <c r="H20" s="253">
        <v>1</v>
      </c>
      <c r="I20" s="253">
        <v>1</v>
      </c>
      <c r="J20" s="254">
        <f t="shared" si="1"/>
        <v>25000</v>
      </c>
      <c r="K20" s="255"/>
      <c r="L20" s="256"/>
      <c r="M20" s="28" t="str">
        <f t="shared" si="0"/>
        <v/>
      </c>
    </row>
    <row r="21" spans="1:13" ht="13.5" customHeight="1" x14ac:dyDescent="0.15">
      <c r="A21" s="246" t="s">
        <v>336</v>
      </c>
      <c r="B21" s="247" t="s">
        <v>324</v>
      </c>
      <c r="C21" s="248" t="s">
        <v>271</v>
      </c>
      <c r="D21" s="249">
        <v>18</v>
      </c>
      <c r="E21" s="251" t="s">
        <v>81</v>
      </c>
      <c r="F21" s="251" t="s">
        <v>302</v>
      </c>
      <c r="G21" s="252">
        <v>47400</v>
      </c>
      <c r="H21" s="253">
        <v>1</v>
      </c>
      <c r="I21" s="253">
        <v>1</v>
      </c>
      <c r="J21" s="254">
        <f t="shared" si="1"/>
        <v>47400</v>
      </c>
      <c r="K21" s="255"/>
      <c r="L21" s="256"/>
      <c r="M21" s="28" t="str">
        <f t="shared" si="0"/>
        <v/>
      </c>
    </row>
    <row r="22" spans="1:13" ht="13.5" customHeight="1" x14ac:dyDescent="0.15">
      <c r="A22" s="246" t="s">
        <v>336</v>
      </c>
      <c r="B22" s="247" t="s">
        <v>324</v>
      </c>
      <c r="C22" s="248" t="s">
        <v>271</v>
      </c>
      <c r="D22" s="249">
        <v>19</v>
      </c>
      <c r="E22" s="251" t="s">
        <v>117</v>
      </c>
      <c r="F22" s="251" t="s">
        <v>303</v>
      </c>
      <c r="G22" s="252">
        <v>6500</v>
      </c>
      <c r="H22" s="253">
        <v>1</v>
      </c>
      <c r="I22" s="253">
        <v>2</v>
      </c>
      <c r="J22" s="254">
        <f t="shared" si="1"/>
        <v>13000</v>
      </c>
      <c r="K22" s="255"/>
      <c r="L22" s="256"/>
      <c r="M22" s="28" t="str">
        <f t="shared" si="0"/>
        <v/>
      </c>
    </row>
    <row r="23" spans="1:13" ht="13.5" customHeight="1" x14ac:dyDescent="0.15">
      <c r="A23" s="246" t="s">
        <v>336</v>
      </c>
      <c r="B23" s="247" t="s">
        <v>324</v>
      </c>
      <c r="C23" s="248" t="s">
        <v>271</v>
      </c>
      <c r="D23" s="249">
        <v>20</v>
      </c>
      <c r="E23" s="251" t="s">
        <v>81</v>
      </c>
      <c r="F23" s="251" t="s">
        <v>304</v>
      </c>
      <c r="G23" s="252">
        <v>47400</v>
      </c>
      <c r="H23" s="253">
        <v>2</v>
      </c>
      <c r="I23" s="253">
        <v>1</v>
      </c>
      <c r="J23" s="254">
        <f t="shared" si="1"/>
        <v>94800</v>
      </c>
      <c r="K23" s="255"/>
      <c r="L23" s="256"/>
      <c r="M23" s="28" t="str">
        <f t="shared" si="0"/>
        <v/>
      </c>
    </row>
    <row r="24" spans="1:13" ht="13.5" customHeight="1" x14ac:dyDescent="0.15">
      <c r="A24" s="246" t="s">
        <v>336</v>
      </c>
      <c r="B24" s="247" t="s">
        <v>324</v>
      </c>
      <c r="C24" s="248" t="s">
        <v>271</v>
      </c>
      <c r="D24" s="249">
        <v>21</v>
      </c>
      <c r="E24" s="250" t="s">
        <v>117</v>
      </c>
      <c r="F24" s="251" t="s">
        <v>305</v>
      </c>
      <c r="G24" s="252">
        <v>35000</v>
      </c>
      <c r="H24" s="253">
        <v>2</v>
      </c>
      <c r="I24" s="253">
        <v>1</v>
      </c>
      <c r="J24" s="254">
        <f t="shared" si="1"/>
        <v>70000</v>
      </c>
      <c r="K24" s="255"/>
      <c r="L24" s="256"/>
      <c r="M24" s="28" t="str">
        <f t="shared" si="0"/>
        <v/>
      </c>
    </row>
    <row r="25" spans="1:13" ht="13.5" customHeight="1" x14ac:dyDescent="0.15">
      <c r="A25" s="246" t="s">
        <v>336</v>
      </c>
      <c r="B25" s="247" t="s">
        <v>324</v>
      </c>
      <c r="C25" s="248" t="s">
        <v>271</v>
      </c>
      <c r="D25" s="249">
        <v>22</v>
      </c>
      <c r="E25" s="250" t="s">
        <v>105</v>
      </c>
      <c r="F25" s="251" t="s">
        <v>306</v>
      </c>
      <c r="G25" s="252">
        <v>10500</v>
      </c>
      <c r="H25" s="253">
        <v>2</v>
      </c>
      <c r="I25" s="253">
        <v>1</v>
      </c>
      <c r="J25" s="254">
        <f t="shared" si="1"/>
        <v>21000</v>
      </c>
      <c r="K25" s="255"/>
      <c r="L25" s="256"/>
      <c r="M25" s="28" t="str">
        <f t="shared" si="0"/>
        <v/>
      </c>
    </row>
    <row r="26" spans="1:13" ht="13.5" customHeight="1" x14ac:dyDescent="0.15">
      <c r="A26" s="246" t="s">
        <v>337</v>
      </c>
      <c r="B26" s="275" t="s">
        <v>325</v>
      </c>
      <c r="C26" s="248" t="s">
        <v>271</v>
      </c>
      <c r="D26" s="249">
        <v>23</v>
      </c>
      <c r="E26" s="250" t="s">
        <v>105</v>
      </c>
      <c r="F26" s="251" t="s">
        <v>307</v>
      </c>
      <c r="G26" s="252">
        <v>3271</v>
      </c>
      <c r="H26" s="253">
        <v>2</v>
      </c>
      <c r="I26" s="253">
        <v>1</v>
      </c>
      <c r="J26" s="254">
        <f t="shared" si="1"/>
        <v>6542</v>
      </c>
      <c r="K26" s="255"/>
      <c r="L26" s="256"/>
      <c r="M26" s="28" t="str">
        <f t="shared" si="0"/>
        <v/>
      </c>
    </row>
    <row r="27" spans="1:13" ht="13.5" customHeight="1" x14ac:dyDescent="0.15">
      <c r="A27" s="246" t="s">
        <v>337</v>
      </c>
      <c r="B27" s="275" t="s">
        <v>325</v>
      </c>
      <c r="C27" s="248" t="s">
        <v>271</v>
      </c>
      <c r="D27" s="249">
        <v>24</v>
      </c>
      <c r="E27" s="250" t="s">
        <v>105</v>
      </c>
      <c r="F27" s="251" t="s">
        <v>308</v>
      </c>
      <c r="G27" s="252">
        <v>30000</v>
      </c>
      <c r="H27" s="253">
        <v>1</v>
      </c>
      <c r="I27" s="253">
        <v>1</v>
      </c>
      <c r="J27" s="254">
        <f t="shared" si="1"/>
        <v>30000</v>
      </c>
      <c r="K27" s="255"/>
      <c r="L27" s="256"/>
      <c r="M27" s="28" t="str">
        <f t="shared" si="0"/>
        <v/>
      </c>
    </row>
    <row r="28" spans="1:13" ht="13.5" customHeight="1" x14ac:dyDescent="0.15">
      <c r="A28" s="246" t="s">
        <v>337</v>
      </c>
      <c r="B28" s="275" t="s">
        <v>325</v>
      </c>
      <c r="C28" s="248" t="s">
        <v>271</v>
      </c>
      <c r="D28" s="258">
        <v>25</v>
      </c>
      <c r="E28" s="250" t="s">
        <v>105</v>
      </c>
      <c r="F28" s="251" t="s">
        <v>309</v>
      </c>
      <c r="G28" s="252">
        <v>59184</v>
      </c>
      <c r="H28" s="253">
        <v>1</v>
      </c>
      <c r="I28" s="253">
        <v>1</v>
      </c>
      <c r="J28" s="254">
        <f t="shared" si="1"/>
        <v>59184</v>
      </c>
      <c r="K28" s="255"/>
      <c r="L28" s="256"/>
      <c r="M28" s="28" t="str">
        <f t="shared" si="0"/>
        <v/>
      </c>
    </row>
    <row r="29" spans="1:13" ht="13.5" customHeight="1" x14ac:dyDescent="0.15">
      <c r="A29" s="246" t="s">
        <v>337</v>
      </c>
      <c r="B29" s="275" t="s">
        <v>325</v>
      </c>
      <c r="C29" s="248" t="s">
        <v>271</v>
      </c>
      <c r="D29" s="249">
        <v>26</v>
      </c>
      <c r="E29" s="250" t="s">
        <v>105</v>
      </c>
      <c r="F29" s="251" t="s">
        <v>310</v>
      </c>
      <c r="G29" s="252">
        <v>50000</v>
      </c>
      <c r="H29" s="253">
        <v>1</v>
      </c>
      <c r="I29" s="253">
        <v>1</v>
      </c>
      <c r="J29" s="254">
        <f t="shared" si="1"/>
        <v>50000</v>
      </c>
      <c r="K29" s="255"/>
      <c r="L29" s="256"/>
      <c r="M29" s="28" t="str">
        <f t="shared" si="0"/>
        <v/>
      </c>
    </row>
    <row r="30" spans="1:13" ht="13.5" customHeight="1" x14ac:dyDescent="0.15">
      <c r="A30" s="246" t="s">
        <v>337</v>
      </c>
      <c r="B30" s="275" t="s">
        <v>325</v>
      </c>
      <c r="C30" s="248" t="s">
        <v>271</v>
      </c>
      <c r="D30" s="249">
        <v>27</v>
      </c>
      <c r="E30" s="250" t="s">
        <v>105</v>
      </c>
      <c r="F30" s="251" t="s">
        <v>311</v>
      </c>
      <c r="G30" s="252">
        <v>35079</v>
      </c>
      <c r="H30" s="253">
        <v>1</v>
      </c>
      <c r="I30" s="253">
        <v>1</v>
      </c>
      <c r="J30" s="254">
        <f t="shared" si="1"/>
        <v>35079</v>
      </c>
      <c r="K30" s="255"/>
      <c r="L30" s="256"/>
      <c r="M30" s="28" t="str">
        <f t="shared" si="0"/>
        <v/>
      </c>
    </row>
    <row r="31" spans="1:13" ht="13.5" customHeight="1" x14ac:dyDescent="0.15">
      <c r="A31" s="246" t="s">
        <v>338</v>
      </c>
      <c r="B31" s="275" t="s">
        <v>326</v>
      </c>
      <c r="C31" s="248" t="s">
        <v>343</v>
      </c>
      <c r="D31" s="249">
        <v>28</v>
      </c>
      <c r="E31" s="250" t="s">
        <v>105</v>
      </c>
      <c r="F31" s="251" t="s">
        <v>312</v>
      </c>
      <c r="G31" s="252">
        <v>410</v>
      </c>
      <c r="H31" s="253">
        <v>25</v>
      </c>
      <c r="I31" s="253">
        <v>1</v>
      </c>
      <c r="J31" s="254">
        <f t="shared" si="1"/>
        <v>10250</v>
      </c>
      <c r="K31" s="255"/>
      <c r="L31" s="256"/>
      <c r="M31" s="28" t="str">
        <f t="shared" si="0"/>
        <v/>
      </c>
    </row>
    <row r="32" spans="1:13" ht="13.5" customHeight="1" x14ac:dyDescent="0.15">
      <c r="A32" s="246" t="s">
        <v>339</v>
      </c>
      <c r="B32" s="275" t="s">
        <v>327</v>
      </c>
      <c r="C32" s="248" t="s">
        <v>271</v>
      </c>
      <c r="D32" s="258">
        <v>29</v>
      </c>
      <c r="E32" s="250" t="s">
        <v>105</v>
      </c>
      <c r="F32" s="251" t="s">
        <v>313</v>
      </c>
      <c r="G32" s="252">
        <v>10800</v>
      </c>
      <c r="H32" s="253">
        <v>3</v>
      </c>
      <c r="I32" s="253">
        <v>1</v>
      </c>
      <c r="J32" s="254">
        <f t="shared" si="1"/>
        <v>32400</v>
      </c>
      <c r="K32" s="255"/>
      <c r="L32" s="256"/>
      <c r="M32" s="28" t="str">
        <f t="shared" si="0"/>
        <v/>
      </c>
    </row>
    <row r="33" spans="1:13" ht="13.5" customHeight="1" x14ac:dyDescent="0.15">
      <c r="A33" s="246" t="s">
        <v>339</v>
      </c>
      <c r="B33" s="275" t="s">
        <v>328</v>
      </c>
      <c r="C33" s="248" t="s">
        <v>344</v>
      </c>
      <c r="D33" s="249">
        <v>30</v>
      </c>
      <c r="E33" s="251" t="s">
        <v>105</v>
      </c>
      <c r="F33" s="251" t="s">
        <v>314</v>
      </c>
      <c r="G33" s="252">
        <v>4785</v>
      </c>
      <c r="H33" s="253">
        <v>1</v>
      </c>
      <c r="I33" s="253">
        <v>1</v>
      </c>
      <c r="J33" s="254">
        <f t="shared" ref="J33:J42" si="2">G33*H33*I33</f>
        <v>4785</v>
      </c>
      <c r="K33" s="255"/>
      <c r="L33" s="256"/>
      <c r="M33" s="28" t="str">
        <f t="shared" si="0"/>
        <v/>
      </c>
    </row>
    <row r="34" spans="1:13" ht="13.5" customHeight="1" x14ac:dyDescent="0.15">
      <c r="A34" s="246" t="s">
        <v>335</v>
      </c>
      <c r="B34" s="275" t="s">
        <v>329</v>
      </c>
      <c r="C34" s="248" t="s">
        <v>345</v>
      </c>
      <c r="D34" s="249">
        <v>31</v>
      </c>
      <c r="E34" s="251" t="s">
        <v>105</v>
      </c>
      <c r="F34" s="251" t="s">
        <v>315</v>
      </c>
      <c r="G34" s="252">
        <v>10</v>
      </c>
      <c r="H34" s="253">
        <v>1000</v>
      </c>
      <c r="I34" s="253">
        <v>1</v>
      </c>
      <c r="J34" s="254">
        <f t="shared" si="2"/>
        <v>10000</v>
      </c>
      <c r="K34" s="255"/>
      <c r="L34" s="256"/>
      <c r="M34" s="28" t="str">
        <f t="shared" si="0"/>
        <v/>
      </c>
    </row>
    <row r="35" spans="1:13" ht="13.5" customHeight="1" x14ac:dyDescent="0.15">
      <c r="A35" s="246" t="s">
        <v>340</v>
      </c>
      <c r="B35" s="275" t="s">
        <v>330</v>
      </c>
      <c r="C35" s="248" t="s">
        <v>346</v>
      </c>
      <c r="D35" s="249">
        <v>32</v>
      </c>
      <c r="E35" s="251" t="s">
        <v>105</v>
      </c>
      <c r="F35" s="251" t="s">
        <v>353</v>
      </c>
      <c r="G35" s="252">
        <v>1782</v>
      </c>
      <c r="H35" s="253">
        <v>10</v>
      </c>
      <c r="I35" s="253">
        <v>1</v>
      </c>
      <c r="J35" s="254">
        <f t="shared" si="2"/>
        <v>17820</v>
      </c>
      <c r="K35" s="255"/>
      <c r="L35" s="256"/>
      <c r="M35" s="28" t="str">
        <f t="shared" si="0"/>
        <v/>
      </c>
    </row>
    <row r="36" spans="1:13" ht="13.5" customHeight="1" x14ac:dyDescent="0.15">
      <c r="A36" s="246" t="s">
        <v>341</v>
      </c>
      <c r="B36" s="275" t="s">
        <v>330</v>
      </c>
      <c r="C36" s="248" t="s">
        <v>346</v>
      </c>
      <c r="D36" s="249">
        <v>33</v>
      </c>
      <c r="E36" s="251" t="s">
        <v>105</v>
      </c>
      <c r="F36" s="251" t="s">
        <v>354</v>
      </c>
      <c r="G36" s="252">
        <v>605</v>
      </c>
      <c r="H36" s="253">
        <v>10</v>
      </c>
      <c r="I36" s="253">
        <v>1</v>
      </c>
      <c r="J36" s="254">
        <f t="shared" si="2"/>
        <v>6050</v>
      </c>
      <c r="K36" s="255"/>
      <c r="L36" s="256"/>
      <c r="M36" s="28" t="str">
        <f t="shared" si="0"/>
        <v/>
      </c>
    </row>
    <row r="37" spans="1:13" ht="13.5" customHeight="1" x14ac:dyDescent="0.15">
      <c r="A37" s="507" t="s">
        <v>333</v>
      </c>
      <c r="B37" s="275" t="s">
        <v>332</v>
      </c>
      <c r="C37" s="248" t="s">
        <v>345</v>
      </c>
      <c r="D37" s="249">
        <v>34</v>
      </c>
      <c r="E37" s="251" t="s">
        <v>105</v>
      </c>
      <c r="F37" s="251" t="s">
        <v>316</v>
      </c>
      <c r="G37" s="252">
        <v>8078</v>
      </c>
      <c r="H37" s="253">
        <v>2</v>
      </c>
      <c r="I37" s="253">
        <v>1</v>
      </c>
      <c r="J37" s="254">
        <f t="shared" si="2"/>
        <v>16156</v>
      </c>
      <c r="K37" s="255"/>
      <c r="L37" s="256"/>
      <c r="M37" s="28" t="str">
        <f t="shared" si="0"/>
        <v/>
      </c>
    </row>
    <row r="38" spans="1:13" ht="13.5" customHeight="1" x14ac:dyDescent="0.15">
      <c r="A38" s="507" t="s">
        <v>334</v>
      </c>
      <c r="B38" s="275" t="s">
        <v>331</v>
      </c>
      <c r="C38" s="248" t="s">
        <v>342</v>
      </c>
      <c r="D38" s="249">
        <v>35</v>
      </c>
      <c r="E38" s="251" t="s">
        <v>82</v>
      </c>
      <c r="F38" s="251" t="s">
        <v>317</v>
      </c>
      <c r="G38" s="252">
        <v>2000</v>
      </c>
      <c r="H38" s="253">
        <v>1</v>
      </c>
      <c r="I38" s="253">
        <v>1</v>
      </c>
      <c r="J38" s="254">
        <f t="shared" si="2"/>
        <v>2000</v>
      </c>
      <c r="K38" s="255"/>
      <c r="L38" s="256"/>
      <c r="M38" s="28" t="str">
        <f t="shared" si="0"/>
        <v/>
      </c>
    </row>
    <row r="39" spans="1:13" ht="13.5" customHeight="1" x14ac:dyDescent="0.15">
      <c r="A39" s="507" t="s">
        <v>334</v>
      </c>
      <c r="B39" s="275" t="s">
        <v>331</v>
      </c>
      <c r="C39" s="248" t="s">
        <v>342</v>
      </c>
      <c r="D39" s="249">
        <v>36</v>
      </c>
      <c r="E39" s="251" t="s">
        <v>82</v>
      </c>
      <c r="F39" s="251" t="s">
        <v>318</v>
      </c>
      <c r="G39" s="252">
        <v>20000</v>
      </c>
      <c r="H39" s="253">
        <v>1</v>
      </c>
      <c r="I39" s="253">
        <v>1</v>
      </c>
      <c r="J39" s="254">
        <f t="shared" si="2"/>
        <v>20000</v>
      </c>
      <c r="K39" s="255"/>
      <c r="L39" s="256"/>
      <c r="M39" s="28" t="str">
        <f t="shared" si="0"/>
        <v/>
      </c>
    </row>
    <row r="40" spans="1:13" ht="13.5" customHeight="1" x14ac:dyDescent="0.15">
      <c r="A40" s="246" t="s">
        <v>335</v>
      </c>
      <c r="B40" s="275" t="s">
        <v>328</v>
      </c>
      <c r="C40" s="248" t="s">
        <v>344</v>
      </c>
      <c r="D40" s="249">
        <v>37</v>
      </c>
      <c r="E40" s="251" t="s">
        <v>105</v>
      </c>
      <c r="F40" s="251" t="s">
        <v>319</v>
      </c>
      <c r="G40" s="252">
        <v>3000</v>
      </c>
      <c r="H40" s="253">
        <v>1</v>
      </c>
      <c r="I40" s="253">
        <v>1</v>
      </c>
      <c r="J40" s="254">
        <f t="shared" si="2"/>
        <v>3000</v>
      </c>
      <c r="K40" s="255"/>
      <c r="L40" s="256"/>
      <c r="M40" s="28" t="str">
        <f t="shared" si="0"/>
        <v/>
      </c>
    </row>
    <row r="41" spans="1:13" ht="13.5" customHeight="1" x14ac:dyDescent="0.15">
      <c r="A41" s="246" t="s">
        <v>336</v>
      </c>
      <c r="B41" s="275" t="s">
        <v>324</v>
      </c>
      <c r="C41" s="248" t="s">
        <v>271</v>
      </c>
      <c r="D41" s="249">
        <v>38</v>
      </c>
      <c r="E41" s="251" t="s">
        <v>117</v>
      </c>
      <c r="F41" s="251" t="s">
        <v>320</v>
      </c>
      <c r="G41" s="252">
        <v>2000</v>
      </c>
      <c r="H41" s="253">
        <v>7</v>
      </c>
      <c r="I41" s="253">
        <v>1</v>
      </c>
      <c r="J41" s="254">
        <f t="shared" si="2"/>
        <v>14000</v>
      </c>
      <c r="K41" s="255"/>
      <c r="L41" s="256"/>
      <c r="M41" s="28" t="str">
        <f t="shared" si="0"/>
        <v/>
      </c>
    </row>
    <row r="42" spans="1:13" ht="13.5" customHeight="1" x14ac:dyDescent="0.15">
      <c r="A42" s="246" t="s">
        <v>336</v>
      </c>
      <c r="B42" s="275" t="s">
        <v>347</v>
      </c>
      <c r="C42" s="248" t="s">
        <v>271</v>
      </c>
      <c r="D42" s="249">
        <v>39</v>
      </c>
      <c r="E42" s="251" t="s">
        <v>117</v>
      </c>
      <c r="F42" s="251" t="s">
        <v>348</v>
      </c>
      <c r="G42" s="252">
        <v>3000</v>
      </c>
      <c r="H42" s="253">
        <v>1</v>
      </c>
      <c r="I42" s="253">
        <v>1</v>
      </c>
      <c r="J42" s="254">
        <f t="shared" si="2"/>
        <v>3000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3">IF(K68="◎",J68,"")</f>
        <v/>
      </c>
    </row>
    <row r="69" spans="1:13" ht="13.5" customHeight="1" x14ac:dyDescent="0.15">
      <c r="A69" s="246"/>
      <c r="B69" s="247"/>
      <c r="C69" s="248"/>
      <c r="D69" s="249">
        <v>66</v>
      </c>
      <c r="E69" s="250"/>
      <c r="F69" s="251"/>
      <c r="G69" s="252"/>
      <c r="H69" s="253"/>
      <c r="I69" s="253"/>
      <c r="J69" s="254">
        <f t="shared" si="1"/>
        <v>0</v>
      </c>
      <c r="K69" s="255"/>
      <c r="L69" s="256"/>
      <c r="M69" s="28" t="str">
        <f t="shared" si="3"/>
        <v/>
      </c>
    </row>
    <row r="70" spans="1:13" ht="13.5" customHeight="1" x14ac:dyDescent="0.15">
      <c r="A70" s="246"/>
      <c r="B70" s="247"/>
      <c r="C70" s="248"/>
      <c r="D70" s="249">
        <v>67</v>
      </c>
      <c r="E70" s="250"/>
      <c r="F70" s="251"/>
      <c r="G70" s="252"/>
      <c r="H70" s="253"/>
      <c r="I70" s="253"/>
      <c r="J70" s="254">
        <f t="shared" ref="J70:J89" si="4">G70*H70*I70</f>
        <v>0</v>
      </c>
      <c r="K70" s="255"/>
      <c r="L70" s="256"/>
      <c r="M70" s="28" t="str">
        <f t="shared" si="3"/>
        <v/>
      </c>
    </row>
    <row r="71" spans="1:13" ht="13.5" customHeight="1" x14ac:dyDescent="0.15">
      <c r="A71" s="246"/>
      <c r="B71" s="247"/>
      <c r="C71" s="248"/>
      <c r="D71" s="249">
        <v>68</v>
      </c>
      <c r="E71" s="250"/>
      <c r="F71" s="251"/>
      <c r="G71" s="252"/>
      <c r="H71" s="253"/>
      <c r="I71" s="253"/>
      <c r="J71" s="254">
        <f t="shared" si="4"/>
        <v>0</v>
      </c>
      <c r="K71" s="255"/>
      <c r="L71" s="256"/>
      <c r="M71" s="28" t="str">
        <f t="shared" si="3"/>
        <v/>
      </c>
    </row>
    <row r="72" spans="1:13" ht="13.5" customHeight="1" x14ac:dyDescent="0.15">
      <c r="A72" s="246"/>
      <c r="B72" s="247"/>
      <c r="C72" s="248"/>
      <c r="D72" s="258">
        <v>69</v>
      </c>
      <c r="E72" s="250"/>
      <c r="F72" s="251"/>
      <c r="G72" s="252"/>
      <c r="H72" s="253"/>
      <c r="I72" s="253"/>
      <c r="J72" s="254">
        <f t="shared" si="4"/>
        <v>0</v>
      </c>
      <c r="K72" s="255"/>
      <c r="L72" s="256"/>
      <c r="M72" s="28" t="str">
        <f t="shared" si="3"/>
        <v/>
      </c>
    </row>
    <row r="73" spans="1:13" ht="13.5" customHeight="1" x14ac:dyDescent="0.15">
      <c r="A73" s="246"/>
      <c r="B73" s="247"/>
      <c r="C73" s="248"/>
      <c r="D73" s="268">
        <v>70</v>
      </c>
      <c r="E73" s="250"/>
      <c r="F73" s="250"/>
      <c r="G73" s="264"/>
      <c r="H73" s="265"/>
      <c r="I73" s="265"/>
      <c r="J73" s="254">
        <f t="shared" si="4"/>
        <v>0</v>
      </c>
      <c r="K73" s="266"/>
      <c r="L73" s="267"/>
      <c r="M73" s="28" t="str">
        <f t="shared" si="3"/>
        <v/>
      </c>
    </row>
    <row r="74" spans="1:13" ht="13.5" customHeight="1" x14ac:dyDescent="0.15">
      <c r="A74" s="246"/>
      <c r="B74" s="247"/>
      <c r="C74" s="248"/>
      <c r="D74" s="278">
        <v>71</v>
      </c>
      <c r="E74" s="250"/>
      <c r="F74" s="251"/>
      <c r="G74" s="252"/>
      <c r="H74" s="253"/>
      <c r="I74" s="253"/>
      <c r="J74" s="254">
        <f t="shared" si="4"/>
        <v>0</v>
      </c>
      <c r="K74" s="255"/>
      <c r="L74" s="256"/>
      <c r="M74" s="28" t="str">
        <f t="shared" si="3"/>
        <v/>
      </c>
    </row>
    <row r="75" spans="1:13" ht="13.5" customHeight="1" x14ac:dyDescent="0.15">
      <c r="A75" s="246"/>
      <c r="B75" s="247"/>
      <c r="C75" s="248"/>
      <c r="D75" s="278">
        <v>72</v>
      </c>
      <c r="E75" s="250"/>
      <c r="F75" s="251"/>
      <c r="G75" s="252"/>
      <c r="H75" s="253"/>
      <c r="I75" s="253"/>
      <c r="J75" s="254">
        <f t="shared" si="4"/>
        <v>0</v>
      </c>
      <c r="K75" s="255"/>
      <c r="L75" s="256"/>
      <c r="M75" s="28" t="str">
        <f t="shared" si="3"/>
        <v/>
      </c>
    </row>
    <row r="76" spans="1:13" ht="13.5" customHeight="1" x14ac:dyDescent="0.15">
      <c r="A76" s="246"/>
      <c r="B76" s="247"/>
      <c r="C76" s="248"/>
      <c r="D76" s="279">
        <v>73</v>
      </c>
      <c r="E76" s="250"/>
      <c r="F76" s="251"/>
      <c r="G76" s="252"/>
      <c r="H76" s="253"/>
      <c r="I76" s="253"/>
      <c r="J76" s="254">
        <f t="shared" si="4"/>
        <v>0</v>
      </c>
      <c r="K76" s="255"/>
      <c r="L76" s="256"/>
      <c r="M76" s="28" t="str">
        <f t="shared" si="3"/>
        <v/>
      </c>
    </row>
    <row r="77" spans="1:13" ht="13.5" customHeight="1" x14ac:dyDescent="0.15">
      <c r="A77" s="246"/>
      <c r="B77" s="247"/>
      <c r="C77" s="248"/>
      <c r="D77" s="278">
        <v>74</v>
      </c>
      <c r="E77" s="250"/>
      <c r="F77" s="251"/>
      <c r="G77" s="252"/>
      <c r="H77" s="253"/>
      <c r="I77" s="253"/>
      <c r="J77" s="254">
        <f t="shared" si="4"/>
        <v>0</v>
      </c>
      <c r="K77" s="255"/>
      <c r="L77" s="256"/>
      <c r="M77" s="28" t="str">
        <f t="shared" si="3"/>
        <v/>
      </c>
    </row>
    <row r="78" spans="1:13" ht="13.5" customHeight="1" x14ac:dyDescent="0.15">
      <c r="A78" s="246"/>
      <c r="B78" s="247"/>
      <c r="C78" s="248"/>
      <c r="D78" s="278">
        <v>75</v>
      </c>
      <c r="E78" s="250"/>
      <c r="F78" s="251"/>
      <c r="G78" s="252"/>
      <c r="H78" s="253"/>
      <c r="I78" s="253"/>
      <c r="J78" s="254">
        <f t="shared" si="4"/>
        <v>0</v>
      </c>
      <c r="K78" s="255"/>
      <c r="L78" s="256"/>
      <c r="M78" s="28" t="str">
        <f t="shared" si="3"/>
        <v/>
      </c>
    </row>
    <row r="79" spans="1:13" ht="13.5" customHeight="1" x14ac:dyDescent="0.15">
      <c r="A79" s="246"/>
      <c r="B79" s="247"/>
      <c r="C79" s="248"/>
      <c r="D79" s="278">
        <v>76</v>
      </c>
      <c r="E79" s="250"/>
      <c r="F79" s="251"/>
      <c r="G79" s="252"/>
      <c r="H79" s="253"/>
      <c r="I79" s="253"/>
      <c r="J79" s="254">
        <f t="shared" si="4"/>
        <v>0</v>
      </c>
      <c r="K79" s="255"/>
      <c r="L79" s="256"/>
      <c r="M79" s="28" t="str">
        <f t="shared" si="3"/>
        <v/>
      </c>
    </row>
    <row r="80" spans="1:13" ht="13.5" customHeight="1" x14ac:dyDescent="0.15">
      <c r="A80" s="246"/>
      <c r="B80" s="247"/>
      <c r="C80" s="248"/>
      <c r="D80" s="279">
        <v>77</v>
      </c>
      <c r="E80" s="250"/>
      <c r="F80" s="251"/>
      <c r="G80" s="252"/>
      <c r="H80" s="253"/>
      <c r="I80" s="253"/>
      <c r="J80" s="254">
        <f t="shared" si="4"/>
        <v>0</v>
      </c>
      <c r="K80" s="255"/>
      <c r="L80" s="256"/>
      <c r="M80" s="28" t="str">
        <f t="shared" si="3"/>
        <v/>
      </c>
    </row>
    <row r="81" spans="1:13" ht="13.5" customHeight="1" x14ac:dyDescent="0.15">
      <c r="A81" s="246"/>
      <c r="B81" s="247"/>
      <c r="C81" s="248"/>
      <c r="D81" s="278">
        <v>78</v>
      </c>
      <c r="E81" s="250"/>
      <c r="F81" s="251"/>
      <c r="G81" s="252"/>
      <c r="H81" s="253"/>
      <c r="I81" s="253"/>
      <c r="J81" s="254">
        <f t="shared" si="4"/>
        <v>0</v>
      </c>
      <c r="K81" s="255"/>
      <c r="L81" s="256"/>
      <c r="M81" s="28" t="str">
        <f t="shared" si="3"/>
        <v/>
      </c>
    </row>
    <row r="82" spans="1:13" ht="13.5" customHeight="1" x14ac:dyDescent="0.15">
      <c r="A82" s="246"/>
      <c r="B82" s="247"/>
      <c r="C82" s="248"/>
      <c r="D82" s="278">
        <v>79</v>
      </c>
      <c r="E82" s="250"/>
      <c r="F82" s="251"/>
      <c r="G82" s="252"/>
      <c r="H82" s="253"/>
      <c r="I82" s="253"/>
      <c r="J82" s="254">
        <f t="shared" si="4"/>
        <v>0</v>
      </c>
      <c r="K82" s="255"/>
      <c r="L82" s="256"/>
      <c r="M82" s="28" t="str">
        <f t="shared" si="3"/>
        <v/>
      </c>
    </row>
    <row r="83" spans="1:13" ht="13.5" customHeight="1" x14ac:dyDescent="0.15">
      <c r="A83" s="246"/>
      <c r="B83" s="247"/>
      <c r="C83" s="248"/>
      <c r="D83" s="278">
        <v>80</v>
      </c>
      <c r="E83" s="251"/>
      <c r="F83" s="251"/>
      <c r="G83" s="252"/>
      <c r="H83" s="253"/>
      <c r="I83" s="253"/>
      <c r="J83" s="254">
        <f t="shared" si="4"/>
        <v>0</v>
      </c>
      <c r="K83" s="255"/>
      <c r="L83" s="256"/>
      <c r="M83" s="28" t="str">
        <f t="shared" si="3"/>
        <v/>
      </c>
    </row>
    <row r="84" spans="1:13" ht="13.5" customHeight="1" x14ac:dyDescent="0.15">
      <c r="A84" s="246"/>
      <c r="B84" s="247"/>
      <c r="C84" s="248"/>
      <c r="D84" s="258">
        <v>81</v>
      </c>
      <c r="E84" s="259"/>
      <c r="F84" s="270"/>
      <c r="G84" s="271"/>
      <c r="H84" s="272"/>
      <c r="I84" s="272"/>
      <c r="J84" s="254">
        <f t="shared" si="4"/>
        <v>0</v>
      </c>
      <c r="K84" s="273"/>
      <c r="L84" s="274"/>
      <c r="M84" s="28" t="str">
        <f t="shared" si="3"/>
        <v/>
      </c>
    </row>
    <row r="85" spans="1:13" ht="13.5" customHeight="1" x14ac:dyDescent="0.15">
      <c r="A85" s="246"/>
      <c r="B85" s="247"/>
      <c r="C85" s="248"/>
      <c r="D85" s="249">
        <v>82</v>
      </c>
      <c r="E85" s="250"/>
      <c r="F85" s="251"/>
      <c r="G85" s="252"/>
      <c r="H85" s="253"/>
      <c r="I85" s="253"/>
      <c r="J85" s="254">
        <f t="shared" si="4"/>
        <v>0</v>
      </c>
      <c r="K85" s="255"/>
      <c r="L85" s="256"/>
      <c r="M85" s="28" t="str">
        <f t="shared" si="3"/>
        <v/>
      </c>
    </row>
    <row r="86" spans="1:13" ht="13.5" customHeight="1" x14ac:dyDescent="0.15">
      <c r="A86" s="246"/>
      <c r="B86" s="247"/>
      <c r="C86" s="248"/>
      <c r="D86" s="249">
        <v>83</v>
      </c>
      <c r="E86" s="250"/>
      <c r="F86" s="251"/>
      <c r="G86" s="252"/>
      <c r="H86" s="253"/>
      <c r="I86" s="253"/>
      <c r="J86" s="254">
        <f t="shared" si="4"/>
        <v>0</v>
      </c>
      <c r="K86" s="255"/>
      <c r="L86" s="256"/>
      <c r="M86" s="28" t="str">
        <f t="shared" si="3"/>
        <v/>
      </c>
    </row>
    <row r="87" spans="1:13" ht="13.5" customHeight="1" x14ac:dyDescent="0.15">
      <c r="A87" s="246"/>
      <c r="B87" s="247"/>
      <c r="C87" s="248"/>
      <c r="D87" s="249">
        <v>84</v>
      </c>
      <c r="E87" s="250"/>
      <c r="F87" s="251"/>
      <c r="G87" s="252"/>
      <c r="H87" s="253"/>
      <c r="I87" s="253"/>
      <c r="J87" s="254">
        <f t="shared" si="4"/>
        <v>0</v>
      </c>
      <c r="K87" s="255"/>
      <c r="L87" s="256"/>
      <c r="M87" s="28" t="str">
        <f t="shared" si="3"/>
        <v/>
      </c>
    </row>
    <row r="88" spans="1:13" ht="13.5" customHeight="1" x14ac:dyDescent="0.15">
      <c r="A88" s="246"/>
      <c r="B88" s="247"/>
      <c r="C88" s="248"/>
      <c r="D88" s="258">
        <v>85</v>
      </c>
      <c r="E88" s="250"/>
      <c r="F88" s="251"/>
      <c r="G88" s="252"/>
      <c r="H88" s="253"/>
      <c r="I88" s="253"/>
      <c r="J88" s="254">
        <f t="shared" si="4"/>
        <v>0</v>
      </c>
      <c r="K88" s="255"/>
      <c r="L88" s="256"/>
      <c r="M88" s="28" t="str">
        <f t="shared" si="3"/>
        <v/>
      </c>
    </row>
    <row r="89" spans="1:13" ht="13.5" customHeight="1" x14ac:dyDescent="0.15">
      <c r="A89" s="246"/>
      <c r="B89" s="247"/>
      <c r="C89" s="248"/>
      <c r="D89" s="249">
        <v>86</v>
      </c>
      <c r="E89" s="250"/>
      <c r="F89" s="251"/>
      <c r="G89" s="252"/>
      <c r="H89" s="253"/>
      <c r="I89" s="253"/>
      <c r="J89" s="254">
        <f t="shared" si="4"/>
        <v>0</v>
      </c>
      <c r="K89" s="255"/>
      <c r="L89" s="256"/>
      <c r="M89" s="28" t="str">
        <f t="shared" si="3"/>
        <v/>
      </c>
    </row>
    <row r="90" spans="1:13" ht="13.5" customHeight="1" x14ac:dyDescent="0.15">
      <c r="A90" s="246"/>
      <c r="B90" s="247"/>
      <c r="C90" s="248"/>
      <c r="D90" s="249">
        <v>87</v>
      </c>
      <c r="E90" s="250"/>
      <c r="F90" s="251"/>
      <c r="G90" s="252"/>
      <c r="H90" s="253"/>
      <c r="I90" s="253"/>
      <c r="J90" s="254">
        <f t="shared" ref="J90:J103" si="5">G90*H90*I90</f>
        <v>0</v>
      </c>
      <c r="K90" s="255"/>
      <c r="L90" s="256"/>
      <c r="M90" s="28" t="str">
        <f t="shared" si="3"/>
        <v/>
      </c>
    </row>
    <row r="91" spans="1:13" ht="13.5" customHeight="1" x14ac:dyDescent="0.15">
      <c r="A91" s="246"/>
      <c r="B91" s="247"/>
      <c r="C91" s="248"/>
      <c r="D91" s="249">
        <v>88</v>
      </c>
      <c r="E91" s="250"/>
      <c r="F91" s="251"/>
      <c r="G91" s="252"/>
      <c r="H91" s="253"/>
      <c r="I91" s="253"/>
      <c r="J91" s="254">
        <f t="shared" si="5"/>
        <v>0</v>
      </c>
      <c r="K91" s="255"/>
      <c r="L91" s="256"/>
      <c r="M91" s="28" t="str">
        <f t="shared" si="3"/>
        <v/>
      </c>
    </row>
    <row r="92" spans="1:13" ht="13.5" customHeight="1" x14ac:dyDescent="0.15">
      <c r="A92" s="246"/>
      <c r="B92" s="247"/>
      <c r="C92" s="248"/>
      <c r="D92" s="258">
        <v>89</v>
      </c>
      <c r="E92" s="250"/>
      <c r="F92" s="251"/>
      <c r="G92" s="252"/>
      <c r="H92" s="253"/>
      <c r="I92" s="253"/>
      <c r="J92" s="254">
        <f t="shared" si="5"/>
        <v>0</v>
      </c>
      <c r="K92" s="255"/>
      <c r="L92" s="256"/>
      <c r="M92" s="28" t="str">
        <f t="shared" si="3"/>
        <v/>
      </c>
    </row>
    <row r="93" spans="1:13" ht="13.5" customHeight="1" x14ac:dyDescent="0.15">
      <c r="A93" s="246"/>
      <c r="B93" s="247"/>
      <c r="C93" s="248"/>
      <c r="D93" s="268">
        <v>90</v>
      </c>
      <c r="E93" s="250"/>
      <c r="F93" s="250"/>
      <c r="G93" s="264"/>
      <c r="H93" s="265"/>
      <c r="I93" s="265"/>
      <c r="J93" s="254">
        <f t="shared" si="5"/>
        <v>0</v>
      </c>
      <c r="K93" s="266"/>
      <c r="L93" s="267"/>
      <c r="M93" s="28" t="str">
        <f t="shared" si="3"/>
        <v/>
      </c>
    </row>
    <row r="94" spans="1:13" ht="13.5" customHeight="1" x14ac:dyDescent="0.15">
      <c r="A94" s="246"/>
      <c r="B94" s="247"/>
      <c r="C94" s="248"/>
      <c r="D94" s="249">
        <v>91</v>
      </c>
      <c r="E94" s="251"/>
      <c r="F94" s="251"/>
      <c r="G94" s="252"/>
      <c r="H94" s="253"/>
      <c r="I94" s="253"/>
      <c r="J94" s="254">
        <f t="shared" si="5"/>
        <v>0</v>
      </c>
      <c r="K94" s="255"/>
      <c r="L94" s="256"/>
      <c r="M94" s="28" t="str">
        <f t="shared" si="3"/>
        <v/>
      </c>
    </row>
    <row r="95" spans="1:13" ht="13.5" customHeight="1" x14ac:dyDescent="0.15">
      <c r="A95" s="246"/>
      <c r="B95" s="247"/>
      <c r="C95" s="248"/>
      <c r="D95" s="249">
        <v>92</v>
      </c>
      <c r="E95" s="251"/>
      <c r="F95" s="251"/>
      <c r="G95" s="252"/>
      <c r="H95" s="253"/>
      <c r="I95" s="253"/>
      <c r="J95" s="254">
        <f t="shared" si="5"/>
        <v>0</v>
      </c>
      <c r="K95" s="255"/>
      <c r="L95" s="256"/>
      <c r="M95" s="28" t="str">
        <f t="shared" si="3"/>
        <v/>
      </c>
    </row>
    <row r="96" spans="1:13" ht="13.5" customHeight="1" x14ac:dyDescent="0.15">
      <c r="A96" s="246"/>
      <c r="B96" s="247"/>
      <c r="C96" s="248"/>
      <c r="D96" s="249">
        <v>93</v>
      </c>
      <c r="E96" s="251"/>
      <c r="F96" s="251"/>
      <c r="G96" s="252"/>
      <c r="H96" s="253"/>
      <c r="I96" s="253"/>
      <c r="J96" s="254">
        <f t="shared" si="5"/>
        <v>0</v>
      </c>
      <c r="K96" s="255"/>
      <c r="L96" s="256"/>
      <c r="M96" s="28" t="str">
        <f t="shared" si="3"/>
        <v/>
      </c>
    </row>
    <row r="97" spans="1:13" ht="13.5" customHeight="1" x14ac:dyDescent="0.15">
      <c r="A97" s="246"/>
      <c r="B97" s="247"/>
      <c r="C97" s="248"/>
      <c r="D97" s="249">
        <v>94</v>
      </c>
      <c r="E97" s="251"/>
      <c r="F97" s="251"/>
      <c r="G97" s="252"/>
      <c r="H97" s="253"/>
      <c r="I97" s="253"/>
      <c r="J97" s="254">
        <f t="shared" si="5"/>
        <v>0</v>
      </c>
      <c r="K97" s="255"/>
      <c r="L97" s="256"/>
      <c r="M97" s="28" t="str">
        <f t="shared" si="3"/>
        <v/>
      </c>
    </row>
    <row r="98" spans="1:13" ht="13.5" customHeight="1" x14ac:dyDescent="0.15">
      <c r="A98" s="246"/>
      <c r="B98" s="247"/>
      <c r="C98" s="248"/>
      <c r="D98" s="249">
        <v>95</v>
      </c>
      <c r="E98" s="251"/>
      <c r="F98" s="251"/>
      <c r="G98" s="252"/>
      <c r="H98" s="253"/>
      <c r="I98" s="253"/>
      <c r="J98" s="254">
        <f t="shared" si="5"/>
        <v>0</v>
      </c>
      <c r="K98" s="255"/>
      <c r="L98" s="256"/>
      <c r="M98" s="28" t="str">
        <f t="shared" si="3"/>
        <v/>
      </c>
    </row>
    <row r="99" spans="1:13" ht="13.5" customHeight="1" x14ac:dyDescent="0.15">
      <c r="A99" s="246"/>
      <c r="B99" s="247"/>
      <c r="C99" s="248"/>
      <c r="D99" s="249">
        <v>96</v>
      </c>
      <c r="E99" s="251"/>
      <c r="F99" s="251"/>
      <c r="G99" s="252"/>
      <c r="H99" s="253"/>
      <c r="I99" s="253"/>
      <c r="J99" s="254">
        <f t="shared" si="5"/>
        <v>0</v>
      </c>
      <c r="K99" s="255"/>
      <c r="L99" s="256"/>
      <c r="M99" s="28" t="str">
        <f t="shared" si="3"/>
        <v/>
      </c>
    </row>
    <row r="100" spans="1:13" ht="13.5" customHeight="1" x14ac:dyDescent="0.15">
      <c r="A100" s="246"/>
      <c r="B100" s="247"/>
      <c r="C100" s="248"/>
      <c r="D100" s="249">
        <v>97</v>
      </c>
      <c r="E100" s="251"/>
      <c r="F100" s="251"/>
      <c r="G100" s="252"/>
      <c r="H100" s="253"/>
      <c r="I100" s="253"/>
      <c r="J100" s="254">
        <f t="shared" si="5"/>
        <v>0</v>
      </c>
      <c r="K100" s="255"/>
      <c r="L100" s="256"/>
      <c r="M100" s="28" t="str">
        <f t="shared" si="3"/>
        <v/>
      </c>
    </row>
    <row r="101" spans="1:13" ht="13.5" customHeight="1" x14ac:dyDescent="0.15">
      <c r="A101" s="246"/>
      <c r="B101" s="247"/>
      <c r="C101" s="248"/>
      <c r="D101" s="249">
        <v>98</v>
      </c>
      <c r="E101" s="251"/>
      <c r="F101" s="251"/>
      <c r="G101" s="252"/>
      <c r="H101" s="253"/>
      <c r="I101" s="253"/>
      <c r="J101" s="254">
        <f t="shared" si="5"/>
        <v>0</v>
      </c>
      <c r="K101" s="255"/>
      <c r="L101" s="256"/>
      <c r="M101" s="28" t="str">
        <f t="shared" si="3"/>
        <v/>
      </c>
    </row>
    <row r="102" spans="1:13" ht="13.5" customHeight="1" x14ac:dyDescent="0.15">
      <c r="A102" s="246"/>
      <c r="B102" s="247"/>
      <c r="C102" s="248"/>
      <c r="D102" s="249">
        <v>99</v>
      </c>
      <c r="E102" s="251"/>
      <c r="F102" s="251"/>
      <c r="G102" s="252"/>
      <c r="H102" s="253"/>
      <c r="I102" s="253"/>
      <c r="J102" s="254">
        <f t="shared" si="5"/>
        <v>0</v>
      </c>
      <c r="K102" s="255"/>
      <c r="L102" s="256"/>
      <c r="M102" s="28" t="str">
        <f t="shared" si="3"/>
        <v/>
      </c>
    </row>
    <row r="103" spans="1:13" ht="13.5" customHeight="1" thickBot="1" x14ac:dyDescent="0.2">
      <c r="A103" s="280"/>
      <c r="B103" s="281"/>
      <c r="C103" s="481"/>
      <c r="D103" s="282">
        <v>100</v>
      </c>
      <c r="E103" s="283"/>
      <c r="F103" s="283"/>
      <c r="G103" s="284"/>
      <c r="H103" s="285"/>
      <c r="I103" s="285"/>
      <c r="J103" s="286">
        <f t="shared" si="5"/>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9" t="s">
        <v>90</v>
      </c>
      <c r="G106" s="224" t="s">
        <v>237</v>
      </c>
      <c r="H106" s="610" t="s">
        <v>213</v>
      </c>
      <c r="I106" s="610"/>
      <c r="J106" s="610" t="s">
        <v>232</v>
      </c>
      <c r="K106" s="611"/>
    </row>
    <row r="107" spans="1:13" ht="14.25" thickTop="1" x14ac:dyDescent="0.15">
      <c r="D107" s="65"/>
      <c r="F107" s="291" t="s">
        <v>80</v>
      </c>
      <c r="G107" s="221">
        <f>SUMIF($E$4:$E$103,F107,$J$4:$J$103)</f>
        <v>85000</v>
      </c>
      <c r="H107" s="612">
        <f>SUMIF($E$4:$E$103,F107,$M$4:$M$103)</f>
        <v>0</v>
      </c>
      <c r="I107" s="612"/>
      <c r="J107" s="612">
        <f t="shared" ref="J107:J115" si="6">G107-H107</f>
        <v>85000</v>
      </c>
      <c r="K107" s="613"/>
    </row>
    <row r="108" spans="1:13" x14ac:dyDescent="0.15">
      <c r="D108" s="65"/>
      <c r="F108" s="292" t="s">
        <v>81</v>
      </c>
      <c r="G108" s="221">
        <f t="shared" ref="G108:G115" si="7">SUMIF($E$4:$E$103,F108,$J$4:$J$103)</f>
        <v>314000</v>
      </c>
      <c r="H108" s="604">
        <f t="shared" ref="H108:H114" si="8">SUMIF($E$4:$E$103,F108,$M$4:$M$103)</f>
        <v>0</v>
      </c>
      <c r="I108" s="604"/>
      <c r="J108" s="604">
        <f t="shared" si="6"/>
        <v>314000</v>
      </c>
      <c r="K108" s="605"/>
    </row>
    <row r="109" spans="1:13" x14ac:dyDescent="0.15">
      <c r="D109" s="65"/>
      <c r="F109" s="292" t="s">
        <v>105</v>
      </c>
      <c r="G109" s="221">
        <f t="shared" si="7"/>
        <v>309266</v>
      </c>
      <c r="H109" s="604">
        <f t="shared" si="8"/>
        <v>0</v>
      </c>
      <c r="I109" s="604"/>
      <c r="J109" s="604">
        <f t="shared" si="6"/>
        <v>309266</v>
      </c>
      <c r="K109" s="605"/>
    </row>
    <row r="110" spans="1:13" x14ac:dyDescent="0.15">
      <c r="D110" s="65"/>
      <c r="F110" s="292" t="s">
        <v>106</v>
      </c>
      <c r="G110" s="221">
        <f t="shared" si="7"/>
        <v>0</v>
      </c>
      <c r="H110" s="604">
        <f t="shared" si="8"/>
        <v>0</v>
      </c>
      <c r="I110" s="604"/>
      <c r="J110" s="604">
        <f t="shared" si="6"/>
        <v>0</v>
      </c>
      <c r="K110" s="605"/>
    </row>
    <row r="111" spans="1:13" x14ac:dyDescent="0.15">
      <c r="D111" s="65"/>
      <c r="F111" s="292" t="s">
        <v>82</v>
      </c>
      <c r="G111" s="221">
        <f t="shared" si="7"/>
        <v>22000</v>
      </c>
      <c r="H111" s="604">
        <f t="shared" si="8"/>
        <v>0</v>
      </c>
      <c r="I111" s="604"/>
      <c r="J111" s="604">
        <f t="shared" si="6"/>
        <v>22000</v>
      </c>
      <c r="K111" s="605"/>
    </row>
    <row r="112" spans="1:13" x14ac:dyDescent="0.15">
      <c r="D112" s="65"/>
      <c r="F112" s="292" t="s">
        <v>83</v>
      </c>
      <c r="G112" s="221">
        <f t="shared" si="7"/>
        <v>0</v>
      </c>
      <c r="H112" s="604">
        <f t="shared" si="8"/>
        <v>0</v>
      </c>
      <c r="I112" s="604"/>
      <c r="J112" s="604">
        <f t="shared" si="6"/>
        <v>0</v>
      </c>
      <c r="K112" s="605"/>
    </row>
    <row r="113" spans="4:11" x14ac:dyDescent="0.15">
      <c r="D113" s="65"/>
      <c r="F113" s="292" t="s">
        <v>84</v>
      </c>
      <c r="G113" s="221">
        <f t="shared" si="7"/>
        <v>0</v>
      </c>
      <c r="H113" s="604">
        <f t="shared" si="8"/>
        <v>0</v>
      </c>
      <c r="I113" s="604"/>
      <c r="J113" s="604">
        <f t="shared" si="6"/>
        <v>0</v>
      </c>
      <c r="K113" s="605"/>
    </row>
    <row r="114" spans="4:11" x14ac:dyDescent="0.15">
      <c r="D114" s="65"/>
      <c r="F114" s="292" t="s">
        <v>85</v>
      </c>
      <c r="G114" s="221">
        <f t="shared" si="7"/>
        <v>0</v>
      </c>
      <c r="H114" s="604">
        <f t="shared" si="8"/>
        <v>0</v>
      </c>
      <c r="I114" s="604"/>
      <c r="J114" s="604">
        <f t="shared" si="6"/>
        <v>0</v>
      </c>
      <c r="K114" s="605"/>
    </row>
    <row r="115" spans="4:11" ht="14.25" thickBot="1" x14ac:dyDescent="0.2">
      <c r="D115" s="65"/>
      <c r="F115" s="435" t="s">
        <v>117</v>
      </c>
      <c r="G115" s="436">
        <f t="shared" si="7"/>
        <v>232390</v>
      </c>
      <c r="H115" s="606">
        <f>SUMIF($E$4:$E$103,F115,$M$4:$M$103)+'1-3'!F121</f>
        <v>11000</v>
      </c>
      <c r="I115" s="606"/>
      <c r="J115" s="606">
        <f t="shared" si="6"/>
        <v>221390</v>
      </c>
      <c r="K115" s="607"/>
    </row>
    <row r="116" spans="4:11" ht="15" thickTop="1" thickBot="1" x14ac:dyDescent="0.2">
      <c r="D116" s="45"/>
      <c r="F116" s="433" t="s">
        <v>11</v>
      </c>
      <c r="G116" s="434">
        <f>SUM(G107:G115)</f>
        <v>962656</v>
      </c>
      <c r="H116" s="608">
        <f>SUM(H107:I115)</f>
        <v>11000</v>
      </c>
      <c r="I116" s="608"/>
      <c r="J116" s="608">
        <f>SUM(J107:K115)</f>
        <v>951656</v>
      </c>
      <c r="K116" s="60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19"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F31" sqref="F3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6" t="s">
        <v>218</v>
      </c>
      <c r="B1" s="596"/>
      <c r="C1" s="596"/>
      <c r="D1" s="596"/>
      <c r="E1" s="596"/>
      <c r="F1" s="596"/>
    </row>
    <row r="2" spans="1:6" ht="15" customHeight="1" thickBot="1" x14ac:dyDescent="0.2">
      <c r="A2" s="8"/>
      <c r="B2" s="7" t="s">
        <v>196</v>
      </c>
      <c r="C2" s="85"/>
      <c r="E2" s="70" t="s">
        <v>234</v>
      </c>
      <c r="F2" s="469">
        <f>SUM(E4:E118)</f>
        <v>82890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321</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v>15000</v>
      </c>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v>10000</v>
      </c>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321</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v>2000</v>
      </c>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v>2500</v>
      </c>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v>9000</v>
      </c>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82890</v>
      </c>
    </row>
    <row r="121" spans="1:6" ht="15" customHeight="1" x14ac:dyDescent="0.15">
      <c r="D121" s="78"/>
      <c r="E121" s="37" t="s">
        <v>213</v>
      </c>
      <c r="F121" s="177">
        <f>SUMIF(F4:F118,"◎",E4:E118)</f>
        <v>11000</v>
      </c>
    </row>
    <row r="122" spans="1:6" ht="15" customHeight="1" thickBot="1" x14ac:dyDescent="0.2">
      <c r="D122" s="78"/>
      <c r="E122" s="80" t="s">
        <v>10</v>
      </c>
      <c r="F122" s="178">
        <f>F120-F121</f>
        <v>71890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1" t="str">
        <f>'1-1'!H1:K1</f>
        <v>（学校番号：S19）</v>
      </c>
      <c r="I1" s="541"/>
      <c r="J1" s="541"/>
      <c r="K1" s="541"/>
    </row>
    <row r="2" spans="1:11" s="1" customFormat="1" ht="18" customHeight="1" x14ac:dyDescent="0.15">
      <c r="H2" s="541" t="str">
        <f>'1-1'!H2:K2</f>
        <v>（財務会計コード番号：11541）</v>
      </c>
      <c r="I2" s="541"/>
      <c r="J2" s="541"/>
      <c r="K2" s="541"/>
    </row>
    <row r="3" spans="1:11" s="1" customFormat="1" ht="18" customHeight="1" x14ac:dyDescent="0.15">
      <c r="K3" s="2"/>
    </row>
    <row r="4" spans="1:11" s="1" customFormat="1" ht="18" customHeight="1" x14ac:dyDescent="0.15">
      <c r="H4" s="542" t="s">
        <v>373</v>
      </c>
      <c r="I4" s="542"/>
      <c r="J4" s="542"/>
      <c r="K4" s="542"/>
    </row>
    <row r="5" spans="1:11" s="1" customFormat="1" ht="18" customHeight="1" x14ac:dyDescent="0.15">
      <c r="H5" s="543" t="s">
        <v>374</v>
      </c>
      <c r="I5" s="542"/>
      <c r="J5" s="542"/>
      <c r="K5" s="542"/>
    </row>
    <row r="6" spans="1:11" s="1" customFormat="1" ht="18" customHeight="1" x14ac:dyDescent="0.15">
      <c r="A6" s="3" t="s">
        <v>2</v>
      </c>
      <c r="H6" s="4"/>
      <c r="K6" s="11"/>
    </row>
    <row r="7" spans="1:11" s="1" customFormat="1" ht="18" customHeight="1" x14ac:dyDescent="0.15">
      <c r="A7" s="4"/>
      <c r="H7" s="542" t="str">
        <f>'1-1'!H7:K7</f>
        <v>府立枚方支援学校　</v>
      </c>
      <c r="I7" s="542"/>
      <c r="J7" s="542"/>
      <c r="K7" s="542"/>
    </row>
    <row r="8" spans="1:11" s="1" customFormat="1" ht="18" customHeight="1" x14ac:dyDescent="0.15">
      <c r="A8" s="4"/>
      <c r="H8" s="542" t="str">
        <f>'1-1'!H8:K8</f>
        <v>　校長　井上　昌二　</v>
      </c>
      <c r="I8" s="542"/>
      <c r="J8" s="542"/>
      <c r="K8" s="542"/>
    </row>
    <row r="9" spans="1:11" s="1" customFormat="1" ht="42" customHeight="1" x14ac:dyDescent="0.15">
      <c r="A9" s="4"/>
      <c r="H9" s="2"/>
      <c r="K9" s="44"/>
    </row>
    <row r="10" spans="1:11" ht="24" customHeight="1" x14ac:dyDescent="0.15">
      <c r="A10" s="532" t="s">
        <v>219</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9" t="s">
        <v>252</v>
      </c>
      <c r="B14" s="600"/>
      <c r="C14" s="601"/>
      <c r="D14" s="537">
        <f>K16+K23</f>
        <v>1290520</v>
      </c>
      <c r="E14" s="538"/>
      <c r="F14" s="539"/>
      <c r="G14" s="614"/>
      <c r="H14" s="615"/>
      <c r="I14" s="615"/>
      <c r="J14" s="615"/>
      <c r="K14" s="95">
        <f>'1-1'!K14</f>
        <v>0</v>
      </c>
    </row>
    <row r="15" spans="1:1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ht="39" customHeight="1" thickTop="1" x14ac:dyDescent="0.15">
      <c r="A16" s="29" t="s">
        <v>257</v>
      </c>
      <c r="B16" s="218">
        <f>'随時②-1'!B20</f>
        <v>118000</v>
      </c>
      <c r="C16" s="219">
        <f>'随時②-1'!C20</f>
        <v>316820</v>
      </c>
      <c r="D16" s="219">
        <f>'随時②-1'!D20</f>
        <v>408890</v>
      </c>
      <c r="E16" s="219">
        <f>'随時②-1'!E20</f>
        <v>0</v>
      </c>
      <c r="F16" s="219">
        <f>'随時②-1'!F20</f>
        <v>22000</v>
      </c>
      <c r="G16" s="219">
        <f>'随時②-1'!G20</f>
        <v>0</v>
      </c>
      <c r="H16" s="219">
        <f>'随時②-1'!H20</f>
        <v>0</v>
      </c>
      <c r="I16" s="219">
        <f>'随時②-1'!I20</f>
        <v>0</v>
      </c>
      <c r="J16" s="220">
        <f>'随時②-1'!J20</f>
        <v>229890</v>
      </c>
      <c r="K16" s="440">
        <f t="shared" ref="K16:K26" si="0">SUM(B16:J16)</f>
        <v>1095600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1.95" customHeight="1" thickBot="1" x14ac:dyDescent="0.2">
      <c r="A18" s="29" t="s">
        <v>258</v>
      </c>
      <c r="B18" s="218">
        <f>B16-B17</f>
        <v>118000</v>
      </c>
      <c r="C18" s="219">
        <f>C16-C17</f>
        <v>316820</v>
      </c>
      <c r="D18" s="219">
        <f t="shared" ref="D18:J18" si="1">D16-D17</f>
        <v>408890</v>
      </c>
      <c r="E18" s="219">
        <f t="shared" si="1"/>
        <v>0</v>
      </c>
      <c r="F18" s="219">
        <f t="shared" si="1"/>
        <v>22000</v>
      </c>
      <c r="G18" s="219">
        <f t="shared" si="1"/>
        <v>0</v>
      </c>
      <c r="H18" s="219">
        <f t="shared" si="1"/>
        <v>0</v>
      </c>
      <c r="I18" s="219">
        <f t="shared" si="1"/>
        <v>0</v>
      </c>
      <c r="J18" s="219">
        <f t="shared" si="1"/>
        <v>218890</v>
      </c>
      <c r="K18" s="440">
        <f t="shared" si="0"/>
        <v>1084600</v>
      </c>
    </row>
    <row r="19" spans="1:11" ht="39" customHeight="1" thickBot="1" x14ac:dyDescent="0.2">
      <c r="A19" s="31" t="s">
        <v>209</v>
      </c>
      <c r="B19" s="448">
        <f>'2-2'!K142</f>
        <v>98000</v>
      </c>
      <c r="C19" s="449">
        <f>'2-2'!K143</f>
        <v>285320</v>
      </c>
      <c r="D19" s="449">
        <f>'2-2'!K144</f>
        <v>262194</v>
      </c>
      <c r="E19" s="449">
        <f>'2-2'!K145</f>
        <v>0</v>
      </c>
      <c r="F19" s="449">
        <f>'2-2'!K146</f>
        <v>500</v>
      </c>
      <c r="G19" s="449">
        <f>'2-2'!K147</f>
        <v>0</v>
      </c>
      <c r="H19" s="449">
        <f>'2-2'!K148</f>
        <v>0</v>
      </c>
      <c r="I19" s="449">
        <f>'2-2'!K149</f>
        <v>0</v>
      </c>
      <c r="J19" s="453">
        <f>'2-2'!K150</f>
        <v>165790</v>
      </c>
      <c r="K19" s="450">
        <f t="shared" si="0"/>
        <v>811804</v>
      </c>
    </row>
    <row r="20" spans="1:11" ht="39" customHeight="1" x14ac:dyDescent="0.15">
      <c r="A20" s="38" t="s">
        <v>210</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211</v>
      </c>
      <c r="B21" s="441">
        <f>B19-B20</f>
        <v>98000</v>
      </c>
      <c r="C21" s="316">
        <f>C19-C20</f>
        <v>285320</v>
      </c>
      <c r="D21" s="316">
        <f t="shared" ref="D21:J21" si="2">D19-D20</f>
        <v>262194</v>
      </c>
      <c r="E21" s="316">
        <f t="shared" si="2"/>
        <v>0</v>
      </c>
      <c r="F21" s="316">
        <f t="shared" si="2"/>
        <v>500</v>
      </c>
      <c r="G21" s="316">
        <f t="shared" si="2"/>
        <v>0</v>
      </c>
      <c r="H21" s="316">
        <f t="shared" si="2"/>
        <v>0</v>
      </c>
      <c r="I21" s="316">
        <f t="shared" si="2"/>
        <v>0</v>
      </c>
      <c r="J21" s="316">
        <f t="shared" si="2"/>
        <v>154790</v>
      </c>
      <c r="K21" s="443">
        <f t="shared" si="0"/>
        <v>800804</v>
      </c>
    </row>
    <row r="22" spans="1:11" ht="39" customHeight="1" thickBot="1" x14ac:dyDescent="0.2">
      <c r="A22" s="491" t="s">
        <v>259</v>
      </c>
      <c r="B22" s="448">
        <f>B18-B21</f>
        <v>20000</v>
      </c>
      <c r="C22" s="448">
        <f>C18-C21</f>
        <v>31500</v>
      </c>
      <c r="D22" s="448">
        <f>D18-D21</f>
        <v>146696</v>
      </c>
      <c r="E22" s="448">
        <f t="shared" ref="E22:J22" si="3">E18-E21</f>
        <v>0</v>
      </c>
      <c r="F22" s="448">
        <f t="shared" si="3"/>
        <v>21500</v>
      </c>
      <c r="G22" s="448">
        <f t="shared" si="3"/>
        <v>0</v>
      </c>
      <c r="H22" s="448">
        <f t="shared" si="3"/>
        <v>0</v>
      </c>
      <c r="I22" s="448">
        <f t="shared" si="3"/>
        <v>0</v>
      </c>
      <c r="J22" s="448">
        <f t="shared" si="3"/>
        <v>64100</v>
      </c>
      <c r="K22" s="450">
        <f t="shared" si="0"/>
        <v>283796</v>
      </c>
    </row>
    <row r="23" spans="1:11" ht="39" customHeight="1" x14ac:dyDescent="0.15">
      <c r="A23" s="29" t="s">
        <v>240</v>
      </c>
      <c r="B23" s="219">
        <f>'2-4'!G107</f>
        <v>0</v>
      </c>
      <c r="C23" s="219">
        <f>'2-4'!G108</f>
        <v>0</v>
      </c>
      <c r="D23" s="219">
        <f>'2-4'!G109</f>
        <v>194920</v>
      </c>
      <c r="E23" s="219">
        <f>'2-4'!G110</f>
        <v>0</v>
      </c>
      <c r="F23" s="219">
        <f>'2-4'!G111</f>
        <v>0</v>
      </c>
      <c r="G23" s="219">
        <f>'2-4'!G112</f>
        <v>0</v>
      </c>
      <c r="H23" s="219">
        <f>'2-4'!G113</f>
        <v>0</v>
      </c>
      <c r="I23" s="219">
        <f>'2-4'!G114</f>
        <v>0</v>
      </c>
      <c r="J23" s="219">
        <f>'2-4'!G115</f>
        <v>0</v>
      </c>
      <c r="K23" s="440">
        <f t="shared" si="0"/>
        <v>194920</v>
      </c>
    </row>
    <row r="24" spans="1:11" ht="39" customHeight="1" thickBot="1" x14ac:dyDescent="0.2">
      <c r="A24" s="33" t="s">
        <v>214</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260</v>
      </c>
      <c r="B25" s="448">
        <f>B23-B24-B22</f>
        <v>-20000</v>
      </c>
      <c r="C25" s="448">
        <f t="shared" ref="C25:J25" si="4">C23-C24-C22</f>
        <v>-31500</v>
      </c>
      <c r="D25" s="448">
        <f t="shared" si="4"/>
        <v>48224</v>
      </c>
      <c r="E25" s="448">
        <f t="shared" si="4"/>
        <v>0</v>
      </c>
      <c r="F25" s="448">
        <f t="shared" si="4"/>
        <v>-21500</v>
      </c>
      <c r="G25" s="448">
        <f t="shared" si="4"/>
        <v>0</v>
      </c>
      <c r="H25" s="448">
        <f t="shared" si="4"/>
        <v>0</v>
      </c>
      <c r="I25" s="448">
        <f t="shared" si="4"/>
        <v>0</v>
      </c>
      <c r="J25" s="448">
        <f t="shared" si="4"/>
        <v>-64100</v>
      </c>
      <c r="K25" s="450">
        <f t="shared" si="0"/>
        <v>-88876</v>
      </c>
    </row>
    <row r="26" spans="1:11" ht="39" customHeight="1" thickBot="1" x14ac:dyDescent="0.2">
      <c r="A26" s="488" t="s">
        <v>261</v>
      </c>
      <c r="B26" s="489">
        <f>B19+B23</f>
        <v>98000</v>
      </c>
      <c r="C26" s="489">
        <f t="shared" ref="C26:J26" si="5">C19+C23</f>
        <v>285320</v>
      </c>
      <c r="D26" s="489">
        <f t="shared" si="5"/>
        <v>457114</v>
      </c>
      <c r="E26" s="489">
        <f t="shared" si="5"/>
        <v>0</v>
      </c>
      <c r="F26" s="489">
        <f t="shared" si="5"/>
        <v>500</v>
      </c>
      <c r="G26" s="489">
        <f t="shared" si="5"/>
        <v>0</v>
      </c>
      <c r="H26" s="489">
        <f t="shared" si="5"/>
        <v>0</v>
      </c>
      <c r="I26" s="489">
        <f t="shared" si="5"/>
        <v>0</v>
      </c>
      <c r="J26" s="489">
        <f t="shared" si="5"/>
        <v>165790</v>
      </c>
      <c r="K26" s="490">
        <f t="shared" si="0"/>
        <v>1006724</v>
      </c>
    </row>
    <row r="27" spans="1:11" ht="39" customHeight="1" thickBot="1" x14ac:dyDescent="0.2">
      <c r="A27" s="31" t="s">
        <v>92</v>
      </c>
      <c r="B27" s="597" t="s">
        <v>375</v>
      </c>
      <c r="C27" s="597"/>
      <c r="D27" s="597"/>
      <c r="E27" s="597"/>
      <c r="F27" s="597"/>
      <c r="G27" s="597"/>
      <c r="H27" s="597"/>
      <c r="I27" s="597"/>
      <c r="J27" s="597"/>
      <c r="K27" s="598"/>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18" priority="2" stopIfTrue="1" operator="equal">
      <formula>0</formula>
    </cfRule>
  </conditionalFormatting>
  <conditionalFormatting sqref="B23:J24">
    <cfRule type="cellIs" dxfId="17"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topLeftCell="F109" zoomScaleNormal="100" zoomScaleSheetLayoutView="100" workbookViewId="0">
      <selection activeCell="Q131" sqref="Q13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8" t="s">
        <v>122</v>
      </c>
      <c r="G2" s="629"/>
      <c r="H2" s="629"/>
      <c r="I2" s="629"/>
      <c r="J2" s="629"/>
      <c r="K2" s="586" t="s">
        <v>99</v>
      </c>
      <c r="L2" s="584"/>
      <c r="M2" s="584"/>
      <c r="N2" s="584"/>
      <c r="O2" s="585"/>
      <c r="P2" s="13"/>
    </row>
    <row r="3" spans="1:23" ht="24" customHeight="1" x14ac:dyDescent="0.15">
      <c r="A3" s="429" t="s">
        <v>120</v>
      </c>
      <c r="B3" s="294" t="s">
        <v>121</v>
      </c>
      <c r="C3" s="57" t="s">
        <v>123</v>
      </c>
      <c r="D3" s="94" t="s">
        <v>125</v>
      </c>
      <c r="E3" s="94" t="s">
        <v>0</v>
      </c>
      <c r="F3" s="94" t="s">
        <v>153</v>
      </c>
      <c r="G3" s="94" t="s">
        <v>86</v>
      </c>
      <c r="H3" s="479" t="s">
        <v>197</v>
      </c>
      <c r="I3" s="94" t="s">
        <v>87</v>
      </c>
      <c r="J3" s="94" t="s">
        <v>88</v>
      </c>
      <c r="K3" s="392" t="s">
        <v>155</v>
      </c>
      <c r="L3" s="393" t="s">
        <v>86</v>
      </c>
      <c r="M3" s="480" t="s">
        <v>197</v>
      </c>
      <c r="N3" s="393" t="s">
        <v>87</v>
      </c>
      <c r="O3" s="394" t="s">
        <v>88</v>
      </c>
      <c r="P3" s="222" t="s">
        <v>96</v>
      </c>
      <c r="Q3" s="290" t="s">
        <v>93</v>
      </c>
      <c r="R3" s="60" t="s">
        <v>127</v>
      </c>
      <c r="S3" s="59" t="s">
        <v>128</v>
      </c>
      <c r="T3" s="59" t="s">
        <v>129</v>
      </c>
      <c r="U3" s="59" t="s">
        <v>130</v>
      </c>
    </row>
    <row r="4" spans="1:23" ht="13.5" customHeight="1" x14ac:dyDescent="0.15">
      <c r="A4" s="295" t="str">
        <f>'1-2'!A4</f>
        <v>Ⅳ</v>
      </c>
      <c r="B4" s="296" t="str">
        <f>'1-2'!B4</f>
        <v>３－１－（１）－エ</v>
      </c>
      <c r="C4" s="482" t="str">
        <f>'1-2'!C4</f>
        <v>知的障がい支援学校としての専門性の向上</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v>80390</v>
      </c>
      <c r="M4" s="303">
        <f t="shared" si="0"/>
        <v>0</v>
      </c>
      <c r="N4" s="303">
        <f t="shared" si="0"/>
        <v>0</v>
      </c>
      <c r="O4" s="304">
        <f>L4*M4*N4</f>
        <v>0</v>
      </c>
      <c r="P4" s="305" t="str">
        <f>IF($R4=1,"",VLOOKUP($D4,'1-2'!$D$4:$L$103,8))</f>
        <v/>
      </c>
      <c r="Q4" s="306" t="s">
        <v>179</v>
      </c>
      <c r="R4" s="24">
        <f>IF(ISNA(MATCH($D4,'随時②-2'!$D$4:$D$18,0)),0,1)</f>
        <v>1</v>
      </c>
      <c r="S4" s="61" t="str">
        <f t="shared" ref="S4:S67" si="1">IF(P4="◎",J4,"")</f>
        <v/>
      </c>
      <c r="T4" s="61" t="str">
        <f>IF(P4="◎",O4,"")</f>
        <v/>
      </c>
      <c r="U4" s="5" t="e">
        <f>IF($E4=0,"",VLOOKUP($E4,$V$5:$X$13,2))</f>
        <v>#N/A</v>
      </c>
    </row>
    <row r="5" spans="1:23" ht="13.5" customHeight="1" x14ac:dyDescent="0.15">
      <c r="A5" s="307" t="str">
        <f>'1-2'!A5</f>
        <v>Ⅳ</v>
      </c>
      <c r="B5" s="308" t="str">
        <f>'1-2'!B5</f>
        <v>３－１－（１）－エ</v>
      </c>
      <c r="C5" s="483" t="str">
        <f>'1-2'!C5</f>
        <v>知的障がい支援学校としての専門性の向上</v>
      </c>
      <c r="D5" s="249">
        <v>2</v>
      </c>
      <c r="E5" s="309" t="str">
        <f>IF($R5=1,"",VLOOKUP($D5,'1-2'!$D$4:$L$103,2))</f>
        <v>旅費</v>
      </c>
      <c r="F5" s="310" t="str">
        <f>IF($R5=1,"取消し",VLOOKUP($D5,'1-2'!$D$4:$L$103,3))</f>
        <v>全国特別支援学校長会総会及び研究協議会</v>
      </c>
      <c r="G5" s="219">
        <f>IF($R5=1,,VLOOKUP($D5,'1-2'!$D$4:$L$103,4))</f>
        <v>45400</v>
      </c>
      <c r="H5" s="311">
        <f>IF($R5=1,,VLOOKUP($D5,'1-2'!$D$4:$L$103,5))</f>
        <v>1</v>
      </c>
      <c r="I5" s="311">
        <f>IF($R5=1,,VLOOKUP($D5,'1-2'!$D$4:$L$103,6))</f>
        <v>1</v>
      </c>
      <c r="J5" s="312">
        <f>IF($R5=1,,VLOOKUP($D5,'1-2'!$D$4:$L$103,7))</f>
        <v>45400</v>
      </c>
      <c r="K5" s="313" t="str">
        <f>F5</f>
        <v>全国特別支援学校長会総会及び研究協議会</v>
      </c>
      <c r="L5" s="314">
        <v>46160</v>
      </c>
      <c r="M5" s="315">
        <f t="shared" si="0"/>
        <v>1</v>
      </c>
      <c r="N5" s="315">
        <f t="shared" si="0"/>
        <v>1</v>
      </c>
      <c r="O5" s="304">
        <f t="shared" ref="O5:O68" si="2">L5*M5*N5</f>
        <v>46160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131</v>
      </c>
      <c r="W5" s="5">
        <v>6</v>
      </c>
    </row>
    <row r="6" spans="1:23" ht="13.5" customHeight="1" x14ac:dyDescent="0.15">
      <c r="A6" s="307" t="str">
        <f>'1-2'!A6</f>
        <v>Ⅳ</v>
      </c>
      <c r="B6" s="308" t="str">
        <f>'1-2'!B6</f>
        <v>３－１－（１）－エ</v>
      </c>
      <c r="C6" s="483" t="str">
        <f>'1-2'!C6</f>
        <v>知的障がい支援学校としての専門性の向上</v>
      </c>
      <c r="D6" s="249">
        <v>3</v>
      </c>
      <c r="E6" s="309" t="str">
        <f>IF($R6=1,"",VLOOKUP($D6,'1-2'!$D$4:$L$103,2))</f>
        <v>負担金、補助及び交付金</v>
      </c>
      <c r="F6" s="310" t="str">
        <f>IF($R6=1,"取消し",VLOOKUP($D6,'1-2'!$D$4:$L$103,3))</f>
        <v>全国特別支援学校長会総会及び研究協議会　参加費</v>
      </c>
      <c r="G6" s="219">
        <f>IF($R6=1,,VLOOKUP($D6,'1-2'!$D$4:$L$103,4))</f>
        <v>3000</v>
      </c>
      <c r="H6" s="311">
        <f>IF($R6=1,,VLOOKUP($D6,'1-2'!$D$4:$L$103,5))</f>
        <v>1</v>
      </c>
      <c r="I6" s="311">
        <f>IF($R6=1,,VLOOKUP($D6,'1-2'!$D$4:$L$103,6))</f>
        <v>1</v>
      </c>
      <c r="J6" s="312">
        <f>IF($R6=1,,VLOOKUP($D6,'1-2'!$D$4:$L$103,7))</f>
        <v>3000</v>
      </c>
      <c r="K6" s="313" t="str">
        <f t="shared" ref="K6:K69" si="5">F6</f>
        <v>全国特別支援学校長会総会及び研究協議会　参加費</v>
      </c>
      <c r="L6" s="314">
        <f>G6</f>
        <v>3000</v>
      </c>
      <c r="M6" s="315">
        <f t="shared" ref="M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9</v>
      </c>
      <c r="V6" s="5" t="s">
        <v>132</v>
      </c>
      <c r="W6" s="5">
        <v>4</v>
      </c>
    </row>
    <row r="7" spans="1:23" ht="13.5" customHeight="1" x14ac:dyDescent="0.15">
      <c r="A7" s="307" t="str">
        <f>'1-2'!A7</f>
        <v>Ⅳ</v>
      </c>
      <c r="B7" s="308" t="str">
        <f>'1-2'!B7</f>
        <v>３－１－（１）－エ</v>
      </c>
      <c r="C7" s="483" t="str">
        <f>'1-2'!C7</f>
        <v>知的障がい支援学校としての専門性の向上</v>
      </c>
      <c r="D7" s="249">
        <v>4</v>
      </c>
      <c r="E7" s="309" t="str">
        <f>IF($R7=1,"",VLOOKUP($D7,'1-2'!$D$4:$L$103,2))</f>
        <v>消耗需用費</v>
      </c>
      <c r="F7" s="310" t="str">
        <f>IF($R7=1,"取消し",VLOOKUP($D7,'1-2'!$D$4:$L$103,3))</f>
        <v>全国特別支援学校長会総会及び研究協議会　資料代</v>
      </c>
      <c r="G7" s="219">
        <f>IF($R7=1,,VLOOKUP($D7,'1-2'!$D$4:$L$103,4))</f>
        <v>3000</v>
      </c>
      <c r="H7" s="311">
        <f>IF($R7=1,,VLOOKUP($D7,'1-2'!$D$4:$L$103,5))</f>
        <v>1</v>
      </c>
      <c r="I7" s="311">
        <f>IF($R7=1,,VLOOKUP($D7,'1-2'!$D$4:$L$103,6))</f>
        <v>1</v>
      </c>
      <c r="J7" s="312">
        <f>IF($R7=1,,VLOOKUP($D7,'1-2'!$D$4:$L$103,7))</f>
        <v>3000</v>
      </c>
      <c r="K7" s="313" t="str">
        <f t="shared" si="5"/>
        <v>全国特別支援学校長会総会及び研究協議会　資料代</v>
      </c>
      <c r="L7" s="314">
        <f>G7</f>
        <v>3000</v>
      </c>
      <c r="M7" s="315">
        <f t="shared" si="6"/>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t="str">
        <f>'1-2'!A8</f>
        <v>Ⅳ</v>
      </c>
      <c r="B8" s="308" t="str">
        <f>'1-2'!B8</f>
        <v>３－１－（１）－エ</v>
      </c>
      <c r="C8" s="483" t="str">
        <f>'1-2'!C8</f>
        <v>知的障がい支援学校としての専門性の向上</v>
      </c>
      <c r="D8" s="258">
        <v>5</v>
      </c>
      <c r="E8" s="309" t="str">
        <f>IF($R8=1,"",VLOOKUP($D8,'1-2'!$D$4:$L$103,2))</f>
        <v>旅費</v>
      </c>
      <c r="F8" s="310" t="str">
        <f>IF($R8=1,"取消し",VLOOKUP($D8,'1-2'!$D$4:$L$103,3))</f>
        <v>全国特別支援学校知的障害教育校長会総会及び研究協議会</v>
      </c>
      <c r="G8" s="219">
        <f>IF($R8=1,,VLOOKUP($D8,'1-2'!$D$4:$L$103,4))</f>
        <v>23600</v>
      </c>
      <c r="H8" s="311">
        <f>IF($R8=1,,VLOOKUP($D8,'1-2'!$D$4:$L$103,5))</f>
        <v>1</v>
      </c>
      <c r="I8" s="311">
        <f>IF($R8=1,,VLOOKUP($D8,'1-2'!$D$4:$L$103,6))</f>
        <v>1</v>
      </c>
      <c r="J8" s="312">
        <f>IF($R8=1,,VLOOKUP($D8,'1-2'!$D$4:$L$103,7))</f>
        <v>23600</v>
      </c>
      <c r="K8" s="313" t="str">
        <f t="shared" si="5"/>
        <v>全国特別支援学校知的障害教育校長会総会及び研究協議会</v>
      </c>
      <c r="L8" s="314">
        <v>22880</v>
      </c>
      <c r="M8" s="315">
        <f t="shared" si="6"/>
        <v>1</v>
      </c>
      <c r="N8" s="315">
        <f t="shared" si="6"/>
        <v>1</v>
      </c>
      <c r="O8" s="304">
        <f t="shared" si="2"/>
        <v>22880</v>
      </c>
      <c r="P8" s="305">
        <f>IF($R8=1,"",VLOOKUP($D8,'1-2'!$D$4:$L$103,8))</f>
        <v>0</v>
      </c>
      <c r="Q8" s="306">
        <f>IF($R8=1,"",VLOOKUP($D8,'1-2'!$D$4:$L$103,9))</f>
        <v>0</v>
      </c>
      <c r="R8" s="24">
        <f>IF(ISNA(MATCH($D8,'随時②-2'!$D$4:$D$18,0)),0,1)</f>
        <v>0</v>
      </c>
      <c r="S8" s="61" t="str">
        <f t="shared" si="1"/>
        <v/>
      </c>
      <c r="T8" s="61" t="str">
        <f t="shared" si="3"/>
        <v/>
      </c>
      <c r="U8" s="5">
        <f t="shared" si="4"/>
        <v>2</v>
      </c>
      <c r="V8" s="5" t="s">
        <v>134</v>
      </c>
      <c r="W8" s="5">
        <v>3</v>
      </c>
    </row>
    <row r="9" spans="1:23" ht="13.5" customHeight="1" x14ac:dyDescent="0.15">
      <c r="A9" s="307" t="str">
        <f>'1-2'!A9</f>
        <v>Ⅳ</v>
      </c>
      <c r="B9" s="308" t="str">
        <f>'1-2'!B9</f>
        <v>３－１－（１）－エ</v>
      </c>
      <c r="C9" s="483" t="str">
        <f>'1-2'!C9</f>
        <v>知的障がい支援学校としての専門性の向上</v>
      </c>
      <c r="D9" s="249">
        <v>6</v>
      </c>
      <c r="E9" s="309" t="str">
        <f>IF($R9=1,"",VLOOKUP($D9,'1-2'!$D$4:$L$103,2))</f>
        <v>負担金、補助及び交付金</v>
      </c>
      <c r="F9" s="310" t="str">
        <f>IF($R9=1,"取消し",VLOOKUP($D9,'1-2'!$D$4:$L$103,3))</f>
        <v>全国特別支援学校知的障害教育校長会総会及び研究協議会　参加費</v>
      </c>
      <c r="G9" s="219">
        <f>IF($R9=1,,VLOOKUP($D9,'1-2'!$D$4:$L$103,4))</f>
        <v>6000</v>
      </c>
      <c r="H9" s="311">
        <f>IF($R9=1,,VLOOKUP($D9,'1-2'!$D$4:$L$103,5))</f>
        <v>1</v>
      </c>
      <c r="I9" s="311">
        <f>IF($R9=1,,VLOOKUP($D9,'1-2'!$D$4:$L$103,6))</f>
        <v>1</v>
      </c>
      <c r="J9" s="312">
        <f>IF($R9=1,,VLOOKUP($D9,'1-2'!$D$4:$L$103,7))</f>
        <v>6000</v>
      </c>
      <c r="K9" s="313" t="str">
        <f t="shared" si="5"/>
        <v>全国特別支援学校知的障害教育校長会総会及び研究協議会　参加費</v>
      </c>
      <c r="L9" s="314">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9</v>
      </c>
      <c r="V9" s="5" t="s">
        <v>135</v>
      </c>
      <c r="W9" s="5">
        <v>8</v>
      </c>
    </row>
    <row r="10" spans="1:23" ht="13.5" customHeight="1" x14ac:dyDescent="0.15">
      <c r="A10" s="307" t="str">
        <f>'1-2'!A10</f>
        <v>Ⅳ</v>
      </c>
      <c r="B10" s="308" t="str">
        <f>'1-2'!B10</f>
        <v>３－１－（１）－エ</v>
      </c>
      <c r="C10" s="483" t="str">
        <f>'1-2'!C10</f>
        <v>知的障がい支援学校としての専門性の向上</v>
      </c>
      <c r="D10" s="249">
        <v>7</v>
      </c>
      <c r="E10" s="309" t="str">
        <f>IF($R10=1,"",VLOOKUP($D10,'1-2'!$D$4:$L$103,2))</f>
        <v>旅費</v>
      </c>
      <c r="F10" s="310" t="str">
        <f>IF($R10=1,"取消し",VLOOKUP($D10,'1-2'!$D$4:$L$103,3))</f>
        <v>全国特別支援学校知的障害教育校教頭会研究協議会</v>
      </c>
      <c r="G10" s="219">
        <f>IF($R10=1,,VLOOKUP($D10,'1-2'!$D$4:$L$103,4))</f>
        <v>29600</v>
      </c>
      <c r="H10" s="311">
        <f>IF($R10=1,,VLOOKUP($D10,'1-2'!$D$4:$L$103,5))</f>
        <v>2</v>
      </c>
      <c r="I10" s="311">
        <f>IF($R10=1,,VLOOKUP($D10,'1-2'!$D$4:$L$103,6))</f>
        <v>1</v>
      </c>
      <c r="J10" s="312">
        <f>IF($R10=1,,VLOOKUP($D10,'1-2'!$D$4:$L$103,7))</f>
        <v>59200</v>
      </c>
      <c r="K10" s="313" t="str">
        <f t="shared" si="5"/>
        <v>全国特別支援学校知的障害教育校教頭会研究協議会</v>
      </c>
      <c r="L10" s="314">
        <v>28540</v>
      </c>
      <c r="M10" s="315">
        <v>1</v>
      </c>
      <c r="N10" s="315">
        <f t="shared" si="6"/>
        <v>1</v>
      </c>
      <c r="O10" s="304">
        <f t="shared" si="2"/>
        <v>28540</v>
      </c>
      <c r="P10" s="305">
        <f>IF($R10=1,"",VLOOKUP($D10,'1-2'!$D$4:$L$103,8))</f>
        <v>0</v>
      </c>
      <c r="Q10" s="306">
        <f>IF($R10=1,"",VLOOKUP($D10,'1-2'!$D$4:$L$103,9))</f>
        <v>0</v>
      </c>
      <c r="R10" s="24">
        <f>IF(ISNA(MATCH($D10,'随時②-2'!$D$4:$D$18,0)),0,1)</f>
        <v>0</v>
      </c>
      <c r="S10" s="61" t="str">
        <f t="shared" si="1"/>
        <v/>
      </c>
      <c r="T10" s="61" t="str">
        <f t="shared" si="3"/>
        <v/>
      </c>
      <c r="U10" s="5">
        <f t="shared" si="4"/>
        <v>2</v>
      </c>
      <c r="V10" s="5" t="s">
        <v>139</v>
      </c>
      <c r="W10" s="5">
        <v>9</v>
      </c>
    </row>
    <row r="11" spans="1:23" ht="13.5" customHeight="1" x14ac:dyDescent="0.15">
      <c r="A11" s="307" t="str">
        <f>'1-2'!A11</f>
        <v>Ⅳ</v>
      </c>
      <c r="B11" s="308" t="str">
        <f>'1-2'!B11</f>
        <v>３－１－（１）－エ</v>
      </c>
      <c r="C11" s="483" t="str">
        <f>'1-2'!C11</f>
        <v>知的障がい支援学校としての専門性の向上</v>
      </c>
      <c r="D11" s="258">
        <v>8</v>
      </c>
      <c r="E11" s="309" t="str">
        <f>IF($R11=1,"",VLOOKUP($D11,'1-2'!$D$4:$L$103,2))</f>
        <v>負担金、補助及び交付金</v>
      </c>
      <c r="F11" s="310" t="str">
        <f>IF($R11=1,"取消し",VLOOKUP($D11,'1-2'!$D$4:$L$103,3))</f>
        <v>全国特別支援学校知的障害教育校教頭会研究協議会　参加費</v>
      </c>
      <c r="G11" s="219">
        <f>IF($R11=1,,VLOOKUP($D11,'1-2'!$D$4:$L$103,4))</f>
        <v>6000</v>
      </c>
      <c r="H11" s="311">
        <f>IF($R11=1,,VLOOKUP($D11,'1-2'!$D$4:$L$103,5))</f>
        <v>2</v>
      </c>
      <c r="I11" s="311">
        <f>IF($R11=1,,VLOOKUP($D11,'1-2'!$D$4:$L$103,6))</f>
        <v>1</v>
      </c>
      <c r="J11" s="312">
        <f>IF($R11=1,,VLOOKUP($D11,'1-2'!$D$4:$L$103,7))</f>
        <v>12000</v>
      </c>
      <c r="K11" s="313" t="str">
        <f t="shared" si="5"/>
        <v>全国特別支援学校知的障害教育校教頭会研究協議会　参加費</v>
      </c>
      <c r="L11" s="314">
        <f t="shared" ref="L11:L74" si="7">G11</f>
        <v>6000</v>
      </c>
      <c r="M11" s="315">
        <v>1</v>
      </c>
      <c r="N11" s="315">
        <f t="shared" ref="N11:N74" si="8">I11</f>
        <v>1</v>
      </c>
      <c r="O11" s="304">
        <f t="shared" si="2"/>
        <v>6000</v>
      </c>
      <c r="P11" s="305">
        <f>IF($R11=1,"",VLOOKUP($D11,'1-2'!$D$4:$L$103,8))</f>
        <v>0</v>
      </c>
      <c r="Q11" s="306">
        <f>IF($R11=1,"",VLOOKUP($D11,'1-2'!$D$4:$L$103,9))</f>
        <v>0</v>
      </c>
      <c r="R11" s="24">
        <f>IF(ISNA(MATCH($D11,'随時②-2'!$D$4:$D$18,0)),0,1)</f>
        <v>0</v>
      </c>
      <c r="S11" s="61" t="str">
        <f t="shared" si="1"/>
        <v/>
      </c>
      <c r="T11" s="61" t="str">
        <f t="shared" si="3"/>
        <v/>
      </c>
      <c r="U11" s="5">
        <f t="shared" si="4"/>
        <v>9</v>
      </c>
      <c r="V11" s="5" t="s">
        <v>136</v>
      </c>
      <c r="W11" s="5">
        <v>1</v>
      </c>
    </row>
    <row r="12" spans="1:23" ht="13.5" customHeight="1" x14ac:dyDescent="0.15">
      <c r="A12" s="307" t="str">
        <f>'1-2'!A12</f>
        <v>Ⅳ</v>
      </c>
      <c r="B12" s="308" t="str">
        <f>'1-2'!B12</f>
        <v>３－１－（１）－エ</v>
      </c>
      <c r="C12" s="483" t="str">
        <f>'1-2'!C12</f>
        <v>知的障がい支援学校としての専門性の向上</v>
      </c>
      <c r="D12" s="258">
        <v>9</v>
      </c>
      <c r="E12" s="309" t="str">
        <f>IF($R12=1,"",VLOOKUP($D12,'1-2'!$D$4:$L$103,2))</f>
        <v>消耗需用費</v>
      </c>
      <c r="F12" s="310" t="str">
        <f>IF($R12=1,"取消し",VLOOKUP($D12,'1-2'!$D$4:$L$103,3))</f>
        <v>全国特別支援学校知的障害教育校教頭会研究協議会　資料代</v>
      </c>
      <c r="G12" s="219">
        <f>IF($R12=1,,VLOOKUP($D12,'1-2'!$D$4:$L$103,4))</f>
        <v>2000</v>
      </c>
      <c r="H12" s="311">
        <f>IF($R12=1,,VLOOKUP($D12,'1-2'!$D$4:$L$103,5))</f>
        <v>2</v>
      </c>
      <c r="I12" s="311">
        <f>IF($R12=1,,VLOOKUP($D12,'1-2'!$D$4:$L$103,6))</f>
        <v>1</v>
      </c>
      <c r="J12" s="312">
        <f>IF($R12=1,,VLOOKUP($D12,'1-2'!$D$4:$L$103,7))</f>
        <v>4000</v>
      </c>
      <c r="K12" s="313" t="str">
        <f t="shared" si="5"/>
        <v>全国特別支援学校知的障害教育校教頭会研究協議会　資料代</v>
      </c>
      <c r="L12" s="314">
        <f t="shared" si="7"/>
        <v>2000</v>
      </c>
      <c r="M12" s="315">
        <v>1</v>
      </c>
      <c r="N12" s="315">
        <f t="shared" si="8"/>
        <v>1</v>
      </c>
      <c r="O12" s="304">
        <f t="shared" si="2"/>
        <v>2000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t="str">
        <f>'1-2'!A13</f>
        <v>Ⅳ</v>
      </c>
      <c r="B13" s="308" t="str">
        <f>'1-2'!B13</f>
        <v>３－１－（１）－エ</v>
      </c>
      <c r="C13" s="483" t="str">
        <f>'1-2'!C13</f>
        <v>知的障がい支援学校としての専門性の向上</v>
      </c>
      <c r="D13" s="268">
        <v>10</v>
      </c>
      <c r="E13" s="309" t="str">
        <f>IF($R13=1,"",VLOOKUP($D13,'1-2'!$D$4:$L$103,2))</f>
        <v>旅費</v>
      </c>
      <c r="F13" s="310" t="str">
        <f>IF($R13=1,"取消し",VLOOKUP($D13,'1-2'!$D$4:$L$103,3))</f>
        <v>全国知的障がいPTA協議会</v>
      </c>
      <c r="G13" s="219">
        <f>IF($R13=1,,VLOOKUP($D13,'1-2'!$D$4:$L$103,4))</f>
        <v>43600</v>
      </c>
      <c r="H13" s="311">
        <f>IF($R13=1,,VLOOKUP($D13,'1-2'!$D$4:$L$103,5))</f>
        <v>1</v>
      </c>
      <c r="I13" s="311">
        <f>IF($R13=1,,VLOOKUP($D13,'1-2'!$D$4:$L$103,6))</f>
        <v>1</v>
      </c>
      <c r="J13" s="312">
        <f>IF($R13=1,,VLOOKUP($D13,'1-2'!$D$4:$L$103,7))</f>
        <v>43600</v>
      </c>
      <c r="K13" s="313" t="str">
        <f t="shared" si="5"/>
        <v>全国知的障がいPTA協議会</v>
      </c>
      <c r="L13" s="314">
        <v>44580</v>
      </c>
      <c r="M13" s="315">
        <f t="shared" ref="M13:M74" si="9">H13</f>
        <v>1</v>
      </c>
      <c r="N13" s="315">
        <f t="shared" si="8"/>
        <v>1</v>
      </c>
      <c r="O13" s="304">
        <f t="shared" si="2"/>
        <v>44580</v>
      </c>
      <c r="P13" s="305">
        <f>IF($R13=1,"",VLOOKUP($D13,'1-2'!$D$4:$L$103,8))</f>
        <v>0</v>
      </c>
      <c r="Q13" s="306">
        <f>IF($R13=1,"",VLOOKUP($D13,'1-2'!$D$4:$L$103,9))</f>
        <v>0</v>
      </c>
      <c r="R13" s="24">
        <f>IF(ISNA(MATCH($D13,'随時②-2'!$D$4:$D$18,0)),0,1)</f>
        <v>0</v>
      </c>
      <c r="S13" s="61" t="str">
        <f t="shared" si="1"/>
        <v/>
      </c>
      <c r="T13" s="61" t="str">
        <f t="shared" si="3"/>
        <v/>
      </c>
      <c r="U13" s="5">
        <f t="shared" si="4"/>
        <v>2</v>
      </c>
      <c r="V13" s="5" t="s">
        <v>138</v>
      </c>
      <c r="W13" s="5">
        <v>2</v>
      </c>
    </row>
    <row r="14" spans="1:23" ht="13.5" customHeight="1" x14ac:dyDescent="0.15">
      <c r="A14" s="307" t="str">
        <f>'1-2'!A14</f>
        <v>Ⅳ</v>
      </c>
      <c r="B14" s="308" t="str">
        <f>'1-2'!B14</f>
        <v>３－１－（１）－エ</v>
      </c>
      <c r="C14" s="483" t="str">
        <f>'1-2'!C14</f>
        <v>知的障がい支援学校としての専門性の向上</v>
      </c>
      <c r="D14" s="249">
        <v>11</v>
      </c>
      <c r="E14" s="309" t="str">
        <f>IF($R14=1,"",VLOOKUP($D14,'1-2'!$D$4:$L$103,2))</f>
        <v>負担金、補助及び交付金</v>
      </c>
      <c r="F14" s="310" t="str">
        <f>IF($R14=1,"取消し",VLOOKUP($D14,'1-2'!$D$4:$L$103,3))</f>
        <v>全国知的障がいPTA協議会　参加費</v>
      </c>
      <c r="G14" s="219">
        <f>IF($R14=1,,VLOOKUP($D14,'1-2'!$D$4:$L$103,4))</f>
        <v>3500</v>
      </c>
      <c r="H14" s="311">
        <f>IF($R14=1,,VLOOKUP($D14,'1-2'!$D$4:$L$103,5))</f>
        <v>1</v>
      </c>
      <c r="I14" s="311">
        <f>IF($R14=1,,VLOOKUP($D14,'1-2'!$D$4:$L$103,6))</f>
        <v>1</v>
      </c>
      <c r="J14" s="312">
        <f>IF($R14=1,,VLOOKUP($D14,'1-2'!$D$4:$L$103,7))</f>
        <v>3500</v>
      </c>
      <c r="K14" s="313" t="str">
        <f t="shared" si="5"/>
        <v>全国知的障がいPTA協議会　参加費</v>
      </c>
      <c r="L14" s="314">
        <f t="shared" si="7"/>
        <v>3500</v>
      </c>
      <c r="M14" s="315">
        <f t="shared" si="9"/>
        <v>1</v>
      </c>
      <c r="N14" s="315">
        <f t="shared" si="8"/>
        <v>1</v>
      </c>
      <c r="O14" s="304">
        <f t="shared" si="2"/>
        <v>3500</v>
      </c>
      <c r="P14" s="305">
        <f>IF($R14=1,"",VLOOKUP($D14,'1-2'!$D$4:$L$103,8))</f>
        <v>0</v>
      </c>
      <c r="Q14" s="306">
        <f>IF($R14=1,"",VLOOKUP($D14,'1-2'!$D$4:$L$103,9))</f>
        <v>0</v>
      </c>
      <c r="R14" s="24">
        <f>IF(ISNA(MATCH($D14,'随時②-2'!$D$4:$D$18,0)),0,1)</f>
        <v>0</v>
      </c>
      <c r="S14" s="61" t="str">
        <f t="shared" si="1"/>
        <v/>
      </c>
      <c r="T14" s="61" t="str">
        <f t="shared" si="3"/>
        <v/>
      </c>
      <c r="U14" s="5">
        <f t="shared" si="4"/>
        <v>9</v>
      </c>
    </row>
    <row r="15" spans="1:23" ht="13.5" customHeight="1" x14ac:dyDescent="0.15">
      <c r="A15" s="307" t="str">
        <f>'1-2'!A15</f>
        <v>Ⅰ</v>
      </c>
      <c r="B15" s="308" t="str">
        <f>'1-2'!B15</f>
        <v>３－１－（３）－コ</v>
      </c>
      <c r="C15" s="483" t="str">
        <f>'1-2'!C15</f>
        <v>校内・地域支援の推進</v>
      </c>
      <c r="D15" s="249">
        <v>12</v>
      </c>
      <c r="E15" s="309" t="str">
        <f>IF($R15=1,"",VLOOKUP($D15,'1-2'!$D$4:$L$103,2))</f>
        <v>報償費</v>
      </c>
      <c r="F15" s="310" t="str">
        <f>IF($R15=1,"取消し",VLOOKUP($D15,'1-2'!$D$4:$L$103,3))</f>
        <v>専門性向上に係る講演会講師謝礼（９月）</v>
      </c>
      <c r="G15" s="219">
        <f>IF($R15=1,,VLOOKUP($D15,'1-2'!$D$4:$L$103,4))</f>
        <v>15000</v>
      </c>
      <c r="H15" s="311">
        <f>IF($R15=1,,VLOOKUP($D15,'1-2'!$D$4:$L$103,5))</f>
        <v>1</v>
      </c>
      <c r="I15" s="311">
        <f>IF($R15=1,,VLOOKUP($D15,'1-2'!$D$4:$L$103,6))</f>
        <v>1</v>
      </c>
      <c r="J15" s="312">
        <f>IF($R15=1,,VLOOKUP($D15,'1-2'!$D$4:$L$103,7))</f>
        <v>15000</v>
      </c>
      <c r="K15" s="313" t="str">
        <f t="shared" si="5"/>
        <v>専門性向上に係る講演会講師謝礼（９月）</v>
      </c>
      <c r="L15" s="314">
        <f t="shared" si="7"/>
        <v>15000</v>
      </c>
      <c r="M15" s="315">
        <v>1</v>
      </c>
      <c r="N15" s="315">
        <f t="shared" si="8"/>
        <v>1</v>
      </c>
      <c r="O15" s="304">
        <f t="shared" si="2"/>
        <v>15000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t="str">
        <f>'1-2'!A16</f>
        <v>Ⅰ</v>
      </c>
      <c r="B16" s="308" t="str">
        <f>'1-2'!B16</f>
        <v>３－１－（３）－コ</v>
      </c>
      <c r="C16" s="483" t="str">
        <f>'1-2'!C16</f>
        <v>校内・地域支援の推進</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v>15000</v>
      </c>
      <c r="M16" s="315">
        <v>1</v>
      </c>
      <c r="N16" s="315"/>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t="str">
        <f>'1-2'!A17</f>
        <v>Ⅰ</v>
      </c>
      <c r="B17" s="308" t="str">
        <f>'1-2'!B17</f>
        <v>３－１－（３）－コ</v>
      </c>
      <c r="C17" s="483" t="str">
        <f>'1-2'!C17</f>
        <v>校内・地域支援の推進</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v>3000</v>
      </c>
      <c r="M17" s="315">
        <v>1</v>
      </c>
      <c r="N17" s="315">
        <v>1</v>
      </c>
      <c r="O17" s="304">
        <f t="shared" si="2"/>
        <v>3000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t="str">
        <f>'1-2'!A18</f>
        <v>Ⅰ</v>
      </c>
      <c r="B18" s="308" t="str">
        <f>'1-2'!B18</f>
        <v>３－１－（３）－コ</v>
      </c>
      <c r="C18" s="483" t="str">
        <f>'1-2'!C18</f>
        <v>校内・地域支援の推進</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v>1</v>
      </c>
      <c r="N18" s="315">
        <f t="shared" si="8"/>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t="str">
        <f>'1-2'!A19</f>
        <v>Ⅰ</v>
      </c>
      <c r="B19" s="308" t="str">
        <f>'1-2'!B19</f>
        <v>３－１－（３）－コ</v>
      </c>
      <c r="C19" s="483" t="str">
        <f>'1-2'!C19</f>
        <v>校内・地域支援の推進</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c r="N19" s="315">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t="str">
        <f>'1-2'!A20</f>
        <v>Ⅳ</v>
      </c>
      <c r="B20" s="308" t="str">
        <f>'1-2'!B20</f>
        <v>３－１－（１）－エ</v>
      </c>
      <c r="C20" s="483" t="str">
        <f>'1-2'!C20</f>
        <v>知的障がい支援学校としての専門性の向上</v>
      </c>
      <c r="D20" s="249">
        <v>17</v>
      </c>
      <c r="E20" s="309" t="str">
        <f>IF($R20=1,"",VLOOKUP($D20,'1-2'!$D$4:$L$103,2))</f>
        <v>負担金、補助及び交付金</v>
      </c>
      <c r="F20" s="310" t="str">
        <f>IF($R20=1,"取消し",VLOOKUP($D20,'1-2'!$D$4:$L$103,3))</f>
        <v>WISCIV検査法研修</v>
      </c>
      <c r="G20" s="219">
        <f>IF($R20=1,,VLOOKUP($D20,'1-2'!$D$4:$L$103,4))</f>
        <v>25000</v>
      </c>
      <c r="H20" s="311">
        <f>IF($R20=1,,VLOOKUP($D20,'1-2'!$D$4:$L$103,5))</f>
        <v>1</v>
      </c>
      <c r="I20" s="311">
        <f>IF($R20=1,,VLOOKUP($D20,'1-2'!$D$4:$L$103,6))</f>
        <v>1</v>
      </c>
      <c r="J20" s="312">
        <f>IF($R20=1,,VLOOKUP($D20,'1-2'!$D$4:$L$103,7))</f>
        <v>25000</v>
      </c>
      <c r="K20" s="313" t="str">
        <f t="shared" si="5"/>
        <v>WISCIV検査法研修</v>
      </c>
      <c r="L20" s="314">
        <f t="shared" si="7"/>
        <v>25000</v>
      </c>
      <c r="M20" s="315">
        <f t="shared" si="9"/>
        <v>1</v>
      </c>
      <c r="N20" s="315">
        <f t="shared" si="8"/>
        <v>1</v>
      </c>
      <c r="O20" s="304">
        <f t="shared" si="2"/>
        <v>25000</v>
      </c>
      <c r="P20" s="305">
        <f>IF($R20=1,"",VLOOKUP($D20,'1-2'!$D$4:$L$103,8))</f>
        <v>0</v>
      </c>
      <c r="Q20" s="306">
        <f>IF($R20=1,"",VLOOKUP($D20,'1-2'!$D$4:$L$103,9))</f>
        <v>0</v>
      </c>
      <c r="R20" s="24">
        <f>IF(ISNA(MATCH($D20,'随時②-2'!$D$4:$D$18,0)),0,1)</f>
        <v>0</v>
      </c>
      <c r="S20" s="61" t="str">
        <f t="shared" si="1"/>
        <v/>
      </c>
      <c r="T20" s="61" t="str">
        <f t="shared" si="3"/>
        <v/>
      </c>
      <c r="U20" s="5">
        <f t="shared" si="4"/>
        <v>9</v>
      </c>
    </row>
    <row r="21" spans="1:21" ht="13.5" customHeight="1" x14ac:dyDescent="0.15">
      <c r="A21" s="307" t="str">
        <f>'1-2'!A21</f>
        <v>Ⅳ</v>
      </c>
      <c r="B21" s="308" t="str">
        <f>'1-2'!B21</f>
        <v>３－１－（１）－エ</v>
      </c>
      <c r="C21" s="483" t="str">
        <f>'1-2'!C21</f>
        <v>知的障がい支援学校としての専門性の向上</v>
      </c>
      <c r="D21" s="249">
        <v>18</v>
      </c>
      <c r="E21" s="309" t="str">
        <f>IF($R21=1,"",VLOOKUP($D21,'1-2'!$D$4:$L$103,2))</f>
        <v>旅費</v>
      </c>
      <c r="F21" s="310" t="str">
        <f>IF($R21=1,"取消し",VLOOKUP($D21,'1-2'!$D$4:$L$103,3))</f>
        <v>公開講座受講者旅費（筑波大学）</v>
      </c>
      <c r="G21" s="219">
        <f>IF($R21=1,,VLOOKUP($D21,'1-2'!$D$4:$L$103,4))</f>
        <v>47400</v>
      </c>
      <c r="H21" s="311">
        <f>IF($R21=1,,VLOOKUP($D21,'1-2'!$D$4:$L$103,5))</f>
        <v>1</v>
      </c>
      <c r="I21" s="311">
        <f>IF($R21=1,,VLOOKUP($D21,'1-2'!$D$4:$L$103,6))</f>
        <v>1</v>
      </c>
      <c r="J21" s="312">
        <f>IF($R21=1,,VLOOKUP($D21,'1-2'!$D$4:$L$103,7))</f>
        <v>47400</v>
      </c>
      <c r="K21" s="313" t="str">
        <f t="shared" si="5"/>
        <v>公開講座受講者旅費（筑波大学）</v>
      </c>
      <c r="L21" s="314">
        <v>54880</v>
      </c>
      <c r="M21" s="315">
        <f t="shared" si="9"/>
        <v>1</v>
      </c>
      <c r="N21" s="315">
        <f t="shared" si="8"/>
        <v>1</v>
      </c>
      <c r="O21" s="304">
        <f t="shared" si="2"/>
        <v>54880</v>
      </c>
      <c r="P21" s="305">
        <f>IF($R21=1,"",VLOOKUP($D21,'1-2'!$D$4:$L$103,8))</f>
        <v>0</v>
      </c>
      <c r="Q21" s="306">
        <f>IF($R21=1,"",VLOOKUP($D21,'1-2'!$D$4:$L$103,9))</f>
        <v>0</v>
      </c>
      <c r="R21" s="24">
        <f>IF(ISNA(MATCH($D21,'随時②-2'!$D$4:$D$18,0)),0,1)</f>
        <v>0</v>
      </c>
      <c r="S21" s="61" t="str">
        <f t="shared" si="1"/>
        <v/>
      </c>
      <c r="T21" s="61" t="str">
        <f t="shared" si="3"/>
        <v/>
      </c>
      <c r="U21" s="5">
        <f t="shared" si="4"/>
        <v>2</v>
      </c>
    </row>
    <row r="22" spans="1:21" ht="13.5" customHeight="1" x14ac:dyDescent="0.15">
      <c r="A22" s="307" t="str">
        <f>'1-2'!A22</f>
        <v>Ⅳ</v>
      </c>
      <c r="B22" s="308" t="str">
        <f>'1-2'!B22</f>
        <v>３－１－（１）－エ</v>
      </c>
      <c r="C22" s="483" t="str">
        <f>'1-2'!C22</f>
        <v>知的障がい支援学校としての専門性の向上</v>
      </c>
      <c r="D22" s="249">
        <v>19</v>
      </c>
      <c r="E22" s="309" t="str">
        <f>IF($R22=1,"",VLOOKUP($D22,'1-2'!$D$4:$L$103,2))</f>
        <v>負担金、補助及び交付金</v>
      </c>
      <c r="F22" s="310" t="str">
        <f>IF($R22=1,"取消し",VLOOKUP($D22,'1-2'!$D$4:$L$103,3))</f>
        <v>公開講座受講者旅費（筑波大学）参加費</v>
      </c>
      <c r="G22" s="219">
        <f>IF($R22=1,,VLOOKUP($D22,'1-2'!$D$4:$L$103,4))</f>
        <v>6500</v>
      </c>
      <c r="H22" s="311">
        <f>IF($R22=1,,VLOOKUP($D22,'1-2'!$D$4:$L$103,5))</f>
        <v>1</v>
      </c>
      <c r="I22" s="311">
        <f>IF($R22=1,,VLOOKUP($D22,'1-2'!$D$4:$L$103,6))</f>
        <v>2</v>
      </c>
      <c r="J22" s="312">
        <f>IF($R22=1,,VLOOKUP($D22,'1-2'!$D$4:$L$103,7))</f>
        <v>13000</v>
      </c>
      <c r="K22" s="313" t="str">
        <f t="shared" si="5"/>
        <v>公開講座受講者旅費（筑波大学）参加費</v>
      </c>
      <c r="L22" s="314">
        <v>7500</v>
      </c>
      <c r="M22" s="315">
        <f t="shared" si="9"/>
        <v>1</v>
      </c>
      <c r="N22" s="315">
        <v>1</v>
      </c>
      <c r="O22" s="304">
        <f t="shared" si="2"/>
        <v>7500</v>
      </c>
      <c r="P22" s="305">
        <f>IF($R22=1,"",VLOOKUP($D22,'1-2'!$D$4:$L$103,8))</f>
        <v>0</v>
      </c>
      <c r="Q22" s="306">
        <f>IF($R22=1,"",VLOOKUP($D22,'1-2'!$D$4:$L$103,9))</f>
        <v>0</v>
      </c>
      <c r="R22" s="24">
        <f>IF(ISNA(MATCH($D22,'随時②-2'!$D$4:$D$18,0)),0,1)</f>
        <v>0</v>
      </c>
      <c r="S22" s="61" t="str">
        <f t="shared" si="1"/>
        <v/>
      </c>
      <c r="T22" s="61" t="str">
        <f t="shared" si="3"/>
        <v/>
      </c>
      <c r="U22" s="5">
        <f t="shared" si="4"/>
        <v>9</v>
      </c>
    </row>
    <row r="23" spans="1:21" ht="13.5" customHeight="1" x14ac:dyDescent="0.15">
      <c r="A23" s="307" t="str">
        <f>'1-2'!A23</f>
        <v>Ⅳ</v>
      </c>
      <c r="B23" s="308" t="str">
        <f>'1-2'!B23</f>
        <v>３－１－（１）－エ</v>
      </c>
      <c r="C23" s="483" t="str">
        <f>'1-2'!C23</f>
        <v>知的障がい支援学校としての専門性の向上</v>
      </c>
      <c r="D23" s="249">
        <v>20</v>
      </c>
      <c r="E23" s="309" t="str">
        <f>IF($R23=1,"",VLOOKUP($D23,'1-2'!$D$4:$L$103,2))</f>
        <v>旅費</v>
      </c>
      <c r="F23" s="310" t="str">
        <f>IF($R23=1,"取消し",VLOOKUP($D23,'1-2'!$D$4:$L$103,3))</f>
        <v>公開講座受講者旅費（東京方面）</v>
      </c>
      <c r="G23" s="219">
        <f>IF($R23=1,,VLOOKUP($D23,'1-2'!$D$4:$L$103,4))</f>
        <v>47400</v>
      </c>
      <c r="H23" s="311">
        <f>IF($R23=1,,VLOOKUP($D23,'1-2'!$D$4:$L$103,5))</f>
        <v>2</v>
      </c>
      <c r="I23" s="311">
        <f>IF($R23=1,,VLOOKUP($D23,'1-2'!$D$4:$L$103,6))</f>
        <v>1</v>
      </c>
      <c r="J23" s="312">
        <f>IF($R23=1,,VLOOKUP($D23,'1-2'!$D$4:$L$103,7))</f>
        <v>94800</v>
      </c>
      <c r="K23" s="313" t="str">
        <f t="shared" si="5"/>
        <v>公開講座受講者旅費（東京方面）</v>
      </c>
      <c r="L23" s="314">
        <v>42730</v>
      </c>
      <c r="M23" s="315">
        <f>H23</f>
        <v>2</v>
      </c>
      <c r="N23" s="315">
        <f t="shared" si="8"/>
        <v>1</v>
      </c>
      <c r="O23" s="304">
        <f t="shared" si="2"/>
        <v>85460</v>
      </c>
      <c r="P23" s="305">
        <f>IF($R23=1,"",VLOOKUP($D23,'1-2'!$D$4:$L$103,8))</f>
        <v>0</v>
      </c>
      <c r="Q23" s="306">
        <f>IF($R23=1,"",VLOOKUP($D23,'1-2'!$D$4:$L$103,9))</f>
        <v>0</v>
      </c>
      <c r="R23" s="24">
        <f>IF(ISNA(MATCH($D23,'随時②-2'!$D$4:$D$18,0)),0,1)</f>
        <v>0</v>
      </c>
      <c r="S23" s="61" t="str">
        <f t="shared" si="1"/>
        <v/>
      </c>
      <c r="T23" s="61" t="str">
        <f t="shared" si="3"/>
        <v/>
      </c>
      <c r="U23" s="5">
        <f t="shared" si="4"/>
        <v>2</v>
      </c>
    </row>
    <row r="24" spans="1:21" ht="13.5" customHeight="1" x14ac:dyDescent="0.15">
      <c r="A24" s="307" t="str">
        <f>'1-2'!A24</f>
        <v>Ⅳ</v>
      </c>
      <c r="B24" s="308" t="str">
        <f>'1-2'!B24</f>
        <v>３－１－（１）－エ</v>
      </c>
      <c r="C24" s="483" t="str">
        <f>'1-2'!C24</f>
        <v>知的障がい支援学校としての専門性の向上</v>
      </c>
      <c r="D24" s="249">
        <v>21</v>
      </c>
      <c r="E24" s="309" t="str">
        <f>IF($R24=1,"",VLOOKUP($D24,'1-2'!$D$4:$L$103,2))</f>
        <v>負担金、補助及び交付金</v>
      </c>
      <c r="F24" s="310" t="str">
        <f>IF($R24=1,"取消し",VLOOKUP($D24,'1-2'!$D$4:$L$103,3))</f>
        <v>公開講座受講者旅費（東京方面）参加費</v>
      </c>
      <c r="G24" s="219">
        <f>IF($R24=1,,VLOOKUP($D24,'1-2'!$D$4:$L$103,4))</f>
        <v>35000</v>
      </c>
      <c r="H24" s="311">
        <f>IF($R24=1,,VLOOKUP($D24,'1-2'!$D$4:$L$103,5))</f>
        <v>2</v>
      </c>
      <c r="I24" s="311">
        <f>IF($R24=1,,VLOOKUP($D24,'1-2'!$D$4:$L$103,6))</f>
        <v>1</v>
      </c>
      <c r="J24" s="312">
        <f>IF($R24=1,,VLOOKUP($D24,'1-2'!$D$4:$L$103,7))</f>
        <v>70000</v>
      </c>
      <c r="K24" s="313" t="str">
        <f t="shared" si="5"/>
        <v>公開講座受講者旅費（東京方面）参加費</v>
      </c>
      <c r="L24" s="314">
        <v>34400</v>
      </c>
      <c r="M24" s="315">
        <v>1</v>
      </c>
      <c r="N24" s="315">
        <f t="shared" si="8"/>
        <v>1</v>
      </c>
      <c r="O24" s="304">
        <f t="shared" si="2"/>
        <v>34400</v>
      </c>
      <c r="P24" s="305">
        <f>IF($R24=1,"",VLOOKUP($D24,'1-2'!$D$4:$L$103,8))</f>
        <v>0</v>
      </c>
      <c r="Q24" s="306">
        <f>IF($R24=1,"",VLOOKUP($D24,'1-2'!$D$4:$L$103,9))</f>
        <v>0</v>
      </c>
      <c r="R24" s="24">
        <f>IF(ISNA(MATCH($D24,'随時②-2'!$D$4:$D$18,0)),0,1)</f>
        <v>0</v>
      </c>
      <c r="S24" s="61" t="str">
        <f t="shared" si="1"/>
        <v/>
      </c>
      <c r="T24" s="61" t="str">
        <f t="shared" si="3"/>
        <v/>
      </c>
      <c r="U24" s="5">
        <f t="shared" si="4"/>
        <v>9</v>
      </c>
    </row>
    <row r="25" spans="1:21" ht="13.5" customHeight="1" x14ac:dyDescent="0.15">
      <c r="A25" s="307" t="str">
        <f>'1-2'!A25</f>
        <v>Ⅳ</v>
      </c>
      <c r="B25" s="308" t="str">
        <f>'1-2'!B25</f>
        <v>３－１－（１）－エ</v>
      </c>
      <c r="C25" s="483" t="str">
        <f>'1-2'!C25</f>
        <v>知的障がい支援学校としての専門性の向上</v>
      </c>
      <c r="D25" s="249">
        <v>22</v>
      </c>
      <c r="E25" s="309" t="str">
        <f>IF($R25=1,"",VLOOKUP($D25,'1-2'!$D$4:$L$103,2))</f>
        <v>消耗需用費</v>
      </c>
      <c r="F25" s="310" t="str">
        <f>IF($R25=1,"取消し",VLOOKUP($D25,'1-2'!$D$4:$L$103,3))</f>
        <v>公開講座受講者旅費（東京方面）資料代</v>
      </c>
      <c r="G25" s="219">
        <f>IF($R25=1,,VLOOKUP($D25,'1-2'!$D$4:$L$103,4))</f>
        <v>10500</v>
      </c>
      <c r="H25" s="311">
        <f>IF($R25=1,,VLOOKUP($D25,'1-2'!$D$4:$L$103,5))</f>
        <v>2</v>
      </c>
      <c r="I25" s="311">
        <f>IF($R25=1,,VLOOKUP($D25,'1-2'!$D$4:$L$103,6))</f>
        <v>1</v>
      </c>
      <c r="J25" s="312">
        <f>IF($R25=1,,VLOOKUP($D25,'1-2'!$D$4:$L$103,7))</f>
        <v>21000</v>
      </c>
      <c r="K25" s="313" t="str">
        <f t="shared" si="5"/>
        <v>公開講座受講者旅費（東京方面）資料代</v>
      </c>
      <c r="L25" s="314">
        <v>3200</v>
      </c>
      <c r="M25" s="315">
        <v>1</v>
      </c>
      <c r="N25" s="315">
        <v>5</v>
      </c>
      <c r="O25" s="304">
        <f t="shared" si="2"/>
        <v>16000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t="str">
        <f>'1-2'!A26</f>
        <v>Ⅴ</v>
      </c>
      <c r="B26" s="308" t="str">
        <f>'1-2'!B26</f>
        <v>３－１－（１）－カ</v>
      </c>
      <c r="C26" s="483" t="str">
        <f>'1-2'!C26</f>
        <v>知的障がい支援学校としての専門性の向上</v>
      </c>
      <c r="D26" s="249">
        <v>23</v>
      </c>
      <c r="E26" s="309" t="str">
        <f>IF($R26=1,"",VLOOKUP($D26,'1-2'!$D$4:$L$103,2))</f>
        <v>消耗需用費</v>
      </c>
      <c r="F26" s="310" t="str">
        <f>IF($R26=1,"取消し",VLOOKUP($D26,'1-2'!$D$4:$L$103,3))</f>
        <v>テレビとカメラの接続ケーブル</v>
      </c>
      <c r="G26" s="219">
        <f>IF($R26=1,,VLOOKUP($D26,'1-2'!$D$4:$L$103,4))</f>
        <v>3271</v>
      </c>
      <c r="H26" s="311">
        <f>IF($R26=1,,VLOOKUP($D26,'1-2'!$D$4:$L$103,5))</f>
        <v>2</v>
      </c>
      <c r="I26" s="311">
        <f>IF($R26=1,,VLOOKUP($D26,'1-2'!$D$4:$L$103,6))</f>
        <v>1</v>
      </c>
      <c r="J26" s="312">
        <f>IF($R26=1,,VLOOKUP($D26,'1-2'!$D$4:$L$103,7))</f>
        <v>6542</v>
      </c>
      <c r="K26" s="313" t="str">
        <f t="shared" si="5"/>
        <v>テレビとカメラの接続ケーブル</v>
      </c>
      <c r="L26" s="314">
        <v>3996</v>
      </c>
      <c r="M26" s="315">
        <v>1</v>
      </c>
      <c r="N26" s="315"/>
      <c r="O26" s="304">
        <f t="shared" si="2"/>
        <v>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t="str">
        <f>'1-2'!A27</f>
        <v>Ⅴ</v>
      </c>
      <c r="B27" s="308" t="str">
        <f>'1-2'!B27</f>
        <v>３－１－（１）－カ</v>
      </c>
      <c r="C27" s="483" t="str">
        <f>'1-2'!C27</f>
        <v>知的障がい支援学校としての専門性の向上</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7"/>
        <v>0</v>
      </c>
      <c r="M27" s="315">
        <v>0</v>
      </c>
      <c r="N27" s="315">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t="str">
        <f>'1-2'!A28</f>
        <v>Ⅴ</v>
      </c>
      <c r="B28" s="308" t="str">
        <f>'1-2'!B28</f>
        <v>３－１－（１）－カ</v>
      </c>
      <c r="C28" s="483" t="str">
        <f>'1-2'!C28</f>
        <v>知的障がい支援学校としての専門性の向上</v>
      </c>
      <c r="D28" s="258">
        <v>25</v>
      </c>
      <c r="E28" s="309" t="str">
        <f>IF($R28=1,"",VLOOKUP($D28,'1-2'!$D$4:$L$103,2))</f>
        <v>消耗需用費</v>
      </c>
      <c r="F28" s="310" t="str">
        <f>IF($R28=1,"取消し",VLOOKUP($D28,'1-2'!$D$4:$L$103,3))</f>
        <v>iPad</v>
      </c>
      <c r="G28" s="219">
        <f>IF($R28=1,,VLOOKUP($D28,'1-2'!$D$4:$L$103,4))</f>
        <v>59184</v>
      </c>
      <c r="H28" s="311">
        <f>IF($R28=1,,VLOOKUP($D28,'1-2'!$D$4:$L$103,5))</f>
        <v>1</v>
      </c>
      <c r="I28" s="311">
        <f>IF($R28=1,,VLOOKUP($D28,'1-2'!$D$4:$L$103,6))</f>
        <v>1</v>
      </c>
      <c r="J28" s="312">
        <f>IF($R28=1,,VLOOKUP($D28,'1-2'!$D$4:$L$103,7))</f>
        <v>59184</v>
      </c>
      <c r="K28" s="313" t="str">
        <f t="shared" si="5"/>
        <v>iPad</v>
      </c>
      <c r="L28" s="314">
        <v>57400</v>
      </c>
      <c r="M28" s="315">
        <f t="shared" si="9"/>
        <v>1</v>
      </c>
      <c r="N28" s="315">
        <f t="shared" si="8"/>
        <v>1</v>
      </c>
      <c r="O28" s="304">
        <f t="shared" si="2"/>
        <v>57400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t="str">
        <f>'1-2'!A29</f>
        <v>Ⅴ</v>
      </c>
      <c r="B29" s="308" t="str">
        <f>'1-2'!B29</f>
        <v>３－１－（１）－カ</v>
      </c>
      <c r="C29" s="483" t="str">
        <f>'1-2'!C29</f>
        <v>知的障がい支援学校としての専門性の向上</v>
      </c>
      <c r="D29" s="249">
        <v>26</v>
      </c>
      <c r="E29" s="309" t="str">
        <f>IF($R29=1,"",VLOOKUP($D29,'1-2'!$D$4:$L$103,2))</f>
        <v>消耗需用費</v>
      </c>
      <c r="F29" s="310" t="str">
        <f>IF($R29=1,"取消し",VLOOKUP($D29,'1-2'!$D$4:$L$103,3))</f>
        <v>50型テレビ</v>
      </c>
      <c r="G29" s="219">
        <f>IF($R29=1,,VLOOKUP($D29,'1-2'!$D$4:$L$103,4))</f>
        <v>50000</v>
      </c>
      <c r="H29" s="311">
        <f>IF($R29=1,,VLOOKUP($D29,'1-2'!$D$4:$L$103,5))</f>
        <v>1</v>
      </c>
      <c r="I29" s="311">
        <f>IF($R29=1,,VLOOKUP($D29,'1-2'!$D$4:$L$103,6))</f>
        <v>1</v>
      </c>
      <c r="J29" s="312">
        <f>IF($R29=1,,VLOOKUP($D29,'1-2'!$D$4:$L$103,7))</f>
        <v>50000</v>
      </c>
      <c r="K29" s="313" t="str">
        <f t="shared" si="5"/>
        <v>50型テレビ</v>
      </c>
      <c r="L29" s="314">
        <v>48600</v>
      </c>
      <c r="M29" s="315">
        <v>1</v>
      </c>
      <c r="N29" s="315"/>
      <c r="O29" s="304">
        <f t="shared" si="2"/>
        <v>0</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t="str">
        <f>'1-2'!A30</f>
        <v>Ⅴ</v>
      </c>
      <c r="B30" s="308" t="str">
        <f>'1-2'!B30</f>
        <v>３－１－（１）－カ</v>
      </c>
      <c r="C30" s="483" t="str">
        <f>'1-2'!C30</f>
        <v>知的障がい支援学校としての専門性の向上</v>
      </c>
      <c r="D30" s="249">
        <v>27</v>
      </c>
      <c r="E30" s="309" t="str">
        <f>IF($R30=1,"",VLOOKUP($D30,'1-2'!$D$4:$L$103,2))</f>
        <v>消耗需用費</v>
      </c>
      <c r="F30" s="310" t="str">
        <f>IF($R30=1,"取消し",VLOOKUP($D30,'1-2'!$D$4:$L$103,3))</f>
        <v>テレビ台</v>
      </c>
      <c r="G30" s="219">
        <f>IF($R30=1,,VLOOKUP($D30,'1-2'!$D$4:$L$103,4))</f>
        <v>35079</v>
      </c>
      <c r="H30" s="311">
        <f>IF($R30=1,,VLOOKUP($D30,'1-2'!$D$4:$L$103,5))</f>
        <v>1</v>
      </c>
      <c r="I30" s="311">
        <f>IF($R30=1,,VLOOKUP($D30,'1-2'!$D$4:$L$103,6))</f>
        <v>1</v>
      </c>
      <c r="J30" s="312">
        <f>IF($R30=1,,VLOOKUP($D30,'1-2'!$D$4:$L$103,7))</f>
        <v>35079</v>
      </c>
      <c r="K30" s="313" t="str">
        <f t="shared" si="5"/>
        <v>テレビ台</v>
      </c>
      <c r="L30" s="314">
        <v>32724</v>
      </c>
      <c r="M30" s="315">
        <v>1</v>
      </c>
      <c r="N30" s="315"/>
      <c r="O30" s="304">
        <f t="shared" si="2"/>
        <v>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t="str">
        <f>'1-2'!A31</f>
        <v>Ⅵ</v>
      </c>
      <c r="B31" s="308" t="str">
        <f>'1-2'!B31</f>
        <v>３－１－（２）－ク</v>
      </c>
      <c r="C31" s="483" t="str">
        <f>'1-2'!C31</f>
        <v>学部・学年の枠を超えた活動の実施</v>
      </c>
      <c r="D31" s="249">
        <v>28</v>
      </c>
      <c r="E31" s="309" t="str">
        <f>IF($R31=1,"",VLOOKUP($D31,'1-2'!$D$4:$L$103,2))</f>
        <v>消耗需用費</v>
      </c>
      <c r="F31" s="310" t="str">
        <f>IF($R31=1,"取消し",VLOOKUP($D31,'1-2'!$D$4:$L$103,3))</f>
        <v>クリーンタイム清掃用具（火ばさみ等）</v>
      </c>
      <c r="G31" s="219">
        <f>IF($R31=1,,VLOOKUP($D31,'1-2'!$D$4:$L$103,4))</f>
        <v>410</v>
      </c>
      <c r="H31" s="311">
        <f>IF($R31=1,,VLOOKUP($D31,'1-2'!$D$4:$L$103,5))</f>
        <v>25</v>
      </c>
      <c r="I31" s="311">
        <f>IF($R31=1,,VLOOKUP($D31,'1-2'!$D$4:$L$103,6))</f>
        <v>1</v>
      </c>
      <c r="J31" s="312">
        <f>IF($R31=1,,VLOOKUP($D31,'1-2'!$D$4:$L$103,7))</f>
        <v>10250</v>
      </c>
      <c r="K31" s="313" t="str">
        <f t="shared" si="5"/>
        <v>クリーンタイム清掃用具（火ばさみ等）</v>
      </c>
      <c r="L31" s="314">
        <v>25469</v>
      </c>
      <c r="M31" s="315">
        <v>1</v>
      </c>
      <c r="N31" s="315">
        <f t="shared" si="8"/>
        <v>1</v>
      </c>
      <c r="O31" s="304">
        <f t="shared" si="2"/>
        <v>25469</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15">
      <c r="A32" s="307" t="str">
        <f>'1-2'!A32</f>
        <v>Ⅶ</v>
      </c>
      <c r="B32" s="308" t="str">
        <f>'1-2'!B32</f>
        <v>３－１－（１）－ア</v>
      </c>
      <c r="C32" s="483" t="str">
        <f>'1-2'!C32</f>
        <v>知的障がい支援学校としての専門性の向上</v>
      </c>
      <c r="D32" s="258">
        <v>29</v>
      </c>
      <c r="E32" s="309" t="str">
        <f>IF($R32=1,"",VLOOKUP($D32,'1-2'!$D$4:$L$103,2))</f>
        <v>消耗需用費</v>
      </c>
      <c r="F32" s="310" t="str">
        <f>IF($R32=1,"取消し",VLOOKUP($D32,'1-2'!$D$4:$L$103,3))</f>
        <v>新版S-M社会生活能力検査検査用紙</v>
      </c>
      <c r="G32" s="219">
        <f>IF($R32=1,,VLOOKUP($D32,'1-2'!$D$4:$L$103,4))</f>
        <v>10800</v>
      </c>
      <c r="H32" s="311">
        <f>IF($R32=1,,VLOOKUP($D32,'1-2'!$D$4:$L$103,5))</f>
        <v>3</v>
      </c>
      <c r="I32" s="311">
        <f>IF($R32=1,,VLOOKUP($D32,'1-2'!$D$4:$L$103,6))</f>
        <v>1</v>
      </c>
      <c r="J32" s="312">
        <f>IF($R32=1,,VLOOKUP($D32,'1-2'!$D$4:$L$103,7))</f>
        <v>32400</v>
      </c>
      <c r="K32" s="313" t="str">
        <f t="shared" si="5"/>
        <v>新版S-M社会生活能力検査検査用紙</v>
      </c>
      <c r="L32" s="314">
        <f t="shared" si="7"/>
        <v>10800</v>
      </c>
      <c r="M32" s="315">
        <f t="shared" si="9"/>
        <v>3</v>
      </c>
      <c r="N32" s="315">
        <f t="shared" si="8"/>
        <v>1</v>
      </c>
      <c r="O32" s="304">
        <f t="shared" si="2"/>
        <v>32400</v>
      </c>
      <c r="P32" s="305">
        <f>IF($R32=1,"",VLOOKUP($D32,'1-2'!$D$4:$L$103,8))</f>
        <v>0</v>
      </c>
      <c r="Q32" s="306">
        <f>IF($R32=1,"",VLOOKUP($D32,'1-2'!$D$4:$L$103,9))</f>
        <v>0</v>
      </c>
      <c r="R32" s="24">
        <f>IF(ISNA(MATCH($D32,'随時②-2'!$D$4:$D$18,0)),0,1)</f>
        <v>0</v>
      </c>
      <c r="S32" s="61" t="str">
        <f t="shared" si="1"/>
        <v/>
      </c>
      <c r="T32" s="61" t="str">
        <f t="shared" si="3"/>
        <v/>
      </c>
      <c r="U32" s="5">
        <f t="shared" si="4"/>
        <v>7</v>
      </c>
    </row>
    <row r="33" spans="1:21" ht="13.5" customHeight="1" x14ac:dyDescent="0.15">
      <c r="A33" s="307" t="str">
        <f>'1-2'!A33</f>
        <v>Ⅶ</v>
      </c>
      <c r="B33" s="308" t="str">
        <f>'1-2'!B33</f>
        <v>３－４－（４）－カ</v>
      </c>
      <c r="C33" s="483" t="str">
        <f>'1-2'!C33</f>
        <v>行事等の精選・充実</v>
      </c>
      <c r="D33" s="249">
        <v>30</v>
      </c>
      <c r="E33" s="309" t="str">
        <f>IF($R33=1,"",VLOOKUP($D33,'1-2'!$D$4:$L$103,2))</f>
        <v>消耗需用費</v>
      </c>
      <c r="F33" s="310" t="str">
        <f>IF($R33=1,"取消し",VLOOKUP($D33,'1-2'!$D$4:$L$103,3))</f>
        <v>光学器用ハロゲン電球</v>
      </c>
      <c r="G33" s="219">
        <f>IF($R33=1,,VLOOKUP($D33,'1-2'!$D$4:$L$103,4))</f>
        <v>4785</v>
      </c>
      <c r="H33" s="311">
        <f>IF($R33=1,,VLOOKUP($D33,'1-2'!$D$4:$L$103,5))</f>
        <v>1</v>
      </c>
      <c r="I33" s="311">
        <f>IF($R33=1,,VLOOKUP($D33,'1-2'!$D$4:$L$103,6))</f>
        <v>1</v>
      </c>
      <c r="J33" s="312">
        <f>IF($R33=1,,VLOOKUP($D33,'1-2'!$D$4:$L$103,7))</f>
        <v>4785</v>
      </c>
      <c r="K33" s="313" t="str">
        <f t="shared" si="5"/>
        <v>光学器用ハロゲン電球</v>
      </c>
      <c r="L33" s="314">
        <v>3952</v>
      </c>
      <c r="M33" s="315">
        <f t="shared" si="9"/>
        <v>1</v>
      </c>
      <c r="N33" s="315">
        <f t="shared" si="8"/>
        <v>1</v>
      </c>
      <c r="O33" s="304">
        <f t="shared" si="2"/>
        <v>3952</v>
      </c>
      <c r="P33" s="305">
        <f>IF($R33=1,"",VLOOKUP($D33,'1-2'!$D$4:$L$103,8))</f>
        <v>0</v>
      </c>
      <c r="Q33" s="306">
        <f>IF($R33=1,"",VLOOKUP($D33,'1-2'!$D$4:$L$103,9))</f>
        <v>0</v>
      </c>
      <c r="R33" s="24">
        <f>IF(ISNA(MATCH($D33,'随時②-2'!$D$4:$D$18,0)),0,1)</f>
        <v>0</v>
      </c>
      <c r="S33" s="61" t="str">
        <f t="shared" si="1"/>
        <v/>
      </c>
      <c r="T33" s="61" t="str">
        <f t="shared" si="3"/>
        <v/>
      </c>
      <c r="U33" s="5">
        <f t="shared" si="4"/>
        <v>7</v>
      </c>
    </row>
    <row r="34" spans="1:21" ht="13.5" customHeight="1" x14ac:dyDescent="0.15">
      <c r="A34" s="307" t="str">
        <f>'1-2'!A34</f>
        <v>Ⅷ</v>
      </c>
      <c r="B34" s="308" t="str">
        <f>'1-2'!B34</f>
        <v>３－４－（２）－エ</v>
      </c>
      <c r="C34" s="483" t="str">
        <f>'1-2'!C34</f>
        <v>進路指導の充実・発展</v>
      </c>
      <c r="D34" s="249">
        <v>31</v>
      </c>
      <c r="E34" s="309" t="str">
        <f>IF($R34=1,"",VLOOKUP($D34,'1-2'!$D$4:$L$103,2))</f>
        <v/>
      </c>
      <c r="F34" s="310" t="str">
        <f>IF($R34=1,"取消し",VLOOKUP($D34,'1-2'!$D$4:$L$103,3))</f>
        <v>取消し</v>
      </c>
      <c r="G34" s="219">
        <f>IF($R34=1,,VLOOKUP($D34,'1-2'!$D$4:$L$103,4))</f>
        <v>0</v>
      </c>
      <c r="H34" s="311">
        <f>IF($R34=1,,VLOOKUP($D34,'1-2'!$D$4:$L$103,5))</f>
        <v>0</v>
      </c>
      <c r="I34" s="311">
        <f>IF($R34=1,,VLOOKUP($D34,'1-2'!$D$4:$L$103,6))</f>
        <v>0</v>
      </c>
      <c r="J34" s="312">
        <f>IF($R34=1,,VLOOKUP($D34,'1-2'!$D$4:$L$103,7))</f>
        <v>0</v>
      </c>
      <c r="K34" s="313" t="str">
        <f t="shared" si="5"/>
        <v>取消し</v>
      </c>
      <c r="L34" s="314">
        <f t="shared" si="7"/>
        <v>0</v>
      </c>
      <c r="M34" s="315">
        <f t="shared" si="9"/>
        <v>0</v>
      </c>
      <c r="N34" s="315">
        <v>0</v>
      </c>
      <c r="O34" s="304">
        <f t="shared" si="2"/>
        <v>0</v>
      </c>
      <c r="P34" s="305" t="str">
        <f>IF($R34=1,"",VLOOKUP($D34,'1-2'!$D$4:$L$103,8))</f>
        <v/>
      </c>
      <c r="Q34" s="306" t="str">
        <f>IF($R34=1,"",VLOOKUP($D34,'1-2'!$D$4:$L$103,9))</f>
        <v/>
      </c>
      <c r="R34" s="24">
        <f>IF(ISNA(MATCH($D34,'随時②-2'!$D$4:$D$18,0)),0,1)</f>
        <v>1</v>
      </c>
      <c r="S34" s="61" t="str">
        <f t="shared" si="1"/>
        <v/>
      </c>
      <c r="T34" s="61" t="str">
        <f t="shared" si="3"/>
        <v/>
      </c>
      <c r="U34" s="5" t="e">
        <f t="shared" si="4"/>
        <v>#N/A</v>
      </c>
    </row>
    <row r="35" spans="1:21" ht="13.5" customHeight="1" x14ac:dyDescent="0.15">
      <c r="A35" s="307" t="str">
        <f>'1-2'!A35</f>
        <v>Ⅸ</v>
      </c>
      <c r="B35" s="308" t="str">
        <f>'1-2'!B35</f>
        <v>３－４－（１）－イ</v>
      </c>
      <c r="C35" s="483" t="str">
        <f>'1-2'!C35</f>
        <v>キャリア教育プログラムの完成</v>
      </c>
      <c r="D35" s="249">
        <v>32</v>
      </c>
      <c r="E35" s="309" t="str">
        <f>IF($R35=1,"",VLOOKUP($D35,'1-2'!$D$4:$L$103,2))</f>
        <v>消耗需用費</v>
      </c>
      <c r="F35" s="310" t="str">
        <f>IF($R35=1,"取消し",VLOOKUP($D35,'1-2'!$D$4:$L$103,3))</f>
        <v>高床式栽培で使用する鏝</v>
      </c>
      <c r="G35" s="219">
        <f>IF($R35=1,,VLOOKUP($D35,'1-2'!$D$4:$L$103,4))</f>
        <v>1782</v>
      </c>
      <c r="H35" s="311">
        <f>IF($R35=1,,VLOOKUP($D35,'1-2'!$D$4:$L$103,5))</f>
        <v>10</v>
      </c>
      <c r="I35" s="311">
        <f>IF($R35=1,,VLOOKUP($D35,'1-2'!$D$4:$L$103,6))</f>
        <v>1</v>
      </c>
      <c r="J35" s="312">
        <f>IF($R35=1,,VLOOKUP($D35,'1-2'!$D$4:$L$103,7))</f>
        <v>17820</v>
      </c>
      <c r="K35" s="313" t="str">
        <f t="shared" si="5"/>
        <v>高床式栽培で使用する鏝</v>
      </c>
      <c r="L35" s="314">
        <v>1911.6</v>
      </c>
      <c r="M35" s="315">
        <f t="shared" si="9"/>
        <v>10</v>
      </c>
      <c r="N35" s="315">
        <f t="shared" si="8"/>
        <v>1</v>
      </c>
      <c r="O35" s="304">
        <f t="shared" si="2"/>
        <v>19116</v>
      </c>
      <c r="P35" s="305">
        <f>IF($R35=1,"",VLOOKUP($D35,'1-2'!$D$4:$L$103,8))</f>
        <v>0</v>
      </c>
      <c r="Q35" s="306">
        <f>IF($R35=1,"",VLOOKUP($D35,'1-2'!$D$4:$L$103,9))</f>
        <v>0</v>
      </c>
      <c r="R35" s="24">
        <f>IF(ISNA(MATCH($D35,'随時②-2'!$D$4:$D$18,0)),0,1)</f>
        <v>0</v>
      </c>
      <c r="S35" s="61" t="str">
        <f t="shared" si="1"/>
        <v/>
      </c>
      <c r="T35" s="61" t="str">
        <f t="shared" si="3"/>
        <v/>
      </c>
      <c r="U35" s="5">
        <f t="shared" si="4"/>
        <v>7</v>
      </c>
    </row>
    <row r="36" spans="1:21" ht="13.5" customHeight="1" x14ac:dyDescent="0.15">
      <c r="A36" s="307" t="str">
        <f>'1-2'!A36</f>
        <v>Ⅹ</v>
      </c>
      <c r="B36" s="308" t="str">
        <f>'1-2'!B36</f>
        <v>３－４－（１）－イ</v>
      </c>
      <c r="C36" s="483" t="str">
        <f>'1-2'!C36</f>
        <v>キャリア教育プログラムの完成</v>
      </c>
      <c r="D36" s="249">
        <v>33</v>
      </c>
      <c r="E36" s="309" t="str">
        <f>IF($R36=1,"",VLOOKUP($D36,'1-2'!$D$4:$L$103,2))</f>
        <v>消耗需用費</v>
      </c>
      <c r="F36" s="310" t="str">
        <f>IF($R36=1,"取消し",VLOOKUP($D36,'1-2'!$D$4:$L$103,3))</f>
        <v>高床式栽培で使用する移植用鏝</v>
      </c>
      <c r="G36" s="219">
        <f>IF($R36=1,,VLOOKUP($D36,'1-2'!$D$4:$L$103,4))</f>
        <v>605</v>
      </c>
      <c r="H36" s="311">
        <f>IF($R36=1,,VLOOKUP($D36,'1-2'!$D$4:$L$103,5))</f>
        <v>10</v>
      </c>
      <c r="I36" s="311">
        <f>IF($R36=1,,VLOOKUP($D36,'1-2'!$D$4:$L$103,6))</f>
        <v>1</v>
      </c>
      <c r="J36" s="312">
        <f>IF($R36=1,,VLOOKUP($D36,'1-2'!$D$4:$L$103,7))</f>
        <v>6050</v>
      </c>
      <c r="K36" s="313" t="str">
        <f t="shared" si="5"/>
        <v>高床式栽培で使用する移植用鏝</v>
      </c>
      <c r="L36" s="314">
        <v>507.6</v>
      </c>
      <c r="M36" s="315">
        <f t="shared" si="9"/>
        <v>10</v>
      </c>
      <c r="N36" s="315">
        <v>0</v>
      </c>
      <c r="O36" s="304">
        <f t="shared" si="2"/>
        <v>0</v>
      </c>
      <c r="P36" s="305">
        <f>IF($R36=1,"",VLOOKUP($D36,'1-2'!$D$4:$L$103,8))</f>
        <v>0</v>
      </c>
      <c r="Q36" s="306">
        <f>IF($R36=1,"",VLOOKUP($D36,'1-2'!$D$4:$L$103,9))</f>
        <v>0</v>
      </c>
      <c r="R36" s="24">
        <f>IF(ISNA(MATCH($D36,'随時②-2'!$D$4:$D$18,0)),0,1)</f>
        <v>0</v>
      </c>
      <c r="S36" s="61" t="str">
        <f t="shared" si="1"/>
        <v/>
      </c>
      <c r="T36" s="61" t="str">
        <f t="shared" si="3"/>
        <v/>
      </c>
      <c r="U36" s="5">
        <f t="shared" si="4"/>
        <v>7</v>
      </c>
    </row>
    <row r="37" spans="1:21" ht="13.5" customHeight="1" x14ac:dyDescent="0.15">
      <c r="A37" s="307" t="str">
        <f>'1-2'!A37</f>
        <v>Ⅺ</v>
      </c>
      <c r="B37" s="308" t="str">
        <f>'1-2'!B37</f>
        <v>３－４－（２）－ウ</v>
      </c>
      <c r="C37" s="483" t="str">
        <f>'1-2'!C37</f>
        <v>進路指導の充実・発展</v>
      </c>
      <c r="D37" s="249">
        <v>34</v>
      </c>
      <c r="E37" s="309" t="str">
        <f>IF($R37=1,"",VLOOKUP($D37,'1-2'!$D$4:$L$103,2))</f>
        <v>消耗需用費</v>
      </c>
      <c r="F37" s="310" t="str">
        <f>IF($R37=1,"取消し",VLOOKUP($D37,'1-2'!$D$4:$L$103,3))</f>
        <v>職業コースで使用するコートハンガー</v>
      </c>
      <c r="G37" s="219">
        <f>IF($R37=1,,VLOOKUP($D37,'1-2'!$D$4:$L$103,4))</f>
        <v>8078</v>
      </c>
      <c r="H37" s="311">
        <f>IF($R37=1,,VLOOKUP($D37,'1-2'!$D$4:$L$103,5))</f>
        <v>2</v>
      </c>
      <c r="I37" s="311">
        <f>IF($R37=1,,VLOOKUP($D37,'1-2'!$D$4:$L$103,6))</f>
        <v>1</v>
      </c>
      <c r="J37" s="312">
        <f>IF($R37=1,,VLOOKUP($D37,'1-2'!$D$4:$L$103,7))</f>
        <v>16156</v>
      </c>
      <c r="K37" s="313" t="str">
        <f t="shared" si="5"/>
        <v>職業コースで使用するコートハンガー</v>
      </c>
      <c r="L37" s="314">
        <f t="shared" si="7"/>
        <v>8078</v>
      </c>
      <c r="M37" s="315">
        <f t="shared" si="9"/>
        <v>2</v>
      </c>
      <c r="N37" s="315">
        <v>0</v>
      </c>
      <c r="O37" s="304">
        <f t="shared" si="2"/>
        <v>0</v>
      </c>
      <c r="P37" s="305">
        <f>IF($R37=1,"",VLOOKUP($D37,'1-2'!$D$4:$L$103,8))</f>
        <v>0</v>
      </c>
      <c r="Q37" s="306">
        <f>IF($R37=1,"",VLOOKUP($D37,'1-2'!$D$4:$L$103,9))</f>
        <v>0</v>
      </c>
      <c r="R37" s="24">
        <f>IF(ISNA(MATCH($D37,'随時②-2'!$D$4:$D$18,0)),0,1)</f>
        <v>0</v>
      </c>
      <c r="S37" s="61" t="str">
        <f t="shared" si="1"/>
        <v/>
      </c>
      <c r="T37" s="61" t="str">
        <f t="shared" si="3"/>
        <v/>
      </c>
      <c r="U37" s="5">
        <f t="shared" si="4"/>
        <v>7</v>
      </c>
    </row>
    <row r="38" spans="1:21" ht="13.5" customHeight="1" x14ac:dyDescent="0.15">
      <c r="A38" s="307" t="str">
        <f>'1-2'!A38</f>
        <v>Ⅻ</v>
      </c>
      <c r="B38" s="308" t="str">
        <f>'1-2'!B38</f>
        <v>３－１－（３）－ケ</v>
      </c>
      <c r="C38" s="483" t="str">
        <f>'1-2'!C38</f>
        <v>校内・地域支援の推進</v>
      </c>
      <c r="D38" s="249">
        <v>35</v>
      </c>
      <c r="E38" s="309" t="str">
        <f>IF($R38=1,"",VLOOKUP($D38,'1-2'!$D$4:$L$103,2))</f>
        <v/>
      </c>
      <c r="F38" s="310" t="str">
        <f>IF($R38=1,"取消し",VLOOKUP($D38,'1-2'!$D$4:$L$103,3))</f>
        <v>取消し</v>
      </c>
      <c r="G38" s="219">
        <f>IF($R38=1,,VLOOKUP($D38,'1-2'!$D$4:$L$103,4))</f>
        <v>0</v>
      </c>
      <c r="H38" s="311">
        <f>IF($R38=1,,VLOOKUP($D38,'1-2'!$D$4:$L$103,5))</f>
        <v>0</v>
      </c>
      <c r="I38" s="311">
        <f>IF($R38=1,,VLOOKUP($D38,'1-2'!$D$4:$L$103,6))</f>
        <v>0</v>
      </c>
      <c r="J38" s="312">
        <f>IF($R38=1,,VLOOKUP($D38,'1-2'!$D$4:$L$103,7))</f>
        <v>0</v>
      </c>
      <c r="K38" s="313" t="str">
        <f t="shared" si="5"/>
        <v>取消し</v>
      </c>
      <c r="L38" s="314">
        <v>500</v>
      </c>
      <c r="M38" s="315">
        <f t="shared" si="9"/>
        <v>0</v>
      </c>
      <c r="N38" s="315">
        <v>1</v>
      </c>
      <c r="O38" s="304">
        <f t="shared" si="2"/>
        <v>0</v>
      </c>
      <c r="P38" s="305" t="str">
        <f>IF($R38=1,"",VLOOKUP($D38,'1-2'!$D$4:$L$103,8))</f>
        <v/>
      </c>
      <c r="Q38" s="306" t="str">
        <f>IF($R38=1,"",VLOOKUP($D38,'1-2'!$D$4:$L$103,9))</f>
        <v/>
      </c>
      <c r="R38" s="24">
        <f>IF(ISNA(MATCH($D38,'随時②-2'!$D$4:$D$18,0)),0,1)</f>
        <v>1</v>
      </c>
      <c r="S38" s="61" t="str">
        <f t="shared" si="1"/>
        <v/>
      </c>
      <c r="T38" s="61" t="str">
        <f t="shared" si="3"/>
        <v/>
      </c>
      <c r="U38" s="5" t="e">
        <f t="shared" si="4"/>
        <v>#N/A</v>
      </c>
    </row>
    <row r="39" spans="1:21" ht="13.5" customHeight="1" x14ac:dyDescent="0.15">
      <c r="A39" s="307" t="str">
        <f>'1-2'!A39</f>
        <v>Ⅻ</v>
      </c>
      <c r="B39" s="308" t="str">
        <f>'1-2'!B39</f>
        <v>３－１－（３）－ケ</v>
      </c>
      <c r="C39" s="483" t="str">
        <f>'1-2'!C39</f>
        <v>校内・地域支援の推進</v>
      </c>
      <c r="D39" s="249">
        <v>36</v>
      </c>
      <c r="E39" s="309" t="str">
        <f>IF($R39=1,"",VLOOKUP($D39,'1-2'!$D$4:$L$103,2))</f>
        <v/>
      </c>
      <c r="F39" s="310" t="str">
        <f>IF($R39=1,"取消し",VLOOKUP($D39,'1-2'!$D$4:$L$103,3))</f>
        <v>取消し</v>
      </c>
      <c r="G39" s="219">
        <f>IF($R39=1,,VLOOKUP($D39,'1-2'!$D$4:$L$103,4))</f>
        <v>0</v>
      </c>
      <c r="H39" s="311">
        <f>IF($R39=1,,VLOOKUP($D39,'1-2'!$D$4:$L$103,5))</f>
        <v>0</v>
      </c>
      <c r="I39" s="311">
        <f>IF($R39=1,,VLOOKUP($D39,'1-2'!$D$4:$L$103,6))</f>
        <v>0</v>
      </c>
      <c r="J39" s="312">
        <f>IF($R39=1,,VLOOKUP($D39,'1-2'!$D$4:$L$103,7))</f>
        <v>0</v>
      </c>
      <c r="K39" s="313" t="str">
        <f t="shared" si="5"/>
        <v>取消し</v>
      </c>
      <c r="L39" s="314">
        <f t="shared" si="7"/>
        <v>0</v>
      </c>
      <c r="M39" s="315">
        <f t="shared" si="9"/>
        <v>0</v>
      </c>
      <c r="N39" s="315">
        <v>0</v>
      </c>
      <c r="O39" s="304">
        <f t="shared" si="2"/>
        <v>0</v>
      </c>
      <c r="P39" s="305" t="str">
        <f>IF($R39=1,"",VLOOKUP($D39,'1-2'!$D$4:$L$103,8))</f>
        <v/>
      </c>
      <c r="Q39" s="306" t="str">
        <f>IF($R39=1,"",VLOOKUP($D39,'1-2'!$D$4:$L$103,9))</f>
        <v/>
      </c>
      <c r="R39" s="24">
        <f>IF(ISNA(MATCH($D39,'随時②-2'!$D$4:$D$18,0)),0,1)</f>
        <v>1</v>
      </c>
      <c r="S39" s="61" t="str">
        <f t="shared" si="1"/>
        <v/>
      </c>
      <c r="T39" s="61" t="str">
        <f t="shared" si="3"/>
        <v/>
      </c>
      <c r="U39" s="5" t="e">
        <f t="shared" si="4"/>
        <v>#N/A</v>
      </c>
    </row>
    <row r="40" spans="1:21" ht="13.5" customHeight="1" x14ac:dyDescent="0.15">
      <c r="A40" s="307" t="str">
        <f>'1-2'!A40</f>
        <v>Ⅷ</v>
      </c>
      <c r="B40" s="308" t="str">
        <f>'1-2'!B40</f>
        <v>３－４－（４）－カ</v>
      </c>
      <c r="C40" s="483" t="str">
        <f>'1-2'!C40</f>
        <v>行事等の精選・充実</v>
      </c>
      <c r="D40" s="249">
        <v>37</v>
      </c>
      <c r="E40" s="309" t="str">
        <f>IF($R40=1,"",VLOOKUP($D40,'1-2'!$D$4:$L$103,2))</f>
        <v>消耗需用費</v>
      </c>
      <c r="F40" s="310" t="str">
        <f>IF($R40=1,"取消し",VLOOKUP($D40,'1-2'!$D$4:$L$103,3))</f>
        <v>ロードギャラリー物品</v>
      </c>
      <c r="G40" s="219">
        <f>IF($R40=1,,VLOOKUP($D40,'1-2'!$D$4:$L$103,4))</f>
        <v>3000</v>
      </c>
      <c r="H40" s="311">
        <f>IF($R40=1,,VLOOKUP($D40,'1-2'!$D$4:$L$103,5))</f>
        <v>1</v>
      </c>
      <c r="I40" s="311">
        <f>IF($R40=1,,VLOOKUP($D40,'1-2'!$D$4:$L$103,6))</f>
        <v>1</v>
      </c>
      <c r="J40" s="312">
        <f>IF($R40=1,,VLOOKUP($D40,'1-2'!$D$4:$L$103,7))</f>
        <v>3000</v>
      </c>
      <c r="K40" s="313" t="str">
        <f t="shared" si="5"/>
        <v>ロードギャラリー物品</v>
      </c>
      <c r="L40" s="314">
        <v>2783</v>
      </c>
      <c r="M40" s="315">
        <f t="shared" si="9"/>
        <v>1</v>
      </c>
      <c r="N40" s="315">
        <v>1</v>
      </c>
      <c r="O40" s="304">
        <f t="shared" si="2"/>
        <v>2783</v>
      </c>
      <c r="P40" s="305">
        <f>IF($R40=1,"",VLOOKUP($D40,'1-2'!$D$4:$L$103,8))</f>
        <v>0</v>
      </c>
      <c r="Q40" s="306">
        <f>IF($R40=1,"",VLOOKUP($D40,'1-2'!$D$4:$L$103,9))</f>
        <v>0</v>
      </c>
      <c r="R40" s="24">
        <f>IF(ISNA(MATCH($D40,'随時②-2'!$D$4:$D$18,0)),0,1)</f>
        <v>0</v>
      </c>
      <c r="S40" s="61" t="str">
        <f t="shared" si="1"/>
        <v/>
      </c>
      <c r="T40" s="61" t="str">
        <f t="shared" si="3"/>
        <v/>
      </c>
      <c r="U40" s="5">
        <f t="shared" si="4"/>
        <v>7</v>
      </c>
    </row>
    <row r="41" spans="1:21" ht="13.5" customHeight="1" x14ac:dyDescent="0.15">
      <c r="A41" s="307" t="str">
        <f>'1-2'!A41</f>
        <v>Ⅳ</v>
      </c>
      <c r="B41" s="308" t="str">
        <f>'1-2'!B41</f>
        <v>３－１－（１）－エ</v>
      </c>
      <c r="C41" s="483" t="str">
        <f>'1-2'!C41</f>
        <v>知的障がい支援学校としての専門性の向上</v>
      </c>
      <c r="D41" s="249">
        <v>38</v>
      </c>
      <c r="E41" s="309" t="str">
        <f>IF($R41=1,"",VLOOKUP($D41,'1-2'!$D$4:$L$103,2))</f>
        <v>負担金、補助及び交付金</v>
      </c>
      <c r="F41" s="310" t="str">
        <f>IF($R41=1,"取消し",VLOOKUP($D41,'1-2'!$D$4:$L$103,3))</f>
        <v>近畿特別支援学校知的障がい研究大会参加費</v>
      </c>
      <c r="G41" s="219">
        <f>IF($R41=1,,VLOOKUP($D41,'1-2'!$D$4:$L$103,4))</f>
        <v>2000</v>
      </c>
      <c r="H41" s="311">
        <f>IF($R41=1,,VLOOKUP($D41,'1-2'!$D$4:$L$103,5))</f>
        <v>7</v>
      </c>
      <c r="I41" s="311">
        <f>IF($R41=1,,VLOOKUP($D41,'1-2'!$D$4:$L$103,6))</f>
        <v>1</v>
      </c>
      <c r="J41" s="312">
        <f>IF($R41=1,,VLOOKUP($D41,'1-2'!$D$4:$L$103,7))</f>
        <v>14000</v>
      </c>
      <c r="K41" s="313" t="str">
        <f t="shared" si="5"/>
        <v>近畿特別支援学校知的障がい研究大会参加費</v>
      </c>
      <c r="L41" s="314">
        <f t="shared" si="7"/>
        <v>2000</v>
      </c>
      <c r="M41" s="315">
        <v>7</v>
      </c>
      <c r="N41" s="315"/>
      <c r="O41" s="304">
        <f t="shared" si="2"/>
        <v>0</v>
      </c>
      <c r="P41" s="305">
        <f>IF($R41=1,"",VLOOKUP($D41,'1-2'!$D$4:$L$103,8))</f>
        <v>0</v>
      </c>
      <c r="Q41" s="306">
        <f>IF($R41=1,"",VLOOKUP($D41,'1-2'!$D$4:$L$103,9))</f>
        <v>0</v>
      </c>
      <c r="R41" s="24">
        <f>IF(ISNA(MATCH($D41,'随時②-2'!$D$4:$D$18,0)),0,1)</f>
        <v>0</v>
      </c>
      <c r="S41" s="61" t="str">
        <f t="shared" si="1"/>
        <v/>
      </c>
      <c r="T41" s="61" t="str">
        <f t="shared" si="3"/>
        <v/>
      </c>
      <c r="U41" s="5">
        <f t="shared" si="4"/>
        <v>9</v>
      </c>
    </row>
    <row r="42" spans="1:21" ht="13.5" customHeight="1" x14ac:dyDescent="0.15">
      <c r="A42" s="307" t="str">
        <f>'1-2'!A42</f>
        <v>Ⅳ</v>
      </c>
      <c r="B42" s="308" t="str">
        <f>'1-2'!B42</f>
        <v>３－１－（１）－エ</v>
      </c>
      <c r="C42" s="483" t="str">
        <f>'1-2'!C42</f>
        <v>知的障がい支援学校としての専門性の向上</v>
      </c>
      <c r="D42" s="249">
        <v>39</v>
      </c>
      <c r="E42" s="309" t="str">
        <f>IF($R42=1,"",VLOOKUP($D42,'1-2'!$D$4:$L$103,2))</f>
        <v>負担金、補助及び交付金</v>
      </c>
      <c r="F42" s="310" t="str">
        <f>IF($R42=1,"取消し",VLOOKUP($D42,'1-2'!$D$4:$L$103,3))</f>
        <v>近畿高等学校家庭科教育研究大会参加費</v>
      </c>
      <c r="G42" s="219">
        <f>IF($R42=1,,VLOOKUP($D42,'1-2'!$D$4:$L$103,4))</f>
        <v>3000</v>
      </c>
      <c r="H42" s="311">
        <f>IF($R42=1,,VLOOKUP($D42,'1-2'!$D$4:$L$103,5))</f>
        <v>1</v>
      </c>
      <c r="I42" s="311">
        <f>IF($R42=1,,VLOOKUP($D42,'1-2'!$D$4:$L$103,6))</f>
        <v>1</v>
      </c>
      <c r="J42" s="312">
        <f>IF($R42=1,,VLOOKUP($D42,'1-2'!$D$4:$L$103,7))</f>
        <v>3000</v>
      </c>
      <c r="K42" s="313" t="str">
        <f t="shared" si="5"/>
        <v>近畿高等学校家庭科教育研究大会参加費</v>
      </c>
      <c r="L42" s="314">
        <f t="shared" si="7"/>
        <v>3000</v>
      </c>
      <c r="M42" s="315">
        <f t="shared" si="9"/>
        <v>1</v>
      </c>
      <c r="N42" s="315">
        <f t="shared" si="8"/>
        <v>1</v>
      </c>
      <c r="O42" s="304">
        <f t="shared" si="2"/>
        <v>3000</v>
      </c>
      <c r="P42" s="305">
        <f>IF($R42=1,"",VLOOKUP($D42,'1-2'!$D$4:$L$103,8))</f>
        <v>0</v>
      </c>
      <c r="Q42" s="306">
        <f>IF($R42=1,"",VLOOKUP($D42,'1-2'!$D$4:$L$103,9))</f>
        <v>0</v>
      </c>
      <c r="R42" s="24">
        <f>IF(ISNA(MATCH($D42,'随時②-2'!$D$4:$D$18,0)),0,1)</f>
        <v>0</v>
      </c>
      <c r="S42" s="61" t="str">
        <f t="shared" si="1"/>
        <v/>
      </c>
      <c r="T42" s="61" t="str">
        <f t="shared" si="3"/>
        <v/>
      </c>
      <c r="U42" s="5">
        <f t="shared" si="4"/>
        <v>9</v>
      </c>
    </row>
    <row r="43" spans="1:21" ht="13.5" customHeight="1" x14ac:dyDescent="0.15">
      <c r="A43" s="307">
        <f>'1-2'!A43</f>
        <v>0</v>
      </c>
      <c r="B43" s="308">
        <f>'1-2'!B43</f>
        <v>0</v>
      </c>
      <c r="C43" s="48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9"/>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9"/>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9"/>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9"/>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9"/>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9"/>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9"/>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9"/>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9"/>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9"/>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9"/>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9"/>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9"/>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9"/>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9"/>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9"/>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9"/>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9"/>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9"/>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9"/>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9"/>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9"/>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9"/>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9"/>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9"/>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9"/>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9"/>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9"/>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9"/>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9"/>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9"/>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9"/>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t="str">
        <f>'随時①-2'!A4</f>
        <v>Ⅰ</v>
      </c>
      <c r="B104" s="333" t="str">
        <f>'随時①-2'!B4</f>
        <v>３－１－（３）－（コ）</v>
      </c>
      <c r="C104" s="485" t="str">
        <f>'随時①-2'!C4</f>
        <v>知的障がい支援学校としての専門性の向上</v>
      </c>
      <c r="D104" s="258">
        <v>101</v>
      </c>
      <c r="E104" s="310" t="str">
        <f>IF($R104=1,"",VLOOKUP($D104,'随時①-2'!$D$4:$L$23,2))</f>
        <v>報償費</v>
      </c>
      <c r="F104" s="310" t="str">
        <f>IF($R104=1,"取消し",VLOOKUP($D104,'随時①-2'!$D$4:$L$23,3))</f>
        <v>職員研修講師謝礼</v>
      </c>
      <c r="G104" s="219">
        <f>IF($R104=1,,VLOOKUP($D104,'随時①-2'!$D$4:$L$23,4))</f>
        <v>15000</v>
      </c>
      <c r="H104" s="311">
        <f>IF($R104=1,,VLOOKUP($D104,'随時①-2'!$D$4:$L$23,5))</f>
        <v>1</v>
      </c>
      <c r="I104" s="311">
        <f>IF($R104=1,,VLOOKUP($D104,'随時①-2'!$D$4:$L$23,6))</f>
        <v>1</v>
      </c>
      <c r="J104" s="219">
        <f>IF($R104=1,,VLOOKUP($D104,'随時①-2'!$D$4:$L$23,7))</f>
        <v>15000</v>
      </c>
      <c r="K104" s="334" t="str">
        <f t="shared" si="14"/>
        <v>職員研修講師謝礼</v>
      </c>
      <c r="L104" s="335">
        <f t="shared" si="15"/>
        <v>15000</v>
      </c>
      <c r="M104" s="336">
        <f t="shared" si="16"/>
        <v>1</v>
      </c>
      <c r="N104" s="336">
        <f t="shared" si="17"/>
        <v>1</v>
      </c>
      <c r="O104" s="337">
        <f t="shared" si="11"/>
        <v>15000</v>
      </c>
      <c r="P104" s="338">
        <f>IF($R104=1,"",VLOOKUP($D104,'随時①-2'!$D$4:$L$23,8))</f>
        <v>0</v>
      </c>
      <c r="Q104" s="339" t="str">
        <f>IF($R104=1,"",VLOOKUP($D104,'随時①-2'!$D$4:$L$23,9))</f>
        <v>「愛着障がいについて」和歌山大学:米澤教授</v>
      </c>
      <c r="R104" s="24">
        <f>IF(ISNA(MATCH($D104,'随時②-2'!$D$4:$D$18,0)),0,1)</f>
        <v>0</v>
      </c>
      <c r="S104" s="61" t="str">
        <f t="shared" si="10"/>
        <v/>
      </c>
      <c r="T104" s="61" t="str">
        <f t="shared" si="12"/>
        <v/>
      </c>
      <c r="U104" s="5">
        <f t="shared" si="13"/>
        <v>1</v>
      </c>
    </row>
    <row r="105" spans="1:21" ht="13.5" customHeight="1" x14ac:dyDescent="0.15">
      <c r="A105" s="332" t="str">
        <f>'随時①-2'!A5</f>
        <v>Ⅰ</v>
      </c>
      <c r="B105" s="333" t="str">
        <f>'随時①-2'!B5</f>
        <v>３－１－（３）－（コ）</v>
      </c>
      <c r="C105" s="485" t="str">
        <f>'随時①-2'!C5</f>
        <v>知的障がい支援学校としての専門性の向上</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t="str">
        <f>'随時①-2'!A6</f>
        <v>Ⅱ</v>
      </c>
      <c r="B106" s="333" t="str">
        <f>'随時①-2'!B6</f>
        <v>３－２－（１）－（ア）</v>
      </c>
      <c r="C106" s="485" t="str">
        <f>'随時①-2'!C6</f>
        <v>安全で安心な学校づくり</v>
      </c>
      <c r="D106" s="249">
        <v>103</v>
      </c>
      <c r="E106" s="309" t="str">
        <f>IF($R106=1,"",VLOOKUP($D106,'随時①-2'!$D$4:$L$23,2))</f>
        <v>消耗需用費</v>
      </c>
      <c r="F106" s="309" t="str">
        <f>IF($R106=1,"取消し",VLOOKUP($D106,'随時①-2'!$D$4:$L$23,3))</f>
        <v>応急手当普及講習テキスト代</v>
      </c>
      <c r="G106" s="316">
        <f>IF($R106=1,,VLOOKUP($D106,'随時①-2'!$D$4:$L$23,4))</f>
        <v>3672</v>
      </c>
      <c r="H106" s="317">
        <f>IF($R106=1,,VLOOKUP($D106,'随時①-2'!$D$4:$L$23,5))</f>
        <v>2</v>
      </c>
      <c r="I106" s="317">
        <f>IF($R106=1,,VLOOKUP($D106,'随時①-2'!$D$4:$L$23,6))</f>
        <v>1</v>
      </c>
      <c r="J106" s="316">
        <f>IF($R106=1,,VLOOKUP($D106,'随時①-2'!$D$4:$L$23,7))</f>
        <v>7344</v>
      </c>
      <c r="K106" s="313" t="str">
        <f t="shared" si="14"/>
        <v>応急手当普及講習テキスト代</v>
      </c>
      <c r="L106" s="314">
        <f t="shared" si="15"/>
        <v>3672</v>
      </c>
      <c r="M106" s="315">
        <f t="shared" si="16"/>
        <v>2</v>
      </c>
      <c r="N106" s="315">
        <f t="shared" si="17"/>
        <v>1</v>
      </c>
      <c r="O106" s="304">
        <f t="shared" si="11"/>
        <v>7344</v>
      </c>
      <c r="P106" s="305">
        <f>IF($R106=1,"",VLOOKUP($D106,'随時①-2'!$D$4:$L$23,8))</f>
        <v>0</v>
      </c>
      <c r="Q106" s="306" t="str">
        <f>IF($R106=1,"",VLOOKUP($D106,'随時①-2'!$D$4:$L$23,9))</f>
        <v>5月29～31日　教員2名参加</v>
      </c>
      <c r="R106" s="24">
        <f>IF(ISNA(MATCH($D106,'随時②-2'!$D$4:$D$18,0)),0,1)</f>
        <v>0</v>
      </c>
      <c r="S106" s="61" t="str">
        <f t="shared" si="10"/>
        <v/>
      </c>
      <c r="T106" s="61" t="str">
        <f t="shared" si="12"/>
        <v/>
      </c>
      <c r="U106" s="5">
        <f t="shared" si="13"/>
        <v>7</v>
      </c>
    </row>
    <row r="107" spans="1:21" ht="13.5" customHeight="1" x14ac:dyDescent="0.15">
      <c r="A107" s="332" t="str">
        <f>'随時①-2'!A7</f>
        <v>Ⅲ</v>
      </c>
      <c r="B107" s="333" t="str">
        <f>'随時①-2'!B7</f>
        <v>３－１－（１）－（オ）</v>
      </c>
      <c r="C107" s="485" t="str">
        <f>'随時①-2'!C7</f>
        <v>初任者の授業力向上・授業改善</v>
      </c>
      <c r="D107" s="249">
        <v>104</v>
      </c>
      <c r="E107" s="309" t="str">
        <f>IF($R107=1,"",VLOOKUP($D107,'随時①-2'!$D$4:$L$23,2))</f>
        <v>報償費</v>
      </c>
      <c r="F107" s="309" t="str">
        <f>IF($R107=1,"取消し",VLOOKUP($D107,'随時①-2'!$D$4:$L$23,3))</f>
        <v>初任者研究授業に係る外部助言者への謝礼</v>
      </c>
      <c r="G107" s="316">
        <f>IF($R107=1,,VLOOKUP($D107,'随時①-2'!$D$4:$L$23,4))</f>
        <v>5000</v>
      </c>
      <c r="H107" s="317">
        <f>IF($R107=1,,VLOOKUP($D107,'随時①-2'!$D$4:$L$23,5))</f>
        <v>1</v>
      </c>
      <c r="I107" s="317">
        <f>IF($R107=1,,VLOOKUP($D107,'随時①-2'!$D$4:$L$23,6))</f>
        <v>2</v>
      </c>
      <c r="J107" s="316">
        <f>IF($R107=1,,VLOOKUP($D107,'随時①-2'!$D$4:$L$23,7))</f>
        <v>10000</v>
      </c>
      <c r="K107" s="313" t="str">
        <f t="shared" si="14"/>
        <v>初任者研究授業に係る外部助言者への謝礼</v>
      </c>
      <c r="L107" s="314">
        <f t="shared" si="15"/>
        <v>5000</v>
      </c>
      <c r="M107" s="315">
        <f t="shared" si="16"/>
        <v>1</v>
      </c>
      <c r="N107" s="315">
        <f t="shared" si="17"/>
        <v>2</v>
      </c>
      <c r="O107" s="304">
        <f t="shared" si="11"/>
        <v>10000</v>
      </c>
      <c r="P107" s="305">
        <f>IF($R107=1,"",VLOOKUP($D107,'随時①-2'!$D$4:$L$23,8))</f>
        <v>0</v>
      </c>
      <c r="Q107" s="306" t="str">
        <f>IF($R107=1,"",VLOOKUP($D107,'随時①-2'!$D$4:$L$23,9))</f>
        <v>実施日　6/14  , 7/10</v>
      </c>
      <c r="R107" s="24">
        <f>IF(ISNA(MATCH($D107,'随時②-2'!$D$4:$D$18,0)),0,1)</f>
        <v>0</v>
      </c>
      <c r="S107" s="61" t="str">
        <f t="shared" si="10"/>
        <v/>
      </c>
      <c r="T107" s="61" t="str">
        <f t="shared" si="12"/>
        <v/>
      </c>
      <c r="U107" s="5">
        <f t="shared" si="13"/>
        <v>1</v>
      </c>
    </row>
    <row r="108" spans="1:21" ht="13.5" customHeight="1" x14ac:dyDescent="0.15">
      <c r="A108" s="332">
        <f>'随時①-2'!A8</f>
        <v>0</v>
      </c>
      <c r="B108" s="333">
        <f>'随時①-2'!B8</f>
        <v>0</v>
      </c>
      <c r="C108" s="48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t="str">
        <f>'随時②-2'!A21</f>
        <v>Ⅰ</v>
      </c>
      <c r="B124" s="333" t="str">
        <f>'随時②-2'!B21</f>
        <v>３－１－（３）－コ</v>
      </c>
      <c r="C124" s="485" t="str">
        <f>'随時②-2'!C21</f>
        <v>校内・地域支援の推進</v>
      </c>
      <c r="D124" s="258">
        <v>201</v>
      </c>
      <c r="E124" s="310" t="str">
        <f>IF($R124=1,"",VLOOKUP($D124,'随時②-2'!$D$21:$L$35,2))</f>
        <v>報償費</v>
      </c>
      <c r="F124" s="310" t="str">
        <f>IF($R124=1,"取消し",VLOOKUP($D124,'随時②-2'!$D$21:$L$35,3))</f>
        <v>専門性向上・人権研修会講師謝礼</v>
      </c>
      <c r="G124" s="219">
        <f>IF($R124=1,,VLOOKUP($D124,'随時②-2'!$D$21:$L$35,4))</f>
        <v>17500</v>
      </c>
      <c r="H124" s="311">
        <f>IF($R124=1,,VLOOKUP($D124,'随時②-2'!$D$21:$L$35,5))</f>
        <v>1</v>
      </c>
      <c r="I124" s="311">
        <f>IF($R124=1,,VLOOKUP($D124,'随時②-2'!$D$21:$L$35,6))</f>
        <v>2</v>
      </c>
      <c r="J124" s="312">
        <f>IF($R124=1,,VLOOKUP($D124,'随時②-2'!$D$21:$L$35,7))</f>
        <v>35000</v>
      </c>
      <c r="K124" s="334" t="str">
        <f t="shared" si="14"/>
        <v>専門性向上・人権研修会講師謝礼</v>
      </c>
      <c r="L124" s="335">
        <v>20000</v>
      </c>
      <c r="M124" s="303">
        <f t="shared" si="16"/>
        <v>1</v>
      </c>
      <c r="N124" s="303">
        <v>1</v>
      </c>
      <c r="O124" s="337">
        <f t="shared" si="11"/>
        <v>20000</v>
      </c>
      <c r="P124" s="338">
        <f>IF($R124=1,"",VLOOKUP($D124,'随時②-2'!$D$21:$L$35,8))</f>
        <v>0</v>
      </c>
      <c r="Q124" s="339">
        <f>IF($R124=1,"",VLOOKUP($D124,'随時②-2'!$D$21:$L$35,9))</f>
        <v>0</v>
      </c>
      <c r="R124" s="24">
        <f>IF(ISNA(MATCH($D124,'随時②-2'!$D$4:$D$18,0)),0,1)</f>
        <v>0</v>
      </c>
      <c r="S124" s="61" t="str">
        <f t="shared" si="10"/>
        <v/>
      </c>
      <c r="T124" s="61" t="str">
        <f t="shared" si="12"/>
        <v/>
      </c>
      <c r="U124" s="5">
        <f t="shared" si="13"/>
        <v>1</v>
      </c>
    </row>
    <row r="125" spans="1:21" ht="13.5" customHeight="1" x14ac:dyDescent="0.15">
      <c r="A125" s="307" t="str">
        <f>'随時②-2'!A22</f>
        <v>Ⅰ</v>
      </c>
      <c r="B125" s="308" t="str">
        <f>'随時②-2'!B22</f>
        <v>３－１－（３）－コ</v>
      </c>
      <c r="C125" s="483" t="str">
        <f>'随時②-2'!C22</f>
        <v>校内・地域支援の推進</v>
      </c>
      <c r="D125" s="249">
        <v>202</v>
      </c>
      <c r="E125" s="309" t="str">
        <f>IF($R125=1,"",VLOOKUP($D125,'随時②-2'!$D$21:$L$35,2))</f>
        <v>報償費</v>
      </c>
      <c r="F125" s="309" t="str">
        <f>IF($R125=1,"取消し",VLOOKUP($D125,'随時②-2'!$D$21:$L$35,3))</f>
        <v>人権研修会講師謝礼</v>
      </c>
      <c r="G125" s="316">
        <f>IF($R125=1,,VLOOKUP($D125,'随時②-2'!$D$21:$L$35,4))</f>
        <v>3000</v>
      </c>
      <c r="H125" s="317">
        <f>IF($R125=1,,VLOOKUP($D125,'随時②-2'!$D$21:$L$35,5))</f>
        <v>1</v>
      </c>
      <c r="I125" s="317">
        <f>IF($R125=1,,VLOOKUP($D125,'随時②-2'!$D$21:$L$35,6))</f>
        <v>1</v>
      </c>
      <c r="J125" s="318">
        <f>IF($R125=1,,VLOOKUP($D125,'随時②-2'!$D$21:$L$35,7))</f>
        <v>3000</v>
      </c>
      <c r="K125" s="313" t="str">
        <f t="shared" si="14"/>
        <v>人権研修会講師謝礼</v>
      </c>
      <c r="L125" s="314">
        <f t="shared" si="15"/>
        <v>3000</v>
      </c>
      <c r="M125" s="336">
        <f t="shared" si="16"/>
        <v>1</v>
      </c>
      <c r="N125" s="336">
        <f t="shared" si="17"/>
        <v>1</v>
      </c>
      <c r="O125" s="304">
        <f t="shared" si="11"/>
        <v>3000</v>
      </c>
      <c r="P125" s="305">
        <f>IF($R125=1,"",VLOOKUP($D125,'随時②-2'!$D$21:$L$35,8))</f>
        <v>0</v>
      </c>
      <c r="Q125" s="306">
        <f>IF($R125=1,"",VLOOKUP($D125,'随時②-2'!$D$21:$L$35,9))</f>
        <v>0</v>
      </c>
      <c r="R125" s="24">
        <f>IF(ISNA(MATCH($D125,'随時②-2'!$D$4:$D$18,0)),0,1)</f>
        <v>0</v>
      </c>
      <c r="S125" s="61" t="str">
        <f t="shared" si="10"/>
        <v/>
      </c>
      <c r="T125" s="61" t="str">
        <f t="shared" si="12"/>
        <v/>
      </c>
      <c r="U125" s="5">
        <f t="shared" si="13"/>
        <v>1</v>
      </c>
    </row>
    <row r="126" spans="1:21" ht="13.5" customHeight="1" x14ac:dyDescent="0.15">
      <c r="A126" s="307" t="str">
        <f>'随時②-2'!A23</f>
        <v>Ⅰ</v>
      </c>
      <c r="B126" s="308" t="str">
        <f>'随時②-2'!B23</f>
        <v>３－１－（３）－コ</v>
      </c>
      <c r="C126" s="483" t="str">
        <f>'随時②-2'!C23</f>
        <v>校内・地域支援の推進</v>
      </c>
      <c r="D126" s="249">
        <v>203</v>
      </c>
      <c r="E126" s="309" t="str">
        <f>IF($R126=1,"",VLOOKUP($D126,'随時②-2'!$D$21:$L$35,2))</f>
        <v>報償費</v>
      </c>
      <c r="F126" s="309" t="str">
        <f>IF($R126=1,"取消し",VLOOKUP($D126,'随時②-2'!$D$21:$L$35,3))</f>
        <v>研究授業指導助言者謝礼金</v>
      </c>
      <c r="G126" s="316">
        <f>IF($R126=1,,VLOOKUP($D126,'随時②-2'!$D$21:$L$35,4))</f>
        <v>5000</v>
      </c>
      <c r="H126" s="317">
        <f>IF($R126=1,,VLOOKUP($D126,'随時②-2'!$D$21:$L$35,5))</f>
        <v>1</v>
      </c>
      <c r="I126" s="317">
        <f>IF($R126=1,,VLOOKUP($D126,'随時②-2'!$D$21:$L$35,6))</f>
        <v>8</v>
      </c>
      <c r="J126" s="318">
        <f>IF($R126=1,,VLOOKUP($D126,'随時②-2'!$D$21:$L$35,7))</f>
        <v>40000</v>
      </c>
      <c r="K126" s="313" t="str">
        <f t="shared" si="14"/>
        <v>研究授業指導助言者謝礼金</v>
      </c>
      <c r="L126" s="314">
        <f t="shared" si="15"/>
        <v>5000</v>
      </c>
      <c r="M126" s="315">
        <f t="shared" si="16"/>
        <v>1</v>
      </c>
      <c r="N126" s="336">
        <v>7</v>
      </c>
      <c r="O126" s="304">
        <f t="shared" si="11"/>
        <v>35000</v>
      </c>
      <c r="P126" s="305">
        <f>IF($R126=1,"",VLOOKUP($D126,'随時②-2'!$D$21:$L$35,8))</f>
        <v>0</v>
      </c>
      <c r="Q126" s="306">
        <f>IF($R126=1,"",VLOOKUP($D126,'随時②-2'!$D$21:$L$35,9))</f>
        <v>0</v>
      </c>
      <c r="R126" s="24">
        <f>IF(ISNA(MATCH($D126,'随時②-2'!$D$4:$D$18,0)),0,1)</f>
        <v>0</v>
      </c>
      <c r="S126" s="61" t="str">
        <f t="shared" si="10"/>
        <v/>
      </c>
      <c r="T126" s="61" t="str">
        <f t="shared" si="12"/>
        <v/>
      </c>
      <c r="U126" s="5">
        <f t="shared" si="13"/>
        <v>1</v>
      </c>
    </row>
    <row r="127" spans="1:21" ht="13.5" customHeight="1" x14ac:dyDescent="0.15">
      <c r="A127" s="307" t="str">
        <f>'随時②-2'!A24</f>
        <v>Ⅰ</v>
      </c>
      <c r="B127" s="308" t="str">
        <f>'随時②-2'!B24</f>
        <v>３－１－（３）－（コ）</v>
      </c>
      <c r="C127" s="483" t="str">
        <f>'随時②-2'!C24</f>
        <v>知的障がい支援学校としての専門性の向上</v>
      </c>
      <c r="D127" s="249">
        <v>204</v>
      </c>
      <c r="E127" s="309" t="str">
        <f>IF($R127=1,"",VLOOKUP($D127,'随時②-2'!$D$21:$L$35,2))</f>
        <v>旅費</v>
      </c>
      <c r="F127" s="309" t="str">
        <f>IF($R127=1,"取消し",VLOOKUP($D127,'随時②-2'!$D$21:$L$35,3))</f>
        <v>職員研修講師招へい旅費</v>
      </c>
      <c r="G127" s="316">
        <f>IF($R127=1,,VLOOKUP($D127,'随時②-2'!$D$21:$L$35,4))</f>
        <v>2820</v>
      </c>
      <c r="H127" s="317">
        <f>IF($R127=1,,VLOOKUP($D127,'随時②-2'!$D$21:$L$35,5))</f>
        <v>1</v>
      </c>
      <c r="I127" s="317">
        <f>IF($R127=1,,VLOOKUP($D127,'随時②-2'!$D$21:$L$35,6))</f>
        <v>1</v>
      </c>
      <c r="J127" s="318">
        <f>IF($R127=1,,VLOOKUP($D127,'随時②-2'!$D$21:$L$35,7))</f>
        <v>2820</v>
      </c>
      <c r="K127" s="313" t="str">
        <f t="shared" si="14"/>
        <v>職員研修講師招へい旅費</v>
      </c>
      <c r="L127" s="314">
        <f t="shared" si="15"/>
        <v>2820</v>
      </c>
      <c r="M127" s="315">
        <f t="shared" si="16"/>
        <v>1</v>
      </c>
      <c r="N127" s="315">
        <f t="shared" si="17"/>
        <v>1</v>
      </c>
      <c r="O127" s="304">
        <f t="shared" si="11"/>
        <v>2820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t="str">
        <f>'随時②-2'!A25</f>
        <v>Ⅴ</v>
      </c>
      <c r="B128" s="308" t="str">
        <f>'随時②-2'!B25</f>
        <v>３－１－（１）－カ</v>
      </c>
      <c r="C128" s="483" t="str">
        <f>'随時②-2'!C25</f>
        <v>知的障がい支援学校としての専門性向上</v>
      </c>
      <c r="D128" s="249">
        <v>205</v>
      </c>
      <c r="E128" s="309" t="str">
        <f>IF($R128=1,"",VLOOKUP($D128,'随時②-2'!$D$21:$L$35,2))</f>
        <v>消耗需用費</v>
      </c>
      <c r="F128" s="309" t="str">
        <f>IF($R128=1,"取消し",VLOOKUP($D128,'随時②-2'!$D$21:$L$35,3))</f>
        <v>５０型テレビ（台付）</v>
      </c>
      <c r="G128" s="316">
        <f>IF($R128=1,,VLOOKUP($D128,'随時②-2'!$D$21:$L$35,4))</f>
        <v>92280</v>
      </c>
      <c r="H128" s="317">
        <f>IF($R128=1,,VLOOKUP($D128,'随時②-2'!$D$21:$L$35,5))</f>
        <v>1</v>
      </c>
      <c r="I128" s="317">
        <f>IF($R128=1,,VLOOKUP($D128,'随時②-2'!$D$21:$L$35,6))</f>
        <v>1</v>
      </c>
      <c r="J128" s="318">
        <f>IF($R128=1,,VLOOKUP($D128,'随時②-2'!$D$21:$L$35,7))</f>
        <v>92280</v>
      </c>
      <c r="K128" s="313" t="str">
        <f t="shared" si="14"/>
        <v>５０型テレビ（台付）</v>
      </c>
      <c r="L128" s="314">
        <v>85320</v>
      </c>
      <c r="M128" s="315">
        <f t="shared" si="16"/>
        <v>1</v>
      </c>
      <c r="N128" s="315">
        <v>1</v>
      </c>
      <c r="O128" s="304">
        <f t="shared" si="11"/>
        <v>85320</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t="str">
        <f>'随時②-2'!A26</f>
        <v>Ⅴ</v>
      </c>
      <c r="B129" s="308" t="str">
        <f>'随時②-2'!B26</f>
        <v>３－１－（１）－カ</v>
      </c>
      <c r="C129" s="483" t="str">
        <f>'随時②-2'!C26</f>
        <v>知的障がい支援学校としての専門性向上</v>
      </c>
      <c r="D129" s="249">
        <v>206</v>
      </c>
      <c r="E129" s="309" t="str">
        <f>IF($R129=1,"",VLOOKUP($D129,'随時②-2'!$D$21:$L$35,2))</f>
        <v>消耗需用費</v>
      </c>
      <c r="F129" s="309" t="str">
        <f>IF($R129=1,"取消し",VLOOKUP($D129,'随時②-2'!$D$21:$L$35,3))</f>
        <v>オープンネット設備消耗品</v>
      </c>
      <c r="G129" s="316">
        <f>IF($R129=1,,VLOOKUP($D129,'随時②-2'!$D$21:$L$35,4))</f>
        <v>30000</v>
      </c>
      <c r="H129" s="317">
        <f>IF($R129=1,,VLOOKUP($D129,'随時②-2'!$D$21:$L$35,5))</f>
        <v>1</v>
      </c>
      <c r="I129" s="317">
        <f>IF($R129=1,,VLOOKUP($D129,'随時②-2'!$D$21:$L$35,6))</f>
        <v>1</v>
      </c>
      <c r="J129" s="318">
        <f>IF($R129=1,,VLOOKUP($D129,'随時②-2'!$D$21:$L$35,7))</f>
        <v>30000</v>
      </c>
      <c r="K129" s="313" t="str">
        <f t="shared" si="14"/>
        <v>オープンネット設備消耗品</v>
      </c>
      <c r="L129" s="314">
        <f t="shared" si="15"/>
        <v>30000</v>
      </c>
      <c r="M129" s="315">
        <f t="shared" si="16"/>
        <v>1</v>
      </c>
      <c r="N129" s="315"/>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t="str">
        <f>'随時②-2'!A27</f>
        <v>Ⅷ</v>
      </c>
      <c r="B130" s="308" t="str">
        <f>'随時②-2'!B27</f>
        <v>３－４－（２）－エ</v>
      </c>
      <c r="C130" s="483" t="str">
        <f>'随時②-2'!C27</f>
        <v>進路指導の充実・発展</v>
      </c>
      <c r="D130" s="249">
        <v>207</v>
      </c>
      <c r="E130" s="309" t="str">
        <f>IF($R130=1,"",VLOOKUP($D130,'随時②-2'!$D$21:$L$35,2))</f>
        <v>消耗需用費</v>
      </c>
      <c r="F130" s="309" t="str">
        <f>IF($R130=1,"取消し",VLOOKUP($D130,'随時②-2'!$D$21:$L$35,3))</f>
        <v>学校案内パンフレット</v>
      </c>
      <c r="G130" s="316">
        <f>IF($R130=1,,VLOOKUP($D130,'随時②-2'!$D$21:$L$35,4))</f>
        <v>10</v>
      </c>
      <c r="H130" s="317">
        <f>IF($R130=1,,VLOOKUP($D130,'随時②-2'!$D$21:$L$35,5))</f>
        <v>1000</v>
      </c>
      <c r="I130" s="317">
        <f>IF($R130=1,,VLOOKUP($D130,'随時②-2'!$D$21:$L$35,6))</f>
        <v>1</v>
      </c>
      <c r="J130" s="318">
        <f>IF($R130=1,,VLOOKUP($D130,'随時②-2'!$D$21:$L$35,7))</f>
        <v>10000</v>
      </c>
      <c r="K130" s="313" t="str">
        <f t="shared" si="14"/>
        <v>学校案内パンフレット</v>
      </c>
      <c r="L130" s="314">
        <v>7.41</v>
      </c>
      <c r="M130" s="315">
        <f t="shared" si="16"/>
        <v>1000</v>
      </c>
      <c r="N130" s="315">
        <f t="shared" si="17"/>
        <v>1</v>
      </c>
      <c r="O130" s="304">
        <f t="shared" si="11"/>
        <v>7410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t="str">
        <f>'随時②-2'!A28</f>
        <v>Ⅻ</v>
      </c>
      <c r="B131" s="308" t="str">
        <f>'随時②-2'!B28</f>
        <v>3－1－（3）－ケ</v>
      </c>
      <c r="C131" s="483" t="str">
        <f>'随時②-2'!C28</f>
        <v>校内・地域支援の推進</v>
      </c>
      <c r="D131" s="249">
        <v>208</v>
      </c>
      <c r="E131" s="309" t="str">
        <f>IF($R131=1,"",VLOOKUP($D131,'随時②-2'!$D$21:$L$35,2))</f>
        <v>役務費</v>
      </c>
      <c r="F131" s="309" t="str">
        <f>IF($R131=1,"取消し",VLOOKUP($D131,'随時②-2'!$D$21:$L$35,3))</f>
        <v>交流事業・作品展物品運搬</v>
      </c>
      <c r="G131" s="316">
        <f>IF($R131=1,,VLOOKUP($D131,'随時②-2'!$D$21:$L$35,4))</f>
        <v>10750</v>
      </c>
      <c r="H131" s="317">
        <f>IF($R131=1,,VLOOKUP($D131,'随時②-2'!$D$21:$L$35,5))</f>
        <v>1</v>
      </c>
      <c r="I131" s="317">
        <f>IF($R131=1,,VLOOKUP($D131,'随時②-2'!$D$21:$L$35,6))</f>
        <v>2</v>
      </c>
      <c r="J131" s="318">
        <f>IF($R131=1,,VLOOKUP($D131,'随時②-2'!$D$21:$L$35,7))</f>
        <v>21500</v>
      </c>
      <c r="K131" s="313" t="str">
        <f t="shared" si="14"/>
        <v>交流事業・作品展物品運搬</v>
      </c>
      <c r="L131" s="314">
        <f t="shared" si="15"/>
        <v>10750</v>
      </c>
      <c r="M131" s="315">
        <f t="shared" si="16"/>
        <v>1</v>
      </c>
      <c r="N131" s="315"/>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f t="shared" si="13"/>
        <v>5</v>
      </c>
    </row>
    <row r="132" spans="1:21" ht="13.5" customHeight="1" x14ac:dyDescent="0.15">
      <c r="A132" s="307" t="str">
        <f>'随時②-2'!A29</f>
        <v>Ⅻ</v>
      </c>
      <c r="B132" s="308" t="str">
        <f>'随時②-2'!B29</f>
        <v>3－1－（3）－ケ</v>
      </c>
      <c r="C132" s="483" t="str">
        <f>'随時②-2'!C29</f>
        <v>校内・地域支援の推進</v>
      </c>
      <c r="D132" s="249">
        <v>209</v>
      </c>
      <c r="E132" s="309" t="str">
        <f>IF($R132=1,"",VLOOKUP($D132,'随時②-2'!$D$21:$L$35,2))</f>
        <v>役務費</v>
      </c>
      <c r="F132" s="309" t="str">
        <f>IF($R132=1,"取消し",VLOOKUP($D132,'随時②-2'!$D$21:$L$35,3))</f>
        <v>北河内ブロック展作品運搬費</v>
      </c>
      <c r="G132" s="316">
        <f>IF($R132=1,,VLOOKUP($D132,'随時②-2'!$D$21:$L$35,4))</f>
        <v>500</v>
      </c>
      <c r="H132" s="317">
        <f>IF($R132=1,,VLOOKUP($D132,'随時②-2'!$D$21:$L$35,5))</f>
        <v>1</v>
      </c>
      <c r="I132" s="317">
        <f>IF($R132=1,,VLOOKUP($D132,'随時②-2'!$D$21:$L$35,6))</f>
        <v>1</v>
      </c>
      <c r="J132" s="318">
        <f>IF($R132=1,,VLOOKUP($D132,'随時②-2'!$D$21:$L$35,7))</f>
        <v>500</v>
      </c>
      <c r="K132" s="313" t="str">
        <f t="shared" si="14"/>
        <v>北河内ブロック展作品運搬費</v>
      </c>
      <c r="L132" s="314">
        <f t="shared" si="15"/>
        <v>500</v>
      </c>
      <c r="M132" s="315">
        <f t="shared" si="16"/>
        <v>1</v>
      </c>
      <c r="N132" s="315">
        <f t="shared" si="17"/>
        <v>1</v>
      </c>
      <c r="O132" s="304">
        <f t="shared" si="11"/>
        <v>500</v>
      </c>
      <c r="P132" s="305">
        <f>IF($R132=1,"",VLOOKUP($D132,'随時②-2'!$D$21:$L$35,8))</f>
        <v>0</v>
      </c>
      <c r="Q132" s="306">
        <f>IF($R132=1,"",VLOOKUP($D132,'随時②-2'!$D$21:$L$35,9))</f>
        <v>0</v>
      </c>
      <c r="R132" s="24">
        <f>IF(ISNA(MATCH($D132,'随時②-2'!$D$4:$D$18,0)),0,1)</f>
        <v>0</v>
      </c>
      <c r="S132" s="61" t="str">
        <f t="shared" si="18"/>
        <v/>
      </c>
      <c r="T132" s="61" t="str">
        <f t="shared" si="19"/>
        <v/>
      </c>
      <c r="U132" s="5">
        <f t="shared" si="13"/>
        <v>5</v>
      </c>
    </row>
    <row r="133" spans="1:21" ht="13.5" customHeight="1" x14ac:dyDescent="0.15">
      <c r="A133" s="307" t="str">
        <f>'随時②-2'!A30</f>
        <v>Ⅵ</v>
      </c>
      <c r="B133" s="308" t="str">
        <f>'随時②-2'!B30</f>
        <v>３－１－（１）－エ</v>
      </c>
      <c r="C133" s="483" t="str">
        <f>'随時②-2'!C30</f>
        <v>知的障がい支援学校としての専門性向上</v>
      </c>
      <c r="D133" s="249">
        <v>210</v>
      </c>
      <c r="E133" s="309" t="str">
        <f>IF($R133=1,"",VLOOKUP($D133,'随時②-2'!$D$21:$L$35,2))</f>
        <v>負担金、補助及び交付金</v>
      </c>
      <c r="F133" s="309" t="str">
        <f>IF($R133=1,"取消し",VLOOKUP($D133,'随時②-2'!$D$21:$L$35,3))</f>
        <v>各種団体負担金（会費）</v>
      </c>
      <c r="G133" s="316">
        <f>IF($R133=1,,VLOOKUP($D133,'随時②-2'!$D$21:$L$35,4))</f>
        <v>80390</v>
      </c>
      <c r="H133" s="317">
        <f>IF($R133=1,,VLOOKUP($D133,'随時②-2'!$D$21:$L$35,5))</f>
        <v>1</v>
      </c>
      <c r="I133" s="317">
        <f>IF($R133=1,,VLOOKUP($D133,'随時②-2'!$D$21:$L$35,6))</f>
        <v>1</v>
      </c>
      <c r="J133" s="318">
        <f>IF($R133=1,,VLOOKUP($D133,'随時②-2'!$D$21:$L$35,7))</f>
        <v>80390</v>
      </c>
      <c r="K133" s="313" t="str">
        <f t="shared" si="14"/>
        <v>各種団体負担金（会費）</v>
      </c>
      <c r="L133" s="314">
        <f t="shared" si="15"/>
        <v>80390</v>
      </c>
      <c r="M133" s="315">
        <f t="shared" si="16"/>
        <v>1</v>
      </c>
      <c r="N133" s="315">
        <f t="shared" si="17"/>
        <v>1</v>
      </c>
      <c r="O133" s="304">
        <f t="shared" ref="O133:O138" si="20">L133*M133*N133</f>
        <v>80390</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9</v>
      </c>
    </row>
    <row r="134" spans="1:21" ht="13.5" customHeight="1" x14ac:dyDescent="0.15">
      <c r="A134" s="307">
        <f>'随時②-2'!A31</f>
        <v>0</v>
      </c>
      <c r="B134" s="308">
        <f>'随時②-2'!B31</f>
        <v>0</v>
      </c>
      <c r="C134" s="48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8" t="s">
        <v>215</v>
      </c>
      <c r="I141" s="619"/>
      <c r="J141" s="503" t="s">
        <v>262</v>
      </c>
      <c r="K141" s="36" t="s">
        <v>212</v>
      </c>
      <c r="L141" s="579" t="s">
        <v>213</v>
      </c>
      <c r="M141" s="620"/>
      <c r="N141" s="621" t="s">
        <v>145</v>
      </c>
      <c r="O141" s="622"/>
      <c r="P141" s="636" t="s">
        <v>98</v>
      </c>
      <c r="Q141" s="637"/>
    </row>
    <row r="142" spans="1:21" ht="14.25" thickTop="1" x14ac:dyDescent="0.15">
      <c r="F142" s="341" t="s">
        <v>80</v>
      </c>
      <c r="G142" s="342">
        <f>SUMIF($E$4:$E$138,$F142,$J$4:$J$138)</f>
        <v>118000</v>
      </c>
      <c r="H142" s="623">
        <f>SUMIF($E$4:$E$138,$F142,$S$4:$S$138)</f>
        <v>0</v>
      </c>
      <c r="I142" s="624"/>
      <c r="J142" s="343">
        <f>G142-H142</f>
        <v>118000</v>
      </c>
      <c r="K142" s="342">
        <f>SUMIF($E$4:$E$138,$F142,$O$4:$O$138)</f>
        <v>98000</v>
      </c>
      <c r="L142" s="623">
        <f>SUMIF($E$4:$E$138,$F142,$T$4:$T$138)</f>
        <v>0</v>
      </c>
      <c r="M142" s="625"/>
      <c r="N142" s="626">
        <f>K142-L142</f>
        <v>98000</v>
      </c>
      <c r="O142" s="627"/>
      <c r="P142" s="570">
        <f>J142-N142</f>
        <v>20000</v>
      </c>
      <c r="Q142" s="638"/>
    </row>
    <row r="143" spans="1:21" x14ac:dyDescent="0.15">
      <c r="F143" s="341" t="s">
        <v>81</v>
      </c>
      <c r="G143" s="344">
        <f t="shared" ref="G143:G150" si="22">SUMIF($E$4:$E$138,$F143,$J$4:$J$138)</f>
        <v>316820</v>
      </c>
      <c r="H143" s="567">
        <f>SUMIF($E$4:$E$138,$F143,$S$4:$S$138)</f>
        <v>0</v>
      </c>
      <c r="I143" s="616"/>
      <c r="J143" s="345">
        <f>G143-H143</f>
        <v>316820</v>
      </c>
      <c r="K143" s="342">
        <f t="shared" ref="K143:K150" si="23">SUMIF($E$4:$E$138,$F143,$O$4:$O$138)</f>
        <v>285320</v>
      </c>
      <c r="L143" s="566">
        <f t="shared" ref="L143:L149" si="24">SUMIF($E$4:$E$138,$F143,$T$4:$T$138)</f>
        <v>0</v>
      </c>
      <c r="M143" s="569"/>
      <c r="N143" s="617">
        <f>K143-L143</f>
        <v>285320</v>
      </c>
      <c r="O143" s="616"/>
      <c r="P143" s="566">
        <f t="shared" ref="P143:P150" si="25">J143-N143</f>
        <v>31500</v>
      </c>
      <c r="Q143" s="569"/>
    </row>
    <row r="144" spans="1:21" x14ac:dyDescent="0.15">
      <c r="F144" s="341" t="s">
        <v>105</v>
      </c>
      <c r="G144" s="342">
        <f t="shared" si="22"/>
        <v>408890</v>
      </c>
      <c r="H144" s="567">
        <f t="shared" ref="H144:H149" si="26">SUMIF($E$4:$E$138,$F144,$S$4:$S$138)</f>
        <v>0</v>
      </c>
      <c r="I144" s="616"/>
      <c r="J144" s="345">
        <f t="shared" ref="J144:J150" si="27">G144-H144</f>
        <v>408890</v>
      </c>
      <c r="K144" s="342">
        <f t="shared" si="23"/>
        <v>262194</v>
      </c>
      <c r="L144" s="566">
        <f t="shared" si="24"/>
        <v>0</v>
      </c>
      <c r="M144" s="569"/>
      <c r="N144" s="617">
        <f t="shared" ref="N144:N150" si="28">K144-L144</f>
        <v>262194</v>
      </c>
      <c r="O144" s="616"/>
      <c r="P144" s="566">
        <f t="shared" si="25"/>
        <v>146696</v>
      </c>
      <c r="Q144" s="569"/>
    </row>
    <row r="145" spans="6:17" x14ac:dyDescent="0.15">
      <c r="F145" s="341" t="s">
        <v>106</v>
      </c>
      <c r="G145" s="342">
        <f t="shared" si="22"/>
        <v>0</v>
      </c>
      <c r="H145" s="567">
        <f t="shared" si="26"/>
        <v>0</v>
      </c>
      <c r="I145" s="616"/>
      <c r="J145" s="345">
        <f t="shared" si="27"/>
        <v>0</v>
      </c>
      <c r="K145" s="342">
        <f t="shared" si="23"/>
        <v>0</v>
      </c>
      <c r="L145" s="566">
        <f t="shared" si="24"/>
        <v>0</v>
      </c>
      <c r="M145" s="569"/>
      <c r="N145" s="617">
        <f t="shared" si="28"/>
        <v>0</v>
      </c>
      <c r="O145" s="616"/>
      <c r="P145" s="566">
        <f t="shared" si="25"/>
        <v>0</v>
      </c>
      <c r="Q145" s="569"/>
    </row>
    <row r="146" spans="6:17" x14ac:dyDescent="0.15">
      <c r="F146" s="341" t="s">
        <v>82</v>
      </c>
      <c r="G146" s="342">
        <f t="shared" si="22"/>
        <v>22000</v>
      </c>
      <c r="H146" s="567">
        <f t="shared" si="26"/>
        <v>0</v>
      </c>
      <c r="I146" s="616"/>
      <c r="J146" s="345">
        <f t="shared" si="27"/>
        <v>22000</v>
      </c>
      <c r="K146" s="342">
        <f t="shared" si="23"/>
        <v>500</v>
      </c>
      <c r="L146" s="566">
        <f t="shared" si="24"/>
        <v>0</v>
      </c>
      <c r="M146" s="569"/>
      <c r="N146" s="617">
        <f t="shared" si="28"/>
        <v>500</v>
      </c>
      <c r="O146" s="616"/>
      <c r="P146" s="566">
        <f t="shared" si="25"/>
        <v>21500</v>
      </c>
      <c r="Q146" s="569"/>
    </row>
    <row r="147" spans="6:17" x14ac:dyDescent="0.15">
      <c r="F147" s="341" t="s">
        <v>83</v>
      </c>
      <c r="G147" s="342">
        <f t="shared" si="22"/>
        <v>0</v>
      </c>
      <c r="H147" s="567">
        <f t="shared" si="26"/>
        <v>0</v>
      </c>
      <c r="I147" s="616"/>
      <c r="J147" s="345">
        <f t="shared" si="27"/>
        <v>0</v>
      </c>
      <c r="K147" s="342">
        <f t="shared" si="23"/>
        <v>0</v>
      </c>
      <c r="L147" s="566">
        <f t="shared" si="24"/>
        <v>0</v>
      </c>
      <c r="M147" s="569"/>
      <c r="N147" s="617">
        <f t="shared" si="28"/>
        <v>0</v>
      </c>
      <c r="O147" s="616"/>
      <c r="P147" s="566">
        <f t="shared" si="25"/>
        <v>0</v>
      </c>
      <c r="Q147" s="569"/>
    </row>
    <row r="148" spans="6:17" x14ac:dyDescent="0.15">
      <c r="F148" s="341" t="s">
        <v>84</v>
      </c>
      <c r="G148" s="342">
        <f t="shared" si="22"/>
        <v>0</v>
      </c>
      <c r="H148" s="567">
        <f t="shared" si="26"/>
        <v>0</v>
      </c>
      <c r="I148" s="616"/>
      <c r="J148" s="345">
        <f t="shared" si="27"/>
        <v>0</v>
      </c>
      <c r="K148" s="342">
        <f t="shared" si="23"/>
        <v>0</v>
      </c>
      <c r="L148" s="566">
        <f t="shared" si="24"/>
        <v>0</v>
      </c>
      <c r="M148" s="569"/>
      <c r="N148" s="617">
        <f t="shared" si="28"/>
        <v>0</v>
      </c>
      <c r="O148" s="616"/>
      <c r="P148" s="566">
        <f t="shared" si="25"/>
        <v>0</v>
      </c>
      <c r="Q148" s="569"/>
    </row>
    <row r="149" spans="6:17" x14ac:dyDescent="0.15">
      <c r="F149" s="341" t="s">
        <v>85</v>
      </c>
      <c r="G149" s="342">
        <f t="shared" si="22"/>
        <v>0</v>
      </c>
      <c r="H149" s="567">
        <f t="shared" si="26"/>
        <v>0</v>
      </c>
      <c r="I149" s="616"/>
      <c r="J149" s="345">
        <f t="shared" si="27"/>
        <v>0</v>
      </c>
      <c r="K149" s="342">
        <f t="shared" si="23"/>
        <v>0</v>
      </c>
      <c r="L149" s="566">
        <f t="shared" si="24"/>
        <v>0</v>
      </c>
      <c r="M149" s="569"/>
      <c r="N149" s="617">
        <f t="shared" si="28"/>
        <v>0</v>
      </c>
      <c r="O149" s="616"/>
      <c r="P149" s="566">
        <f t="shared" si="25"/>
        <v>0</v>
      </c>
      <c r="Q149" s="569"/>
    </row>
    <row r="150" spans="6:17" ht="14.25" thickBot="1" x14ac:dyDescent="0.2">
      <c r="F150" s="341" t="s">
        <v>117</v>
      </c>
      <c r="G150" s="342">
        <f t="shared" si="22"/>
        <v>229890</v>
      </c>
      <c r="H150" s="567">
        <f>SUMIF($E$4:$E$138,$F150,$S$4:$S$138)+'2-3'!G122</f>
        <v>11000</v>
      </c>
      <c r="I150" s="616"/>
      <c r="J150" s="345">
        <f t="shared" si="27"/>
        <v>218890</v>
      </c>
      <c r="K150" s="342">
        <f t="shared" si="23"/>
        <v>165790</v>
      </c>
      <c r="L150" s="634">
        <f>SUMIF($E$4:$E$138,$F150,$T$4:$T$138)+'2-3'!E122</f>
        <v>11000</v>
      </c>
      <c r="M150" s="635"/>
      <c r="N150" s="617">
        <f t="shared" si="28"/>
        <v>154790</v>
      </c>
      <c r="O150" s="616"/>
      <c r="P150" s="634">
        <f t="shared" si="25"/>
        <v>64100</v>
      </c>
      <c r="Q150" s="635"/>
    </row>
    <row r="151" spans="6:17" ht="15" thickTop="1" thickBot="1" x14ac:dyDescent="0.2">
      <c r="F151" s="348" t="s">
        <v>11</v>
      </c>
      <c r="G151" s="349">
        <f>SUM(G142:G150)</f>
        <v>1095600</v>
      </c>
      <c r="H151" s="563">
        <f>SUM(H142:I150)</f>
        <v>11000</v>
      </c>
      <c r="I151" s="630"/>
      <c r="J151" s="349">
        <f>SUM(J142:J150)</f>
        <v>1084600</v>
      </c>
      <c r="K151" s="349">
        <f>SUM(K142:K150)</f>
        <v>811804</v>
      </c>
      <c r="L151" s="631">
        <f>SUM(L142:M150)</f>
        <v>11000</v>
      </c>
      <c r="M151" s="632"/>
      <c r="N151" s="630">
        <f>SUM(N142:O150)</f>
        <v>800804</v>
      </c>
      <c r="O151" s="633"/>
      <c r="P151" s="631">
        <f>SUM(P142:Q150)</f>
        <v>283796</v>
      </c>
      <c r="Q151" s="632"/>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B18" sqref="B18:K18"/>
      <selection pane="topRight" activeCell="B18" sqref="B18:K18"/>
      <selection pane="bottomLeft" activeCell="B18" sqref="B18:K18"/>
      <selection pane="bottomRight" activeCell="G65" sqref="G6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3" t="s">
        <v>221</v>
      </c>
      <c r="B1" s="643"/>
      <c r="C1" s="643"/>
      <c r="D1" s="643"/>
      <c r="E1" s="643"/>
      <c r="F1" s="643"/>
      <c r="G1" s="644"/>
      <c r="H1" s="644"/>
      <c r="I1" s="644"/>
    </row>
    <row r="2" spans="1:10" ht="15" customHeight="1" thickBot="1" x14ac:dyDescent="0.2">
      <c r="A2" s="8"/>
      <c r="B2" s="7" t="s">
        <v>196</v>
      </c>
      <c r="C2" s="85"/>
      <c r="E2" s="114"/>
      <c r="F2" s="115" t="s">
        <v>97</v>
      </c>
      <c r="G2" s="203">
        <f>SUM(E5:E119)</f>
        <v>80390</v>
      </c>
      <c r="H2" s="70" t="s">
        <v>147</v>
      </c>
      <c r="I2" s="203">
        <f>SUM(H5:H119)</f>
        <v>0</v>
      </c>
    </row>
    <row r="3" spans="1:10" ht="15" customHeight="1" thickBot="1" x14ac:dyDescent="0.2">
      <c r="A3" s="8"/>
      <c r="B3" s="7"/>
      <c r="C3" s="85"/>
      <c r="E3" s="639" t="s">
        <v>206</v>
      </c>
      <c r="F3" s="640"/>
      <c r="G3" s="641"/>
      <c r="H3" s="639" t="s">
        <v>146</v>
      </c>
      <c r="I3" s="642"/>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80390</v>
      </c>
      <c r="F121" s="116" t="s">
        <v>255</v>
      </c>
      <c r="G121" s="176">
        <f>SUM(F5:F119)</f>
        <v>82890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4" t="s">
        <v>263</v>
      </c>
      <c r="E123" s="213">
        <f>E121-E122</f>
        <v>69390</v>
      </c>
      <c r="F123" s="505" t="s">
        <v>262</v>
      </c>
      <c r="G123" s="178">
        <f>G121-G122</f>
        <v>71890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2C02C3E-3283-42E0-8063-4CEA3DBCB005}">
  <ds:schemaRef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2020-04-30T02:21:39Z</cp:lastPrinted>
  <dcterms:created xsi:type="dcterms:W3CDTF">2007-02-21T01:05:33Z</dcterms:created>
  <dcterms:modified xsi:type="dcterms:W3CDTF">2020-07-20T06:20:28Z</dcterms:modified>
</cp:coreProperties>
</file>