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995" windowWidth="11205" windowHeight="429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_FilterDatabase" localSheetId="7" hidden="1">'2-2'!$A$3:$W$151</definedName>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'3-2'!$A$1:$Q$49</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R57" i="36"/>
  <c r="I57" i="36"/>
  <c r="N57" i="36"/>
  <c r="R58" i="36"/>
  <c r="R59" i="36"/>
  <c r="H59" i="36"/>
  <c r="R60" i="36"/>
  <c r="R61" i="36"/>
  <c r="R62" i="36"/>
  <c r="R63" i="36"/>
  <c r="P63" i="36"/>
  <c r="R64" i="36"/>
  <c r="R65" i="36"/>
  <c r="R66" i="36"/>
  <c r="J66" i="36"/>
  <c r="R67" i="36"/>
  <c r="R68" i="36"/>
  <c r="P68" i="36"/>
  <c r="R69" i="36"/>
  <c r="R70" i="36"/>
  <c r="P70" i="36"/>
  <c r="R71" i="36"/>
  <c r="R72" i="36"/>
  <c r="R73" i="36"/>
  <c r="Q73" i="36"/>
  <c r="R74" i="36"/>
  <c r="E74" i="36"/>
  <c r="R75" i="36"/>
  <c r="R76" i="36"/>
  <c r="R77" i="36"/>
  <c r="R78" i="36"/>
  <c r="E78" i="36"/>
  <c r="R79" i="36"/>
  <c r="R80" i="36"/>
  <c r="R81" i="36"/>
  <c r="R82" i="36"/>
  <c r="R83" i="36"/>
  <c r="Q83" i="36"/>
  <c r="R84" i="36"/>
  <c r="R85" i="36"/>
  <c r="J85" i="36"/>
  <c r="R86" i="36"/>
  <c r="E86" i="36"/>
  <c r="R87" i="36"/>
  <c r="R88" i="36"/>
  <c r="R89" i="36"/>
  <c r="G89" i="36"/>
  <c r="R90" i="36"/>
  <c r="F90" i="36"/>
  <c r="R91" i="36"/>
  <c r="R92" i="36"/>
  <c r="R93" i="36"/>
  <c r="I93" i="36"/>
  <c r="R94" i="36"/>
  <c r="R95" i="36"/>
  <c r="R96" i="36"/>
  <c r="R97" i="36"/>
  <c r="R98" i="36"/>
  <c r="R99" i="36"/>
  <c r="R100" i="36"/>
  <c r="R101" i="36"/>
  <c r="R102" i="36"/>
  <c r="Q102" i="36"/>
  <c r="R103" i="36"/>
  <c r="H103" i="36"/>
  <c r="R104" i="36"/>
  <c r="R105" i="36"/>
  <c r="R106" i="36"/>
  <c r="Q106" i="36"/>
  <c r="R107" i="36"/>
  <c r="R108" i="36"/>
  <c r="R109" i="36"/>
  <c r="R110" i="36"/>
  <c r="R111" i="36"/>
  <c r="R112" i="36"/>
  <c r="R113" i="36"/>
  <c r="R114" i="36"/>
  <c r="F114" i="36"/>
  <c r="R115" i="36"/>
  <c r="R116" i="36"/>
  <c r="R117" i="36"/>
  <c r="R118" i="36"/>
  <c r="R119" i="36"/>
  <c r="R120" i="36"/>
  <c r="R121" i="36"/>
  <c r="H121" i="36"/>
  <c r="R122" i="36"/>
  <c r="F122" i="36"/>
  <c r="R123" i="36"/>
  <c r="R124" i="36"/>
  <c r="R125" i="36"/>
  <c r="R126" i="36"/>
  <c r="F126" i="36"/>
  <c r="R127" i="36"/>
  <c r="R128" i="36"/>
  <c r="R129" i="36"/>
  <c r="R130" i="36"/>
  <c r="E130" i="36"/>
  <c r="R131" i="36"/>
  <c r="R132" i="36"/>
  <c r="H132" i="36"/>
  <c r="R133" i="36"/>
  <c r="R134" i="36"/>
  <c r="G134" i="36"/>
  <c r="L134" i="36"/>
  <c r="R135" i="36"/>
  <c r="R136" i="36"/>
  <c r="R137" i="36"/>
  <c r="I137" i="36"/>
  <c r="R138" i="36"/>
  <c r="R4" i="36"/>
  <c r="R5" i="36"/>
  <c r="R6" i="36"/>
  <c r="R7" i="36"/>
  <c r="R8" i="36"/>
  <c r="F8" i="36"/>
  <c r="F6" i="39"/>
  <c r="R9" i="36"/>
  <c r="E9" i="36"/>
  <c r="U9" i="36"/>
  <c r="R10" i="36"/>
  <c r="E10" i="36"/>
  <c r="R11" i="36"/>
  <c r="P11" i="36"/>
  <c r="T11" i="36"/>
  <c r="R12" i="36"/>
  <c r="R13" i="36"/>
  <c r="R14" i="36"/>
  <c r="Q14" i="36"/>
  <c r="R15" i="36"/>
  <c r="H15" i="36"/>
  <c r="R16" i="36"/>
  <c r="R17" i="36"/>
  <c r="R18" i="36"/>
  <c r="R19" i="36"/>
  <c r="E19" i="36"/>
  <c r="R20" i="36"/>
  <c r="G20" i="36"/>
  <c r="R21" i="36"/>
  <c r="R22" i="36"/>
  <c r="R23" i="36"/>
  <c r="J23" i="36"/>
  <c r="J20" i="39"/>
  <c r="R24" i="36"/>
  <c r="P24" i="36"/>
  <c r="P21" i="39"/>
  <c r="R25" i="36"/>
  <c r="R26" i="36"/>
  <c r="R27" i="36"/>
  <c r="E27" i="36"/>
  <c r="R28" i="36"/>
  <c r="R29" i="36"/>
  <c r="P29" i="36"/>
  <c r="S29" i="36"/>
  <c r="R30" i="36"/>
  <c r="J30" i="36"/>
  <c r="R31" i="36"/>
  <c r="G31" i="36"/>
  <c r="R32" i="36"/>
  <c r="R33" i="36"/>
  <c r="R34" i="36"/>
  <c r="R35" i="36"/>
  <c r="G35" i="36"/>
  <c r="R36" i="36"/>
  <c r="F36" i="36"/>
  <c r="R37" i="36"/>
  <c r="R38" i="36"/>
  <c r="H38" i="36"/>
  <c r="R39" i="36"/>
  <c r="E39" i="36"/>
  <c r="R40" i="36"/>
  <c r="R41" i="36"/>
  <c r="I41" i="36"/>
  <c r="R42" i="36"/>
  <c r="H42" i="36"/>
  <c r="R43" i="36"/>
  <c r="E43" i="36"/>
  <c r="U43" i="36"/>
  <c r="R44" i="36"/>
  <c r="R45" i="36"/>
  <c r="P45" i="36"/>
  <c r="R46" i="36"/>
  <c r="R47" i="36"/>
  <c r="G47" i="36"/>
  <c r="R48" i="36"/>
  <c r="R49" i="36"/>
  <c r="R50" i="36"/>
  <c r="R51" i="36"/>
  <c r="I51" i="36"/>
  <c r="R52" i="36"/>
  <c r="R53" i="36"/>
  <c r="Q53" i="36"/>
  <c r="R4" i="39"/>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M4" i="38"/>
  <c r="M5"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H107" i="25"/>
  <c r="M10" i="25"/>
  <c r="H110" i="25"/>
  <c r="E19" i="28"/>
  <c r="M11" i="25"/>
  <c r="M12" i="25"/>
  <c r="M13" i="25"/>
  <c r="H113" i="25"/>
  <c r="H19" i="28"/>
  <c r="M14" i="25"/>
  <c r="M15" i="25"/>
  <c r="H111"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3" i="51"/>
  <c r="C106" i="49"/>
  <c r="C24" i="51"/>
  <c r="D106" i="49"/>
  <c r="D24" i="51"/>
  <c r="C107" i="49"/>
  <c r="C25" i="51"/>
  <c r="D107" i="49"/>
  <c r="D25" i="51"/>
  <c r="C108" i="49"/>
  <c r="C26" i="51"/>
  <c r="D108" i="49"/>
  <c r="D26" i="51"/>
  <c r="C109" i="49"/>
  <c r="C27" i="51"/>
  <c r="D109" i="49"/>
  <c r="D27" i="51"/>
  <c r="C110" i="49"/>
  <c r="C28" i="51"/>
  <c r="D110" i="49"/>
  <c r="D28" i="51"/>
  <c r="C111" i="49"/>
  <c r="C29" i="51"/>
  <c r="D111" i="49"/>
  <c r="D29" i="51"/>
  <c r="C112" i="49"/>
  <c r="D112" i="49"/>
  <c r="C113" i="49"/>
  <c r="C30" i="51"/>
  <c r="D113" i="49"/>
  <c r="D30" i="51"/>
  <c r="C114" i="49"/>
  <c r="D114" i="49"/>
  <c r="C115" i="49"/>
  <c r="D115" i="49"/>
  <c r="C116" i="49"/>
  <c r="D116" i="49"/>
  <c r="C117" i="49"/>
  <c r="D117" i="49"/>
  <c r="C118" i="49"/>
  <c r="D118" i="49"/>
  <c r="C119" i="49"/>
  <c r="D119" i="49"/>
  <c r="D105" i="49"/>
  <c r="D23" i="51"/>
  <c r="C105" i="49"/>
  <c r="C23" i="51"/>
  <c r="B106" i="49"/>
  <c r="B24" i="51"/>
  <c r="B107" i="49"/>
  <c r="B25" i="51"/>
  <c r="B108" i="49"/>
  <c r="B26" i="51"/>
  <c r="B109" i="49"/>
  <c r="B27" i="51"/>
  <c r="B110" i="49"/>
  <c r="B28" i="51"/>
  <c r="B111" i="49"/>
  <c r="B29" i="51"/>
  <c r="B112" i="49"/>
  <c r="B113" i="49"/>
  <c r="B30" i="51"/>
  <c r="B114" i="49"/>
  <c r="B115" i="49"/>
  <c r="B116" i="49"/>
  <c r="B117" i="49"/>
  <c r="B118" i="49"/>
  <c r="B119" i="49"/>
  <c r="J6" i="49"/>
  <c r="G6" i="49"/>
  <c r="J7" i="49"/>
  <c r="G7" i="49"/>
  <c r="J8" i="49"/>
  <c r="G8" i="49"/>
  <c r="J9" i="49"/>
  <c r="G9" i="49"/>
  <c r="J10" i="49"/>
  <c r="G10" i="49"/>
  <c r="J11" i="49"/>
  <c r="G11" i="49"/>
  <c r="F5" i="51"/>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6" i="51"/>
  <c r="J26" i="49"/>
  <c r="G26" i="49"/>
  <c r="F7" i="51"/>
  <c r="J27" i="49"/>
  <c r="J28" i="49"/>
  <c r="G28" i="49"/>
  <c r="J29" i="49"/>
  <c r="G29" i="49"/>
  <c r="J30" i="49"/>
  <c r="G30" i="49"/>
  <c r="J31" i="49"/>
  <c r="G31" i="49"/>
  <c r="J32" i="49"/>
  <c r="G32" i="49"/>
  <c r="F8"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J75" i="49"/>
  <c r="J76" i="49"/>
  <c r="G76" i="49"/>
  <c r="J77" i="49"/>
  <c r="G77" i="49"/>
  <c r="J78" i="49"/>
  <c r="G78" i="49"/>
  <c r="J79" i="49"/>
  <c r="J80" i="49"/>
  <c r="G80" i="49"/>
  <c r="J81" i="49"/>
  <c r="G81" i="49"/>
  <c r="J82" i="49"/>
  <c r="G82" i="49"/>
  <c r="F11" i="51"/>
  <c r="J83" i="49"/>
  <c r="G83" i="49"/>
  <c r="F12" i="51"/>
  <c r="J84" i="49"/>
  <c r="G84" i="49"/>
  <c r="J85" i="49"/>
  <c r="G85" i="49"/>
  <c r="J86" i="49"/>
  <c r="G86" i="49"/>
  <c r="F13" i="51"/>
  <c r="J87" i="49"/>
  <c r="J88" i="49"/>
  <c r="G88" i="49"/>
  <c r="J89" i="49"/>
  <c r="G89" i="49"/>
  <c r="F14" i="51"/>
  <c r="J90" i="49"/>
  <c r="G90" i="49"/>
  <c r="F15" i="51"/>
  <c r="J91" i="49"/>
  <c r="G91" i="49"/>
  <c r="J92" i="49"/>
  <c r="G92" i="49"/>
  <c r="J93" i="49"/>
  <c r="G93" i="49"/>
  <c r="J94" i="49"/>
  <c r="G94" i="49"/>
  <c r="F16" i="51"/>
  <c r="J95" i="49"/>
  <c r="J96" i="49"/>
  <c r="G96" i="49"/>
  <c r="F18" i="51"/>
  <c r="J97" i="49"/>
  <c r="G97" i="49"/>
  <c r="F19" i="51"/>
  <c r="J98" i="49"/>
  <c r="G98" i="49"/>
  <c r="F20" i="51"/>
  <c r="J99" i="49"/>
  <c r="J100" i="49"/>
  <c r="G100" i="49"/>
  <c r="F21" i="51"/>
  <c r="J101" i="49"/>
  <c r="G101" i="49"/>
  <c r="F22" i="51"/>
  <c r="J102" i="49"/>
  <c r="G102" i="49"/>
  <c r="J103" i="49"/>
  <c r="G103" i="49"/>
  <c r="J104" i="49"/>
  <c r="G104" i="49"/>
  <c r="J105" i="49"/>
  <c r="G105" i="49"/>
  <c r="F23" i="51"/>
  <c r="J106" i="49"/>
  <c r="G106" i="49"/>
  <c r="F24" i="51"/>
  <c r="J107" i="49"/>
  <c r="G107" i="49"/>
  <c r="F25" i="51"/>
  <c r="J108" i="49"/>
  <c r="G108" i="49"/>
  <c r="J109" i="49"/>
  <c r="G109" i="49"/>
  <c r="F27" i="51"/>
  <c r="J110" i="49"/>
  <c r="G110" i="49"/>
  <c r="F28" i="51"/>
  <c r="J111" i="49"/>
  <c r="J112" i="49"/>
  <c r="G112" i="49"/>
  <c r="J113" i="49"/>
  <c r="G113" i="49"/>
  <c r="F30" i="51"/>
  <c r="J114" i="49"/>
  <c r="G114" i="49"/>
  <c r="J115" i="49"/>
  <c r="G115" i="49"/>
  <c r="J116" i="49"/>
  <c r="G116" i="49"/>
  <c r="J117" i="49"/>
  <c r="G117" i="49"/>
  <c r="J118" i="49"/>
  <c r="G118" i="49"/>
  <c r="J119" i="49"/>
  <c r="G119" i="49"/>
  <c r="F6" i="49"/>
  <c r="E6" i="49"/>
  <c r="F7" i="49"/>
  <c r="E7" i="49"/>
  <c r="F8" i="49"/>
  <c r="E8" i="49"/>
  <c r="F9" i="49"/>
  <c r="E9" i="49"/>
  <c r="F10" i="49"/>
  <c r="E10" i="49"/>
  <c r="F11" i="49"/>
  <c r="E11" i="49"/>
  <c r="E5" i="51"/>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6" i="51"/>
  <c r="F26" i="49"/>
  <c r="E26" i="49"/>
  <c r="E7" i="51"/>
  <c r="F27" i="49"/>
  <c r="E27" i="49"/>
  <c r="F28" i="49"/>
  <c r="E28" i="49"/>
  <c r="F29" i="49"/>
  <c r="E29" i="49"/>
  <c r="F30" i="49"/>
  <c r="E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E9" i="51"/>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E11" i="51"/>
  <c r="F83" i="49"/>
  <c r="E83" i="49"/>
  <c r="E12" i="51"/>
  <c r="F84" i="49"/>
  <c r="E84" i="49"/>
  <c r="F85" i="49"/>
  <c r="E85" i="49"/>
  <c r="F86" i="49"/>
  <c r="F87" i="49"/>
  <c r="F88" i="49"/>
  <c r="E88" i="49"/>
  <c r="F89" i="49"/>
  <c r="E89" i="49"/>
  <c r="E14" i="51"/>
  <c r="F90" i="49"/>
  <c r="E90" i="49"/>
  <c r="E15" i="51"/>
  <c r="F91" i="49"/>
  <c r="E91" i="49"/>
  <c r="F92" i="49"/>
  <c r="E92" i="49"/>
  <c r="F93" i="49"/>
  <c r="E93" i="49"/>
  <c r="F94" i="49"/>
  <c r="E94" i="49"/>
  <c r="E16" i="51"/>
  <c r="F95" i="49"/>
  <c r="E95" i="49"/>
  <c r="E17" i="51"/>
  <c r="F96" i="49"/>
  <c r="E96" i="49"/>
  <c r="E18" i="51"/>
  <c r="F97" i="49"/>
  <c r="E97" i="49"/>
  <c r="E19" i="51"/>
  <c r="F98" i="49"/>
  <c r="E98" i="49"/>
  <c r="E20" i="51"/>
  <c r="F99" i="49"/>
  <c r="F100" i="49"/>
  <c r="E100" i="49"/>
  <c r="F101" i="49"/>
  <c r="E101" i="49"/>
  <c r="E22" i="51"/>
  <c r="F102" i="49"/>
  <c r="E102" i="49"/>
  <c r="F103" i="49"/>
  <c r="E103" i="49"/>
  <c r="F104" i="49"/>
  <c r="E104" i="49"/>
  <c r="F105" i="49"/>
  <c r="E105" i="49"/>
  <c r="E23" i="51"/>
  <c r="F106" i="49"/>
  <c r="E106" i="49"/>
  <c r="E24" i="51"/>
  <c r="F107" i="49"/>
  <c r="E107" i="49"/>
  <c r="E25" i="51"/>
  <c r="F108" i="49"/>
  <c r="E108" i="49"/>
  <c r="E26" i="51"/>
  <c r="F109" i="49"/>
  <c r="E109" i="49"/>
  <c r="E27" i="51"/>
  <c r="F110" i="49"/>
  <c r="E110" i="49"/>
  <c r="E28" i="51"/>
  <c r="F111" i="49"/>
  <c r="E111" i="49"/>
  <c r="E29" i="51"/>
  <c r="F112" i="49"/>
  <c r="F113" i="49"/>
  <c r="E113" i="49"/>
  <c r="E30" i="51"/>
  <c r="F114" i="49"/>
  <c r="E114" i="49"/>
  <c r="F115" i="49"/>
  <c r="E115" i="49"/>
  <c r="F116" i="49"/>
  <c r="E116" i="49"/>
  <c r="F117" i="49"/>
  <c r="E117" i="49"/>
  <c r="F118" i="49"/>
  <c r="E118" i="49"/>
  <c r="H115" i="38"/>
  <c r="J24" i="34"/>
  <c r="J17" i="43"/>
  <c r="F2" i="48"/>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C4" i="51"/>
  <c r="D4" i="51"/>
  <c r="B4" i="51"/>
  <c r="G15" i="49"/>
  <c r="G19" i="49"/>
  <c r="G23" i="49"/>
  <c r="G27" i="49"/>
  <c r="G34" i="49"/>
  <c r="G39" i="49"/>
  <c r="G43" i="49"/>
  <c r="G47" i="49"/>
  <c r="G48" i="49"/>
  <c r="G50" i="49"/>
  <c r="F9" i="51"/>
  <c r="G51" i="49"/>
  <c r="G55" i="49"/>
  <c r="G62" i="49"/>
  <c r="G67" i="49"/>
  <c r="G71" i="49"/>
  <c r="G75" i="49"/>
  <c r="G79" i="49"/>
  <c r="G87" i="49"/>
  <c r="G95" i="49"/>
  <c r="F17" i="51"/>
  <c r="G99" i="49"/>
  <c r="E21" i="51"/>
  <c r="F26" i="51"/>
  <c r="G111" i="49"/>
  <c r="F29" i="51"/>
  <c r="F119" i="49"/>
  <c r="E119" i="49"/>
  <c r="J5" i="49"/>
  <c r="G5" i="49"/>
  <c r="F5" i="49"/>
  <c r="F120" i="48"/>
  <c r="B21" i="41"/>
  <c r="G21" i="41"/>
  <c r="C21" i="41"/>
  <c r="D21" i="41"/>
  <c r="E21" i="41"/>
  <c r="F21" i="41"/>
  <c r="H21" i="41"/>
  <c r="I21" i="41"/>
  <c r="J21" i="41"/>
  <c r="A34" i="39"/>
  <c r="B34" i="39"/>
  <c r="C34" i="39"/>
  <c r="A35" i="39"/>
  <c r="B35" i="39"/>
  <c r="C35" i="39"/>
  <c r="A36" i="39"/>
  <c r="B36" i="39"/>
  <c r="C36" i="39"/>
  <c r="C33" i="39"/>
  <c r="B33" i="39"/>
  <c r="A33" i="39"/>
  <c r="C32" i="39"/>
  <c r="B32" i="39"/>
  <c r="A32" i="39"/>
  <c r="A5" i="39"/>
  <c r="B5" i="39"/>
  <c r="C5"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4" i="39"/>
  <c r="B4" i="39"/>
  <c r="C4" i="39"/>
  <c r="C26" i="39"/>
  <c r="C27" i="39"/>
  <c r="C28" i="39"/>
  <c r="C29" i="39"/>
  <c r="C30" i="39"/>
  <c r="C31" i="39"/>
  <c r="B26" i="39"/>
  <c r="B27" i="39"/>
  <c r="B28" i="39"/>
  <c r="B29" i="39"/>
  <c r="B30" i="39"/>
  <c r="B31" i="39"/>
  <c r="A26" i="39"/>
  <c r="A27" i="39"/>
  <c r="A28" i="39"/>
  <c r="A29" i="39"/>
  <c r="A30" i="39"/>
  <c r="A31" i="39"/>
  <c r="C25" i="39"/>
  <c r="B25" i="39"/>
  <c r="A25"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K14" i="41"/>
  <c r="J23" i="42"/>
  <c r="J24" i="42"/>
  <c r="J25" i="42"/>
  <c r="M25" i="42"/>
  <c r="J26" i="42"/>
  <c r="J27" i="42"/>
  <c r="J130" i="36"/>
  <c r="J28" i="42"/>
  <c r="J29" i="42"/>
  <c r="J30" i="42"/>
  <c r="J31" i="42"/>
  <c r="J32" i="42"/>
  <c r="J33" i="42"/>
  <c r="J34" i="42"/>
  <c r="J35" i="42"/>
  <c r="J138" i="36"/>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5" i="42"/>
  <c r="J8" i="25"/>
  <c r="J8" i="36"/>
  <c r="J6" i="39"/>
  <c r="J9" i="25"/>
  <c r="J90" i="25"/>
  <c r="J91" i="25"/>
  <c r="J91" i="36"/>
  <c r="J92" i="25"/>
  <c r="J93" i="25"/>
  <c r="J94" i="25"/>
  <c r="J95" i="25"/>
  <c r="J96" i="25"/>
  <c r="M96" i="25"/>
  <c r="J97" i="25"/>
  <c r="M97" i="25"/>
  <c r="J98" i="25"/>
  <c r="J99" i="25"/>
  <c r="J100" i="25"/>
  <c r="M100" i="25"/>
  <c r="J101" i="25"/>
  <c r="J102" i="25"/>
  <c r="J103" i="25"/>
  <c r="M103" i="25"/>
  <c r="J5" i="25"/>
  <c r="J5" i="36"/>
  <c r="J4" i="39"/>
  <c r="J4" i="25"/>
  <c r="J4" i="42"/>
  <c r="J6" i="47"/>
  <c r="M6" i="47"/>
  <c r="H29" i="47"/>
  <c r="D16" i="46"/>
  <c r="J7" i="47"/>
  <c r="G28" i="47"/>
  <c r="J8" i="47"/>
  <c r="G31" i="47"/>
  <c r="F15" i="46"/>
  <c r="M8" i="47"/>
  <c r="H31" i="47"/>
  <c r="J9" i="47"/>
  <c r="M9" i="47"/>
  <c r="H27" i="47"/>
  <c r="H36" i="47"/>
  <c r="H32" i="47"/>
  <c r="G16" i="46"/>
  <c r="J10" i="47"/>
  <c r="M10" i="47"/>
  <c r="J11" i="47"/>
  <c r="J12" i="47"/>
  <c r="G35" i="47"/>
  <c r="J13" i="47"/>
  <c r="J14" i="47"/>
  <c r="J15" i="47"/>
  <c r="J16" i="47"/>
  <c r="J17" i="47"/>
  <c r="J18" i="47"/>
  <c r="J19" i="47"/>
  <c r="J20" i="47"/>
  <c r="J21" i="47"/>
  <c r="J22" i="47"/>
  <c r="J23" i="47"/>
  <c r="J5" i="47"/>
  <c r="M5" i="47"/>
  <c r="J4" i="47"/>
  <c r="J104" i="36"/>
  <c r="J25" i="39"/>
  <c r="H33" i="47"/>
  <c r="H17" i="28"/>
  <c r="M35" i="44"/>
  <c r="J26" i="43"/>
  <c r="I26" i="43"/>
  <c r="H26" i="43"/>
  <c r="G26" i="43"/>
  <c r="F26" i="43"/>
  <c r="E26" i="43"/>
  <c r="D26" i="43"/>
  <c r="C26" i="43"/>
  <c r="B26" i="43"/>
  <c r="M21" i="42"/>
  <c r="J37" i="39"/>
  <c r="J6" i="42"/>
  <c r="Q12" i="36"/>
  <c r="Q10" i="39"/>
  <c r="I8" i="36"/>
  <c r="I6" i="39"/>
  <c r="L24" i="39"/>
  <c r="H95" i="36"/>
  <c r="G95" i="36"/>
  <c r="P91" i="36"/>
  <c r="T91" i="36"/>
  <c r="F91" i="36"/>
  <c r="P8" i="36"/>
  <c r="F4" i="36"/>
  <c r="Q48" i="36"/>
  <c r="P21" i="36"/>
  <c r="P18" i="39"/>
  <c r="S18" i="39"/>
  <c r="H44" i="36"/>
  <c r="G52" i="36"/>
  <c r="L52" i="36"/>
  <c r="H52" i="36"/>
  <c r="G126" i="36"/>
  <c r="G34" i="39"/>
  <c r="G135" i="36"/>
  <c r="P135" i="36"/>
  <c r="J131" i="36"/>
  <c r="Q20" i="36"/>
  <c r="Q17" i="39"/>
  <c r="L4" i="39"/>
  <c r="H111" i="38"/>
  <c r="G107" i="38"/>
  <c r="H112" i="38"/>
  <c r="G24" i="34"/>
  <c r="G17" i="43"/>
  <c r="G111" i="38"/>
  <c r="F23" i="34"/>
  <c r="G114" i="38"/>
  <c r="H107" i="38"/>
  <c r="H113" i="38"/>
  <c r="H24" i="34"/>
  <c r="H17" i="43"/>
  <c r="H114" i="38"/>
  <c r="G112" i="38"/>
  <c r="G113" i="38"/>
  <c r="H23" i="34"/>
  <c r="H16" i="43"/>
  <c r="G109" i="38"/>
  <c r="D23" i="34"/>
  <c r="F40" i="44"/>
  <c r="H110" i="38"/>
  <c r="E24" i="34"/>
  <c r="E17" i="43"/>
  <c r="H114" i="25"/>
  <c r="I19" i="28"/>
  <c r="G113" i="25"/>
  <c r="H18" i="28"/>
  <c r="H20" i="28"/>
  <c r="M102" i="25"/>
  <c r="M98" i="25"/>
  <c r="M101" i="38"/>
  <c r="M12" i="47"/>
  <c r="M11" i="47"/>
  <c r="H34" i="47"/>
  <c r="I17" i="28"/>
  <c r="M7" i="47"/>
  <c r="H30" i="47"/>
  <c r="H21" i="36"/>
  <c r="E5" i="49"/>
  <c r="E4" i="51"/>
  <c r="H28" i="47"/>
  <c r="C17" i="28"/>
  <c r="G110" i="25"/>
  <c r="E18" i="28"/>
  <c r="E20" i="28"/>
  <c r="G114" i="25"/>
  <c r="G34" i="47"/>
  <c r="I16" i="28"/>
  <c r="G33" i="47"/>
  <c r="H16" i="28"/>
  <c r="G32" i="47"/>
  <c r="G30" i="47"/>
  <c r="J30" i="47"/>
  <c r="M4" i="47"/>
  <c r="E99" i="36"/>
  <c r="G99" i="36"/>
  <c r="L99" i="36"/>
  <c r="Q99" i="36"/>
  <c r="H99" i="36"/>
  <c r="P99" i="36"/>
  <c r="F40" i="36"/>
  <c r="P5" i="36"/>
  <c r="T5" i="36"/>
  <c r="I111" i="36"/>
  <c r="P87" i="36"/>
  <c r="F87" i="36"/>
  <c r="H87" i="36"/>
  <c r="G16" i="36"/>
  <c r="L16" i="36"/>
  <c r="L13" i="39"/>
  <c r="E16" i="36"/>
  <c r="H16" i="36"/>
  <c r="H13" i="39"/>
  <c r="L35" i="39"/>
  <c r="F45" i="36"/>
  <c r="I103" i="36"/>
  <c r="N103" i="36"/>
  <c r="F103" i="36"/>
  <c r="P103" i="36"/>
  <c r="G103" i="36"/>
  <c r="Q103" i="36"/>
  <c r="E103" i="36"/>
  <c r="U103" i="36"/>
  <c r="J103" i="36"/>
  <c r="P44" i="36"/>
  <c r="H67" i="36"/>
  <c r="E52" i="36"/>
  <c r="G29" i="47"/>
  <c r="D16" i="28"/>
  <c r="J113" i="38"/>
  <c r="G23" i="34"/>
  <c r="F43" i="44"/>
  <c r="J112" i="38"/>
  <c r="J115" i="38"/>
  <c r="P132" i="36"/>
  <c r="S132" i="36"/>
  <c r="F132" i="36"/>
  <c r="Q132" i="36"/>
  <c r="E132" i="36"/>
  <c r="I132" i="36"/>
  <c r="G132" i="36"/>
  <c r="J132" i="36"/>
  <c r="F128" i="36"/>
  <c r="P111" i="36"/>
  <c r="S111" i="36"/>
  <c r="E111" i="36"/>
  <c r="Q107" i="36"/>
  <c r="P107" i="36"/>
  <c r="G107" i="36"/>
  <c r="G28" i="39"/>
  <c r="I21" i="36"/>
  <c r="N18" i="39"/>
  <c r="H60" i="36"/>
  <c r="P60" i="36"/>
  <c r="T60" i="36"/>
  <c r="F24" i="36"/>
  <c r="F32" i="36"/>
  <c r="J16" i="43"/>
  <c r="J18" i="43"/>
  <c r="F44" i="44"/>
  <c r="G16" i="43"/>
  <c r="G18" i="43"/>
  <c r="F24" i="34"/>
  <c r="J111" i="38"/>
  <c r="B23" i="34"/>
  <c r="B16" i="43"/>
  <c r="J107" i="38"/>
  <c r="C23" i="34"/>
  <c r="F17" i="43"/>
  <c r="D16" i="43"/>
  <c r="B24" i="34"/>
  <c r="I23" i="34"/>
  <c r="G116" i="38"/>
  <c r="K21" i="41"/>
  <c r="Q128" i="36"/>
  <c r="H124" i="36"/>
  <c r="P52" i="36"/>
  <c r="F52" i="36"/>
  <c r="I52" i="36"/>
  <c r="G48" i="36"/>
  <c r="P48" i="36"/>
  <c r="T48" i="36"/>
  <c r="G63" i="36"/>
  <c r="L63" i="36"/>
  <c r="I95" i="36"/>
  <c r="F4" i="51"/>
  <c r="F16" i="28"/>
  <c r="H112" i="25"/>
  <c r="G19" i="28"/>
  <c r="G20" i="28"/>
  <c r="G112" i="25"/>
  <c r="G18" i="28"/>
  <c r="J16" i="36"/>
  <c r="J13" i="39"/>
  <c r="G111" i="25"/>
  <c r="F18" i="28"/>
  <c r="F21" i="28"/>
  <c r="F23" i="28"/>
  <c r="F42" i="42"/>
  <c r="G17" i="28"/>
  <c r="J16" i="46"/>
  <c r="J16" i="28"/>
  <c r="J15" i="46"/>
  <c r="I15" i="46"/>
  <c r="C16" i="46"/>
  <c r="F16" i="46"/>
  <c r="H15" i="46"/>
  <c r="H17" i="46"/>
  <c r="I16" i="46"/>
  <c r="J34" i="47"/>
  <c r="E15" i="46"/>
  <c r="E17" i="46"/>
  <c r="E16" i="28"/>
  <c r="E21" i="28"/>
  <c r="D17" i="28"/>
  <c r="I17" i="46"/>
  <c r="G108" i="25"/>
  <c r="C18" i="28"/>
  <c r="G109" i="25"/>
  <c r="D18" i="28"/>
  <c r="D21" i="28"/>
  <c r="F40" i="42"/>
  <c r="F122" i="48"/>
  <c r="H109" i="25"/>
  <c r="D19" i="28"/>
  <c r="D20" i="28"/>
  <c r="H108" i="25"/>
  <c r="C19" i="28"/>
  <c r="J114" i="25"/>
  <c r="J113" i="25"/>
  <c r="I18" i="28"/>
  <c r="I20" i="28"/>
  <c r="H21" i="28"/>
  <c r="G107" i="25"/>
  <c r="B18" i="28"/>
  <c r="D15" i="46"/>
  <c r="D17" i="46"/>
  <c r="J28" i="47"/>
  <c r="J29" i="47"/>
  <c r="G16" i="28"/>
  <c r="G21" i="28"/>
  <c r="G15" i="46"/>
  <c r="G17" i="46"/>
  <c r="J17" i="28"/>
  <c r="J35" i="47"/>
  <c r="J32" i="47"/>
  <c r="J33" i="47"/>
  <c r="H16" i="46"/>
  <c r="E17" i="28"/>
  <c r="E16" i="46"/>
  <c r="L27" i="39"/>
  <c r="F17" i="28"/>
  <c r="J31" i="47"/>
  <c r="G27" i="47"/>
  <c r="B16" i="28"/>
  <c r="J107" i="25"/>
  <c r="B15" i="46"/>
  <c r="G36" i="47"/>
  <c r="J110" i="25"/>
  <c r="D16" i="41"/>
  <c r="H23" i="28"/>
  <c r="J4" i="36"/>
  <c r="G115" i="25"/>
  <c r="B19" i="28"/>
  <c r="H116" i="25"/>
  <c r="J112" i="25"/>
  <c r="H63" i="36"/>
  <c r="M63" i="36"/>
  <c r="P50" i="36"/>
  <c r="Q39" i="36"/>
  <c r="G119" i="36"/>
  <c r="E45" i="36"/>
  <c r="H122" i="36"/>
  <c r="Q111" i="36"/>
  <c r="H111" i="36"/>
  <c r="M111" i="36"/>
  <c r="F111" i="36"/>
  <c r="J107" i="36"/>
  <c r="J28" i="39"/>
  <c r="F107" i="36"/>
  <c r="K107" i="36"/>
  <c r="K28" i="39"/>
  <c r="J21" i="36"/>
  <c r="J18" i="39"/>
  <c r="E21" i="36"/>
  <c r="E62" i="36"/>
  <c r="H28" i="36"/>
  <c r="J24" i="36"/>
  <c r="J21" i="39"/>
  <c r="Q24" i="36"/>
  <c r="Q21" i="39"/>
  <c r="H24" i="36"/>
  <c r="M24" i="36"/>
  <c r="M21" i="39"/>
  <c r="J20" i="36"/>
  <c r="J17" i="39"/>
  <c r="H20" i="36"/>
  <c r="M20" i="36"/>
  <c r="M17" i="39"/>
  <c r="I20" i="36"/>
  <c r="F20" i="36"/>
  <c r="F17" i="39"/>
  <c r="J12" i="36"/>
  <c r="J10" i="39"/>
  <c r="P12" i="36"/>
  <c r="T12" i="36"/>
  <c r="H12" i="36"/>
  <c r="G12" i="36"/>
  <c r="G10" i="39"/>
  <c r="F12" i="36"/>
  <c r="K12" i="36"/>
  <c r="K10" i="39"/>
  <c r="J127" i="36"/>
  <c r="J35" i="39"/>
  <c r="L28" i="39"/>
  <c r="L32" i="39"/>
  <c r="L34" i="39"/>
  <c r="T45" i="36"/>
  <c r="Q30" i="36"/>
  <c r="H45" i="36"/>
  <c r="M45" i="36"/>
  <c r="J45" i="36"/>
  <c r="G45" i="36"/>
  <c r="L45" i="36"/>
  <c r="Q45" i="36"/>
  <c r="I45" i="36"/>
  <c r="G28" i="36"/>
  <c r="E28" i="36"/>
  <c r="G24" i="36"/>
  <c r="I24" i="36"/>
  <c r="I21" i="39"/>
  <c r="E24" i="36"/>
  <c r="U24" i="36"/>
  <c r="Q16" i="36"/>
  <c r="Q13" i="39"/>
  <c r="F16" i="36"/>
  <c r="P16" i="36"/>
  <c r="P13" i="39"/>
  <c r="T13" i="39"/>
  <c r="I16" i="36"/>
  <c r="E12" i="36"/>
  <c r="E10" i="39"/>
  <c r="U10" i="39"/>
  <c r="I12" i="36"/>
  <c r="H4" i="36"/>
  <c r="E4" i="36"/>
  <c r="P4" i="36"/>
  <c r="T4" i="36"/>
  <c r="F135" i="36"/>
  <c r="H135" i="36"/>
  <c r="M135" i="36"/>
  <c r="J135" i="36"/>
  <c r="Q135" i="36"/>
  <c r="I131" i="36"/>
  <c r="H127" i="36"/>
  <c r="J119" i="36"/>
  <c r="J111" i="36"/>
  <c r="G111" i="36"/>
  <c r="H107" i="36"/>
  <c r="H28" i="39"/>
  <c r="I107" i="36"/>
  <c r="E107" i="36"/>
  <c r="I91" i="36"/>
  <c r="E91" i="36"/>
  <c r="G91" i="36"/>
  <c r="Q91" i="36"/>
  <c r="H91" i="36"/>
  <c r="M91" i="36"/>
  <c r="J87" i="36"/>
  <c r="Q87" i="36"/>
  <c r="G87" i="36"/>
  <c r="L87" i="36"/>
  <c r="E87" i="36"/>
  <c r="I87" i="36"/>
  <c r="E106" i="36"/>
  <c r="F82" i="36"/>
  <c r="Q18" i="36"/>
  <c r="Q15" i="39"/>
  <c r="P10" i="36"/>
  <c r="S10" i="36"/>
  <c r="J129" i="36"/>
  <c r="G75" i="36"/>
  <c r="L75" i="36"/>
  <c r="I71" i="36"/>
  <c r="E67" i="36"/>
  <c r="G60" i="36"/>
  <c r="L60" i="36"/>
  <c r="Q60" i="36"/>
  <c r="E60" i="36"/>
  <c r="E6" i="36"/>
  <c r="L36" i="39"/>
  <c r="E56" i="36"/>
  <c r="G56" i="36"/>
  <c r="P47" i="36"/>
  <c r="S47" i="36"/>
  <c r="F56" i="36"/>
  <c r="J56" i="36"/>
  <c r="J78" i="36"/>
  <c r="J15" i="36"/>
  <c r="J12" i="39"/>
  <c r="F7" i="36"/>
  <c r="H126" i="36"/>
  <c r="M126" i="36"/>
  <c r="M34" i="39"/>
  <c r="J99" i="36"/>
  <c r="F99" i="36"/>
  <c r="K99" i="36"/>
  <c r="I99" i="36"/>
  <c r="N99" i="36"/>
  <c r="E95" i="36"/>
  <c r="F95" i="36"/>
  <c r="Q43" i="36"/>
  <c r="J36" i="36"/>
  <c r="H36" i="36"/>
  <c r="Q36" i="36"/>
  <c r="I36" i="36"/>
  <c r="G36" i="36"/>
  <c r="E36" i="36"/>
  <c r="U36" i="36"/>
  <c r="Q32" i="36"/>
  <c r="H32" i="36"/>
  <c r="E32" i="36"/>
  <c r="U32" i="36"/>
  <c r="I32" i="36"/>
  <c r="G32" i="36"/>
  <c r="J32" i="36"/>
  <c r="F23" i="36"/>
  <c r="K23" i="36"/>
  <c r="K20" i="39"/>
  <c r="P123" i="36"/>
  <c r="T123" i="36"/>
  <c r="H119" i="36"/>
  <c r="E119" i="36"/>
  <c r="I119" i="36"/>
  <c r="Q119" i="36"/>
  <c r="H115" i="36"/>
  <c r="M115" i="36"/>
  <c r="I115" i="36"/>
  <c r="G115" i="36"/>
  <c r="E115" i="36"/>
  <c r="U115" i="36"/>
  <c r="Q115" i="36"/>
  <c r="F115" i="36"/>
  <c r="J115" i="36"/>
  <c r="E83" i="36"/>
  <c r="H83" i="36"/>
  <c r="I83" i="36"/>
  <c r="N83" i="36"/>
  <c r="G83" i="36"/>
  <c r="L83" i="36"/>
  <c r="J83" i="36"/>
  <c r="P83" i="36"/>
  <c r="T83" i="36"/>
  <c r="F79" i="36"/>
  <c r="P79" i="36"/>
  <c r="P57" i="36"/>
  <c r="S57" i="36"/>
  <c r="G57" i="36"/>
  <c r="Q57" i="36"/>
  <c r="F57" i="36"/>
  <c r="J57" i="36"/>
  <c r="H57" i="36"/>
  <c r="E57" i="36"/>
  <c r="U57" i="36"/>
  <c r="F83" i="36"/>
  <c r="P115" i="36"/>
  <c r="P36" i="36"/>
  <c r="S36" i="36"/>
  <c r="P32" i="36"/>
  <c r="J41" i="36"/>
  <c r="Q41" i="36"/>
  <c r="F41" i="36"/>
  <c r="H41" i="36"/>
  <c r="G41" i="36"/>
  <c r="P41" i="36"/>
  <c r="S41" i="36"/>
  <c r="E41" i="36"/>
  <c r="F28" i="36"/>
  <c r="P28" i="36"/>
  <c r="I28" i="36"/>
  <c r="N28" i="36"/>
  <c r="Q28" i="36"/>
  <c r="J28" i="36"/>
  <c r="H13" i="36"/>
  <c r="Q13" i="36"/>
  <c r="Q11" i="39"/>
  <c r="F117" i="36"/>
  <c r="K117" i="36"/>
  <c r="I74" i="36"/>
  <c r="N74" i="36"/>
  <c r="G74" i="36"/>
  <c r="L74" i="36"/>
  <c r="Q70" i="36"/>
  <c r="I70" i="36"/>
  <c r="I66" i="36"/>
  <c r="N66" i="36"/>
  <c r="Q63" i="36"/>
  <c r="E63" i="36"/>
  <c r="M107" i="36"/>
  <c r="M28" i="39"/>
  <c r="H14" i="36"/>
  <c r="G110" i="36"/>
  <c r="J95" i="36"/>
  <c r="Q95" i="36"/>
  <c r="P95" i="36"/>
  <c r="J75" i="36"/>
  <c r="I75" i="36"/>
  <c r="N75" i="36"/>
  <c r="I60" i="36"/>
  <c r="J60" i="36"/>
  <c r="F60" i="36"/>
  <c r="J52" i="36"/>
  <c r="Q52" i="36"/>
  <c r="E20" i="36"/>
  <c r="P20" i="36"/>
  <c r="P17" i="39"/>
  <c r="T17" i="39"/>
  <c r="H8" i="36"/>
  <c r="M8" i="36"/>
  <c r="M6" i="39"/>
  <c r="Q8" i="36"/>
  <c r="Q6" i="39"/>
  <c r="I135" i="36"/>
  <c r="N135" i="36"/>
  <c r="E135" i="36"/>
  <c r="P84" i="36"/>
  <c r="L33" i="39"/>
  <c r="T111" i="36"/>
  <c r="J9" i="36"/>
  <c r="J7" i="39"/>
  <c r="G9" i="36"/>
  <c r="G7" i="39"/>
  <c r="F9" i="36"/>
  <c r="K9" i="36"/>
  <c r="K7" i="39"/>
  <c r="H9" i="36"/>
  <c r="I9" i="36"/>
  <c r="I7" i="39"/>
  <c r="P9" i="36"/>
  <c r="Q9" i="36"/>
  <c r="Q7" i="39"/>
  <c r="F136" i="36"/>
  <c r="H136" i="36"/>
  <c r="E136" i="36"/>
  <c r="U136" i="36"/>
  <c r="P136" i="36"/>
  <c r="S136" i="36"/>
  <c r="Q136" i="36"/>
  <c r="G136" i="36"/>
  <c r="J136" i="36"/>
  <c r="I136" i="36"/>
  <c r="P17" i="36"/>
  <c r="Q17" i="36"/>
  <c r="Q14" i="39"/>
  <c r="H17" i="36"/>
  <c r="H14" i="39"/>
  <c r="Q109" i="36"/>
  <c r="Q30" i="39"/>
  <c r="F98" i="36"/>
  <c r="Q98" i="36"/>
  <c r="P23" i="36"/>
  <c r="J48" i="36"/>
  <c r="F48" i="36"/>
  <c r="J27" i="36"/>
  <c r="J24" i="39"/>
  <c r="P134" i="36"/>
  <c r="H113" i="36"/>
  <c r="E8" i="36"/>
  <c r="U8" i="36"/>
  <c r="G8" i="36"/>
  <c r="G6" i="39"/>
  <c r="G4" i="36"/>
  <c r="I4" i="36"/>
  <c r="S4" i="36"/>
  <c r="K115" i="36"/>
  <c r="M119" i="36"/>
  <c r="N7" i="39"/>
  <c r="L7" i="39"/>
  <c r="L132" i="36"/>
  <c r="F10" i="39"/>
  <c r="N52" i="36"/>
  <c r="U28" i="36"/>
  <c r="L12" i="39"/>
  <c r="T20" i="36"/>
  <c r="N32" i="36"/>
  <c r="E7" i="39"/>
  <c r="U7" i="39"/>
  <c r="N8" i="36"/>
  <c r="N6" i="39"/>
  <c r="K36" i="36"/>
  <c r="S45" i="36"/>
  <c r="L10" i="39"/>
  <c r="L6" i="39"/>
  <c r="G45" i="44"/>
  <c r="I19" i="43"/>
  <c r="L32" i="36"/>
  <c r="T21" i="36"/>
  <c r="U60" i="36"/>
  <c r="U67" i="36"/>
  <c r="U12" i="36"/>
  <c r="L9" i="39"/>
  <c r="L91" i="36"/>
  <c r="K8" i="36"/>
  <c r="K6" i="39"/>
  <c r="S12" i="36"/>
  <c r="U52" i="36"/>
  <c r="M44" i="36"/>
  <c r="M36" i="36"/>
  <c r="S48" i="36"/>
  <c r="U4" i="36"/>
  <c r="F20" i="39"/>
  <c r="L18" i="39"/>
  <c r="S9" i="36"/>
  <c r="T57" i="36"/>
  <c r="G17" i="39"/>
  <c r="L17" i="39"/>
  <c r="G39" i="44"/>
  <c r="C19" i="43"/>
  <c r="H45" i="44"/>
  <c r="I20" i="43"/>
  <c r="G42" i="44"/>
  <c r="F19" i="43"/>
  <c r="H38" i="44"/>
  <c r="B20" i="43"/>
  <c r="F28" i="39"/>
  <c r="N87" i="36"/>
  <c r="S8" i="36"/>
  <c r="T8" i="36"/>
  <c r="P6" i="39"/>
  <c r="G46" i="44"/>
  <c r="K46" i="44"/>
  <c r="G43" i="44"/>
  <c r="K43" i="44"/>
  <c r="H46" i="44"/>
  <c r="J20" i="43"/>
  <c r="S21" i="36"/>
  <c r="H40" i="44"/>
  <c r="D20" i="43"/>
  <c r="H43" i="44"/>
  <c r="G20" i="43"/>
  <c r="H39" i="44"/>
  <c r="C20" i="43"/>
  <c r="T28" i="36"/>
  <c r="L11" i="39"/>
  <c r="S20" i="36"/>
  <c r="K28" i="36"/>
  <c r="K95" i="36"/>
  <c r="G13" i="39"/>
  <c r="K87" i="36"/>
  <c r="H41" i="44"/>
  <c r="E20" i="43"/>
  <c r="G41" i="44"/>
  <c r="E19" i="43"/>
  <c r="H44" i="44"/>
  <c r="H20" i="43"/>
  <c r="E21" i="39"/>
  <c r="U21" i="39"/>
  <c r="H11" i="39"/>
  <c r="F13" i="39"/>
  <c r="K16" i="36"/>
  <c r="K13" i="39"/>
  <c r="N20" i="36"/>
  <c r="I17" i="39"/>
  <c r="N91" i="36"/>
  <c r="T16" i="36"/>
  <c r="H21" i="39"/>
  <c r="M103" i="36"/>
  <c r="U21" i="36"/>
  <c r="E18" i="39"/>
  <c r="U18" i="39"/>
  <c r="L41" i="36"/>
  <c r="U63" i="36"/>
  <c r="K32" i="36"/>
  <c r="G21" i="39"/>
  <c r="H7" i="39"/>
  <c r="M9" i="36"/>
  <c r="M7" i="39"/>
  <c r="U87" i="36"/>
  <c r="S5" i="36"/>
  <c r="P4" i="39"/>
  <c r="S4" i="39"/>
  <c r="S91" i="36"/>
  <c r="G44" i="44"/>
  <c r="G38" i="44"/>
  <c r="B19" i="43"/>
  <c r="B22" i="43"/>
  <c r="N41" i="36"/>
  <c r="L103" i="36"/>
  <c r="K45" i="36"/>
  <c r="M99" i="36"/>
  <c r="M52" i="36"/>
  <c r="T17" i="36"/>
  <c r="P14" i="39"/>
  <c r="S14" i="39"/>
  <c r="S83" i="36"/>
  <c r="S44" i="36"/>
  <c r="T44" i="36"/>
  <c r="K60" i="36"/>
  <c r="S17" i="36"/>
  <c r="M83" i="36"/>
  <c r="L57" i="36"/>
  <c r="E6" i="39"/>
  <c r="U6" i="39"/>
  <c r="T36" i="36"/>
  <c r="K40" i="36"/>
  <c r="T24" i="36"/>
  <c r="S24" i="36"/>
  <c r="K91" i="36"/>
  <c r="U62" i="36"/>
  <c r="K52" i="36"/>
  <c r="N95" i="36"/>
  <c r="T52" i="36"/>
  <c r="S52" i="36"/>
  <c r="H18" i="39"/>
  <c r="M21" i="36"/>
  <c r="O21" i="36"/>
  <c r="M95" i="36"/>
  <c r="H10" i="39"/>
  <c r="M12" i="36"/>
  <c r="M10" i="39"/>
  <c r="I18" i="39"/>
  <c r="K24" i="36"/>
  <c r="K21" i="39"/>
  <c r="F21" i="39"/>
  <c r="S103" i="36"/>
  <c r="T103" i="36"/>
  <c r="H42" i="44"/>
  <c r="H47" i="44"/>
  <c r="G40" i="44"/>
  <c r="D19" i="43"/>
  <c r="K19" i="43"/>
  <c r="U107" i="36"/>
  <c r="E28" i="39"/>
  <c r="U28" i="39"/>
  <c r="B21" i="28"/>
  <c r="F43" i="42"/>
  <c r="G23" i="28"/>
  <c r="G16" i="41"/>
  <c r="C20" i="28"/>
  <c r="F16" i="43"/>
  <c r="F18" i="43"/>
  <c r="F42" i="44"/>
  <c r="K42" i="44"/>
  <c r="F38" i="44"/>
  <c r="K38" i="44"/>
  <c r="K23" i="34"/>
  <c r="B17" i="43"/>
  <c r="B18" i="43"/>
  <c r="J110" i="38"/>
  <c r="G122" i="49"/>
  <c r="I123" i="49"/>
  <c r="H108" i="38"/>
  <c r="H116" i="38"/>
  <c r="H109" i="38"/>
  <c r="J38" i="44"/>
  <c r="I21" i="43"/>
  <c r="J19" i="43"/>
  <c r="C21" i="43"/>
  <c r="J39" i="44"/>
  <c r="J45" i="44"/>
  <c r="J43" i="44"/>
  <c r="G19" i="43"/>
  <c r="J41" i="44"/>
  <c r="J46" i="44"/>
  <c r="L21" i="39"/>
  <c r="M11" i="39"/>
  <c r="H19" i="43"/>
  <c r="H22" i="43"/>
  <c r="K44" i="44"/>
  <c r="J44" i="44"/>
  <c r="O9" i="36"/>
  <c r="J40" i="44"/>
  <c r="K40" i="44"/>
  <c r="F20" i="43"/>
  <c r="F21" i="43"/>
  <c r="J42" i="44"/>
  <c r="B23" i="28"/>
  <c r="B16" i="41"/>
  <c r="F22" i="43"/>
  <c r="C24" i="34"/>
  <c r="G22" i="43"/>
  <c r="G21" i="43"/>
  <c r="J47" i="44"/>
  <c r="C17" i="43"/>
  <c r="U39" i="36"/>
  <c r="U27" i="36"/>
  <c r="E24" i="39"/>
  <c r="U24" i="39"/>
  <c r="K126" i="36"/>
  <c r="K34" i="39"/>
  <c r="F34" i="39"/>
  <c r="K114" i="36"/>
  <c r="U86" i="36"/>
  <c r="U78" i="36"/>
  <c r="L31" i="36"/>
  <c r="H12" i="39"/>
  <c r="M15" i="36"/>
  <c r="M12" i="39"/>
  <c r="S63" i="36"/>
  <c r="T63" i="36"/>
  <c r="M59" i="36"/>
  <c r="L36" i="36"/>
  <c r="T87" i="36"/>
  <c r="L95" i="36"/>
  <c r="S99" i="36"/>
  <c r="S16" i="36"/>
  <c r="K103" i="36"/>
  <c r="P10" i="39"/>
  <c r="S10" i="39"/>
  <c r="H34" i="39"/>
  <c r="L115" i="36"/>
  <c r="I31" i="36"/>
  <c r="I98" i="36"/>
  <c r="E110" i="36"/>
  <c r="F66" i="36"/>
  <c r="G66" i="36"/>
  <c r="E70" i="36"/>
  <c r="G70" i="36"/>
  <c r="J74" i="36"/>
  <c r="F74" i="36"/>
  <c r="H43" i="36"/>
  <c r="I43" i="36"/>
  <c r="E126" i="36"/>
  <c r="U126" i="36"/>
  <c r="I15" i="36"/>
  <c r="Q90" i="36"/>
  <c r="F78" i="36"/>
  <c r="I122" i="36"/>
  <c r="J39" i="36"/>
  <c r="N111" i="36"/>
  <c r="F15" i="36"/>
  <c r="Q78" i="36"/>
  <c r="H130" i="36"/>
  <c r="I126" i="36"/>
  <c r="J106" i="36"/>
  <c r="J27" i="39"/>
  <c r="U99" i="36"/>
  <c r="F7" i="39"/>
  <c r="S87" i="36"/>
  <c r="T99" i="36"/>
  <c r="K83" i="36"/>
  <c r="N24" i="36"/>
  <c r="N21" i="39"/>
  <c r="L111" i="36"/>
  <c r="H17" i="39"/>
  <c r="S60" i="36"/>
  <c r="M4" i="36"/>
  <c r="J31" i="36"/>
  <c r="Q23" i="36"/>
  <c r="Q20" i="39"/>
  <c r="E98" i="36"/>
  <c r="G98" i="36"/>
  <c r="E122" i="36"/>
  <c r="F110" i="36"/>
  <c r="F31" i="39"/>
  <c r="P114" i="36"/>
  <c r="H55" i="36"/>
  <c r="I63" i="36"/>
  <c r="P66" i="36"/>
  <c r="E66" i="36"/>
  <c r="F70" i="36"/>
  <c r="J70" i="36"/>
  <c r="P74" i="36"/>
  <c r="H74" i="36"/>
  <c r="J63" i="36"/>
  <c r="F43" i="36"/>
  <c r="P43" i="36"/>
  <c r="P126" i="36"/>
  <c r="P34" i="39"/>
  <c r="G15" i="36"/>
  <c r="G12" i="39"/>
  <c r="I78" i="36"/>
  <c r="H39" i="36"/>
  <c r="M39" i="36"/>
  <c r="G78" i="36"/>
  <c r="P122" i="36"/>
  <c r="S122" i="36"/>
  <c r="G122" i="36"/>
  <c r="L122" i="36"/>
  <c r="H78" i="36"/>
  <c r="P130" i="36"/>
  <c r="Q126" i="36"/>
  <c r="E15" i="36"/>
  <c r="U15" i="36"/>
  <c r="M18" i="39"/>
  <c r="K7" i="36"/>
  <c r="T47" i="36"/>
  <c r="K98" i="36"/>
  <c r="I23" i="36"/>
  <c r="Q122" i="36"/>
  <c r="K135" i="36"/>
  <c r="F63" i="36"/>
  <c r="H70" i="36"/>
  <c r="Q74" i="36"/>
  <c r="G43" i="36"/>
  <c r="J43" i="36"/>
  <c r="J126" i="36"/>
  <c r="J34" i="39"/>
  <c r="Q15" i="36"/>
  <c r="Q12" i="39"/>
  <c r="P78" i="36"/>
  <c r="I39" i="36"/>
  <c r="J122" i="36"/>
  <c r="P15" i="36"/>
  <c r="M42" i="36"/>
  <c r="U10" i="36"/>
  <c r="E8" i="39"/>
  <c r="U8" i="39"/>
  <c r="L89" i="36"/>
  <c r="N137" i="36"/>
  <c r="M121" i="36"/>
  <c r="L56" i="36"/>
  <c r="H54" i="36"/>
  <c r="P54" i="36"/>
  <c r="J54" i="36"/>
  <c r="Q46" i="36"/>
  <c r="F46" i="36"/>
  <c r="Q34" i="36"/>
  <c r="P34" i="36"/>
  <c r="E34" i="36"/>
  <c r="J34" i="36"/>
  <c r="G34" i="36"/>
  <c r="L34" i="36"/>
  <c r="F34" i="36"/>
  <c r="H34" i="36"/>
  <c r="F26" i="36"/>
  <c r="J26" i="36"/>
  <c r="J23" i="39"/>
  <c r="Q26" i="36"/>
  <c r="Q23" i="39"/>
  <c r="P26" i="36"/>
  <c r="H26" i="36"/>
  <c r="G26" i="36"/>
  <c r="E18" i="36"/>
  <c r="I18" i="36"/>
  <c r="G18" i="36"/>
  <c r="P18" i="36"/>
  <c r="H18" i="36"/>
  <c r="F18" i="36"/>
  <c r="Q6" i="36"/>
  <c r="Q5" i="39"/>
  <c r="G6" i="36"/>
  <c r="I6" i="36"/>
  <c r="J6" i="36"/>
  <c r="J5" i="39"/>
  <c r="P6" i="36"/>
  <c r="T6" i="36"/>
  <c r="E133" i="36"/>
  <c r="I133" i="36"/>
  <c r="N133" i="36"/>
  <c r="Q133" i="36"/>
  <c r="G133" i="36"/>
  <c r="F133" i="36"/>
  <c r="P133" i="36"/>
  <c r="H133" i="36"/>
  <c r="Q125" i="36"/>
  <c r="Q33" i="39"/>
  <c r="J125" i="36"/>
  <c r="J33" i="39"/>
  <c r="G117" i="36"/>
  <c r="J117" i="36"/>
  <c r="Q117" i="36"/>
  <c r="P117" i="36"/>
  <c r="S117" i="36"/>
  <c r="H117" i="36"/>
  <c r="E117" i="36"/>
  <c r="G113" i="36"/>
  <c r="F113" i="36"/>
  <c r="I113" i="36"/>
  <c r="J113" i="36"/>
  <c r="E113" i="36"/>
  <c r="Q113" i="36"/>
  <c r="H109" i="36"/>
  <c r="P109" i="36"/>
  <c r="S109" i="36"/>
  <c r="I81" i="36"/>
  <c r="E81" i="36"/>
  <c r="J69" i="36"/>
  <c r="F69" i="36"/>
  <c r="K69" i="36"/>
  <c r="E69" i="36"/>
  <c r="H69" i="36"/>
  <c r="I69" i="36"/>
  <c r="N69" i="36"/>
  <c r="P69" i="36"/>
  <c r="G69" i="36"/>
  <c r="Q65" i="36"/>
  <c r="G65" i="36"/>
  <c r="I65" i="36"/>
  <c r="F65" i="36"/>
  <c r="H65" i="36"/>
  <c r="E65" i="36"/>
  <c r="Q62" i="36"/>
  <c r="F62" i="36"/>
  <c r="P62" i="36"/>
  <c r="H62" i="36"/>
  <c r="J62" i="36"/>
  <c r="Q58" i="36"/>
  <c r="E58" i="36"/>
  <c r="J58" i="36"/>
  <c r="O52" i="36"/>
  <c r="M38" i="36"/>
  <c r="M14" i="36"/>
  <c r="G73" i="36"/>
  <c r="I117" i="36"/>
  <c r="N115" i="36"/>
  <c r="U119" i="36"/>
  <c r="I12" i="39"/>
  <c r="N15" i="36"/>
  <c r="J133" i="36"/>
  <c r="E26" i="36"/>
  <c r="I58" i="36"/>
  <c r="P30" i="36"/>
  <c r="H30" i="36"/>
  <c r="G30" i="36"/>
  <c r="E30" i="36"/>
  <c r="F30" i="36"/>
  <c r="I30" i="36"/>
  <c r="K48" i="36"/>
  <c r="Q54" i="36"/>
  <c r="T95" i="36"/>
  <c r="I26" i="36"/>
  <c r="K82" i="36"/>
  <c r="P38" i="36"/>
  <c r="T38" i="36"/>
  <c r="J65" i="36"/>
  <c r="M122" i="36"/>
  <c r="U45" i="36"/>
  <c r="L48" i="36"/>
  <c r="U111" i="36"/>
  <c r="U130" i="36"/>
  <c r="I62" i="36"/>
  <c r="K41" i="36"/>
  <c r="K57" i="36"/>
  <c r="E5" i="39"/>
  <c r="U5" i="39"/>
  <c r="U6" i="36"/>
  <c r="P8" i="39"/>
  <c r="T8" i="39"/>
  <c r="T10" i="36"/>
  <c r="S50" i="36"/>
  <c r="T50" i="36"/>
  <c r="G50" i="36"/>
  <c r="F50" i="36"/>
  <c r="Q22" i="36"/>
  <c r="Q19" i="39"/>
  <c r="F22" i="36"/>
  <c r="J14" i="36"/>
  <c r="I14" i="36"/>
  <c r="G14" i="36"/>
  <c r="F14" i="36"/>
  <c r="P14" i="36"/>
  <c r="E14" i="36"/>
  <c r="J10" i="36"/>
  <c r="J8" i="39"/>
  <c r="I10" i="36"/>
  <c r="F10" i="36"/>
  <c r="G10" i="36"/>
  <c r="Q10" i="36"/>
  <c r="Q8" i="39"/>
  <c r="H10" i="36"/>
  <c r="E137" i="36"/>
  <c r="P137" i="36"/>
  <c r="T137" i="36"/>
  <c r="F137" i="36"/>
  <c r="G137" i="36"/>
  <c r="Q137" i="36"/>
  <c r="H137" i="36"/>
  <c r="E121" i="36"/>
  <c r="I121" i="36"/>
  <c r="J121" i="36"/>
  <c r="P121" i="36"/>
  <c r="G121" i="36"/>
  <c r="Q121" i="36"/>
  <c r="T4" i="39"/>
  <c r="H6" i="39"/>
  <c r="O83" i="36"/>
  <c r="J137" i="36"/>
  <c r="K20" i="36"/>
  <c r="K17" i="39"/>
  <c r="S95" i="36"/>
  <c r="Q69" i="36"/>
  <c r="N60" i="36"/>
  <c r="F6" i="36"/>
  <c r="F121" i="36"/>
  <c r="I34" i="36"/>
  <c r="U83" i="36"/>
  <c r="H6" i="36"/>
  <c r="J18" i="36"/>
  <c r="J15" i="39"/>
  <c r="P113" i="36"/>
  <c r="G62" i="36"/>
  <c r="P65" i="36"/>
  <c r="Q55" i="36"/>
  <c r="I55" i="36"/>
  <c r="N55" i="36"/>
  <c r="P55" i="36"/>
  <c r="T55" i="36"/>
  <c r="F55" i="36"/>
  <c r="S68" i="36"/>
  <c r="T68" i="36"/>
  <c r="P49" i="36"/>
  <c r="H49" i="36"/>
  <c r="I49" i="36"/>
  <c r="E49" i="36"/>
  <c r="Q49" i="36"/>
  <c r="J49" i="36"/>
  <c r="F49" i="36"/>
  <c r="G49" i="36"/>
  <c r="F33" i="36"/>
  <c r="J33" i="36"/>
  <c r="G33" i="36"/>
  <c r="H33" i="36"/>
  <c r="E33" i="36"/>
  <c r="J25" i="36"/>
  <c r="J22" i="39"/>
  <c r="G25" i="36"/>
  <c r="P25" i="36"/>
  <c r="Q25" i="36"/>
  <c r="Q22" i="39"/>
  <c r="I25" i="36"/>
  <c r="I22" i="39"/>
  <c r="H25" i="36"/>
  <c r="E25" i="36"/>
  <c r="F25" i="36"/>
  <c r="P120" i="36"/>
  <c r="I120" i="36"/>
  <c r="E120" i="36"/>
  <c r="Q120" i="36"/>
  <c r="F120" i="36"/>
  <c r="J120" i="36"/>
  <c r="H120" i="36"/>
  <c r="G120" i="36"/>
  <c r="L120" i="36"/>
  <c r="E96" i="36"/>
  <c r="G96" i="36"/>
  <c r="Q96" i="36"/>
  <c r="H96" i="36"/>
  <c r="P96" i="36"/>
  <c r="F96" i="36"/>
  <c r="J96" i="36"/>
  <c r="I96" i="36"/>
  <c r="H88" i="36"/>
  <c r="Q88" i="36"/>
  <c r="G88" i="36"/>
  <c r="F88" i="36"/>
  <c r="I88" i="36"/>
  <c r="E88" i="36"/>
  <c r="J88" i="36"/>
  <c r="P88" i="36"/>
  <c r="E80" i="36"/>
  <c r="Q80" i="36"/>
  <c r="G80" i="36"/>
  <c r="H80" i="36"/>
  <c r="J80" i="36"/>
  <c r="I80" i="36"/>
  <c r="F80" i="36"/>
  <c r="I72" i="36"/>
  <c r="G72" i="36"/>
  <c r="F72" i="36"/>
  <c r="P72" i="36"/>
  <c r="H72" i="36"/>
  <c r="Q72" i="36"/>
  <c r="E72" i="36"/>
  <c r="G64" i="36"/>
  <c r="Q64" i="36"/>
  <c r="F64" i="36"/>
  <c r="P64" i="36"/>
  <c r="I64" i="36"/>
  <c r="H64" i="36"/>
  <c r="N117" i="36"/>
  <c r="P80" i="36"/>
  <c r="I33" i="36"/>
  <c r="P33" i="36"/>
  <c r="N71" i="36"/>
  <c r="T84" i="36"/>
  <c r="S84" i="36"/>
  <c r="P53" i="36"/>
  <c r="E53" i="36"/>
  <c r="I53" i="36"/>
  <c r="F53" i="36"/>
  <c r="G53" i="36"/>
  <c r="J53" i="36"/>
  <c r="E37" i="36"/>
  <c r="F37" i="36"/>
  <c r="G37" i="36"/>
  <c r="L37" i="36"/>
  <c r="I37" i="36"/>
  <c r="J37" i="36"/>
  <c r="Q37" i="36"/>
  <c r="H37" i="36"/>
  <c r="P37" i="36"/>
  <c r="I29" i="36"/>
  <c r="E29" i="36"/>
  <c r="G29" i="36"/>
  <c r="J29" i="36"/>
  <c r="F29" i="36"/>
  <c r="Q29" i="36"/>
  <c r="H29" i="36"/>
  <c r="E112" i="36"/>
  <c r="Q112" i="36"/>
  <c r="F108" i="36"/>
  <c r="H108" i="36"/>
  <c r="H29" i="39"/>
  <c r="P108" i="36"/>
  <c r="F100" i="36"/>
  <c r="H100" i="36"/>
  <c r="P100" i="36"/>
  <c r="I100" i="36"/>
  <c r="J100" i="36"/>
  <c r="E100" i="36"/>
  <c r="J92" i="36"/>
  <c r="F92" i="36"/>
  <c r="H92" i="36"/>
  <c r="G92" i="36"/>
  <c r="P92" i="36"/>
  <c r="Q92" i="36"/>
  <c r="E92" i="36"/>
  <c r="I92" i="36"/>
  <c r="F84" i="36"/>
  <c r="E84" i="36"/>
  <c r="Q84" i="36"/>
  <c r="G84" i="36"/>
  <c r="H84" i="36"/>
  <c r="J84" i="36"/>
  <c r="I84" i="36"/>
  <c r="Q76" i="36"/>
  <c r="H76" i="36"/>
  <c r="F76" i="36"/>
  <c r="J76" i="36"/>
  <c r="G76" i="36"/>
  <c r="I76" i="36"/>
  <c r="P76" i="36"/>
  <c r="E76" i="36"/>
  <c r="U76" i="36"/>
  <c r="E68" i="36"/>
  <c r="G68" i="36"/>
  <c r="F68" i="36"/>
  <c r="Q68" i="36"/>
  <c r="J68" i="36"/>
  <c r="I68" i="36"/>
  <c r="N68" i="36"/>
  <c r="Q33" i="36"/>
  <c r="S55" i="36"/>
  <c r="U70" i="36"/>
  <c r="J72" i="36"/>
  <c r="H68" i="36"/>
  <c r="N131" i="36"/>
  <c r="N45" i="36"/>
  <c r="T107" i="36"/>
  <c r="P28" i="39"/>
  <c r="S28" i="39"/>
  <c r="S107" i="36"/>
  <c r="U132" i="36"/>
  <c r="H53" i="36"/>
  <c r="N98" i="36"/>
  <c r="E31" i="39"/>
  <c r="U31" i="39"/>
  <c r="U110" i="36"/>
  <c r="E27" i="39"/>
  <c r="U27" i="39"/>
  <c r="U106" i="36"/>
  <c r="N107" i="36"/>
  <c r="I28" i="39"/>
  <c r="L119" i="36"/>
  <c r="Q40" i="36"/>
  <c r="I40" i="36"/>
  <c r="E40" i="36"/>
  <c r="J40" i="36"/>
  <c r="H40" i="36"/>
  <c r="G40" i="36"/>
  <c r="P40" i="36"/>
  <c r="F131" i="36"/>
  <c r="G131" i="36"/>
  <c r="P131" i="36"/>
  <c r="Q131" i="36"/>
  <c r="E131" i="36"/>
  <c r="H131" i="36"/>
  <c r="I127" i="36"/>
  <c r="P127" i="36"/>
  <c r="E127" i="36"/>
  <c r="G123" i="36"/>
  <c r="E123" i="36"/>
  <c r="H123" i="36"/>
  <c r="J123" i="36"/>
  <c r="I123" i="36"/>
  <c r="F123" i="36"/>
  <c r="Q123" i="36"/>
  <c r="U74" i="36"/>
  <c r="G19" i="36"/>
  <c r="H19" i="36"/>
  <c r="Q19" i="36"/>
  <c r="Q16" i="39"/>
  <c r="F19" i="36"/>
  <c r="I19" i="36"/>
  <c r="N19" i="36"/>
  <c r="P19" i="36"/>
  <c r="J19" i="36"/>
  <c r="J16" i="39"/>
  <c r="J11" i="36"/>
  <c r="J9" i="39"/>
  <c r="F11" i="36"/>
  <c r="Q11" i="36"/>
  <c r="Q9" i="39"/>
  <c r="E11" i="36"/>
  <c r="G11" i="36"/>
  <c r="G9" i="39"/>
  <c r="I11" i="36"/>
  <c r="H11" i="36"/>
  <c r="H9" i="39"/>
  <c r="P7" i="36"/>
  <c r="J7" i="36"/>
  <c r="E134" i="36"/>
  <c r="I134" i="36"/>
  <c r="F134" i="36"/>
  <c r="Q134" i="36"/>
  <c r="J134" i="36"/>
  <c r="H134" i="36"/>
  <c r="H35" i="39"/>
  <c r="M127" i="36"/>
  <c r="T122" i="36"/>
  <c r="T132" i="36"/>
  <c r="I46" i="36"/>
  <c r="P46" i="36"/>
  <c r="J46" i="36"/>
  <c r="H46" i="36"/>
  <c r="E46" i="36"/>
  <c r="G46" i="36"/>
  <c r="G42" i="36"/>
  <c r="J42" i="36"/>
  <c r="P42" i="36"/>
  <c r="F42" i="36"/>
  <c r="E42" i="36"/>
  <c r="Q42" i="36"/>
  <c r="I42" i="36"/>
  <c r="H22" i="36"/>
  <c r="G22" i="36"/>
  <c r="J22" i="36"/>
  <c r="J19" i="39"/>
  <c r="P22" i="36"/>
  <c r="E22" i="36"/>
  <c r="I22" i="36"/>
  <c r="K66" i="36"/>
  <c r="K128" i="36"/>
  <c r="K36" i="39"/>
  <c r="F36" i="39"/>
  <c r="P61" i="36"/>
  <c r="F61" i="36"/>
  <c r="G61" i="36"/>
  <c r="E61" i="36"/>
  <c r="U61" i="36"/>
  <c r="H61" i="36"/>
  <c r="Q61" i="36"/>
  <c r="I61" i="36"/>
  <c r="M16" i="36"/>
  <c r="M13" i="39"/>
  <c r="K134" i="36"/>
  <c r="M17" i="36"/>
  <c r="M14" i="39"/>
  <c r="U117" i="36"/>
  <c r="J61" i="36"/>
  <c r="S123" i="36"/>
  <c r="M32" i="36"/>
  <c r="N36" i="36"/>
  <c r="E16" i="39"/>
  <c r="U16" i="39"/>
  <c r="U19" i="36"/>
  <c r="M64" i="36"/>
  <c r="S6" i="36"/>
  <c r="P5" i="39"/>
  <c r="T5" i="39"/>
  <c r="L78" i="36"/>
  <c r="U92" i="36"/>
  <c r="U91" i="36"/>
  <c r="N33" i="36"/>
  <c r="M62" i="36"/>
  <c r="K4" i="36"/>
  <c r="K90" i="36"/>
  <c r="E12" i="39"/>
  <c r="U12" i="39"/>
  <c r="N31" i="36"/>
  <c r="I20" i="39"/>
  <c r="N23" i="36"/>
  <c r="N20" i="39"/>
  <c r="M67" i="36"/>
  <c r="N4" i="36"/>
  <c r="L110" i="36"/>
  <c r="L31" i="39"/>
  <c r="G31" i="39"/>
  <c r="O8" i="36"/>
  <c r="K110" i="36"/>
  <c r="K31" i="39"/>
  <c r="J79" i="36"/>
  <c r="H79" i="36"/>
  <c r="Q79" i="36"/>
  <c r="E79" i="36"/>
  <c r="G79" i="36"/>
  <c r="I79" i="36"/>
  <c r="P75" i="36"/>
  <c r="Q75" i="36"/>
  <c r="H75" i="36"/>
  <c r="E75" i="36"/>
  <c r="F75" i="36"/>
  <c r="Q71" i="36"/>
  <c r="G71" i="36"/>
  <c r="E71" i="36"/>
  <c r="F71" i="36"/>
  <c r="J71" i="36"/>
  <c r="P71" i="36"/>
  <c r="H71" i="36"/>
  <c r="Q67" i="36"/>
  <c r="J67" i="36"/>
  <c r="P67" i="36"/>
  <c r="G67" i="36"/>
  <c r="I67" i="36"/>
  <c r="F67" i="36"/>
  <c r="L135" i="36"/>
  <c r="J51" i="36"/>
  <c r="E51" i="36"/>
  <c r="U51" i="36"/>
  <c r="P51" i="36"/>
  <c r="F51" i="36"/>
  <c r="Q51" i="36"/>
  <c r="H51" i="36"/>
  <c r="G51" i="36"/>
  <c r="F47" i="36"/>
  <c r="J47" i="36"/>
  <c r="I47" i="36"/>
  <c r="Q47" i="36"/>
  <c r="H47" i="36"/>
  <c r="E47" i="36"/>
  <c r="I44" i="36"/>
  <c r="E44" i="36"/>
  <c r="J44" i="36"/>
  <c r="Q38" i="36"/>
  <c r="E38" i="36"/>
  <c r="J38" i="36"/>
  <c r="I38" i="36"/>
  <c r="J35" i="36"/>
  <c r="F35" i="36"/>
  <c r="Q35" i="36"/>
  <c r="E35" i="36"/>
  <c r="Q31" i="36"/>
  <c r="E31" i="36"/>
  <c r="H31" i="36"/>
  <c r="F27" i="36"/>
  <c r="Q27" i="36"/>
  <c r="Q24" i="39"/>
  <c r="E23" i="36"/>
  <c r="H23" i="36"/>
  <c r="G23" i="36"/>
  <c r="F13" i="36"/>
  <c r="I13" i="36"/>
  <c r="J13" i="36"/>
  <c r="J11" i="39"/>
  <c r="G13" i="36"/>
  <c r="G11" i="39"/>
  <c r="E13" i="36"/>
  <c r="E11" i="39"/>
  <c r="U11" i="39"/>
  <c r="P13" i="36"/>
  <c r="F5" i="36"/>
  <c r="E5" i="36"/>
  <c r="M132" i="36"/>
  <c r="I129" i="36"/>
  <c r="H129" i="36"/>
  <c r="G129" i="36"/>
  <c r="P125" i="36"/>
  <c r="P33" i="39"/>
  <c r="T33" i="39"/>
  <c r="E125" i="36"/>
  <c r="I125" i="36"/>
  <c r="H125" i="36"/>
  <c r="G125" i="36"/>
  <c r="G33" i="39"/>
  <c r="F125" i="36"/>
  <c r="K125" i="36"/>
  <c r="K33" i="39"/>
  <c r="E118" i="36"/>
  <c r="Q118" i="36"/>
  <c r="E114" i="36"/>
  <c r="U114" i="36"/>
  <c r="I114" i="36"/>
  <c r="Q114" i="36"/>
  <c r="P110" i="36"/>
  <c r="T110" i="36"/>
  <c r="I110" i="36"/>
  <c r="G106" i="36"/>
  <c r="G27" i="39"/>
  <c r="H106" i="36"/>
  <c r="P106" i="36"/>
  <c r="I106" i="36"/>
  <c r="F106" i="36"/>
  <c r="P102" i="36"/>
  <c r="H102" i="36"/>
  <c r="I102" i="36"/>
  <c r="N102" i="36"/>
  <c r="E102" i="36"/>
  <c r="F102" i="36"/>
  <c r="J102" i="36"/>
  <c r="G102" i="36"/>
  <c r="Q94" i="36"/>
  <c r="E94" i="36"/>
  <c r="F94" i="36"/>
  <c r="G94" i="36"/>
  <c r="J94" i="36"/>
  <c r="I94" i="36"/>
  <c r="P94" i="36"/>
  <c r="H94" i="36"/>
  <c r="P90" i="36"/>
  <c r="T90" i="36"/>
  <c r="I90" i="36"/>
  <c r="H90" i="36"/>
  <c r="G90" i="36"/>
  <c r="E90" i="36"/>
  <c r="J90" i="36"/>
  <c r="H86" i="36"/>
  <c r="F86" i="36"/>
  <c r="J86" i="36"/>
  <c r="Q86" i="36"/>
  <c r="G86" i="36"/>
  <c r="P86" i="36"/>
  <c r="I86" i="36"/>
  <c r="N86" i="36"/>
  <c r="J82" i="36"/>
  <c r="E82" i="36"/>
  <c r="Q82" i="36"/>
  <c r="P82" i="36"/>
  <c r="G82" i="36"/>
  <c r="N132" i="36"/>
  <c r="G55" i="36"/>
  <c r="E55" i="36"/>
  <c r="M28" i="36"/>
  <c r="K111" i="36"/>
  <c r="N93" i="36"/>
  <c r="S11" i="36"/>
  <c r="P9" i="39"/>
  <c r="S9" i="39"/>
  <c r="L66" i="36"/>
  <c r="U79" i="36"/>
  <c r="O95" i="36"/>
  <c r="O91" i="36"/>
  <c r="L136" i="36"/>
  <c r="T9" i="36"/>
  <c r="P7" i="39"/>
  <c r="T7" i="39"/>
  <c r="S135" i="36"/>
  <c r="T135" i="36"/>
  <c r="H27" i="39"/>
  <c r="M106" i="36"/>
  <c r="O20" i="36"/>
  <c r="N17" i="39"/>
  <c r="L68" i="36"/>
  <c r="K79" i="36"/>
  <c r="T126" i="36"/>
  <c r="L35" i="36"/>
  <c r="K50" i="36"/>
  <c r="L47" i="36"/>
  <c r="N51" i="36"/>
  <c r="U56" i="36"/>
  <c r="K133" i="36"/>
  <c r="F12" i="39"/>
  <c r="K15" i="36"/>
  <c r="K12" i="39"/>
  <c r="O103" i="36"/>
  <c r="T134" i="36"/>
  <c r="S134" i="36"/>
  <c r="H30" i="39"/>
  <c r="M109" i="36"/>
  <c r="M30" i="39"/>
  <c r="L14" i="36"/>
  <c r="N34" i="36"/>
  <c r="U41" i="36"/>
  <c r="S32" i="36"/>
  <c r="T32" i="36"/>
  <c r="K29" i="36"/>
  <c r="T29" i="36"/>
  <c r="I13" i="39"/>
  <c r="N16" i="36"/>
  <c r="M87" i="36"/>
  <c r="F109" i="36"/>
  <c r="K109" i="36"/>
  <c r="K30" i="39"/>
  <c r="I109" i="36"/>
  <c r="E109" i="36"/>
  <c r="G109" i="36"/>
  <c r="J109" i="36"/>
  <c r="J30" i="39"/>
  <c r="P105" i="36"/>
  <c r="E105" i="36"/>
  <c r="H105" i="36"/>
  <c r="Q105" i="36"/>
  <c r="I105" i="36"/>
  <c r="F105" i="36"/>
  <c r="G105" i="36"/>
  <c r="J105" i="36"/>
  <c r="J26" i="39"/>
  <c r="P101" i="36"/>
  <c r="G101" i="36"/>
  <c r="F101" i="36"/>
  <c r="I101" i="36"/>
  <c r="H101" i="36"/>
  <c r="M101" i="36"/>
  <c r="Q101" i="36"/>
  <c r="E101" i="36"/>
  <c r="J101" i="36"/>
  <c r="H97" i="36"/>
  <c r="P97" i="36"/>
  <c r="I97" i="36"/>
  <c r="J97" i="36"/>
  <c r="E97" i="36"/>
  <c r="Q97" i="36"/>
  <c r="Q93" i="36"/>
  <c r="E93" i="36"/>
  <c r="H93" i="36"/>
  <c r="J93" i="36"/>
  <c r="P93" i="36"/>
  <c r="P89" i="36"/>
  <c r="E89" i="36"/>
  <c r="F89" i="36"/>
  <c r="H89" i="36"/>
  <c r="J89" i="36"/>
  <c r="Q89" i="36"/>
  <c r="I89" i="36"/>
  <c r="Q85" i="36"/>
  <c r="H85" i="36"/>
  <c r="I85" i="36"/>
  <c r="G85" i="36"/>
  <c r="F85" i="36"/>
  <c r="P85" i="36"/>
  <c r="G81" i="36"/>
  <c r="H81" i="36"/>
  <c r="M81" i="36"/>
  <c r="O81" i="36"/>
  <c r="F81" i="36"/>
  <c r="Q81" i="36"/>
  <c r="P81" i="36"/>
  <c r="J81" i="36"/>
  <c r="E17" i="39"/>
  <c r="U17" i="39"/>
  <c r="U20" i="36"/>
  <c r="S133" i="36"/>
  <c r="T133" i="36"/>
  <c r="M124" i="36"/>
  <c r="O124" i="36"/>
  <c r="H32" i="39"/>
  <c r="E85" i="36"/>
  <c r="N25" i="36"/>
  <c r="M92" i="36"/>
  <c r="T109" i="36"/>
  <c r="P30" i="39"/>
  <c r="S30" i="39"/>
  <c r="M41" i="36"/>
  <c r="K132" i="36"/>
  <c r="M108" i="36"/>
  <c r="M29" i="39"/>
  <c r="Q116" i="36"/>
  <c r="J116" i="36"/>
  <c r="P116" i="36"/>
  <c r="I116" i="36"/>
  <c r="E116" i="36"/>
  <c r="G112" i="36"/>
  <c r="I112" i="36"/>
  <c r="N112" i="36"/>
  <c r="H112" i="36"/>
  <c r="P112" i="36"/>
  <c r="Q108" i="36"/>
  <c r="Q29" i="39"/>
  <c r="I108" i="36"/>
  <c r="G108" i="36"/>
  <c r="E108" i="36"/>
  <c r="E104" i="36"/>
  <c r="E25" i="39"/>
  <c r="U25" i="39"/>
  <c r="H104" i="36"/>
  <c r="I104" i="36"/>
  <c r="G104" i="36"/>
  <c r="L104" i="36"/>
  <c r="F104" i="36"/>
  <c r="Q104" i="36"/>
  <c r="K136" i="36"/>
  <c r="N136" i="36"/>
  <c r="F33" i="39"/>
  <c r="H116" i="36"/>
  <c r="J108" i="36"/>
  <c r="J29" i="39"/>
  <c r="J112" i="36"/>
  <c r="L131" i="36"/>
  <c r="F116" i="36"/>
  <c r="S120" i="36"/>
  <c r="T120" i="36"/>
  <c r="F129" i="36"/>
  <c r="E129" i="36"/>
  <c r="Q129" i="36"/>
  <c r="P129" i="36"/>
  <c r="F119" i="36"/>
  <c r="P119" i="36"/>
  <c r="P104" i="36"/>
  <c r="F112" i="36"/>
  <c r="M78" i="36"/>
  <c r="G116" i="36"/>
  <c r="G54" i="36"/>
  <c r="I54" i="36"/>
  <c r="F54" i="36"/>
  <c r="E54" i="36"/>
  <c r="I50" i="36"/>
  <c r="J50" i="36"/>
  <c r="Q50" i="36"/>
  <c r="E50" i="36"/>
  <c r="H50" i="36"/>
  <c r="I128" i="36"/>
  <c r="I36" i="39"/>
  <c r="G128" i="36"/>
  <c r="G36" i="39"/>
  <c r="H128" i="36"/>
  <c r="M128" i="36"/>
  <c r="J128" i="36"/>
  <c r="J36" i="39"/>
  <c r="P128" i="36"/>
  <c r="E128" i="36"/>
  <c r="Q124" i="36"/>
  <c r="Q32" i="39"/>
  <c r="G124" i="36"/>
  <c r="G32" i="39"/>
  <c r="J124" i="36"/>
  <c r="J32" i="39"/>
  <c r="P124" i="36"/>
  <c r="I124" i="36"/>
  <c r="J118" i="36"/>
  <c r="H118" i="36"/>
  <c r="F118" i="36"/>
  <c r="K118" i="36"/>
  <c r="G118" i="36"/>
  <c r="I48" i="36"/>
  <c r="E48" i="36"/>
  <c r="H48" i="36"/>
  <c r="F39" i="36"/>
  <c r="P39" i="36"/>
  <c r="G39" i="36"/>
  <c r="G21" i="36"/>
  <c r="G18" i="39"/>
  <c r="Q21" i="36"/>
  <c r="Q18" i="39"/>
  <c r="F21" i="36"/>
  <c r="H58" i="36"/>
  <c r="F58" i="36"/>
  <c r="P58" i="36"/>
  <c r="G58" i="36"/>
  <c r="Q44" i="36"/>
  <c r="G44" i="36"/>
  <c r="F44" i="36"/>
  <c r="K44" i="36"/>
  <c r="F38" i="36"/>
  <c r="G38" i="36"/>
  <c r="P31" i="36"/>
  <c r="S31" i="36"/>
  <c r="F31" i="36"/>
  <c r="J17" i="36"/>
  <c r="J14" i="39"/>
  <c r="E17" i="36"/>
  <c r="Q5" i="36"/>
  <c r="Q4" i="39"/>
  <c r="I5" i="36"/>
  <c r="H5" i="36"/>
  <c r="G5" i="36"/>
  <c r="G4" i="39"/>
  <c r="F130" i="36"/>
  <c r="K130" i="36"/>
  <c r="I130" i="36"/>
  <c r="Q130" i="36"/>
  <c r="G130" i="36"/>
  <c r="Q110" i="36"/>
  <c r="Q31" i="39"/>
  <c r="H110" i="36"/>
  <c r="P98" i="36"/>
  <c r="S98" i="36"/>
  <c r="H98" i="36"/>
  <c r="I82" i="36"/>
  <c r="H82" i="36"/>
  <c r="P20" i="39"/>
  <c r="T20" i="39"/>
  <c r="S23" i="36"/>
  <c r="T23" i="36"/>
  <c r="S34" i="36"/>
  <c r="T34" i="36"/>
  <c r="S70" i="36"/>
  <c r="T70" i="36"/>
  <c r="I16" i="39"/>
  <c r="M113" i="36"/>
  <c r="S28" i="36"/>
  <c r="M35" i="39"/>
  <c r="L4" i="36"/>
  <c r="S85" i="36"/>
  <c r="U135" i="36"/>
  <c r="M54" i="36"/>
  <c r="T136" i="36"/>
  <c r="M85" i="36"/>
  <c r="M88" i="36"/>
  <c r="T117" i="36"/>
  <c r="I33" i="39"/>
  <c r="N125" i="36"/>
  <c r="N33" i="39"/>
  <c r="U13" i="36"/>
  <c r="U118" i="36"/>
  <c r="K122" i="36"/>
  <c r="H7" i="36"/>
  <c r="I7" i="36"/>
  <c r="E7" i="36"/>
  <c r="Q7" i="36"/>
  <c r="G7" i="36"/>
  <c r="G138" i="36"/>
  <c r="L138" i="36"/>
  <c r="I138" i="36"/>
  <c r="F138" i="36"/>
  <c r="Q138" i="36"/>
  <c r="H138" i="36"/>
  <c r="P138" i="36"/>
  <c r="E138" i="36"/>
  <c r="U134" i="36"/>
  <c r="J114" i="36"/>
  <c r="H114" i="36"/>
  <c r="G114" i="36"/>
  <c r="P77" i="36"/>
  <c r="E77" i="36"/>
  <c r="H77" i="36"/>
  <c r="Q77" i="36"/>
  <c r="G77" i="36"/>
  <c r="J77" i="36"/>
  <c r="I77" i="36"/>
  <c r="F77" i="36"/>
  <c r="P73" i="36"/>
  <c r="E73" i="36"/>
  <c r="J73" i="36"/>
  <c r="H73" i="36"/>
  <c r="I73" i="36"/>
  <c r="F73" i="36"/>
  <c r="G59" i="36"/>
  <c r="J59" i="36"/>
  <c r="Q59" i="36"/>
  <c r="E59" i="36"/>
  <c r="F59" i="36"/>
  <c r="I59" i="36"/>
  <c r="P59" i="36"/>
  <c r="I56" i="36"/>
  <c r="H56" i="36"/>
  <c r="P56" i="36"/>
  <c r="Q56" i="36"/>
  <c r="J64" i="36"/>
  <c r="E64" i="36"/>
  <c r="P35" i="36"/>
  <c r="I35" i="36"/>
  <c r="H35" i="36"/>
  <c r="H27" i="36"/>
  <c r="G27" i="36"/>
  <c r="G24" i="39"/>
  <c r="I27" i="36"/>
  <c r="P27" i="36"/>
  <c r="F17" i="36"/>
  <c r="G17" i="36"/>
  <c r="G14" i="39"/>
  <c r="I17" i="36"/>
  <c r="E124" i="36"/>
  <c r="F124" i="36"/>
  <c r="P118" i="36"/>
  <c r="I118" i="36"/>
  <c r="G97" i="36"/>
  <c r="F97" i="36"/>
  <c r="F93" i="36"/>
  <c r="G93" i="36"/>
  <c r="Q127" i="36"/>
  <c r="G127" i="36"/>
  <c r="G35" i="39"/>
  <c r="F127" i="36"/>
  <c r="Q100" i="36"/>
  <c r="G100" i="36"/>
  <c r="H66" i="36"/>
  <c r="Q66" i="36"/>
  <c r="N39" i="36"/>
  <c r="K63" i="36"/>
  <c r="M74" i="36"/>
  <c r="U66" i="36"/>
  <c r="T114" i="36"/>
  <c r="S114" i="36"/>
  <c r="U98" i="36"/>
  <c r="N122" i="36"/>
  <c r="T125" i="36"/>
  <c r="L137" i="36"/>
  <c r="E34" i="39"/>
  <c r="U34" i="39"/>
  <c r="T10" i="39"/>
  <c r="T78" i="36"/>
  <c r="S78" i="36"/>
  <c r="L43" i="36"/>
  <c r="S43" i="36"/>
  <c r="T43" i="36"/>
  <c r="T74" i="36"/>
  <c r="S74" i="36"/>
  <c r="S66" i="36"/>
  <c r="T66" i="36"/>
  <c r="K78" i="36"/>
  <c r="N43" i="36"/>
  <c r="L70" i="36"/>
  <c r="S126" i="36"/>
  <c r="O36" i="36"/>
  <c r="M11" i="36"/>
  <c r="O24" i="36"/>
  <c r="T15" i="36"/>
  <c r="P12" i="39"/>
  <c r="T12" i="39"/>
  <c r="S15" i="36"/>
  <c r="K43" i="36"/>
  <c r="N63" i="36"/>
  <c r="U122" i="36"/>
  <c r="N126" i="36"/>
  <c r="I34" i="39"/>
  <c r="M43" i="36"/>
  <c r="M70" i="36"/>
  <c r="K70" i="36"/>
  <c r="M55" i="36"/>
  <c r="L98" i="36"/>
  <c r="O111" i="36"/>
  <c r="M130" i="36"/>
  <c r="K74" i="36"/>
  <c r="K55" i="36"/>
  <c r="S65" i="36"/>
  <c r="T65" i="36"/>
  <c r="H5" i="39"/>
  <c r="M6" i="36"/>
  <c r="M5" i="39"/>
  <c r="K121" i="36"/>
  <c r="T121" i="36"/>
  <c r="S121" i="36"/>
  <c r="L8" i="39"/>
  <c r="G8" i="39"/>
  <c r="U14" i="36"/>
  <c r="N14" i="36"/>
  <c r="N62" i="36"/>
  <c r="U30" i="36"/>
  <c r="N58" i="36"/>
  <c r="N65" i="36"/>
  <c r="S69" i="36"/>
  <c r="T69" i="36"/>
  <c r="M133" i="36"/>
  <c r="K18" i="36"/>
  <c r="K15" i="39"/>
  <c r="F15" i="39"/>
  <c r="I15" i="39"/>
  <c r="N18" i="36"/>
  <c r="N15" i="39"/>
  <c r="T26" i="36"/>
  <c r="P23" i="39"/>
  <c r="S23" i="39"/>
  <c r="S26" i="36"/>
  <c r="M34" i="36"/>
  <c r="U34" i="36"/>
  <c r="T85" i="36"/>
  <c r="S125" i="36"/>
  <c r="O132" i="36"/>
  <c r="S38" i="36"/>
  <c r="O45" i="36"/>
  <c r="S137" i="36"/>
  <c r="L62" i="36"/>
  <c r="F5" i="39"/>
  <c r="K6" i="36"/>
  <c r="K5" i="39"/>
  <c r="U137" i="36"/>
  <c r="F8" i="39"/>
  <c r="K10" i="36"/>
  <c r="K8" i="39"/>
  <c r="S14" i="36"/>
  <c r="T14" i="36"/>
  <c r="L50" i="36"/>
  <c r="O122" i="36"/>
  <c r="L30" i="36"/>
  <c r="U26" i="36"/>
  <c r="E23" i="39"/>
  <c r="U23" i="39"/>
  <c r="U65" i="36"/>
  <c r="L65" i="36"/>
  <c r="N113" i="36"/>
  <c r="M117" i="36"/>
  <c r="L117" i="36"/>
  <c r="N6" i="36"/>
  <c r="N5" i="39"/>
  <c r="I5" i="39"/>
  <c r="M18" i="36"/>
  <c r="M15" i="39"/>
  <c r="H15" i="39"/>
  <c r="E15" i="39"/>
  <c r="U15" i="39"/>
  <c r="U18" i="36"/>
  <c r="K34" i="36"/>
  <c r="O115" i="36"/>
  <c r="M137" i="36"/>
  <c r="S113" i="36"/>
  <c r="T113" i="36"/>
  <c r="M10" i="36"/>
  <c r="H8" i="39"/>
  <c r="I8" i="39"/>
  <c r="N10" i="36"/>
  <c r="N8" i="39"/>
  <c r="K14" i="36"/>
  <c r="K22" i="36"/>
  <c r="K19" i="39"/>
  <c r="F19" i="39"/>
  <c r="N30" i="36"/>
  <c r="M30" i="36"/>
  <c r="L73" i="36"/>
  <c r="U58" i="36"/>
  <c r="T62" i="36"/>
  <c r="S62" i="36"/>
  <c r="M65" i="36"/>
  <c r="M69" i="36"/>
  <c r="U81" i="36"/>
  <c r="K113" i="36"/>
  <c r="U133" i="36"/>
  <c r="L6" i="36"/>
  <c r="G5" i="39"/>
  <c r="S18" i="36"/>
  <c r="T18" i="36"/>
  <c r="P15" i="39"/>
  <c r="G23" i="39"/>
  <c r="L26" i="36"/>
  <c r="S54" i="36"/>
  <c r="T54" i="36"/>
  <c r="L121" i="36"/>
  <c r="U121" i="36"/>
  <c r="K137" i="36"/>
  <c r="N26" i="36"/>
  <c r="N23" i="39"/>
  <c r="I23" i="39"/>
  <c r="K30" i="36"/>
  <c r="S30" i="36"/>
  <c r="T30" i="36"/>
  <c r="N12" i="39"/>
  <c r="O15" i="36"/>
  <c r="K65" i="36"/>
  <c r="L69" i="36"/>
  <c r="U69" i="36"/>
  <c r="N81" i="36"/>
  <c r="U113" i="36"/>
  <c r="L113" i="36"/>
  <c r="L133" i="36"/>
  <c r="L18" i="36"/>
  <c r="G15" i="39"/>
  <c r="M26" i="36"/>
  <c r="M23" i="39"/>
  <c r="H23" i="39"/>
  <c r="F23" i="39"/>
  <c r="K26" i="36"/>
  <c r="K23" i="39"/>
  <c r="K46" i="36"/>
  <c r="M46" i="36"/>
  <c r="S127" i="36"/>
  <c r="T127" i="36"/>
  <c r="M68" i="36"/>
  <c r="O68" i="36"/>
  <c r="M76" i="36"/>
  <c r="K84" i="36"/>
  <c r="T100" i="36"/>
  <c r="S100" i="36"/>
  <c r="M29" i="36"/>
  <c r="L29" i="36"/>
  <c r="M37" i="36"/>
  <c r="T53" i="36"/>
  <c r="S53" i="36"/>
  <c r="O133" i="36"/>
  <c r="T64" i="36"/>
  <c r="S64" i="36"/>
  <c r="K72" i="36"/>
  <c r="N80" i="36"/>
  <c r="U88" i="36"/>
  <c r="K96" i="36"/>
  <c r="L96" i="36"/>
  <c r="H22" i="39"/>
  <c r="M25" i="36"/>
  <c r="M22" i="39"/>
  <c r="G22" i="39"/>
  <c r="L25" i="36"/>
  <c r="L22" i="39"/>
  <c r="L33" i="36"/>
  <c r="K49" i="36"/>
  <c r="N49" i="36"/>
  <c r="N22" i="36"/>
  <c r="N19" i="39"/>
  <c r="I19" i="39"/>
  <c r="L22" i="36"/>
  <c r="G19" i="39"/>
  <c r="U42" i="36"/>
  <c r="L42" i="36"/>
  <c r="I9" i="39"/>
  <c r="N11" i="36"/>
  <c r="N9" i="39"/>
  <c r="K11" i="36"/>
  <c r="K9" i="39"/>
  <c r="F9" i="39"/>
  <c r="K123" i="36"/>
  <c r="U123" i="36"/>
  <c r="I35" i="39"/>
  <c r="N127" i="36"/>
  <c r="N35" i="39"/>
  <c r="S131" i="36"/>
  <c r="T131" i="36"/>
  <c r="L40" i="36"/>
  <c r="N40" i="36"/>
  <c r="U68" i="36"/>
  <c r="L76" i="36"/>
  <c r="L84" i="36"/>
  <c r="N92" i="36"/>
  <c r="L92" i="36"/>
  <c r="U100" i="36"/>
  <c r="M100" i="36"/>
  <c r="K108" i="36"/>
  <c r="K29" i="39"/>
  <c r="F29" i="39"/>
  <c r="U29" i="36"/>
  <c r="K37" i="36"/>
  <c r="K64" i="36"/>
  <c r="L72" i="36"/>
  <c r="U80" i="36"/>
  <c r="N88" i="36"/>
  <c r="S96" i="36"/>
  <c r="T96" i="36"/>
  <c r="U96" i="36"/>
  <c r="K120" i="36"/>
  <c r="M49" i="36"/>
  <c r="H16" i="39"/>
  <c r="M19" i="36"/>
  <c r="M16" i="39"/>
  <c r="L53" i="36"/>
  <c r="U22" i="36"/>
  <c r="E19" i="39"/>
  <c r="U19" i="39"/>
  <c r="H19" i="39"/>
  <c r="M22" i="36"/>
  <c r="M19" i="39"/>
  <c r="K42" i="36"/>
  <c r="L46" i="36"/>
  <c r="S46" i="36"/>
  <c r="T46" i="36"/>
  <c r="K19" i="36"/>
  <c r="K16" i="39"/>
  <c r="F16" i="39"/>
  <c r="N123" i="36"/>
  <c r="L123" i="36"/>
  <c r="M131" i="36"/>
  <c r="M40" i="36"/>
  <c r="N28" i="39"/>
  <c r="O28" i="39"/>
  <c r="O107" i="36"/>
  <c r="M53" i="36"/>
  <c r="T28" i="39"/>
  <c r="N84" i="36"/>
  <c r="K100" i="36"/>
  <c r="N29" i="36"/>
  <c r="U37" i="36"/>
  <c r="N53" i="36"/>
  <c r="S33" i="36"/>
  <c r="T33" i="36"/>
  <c r="M72" i="36"/>
  <c r="N72" i="36"/>
  <c r="M80" i="36"/>
  <c r="S88" i="36"/>
  <c r="T88" i="36"/>
  <c r="K88" i="36"/>
  <c r="N96" i="36"/>
  <c r="M96" i="36"/>
  <c r="F22" i="39"/>
  <c r="K25" i="36"/>
  <c r="K22" i="39"/>
  <c r="U33" i="36"/>
  <c r="K33" i="36"/>
  <c r="T49" i="36"/>
  <c r="S49" i="36"/>
  <c r="M134" i="36"/>
  <c r="T19" i="36"/>
  <c r="S19" i="36"/>
  <c r="P16" i="39"/>
  <c r="T16" i="39"/>
  <c r="M123" i="36"/>
  <c r="T40" i="36"/>
  <c r="S40" i="36"/>
  <c r="U40" i="36"/>
  <c r="N76" i="36"/>
  <c r="M84" i="36"/>
  <c r="T92" i="36"/>
  <c r="S92" i="36"/>
  <c r="N120" i="36"/>
  <c r="O120" i="36"/>
  <c r="O135" i="36"/>
  <c r="P35" i="39"/>
  <c r="S35" i="39"/>
  <c r="T80" i="36"/>
  <c r="T22" i="36"/>
  <c r="S22" i="36"/>
  <c r="P19" i="39"/>
  <c r="S19" i="39"/>
  <c r="N42" i="36"/>
  <c r="U46" i="36"/>
  <c r="N46" i="36"/>
  <c r="S7" i="36"/>
  <c r="T7" i="36"/>
  <c r="E9" i="39"/>
  <c r="U9" i="39"/>
  <c r="U11" i="36"/>
  <c r="E35" i="39"/>
  <c r="U35" i="39"/>
  <c r="U127" i="36"/>
  <c r="U131" i="36"/>
  <c r="K131" i="36"/>
  <c r="K68" i="36"/>
  <c r="S76" i="36"/>
  <c r="T76" i="36"/>
  <c r="K76" i="36"/>
  <c r="U84" i="36"/>
  <c r="K92" i="36"/>
  <c r="N100" i="36"/>
  <c r="S108" i="36"/>
  <c r="P29" i="39"/>
  <c r="S29" i="39"/>
  <c r="T108" i="36"/>
  <c r="U112" i="36"/>
  <c r="S37" i="36"/>
  <c r="T37" i="36"/>
  <c r="U53" i="36"/>
  <c r="O117" i="36"/>
  <c r="N64" i="36"/>
  <c r="L64" i="36"/>
  <c r="O64" i="36"/>
  <c r="S72" i="36"/>
  <c r="T72" i="36"/>
  <c r="K80" i="36"/>
  <c r="L80" i="36"/>
  <c r="L88" i="36"/>
  <c r="M120" i="36"/>
  <c r="U120" i="36"/>
  <c r="E22" i="39"/>
  <c r="U22" i="39"/>
  <c r="U25" i="36"/>
  <c r="T25" i="36"/>
  <c r="S25" i="36"/>
  <c r="P22" i="39"/>
  <c r="S22" i="39"/>
  <c r="M33" i="36"/>
  <c r="L49" i="36"/>
  <c r="U49" i="36"/>
  <c r="L55" i="36"/>
  <c r="M90" i="36"/>
  <c r="P27" i="39"/>
  <c r="T27" i="39"/>
  <c r="T106" i="36"/>
  <c r="S106" i="36"/>
  <c r="M125" i="36"/>
  <c r="M33" i="39"/>
  <c r="H33" i="39"/>
  <c r="P31" i="39"/>
  <c r="T31" i="39"/>
  <c r="M102" i="36"/>
  <c r="L82" i="36"/>
  <c r="N90" i="36"/>
  <c r="N94" i="36"/>
  <c r="U94" i="36"/>
  <c r="K102" i="36"/>
  <c r="S102" i="36"/>
  <c r="T102" i="36"/>
  <c r="M129" i="36"/>
  <c r="U5" i="36"/>
  <c r="E4" i="39"/>
  <c r="U4" i="39"/>
  <c r="G20" i="39"/>
  <c r="L23" i="36"/>
  <c r="O23" i="36"/>
  <c r="K27" i="36"/>
  <c r="K24" i="39"/>
  <c r="F24" i="39"/>
  <c r="U35" i="36"/>
  <c r="N38" i="36"/>
  <c r="M47" i="36"/>
  <c r="K47" i="36"/>
  <c r="K51" i="36"/>
  <c r="N67" i="36"/>
  <c r="K71" i="36"/>
  <c r="K75" i="36"/>
  <c r="S75" i="36"/>
  <c r="T75" i="36"/>
  <c r="N61" i="36"/>
  <c r="L61" i="36"/>
  <c r="M86" i="36"/>
  <c r="K94" i="36"/>
  <c r="L129" i="36"/>
  <c r="K13" i="36"/>
  <c r="K11" i="39"/>
  <c r="F11" i="39"/>
  <c r="K67" i="36"/>
  <c r="S110" i="36"/>
  <c r="T82" i="36"/>
  <c r="S82" i="36"/>
  <c r="U90" i="36"/>
  <c r="S90" i="36"/>
  <c r="U102" i="36"/>
  <c r="F27" i="39"/>
  <c r="K106" i="36"/>
  <c r="K27" i="39"/>
  <c r="N114" i="36"/>
  <c r="E33" i="39"/>
  <c r="U33" i="39"/>
  <c r="U125" i="36"/>
  <c r="K5" i="36"/>
  <c r="K4" i="39"/>
  <c r="F4" i="39"/>
  <c r="H20" i="39"/>
  <c r="M23" i="36"/>
  <c r="M20" i="39"/>
  <c r="M31" i="36"/>
  <c r="L51" i="36"/>
  <c r="S51" i="36"/>
  <c r="T51" i="36"/>
  <c r="M71" i="36"/>
  <c r="U71" i="36"/>
  <c r="U75" i="36"/>
  <c r="N79" i="36"/>
  <c r="M79" i="36"/>
  <c r="K61" i="36"/>
  <c r="L86" i="36"/>
  <c r="T94" i="36"/>
  <c r="S94" i="36"/>
  <c r="U47" i="36"/>
  <c r="U55" i="36"/>
  <c r="T86" i="36"/>
  <c r="S86" i="36"/>
  <c r="L90" i="36"/>
  <c r="M94" i="36"/>
  <c r="L94" i="36"/>
  <c r="L102" i="36"/>
  <c r="I27" i="39"/>
  <c r="N106" i="36"/>
  <c r="N27" i="39"/>
  <c r="I31" i="39"/>
  <c r="N110" i="36"/>
  <c r="N31" i="39"/>
  <c r="P11" i="39"/>
  <c r="S11" i="39"/>
  <c r="S13" i="36"/>
  <c r="T13" i="36"/>
  <c r="I11" i="39"/>
  <c r="N13" i="36"/>
  <c r="E20" i="39"/>
  <c r="U20" i="39"/>
  <c r="U23" i="36"/>
  <c r="U31" i="36"/>
  <c r="K35" i="36"/>
  <c r="U38" i="36"/>
  <c r="N44" i="36"/>
  <c r="N47" i="36"/>
  <c r="M51" i="36"/>
  <c r="S67" i="36"/>
  <c r="T67" i="36"/>
  <c r="T71" i="36"/>
  <c r="S71" i="36"/>
  <c r="L71" i="36"/>
  <c r="M75" i="36"/>
  <c r="L79" i="36"/>
  <c r="O32" i="36"/>
  <c r="M61" i="36"/>
  <c r="S61" i="36"/>
  <c r="T61" i="36"/>
  <c r="N82" i="36"/>
  <c r="T98" i="36"/>
  <c r="E14" i="39"/>
  <c r="U14" i="39"/>
  <c r="U17" i="36"/>
  <c r="L38" i="36"/>
  <c r="S58" i="36"/>
  <c r="T58" i="36"/>
  <c r="K39" i="36"/>
  <c r="L118" i="36"/>
  <c r="N124" i="36"/>
  <c r="N32" i="39"/>
  <c r="I32" i="39"/>
  <c r="H36" i="39"/>
  <c r="U50" i="36"/>
  <c r="U54" i="36"/>
  <c r="L116" i="36"/>
  <c r="P25" i="39"/>
  <c r="S25" i="39"/>
  <c r="S119" i="36"/>
  <c r="T119" i="36"/>
  <c r="K129" i="36"/>
  <c r="K116" i="36"/>
  <c r="K104" i="36"/>
  <c r="K25" i="39"/>
  <c r="F25" i="39"/>
  <c r="U104" i="36"/>
  <c r="L112" i="36"/>
  <c r="N22" i="39"/>
  <c r="M32" i="39"/>
  <c r="S89" i="36"/>
  <c r="T89" i="36"/>
  <c r="U93" i="36"/>
  <c r="F30" i="39"/>
  <c r="O34" i="36"/>
  <c r="M82" i="36"/>
  <c r="H31" i="39"/>
  <c r="M110" i="36"/>
  <c r="N130" i="36"/>
  <c r="K38" i="36"/>
  <c r="K58" i="36"/>
  <c r="M48" i="36"/>
  <c r="P32" i="39"/>
  <c r="S32" i="39"/>
  <c r="S124" i="36"/>
  <c r="T124" i="36"/>
  <c r="E36" i="39"/>
  <c r="U36" i="39"/>
  <c r="U128" i="36"/>
  <c r="K54" i="36"/>
  <c r="K119" i="36"/>
  <c r="S129" i="36"/>
  <c r="T129" i="36"/>
  <c r="M116" i="36"/>
  <c r="G25" i="39"/>
  <c r="E29" i="39"/>
  <c r="U29" i="39"/>
  <c r="U108" i="36"/>
  <c r="T112" i="36"/>
  <c r="S112" i="36"/>
  <c r="U116" i="36"/>
  <c r="K81" i="36"/>
  <c r="K85" i="36"/>
  <c r="M89" i="36"/>
  <c r="S93" i="36"/>
  <c r="T93" i="36"/>
  <c r="N97" i="36"/>
  <c r="U101" i="36"/>
  <c r="K101" i="36"/>
  <c r="G26" i="39"/>
  <c r="L105" i="36"/>
  <c r="M105" i="36"/>
  <c r="M26" i="39"/>
  <c r="H26" i="39"/>
  <c r="L109" i="36"/>
  <c r="G30" i="39"/>
  <c r="S34" i="39"/>
  <c r="T34" i="39"/>
  <c r="N5" i="36"/>
  <c r="N4" i="39"/>
  <c r="I4" i="39"/>
  <c r="K31" i="36"/>
  <c r="M58" i="36"/>
  <c r="L39" i="36"/>
  <c r="U48" i="36"/>
  <c r="M118" i="36"/>
  <c r="S128" i="36"/>
  <c r="P36" i="39"/>
  <c r="T36" i="39"/>
  <c r="T128" i="36"/>
  <c r="N128" i="36"/>
  <c r="N36" i="39"/>
  <c r="N54" i="36"/>
  <c r="S33" i="39"/>
  <c r="I25" i="39"/>
  <c r="N104" i="36"/>
  <c r="N25" i="39"/>
  <c r="L108" i="36"/>
  <c r="G29" i="39"/>
  <c r="M112" i="36"/>
  <c r="O112" i="36"/>
  <c r="N116" i="36"/>
  <c r="U85" i="36"/>
  <c r="L85" i="36"/>
  <c r="N89" i="36"/>
  <c r="K89" i="36"/>
  <c r="S97" i="36"/>
  <c r="T97" i="36"/>
  <c r="L101" i="36"/>
  <c r="K105" i="36"/>
  <c r="K26" i="39"/>
  <c r="F26" i="39"/>
  <c r="U105" i="36"/>
  <c r="E26" i="39"/>
  <c r="U26" i="39"/>
  <c r="E30" i="39"/>
  <c r="U30" i="39"/>
  <c r="U109" i="36"/>
  <c r="O87" i="36"/>
  <c r="M27" i="39"/>
  <c r="M9" i="39"/>
  <c r="O28" i="36"/>
  <c r="T30" i="39"/>
  <c r="M98" i="36"/>
  <c r="L130" i="36"/>
  <c r="T31" i="36"/>
  <c r="L44" i="36"/>
  <c r="K21" i="36"/>
  <c r="K18" i="39"/>
  <c r="F18" i="39"/>
  <c r="T39" i="36"/>
  <c r="S39" i="36"/>
  <c r="N48" i="36"/>
  <c r="M50" i="36"/>
  <c r="N50" i="36"/>
  <c r="L54" i="36"/>
  <c r="K112" i="36"/>
  <c r="U129" i="36"/>
  <c r="H25" i="39"/>
  <c r="M104" i="36"/>
  <c r="M25" i="39"/>
  <c r="I29" i="39"/>
  <c r="N108" i="36"/>
  <c r="N29" i="39"/>
  <c r="S116" i="36"/>
  <c r="T116" i="36"/>
  <c r="O41" i="36"/>
  <c r="T81" i="36"/>
  <c r="S81" i="36"/>
  <c r="L81" i="36"/>
  <c r="N85" i="36"/>
  <c r="M93" i="36"/>
  <c r="U97" i="36"/>
  <c r="M97" i="36"/>
  <c r="S101" i="36"/>
  <c r="T101" i="36"/>
  <c r="N105" i="36"/>
  <c r="N26" i="39"/>
  <c r="I26" i="39"/>
  <c r="S105" i="36"/>
  <c r="T105" i="36"/>
  <c r="P26" i="39"/>
  <c r="S26" i="39"/>
  <c r="N109" i="36"/>
  <c r="N30" i="39"/>
  <c r="I30" i="39"/>
  <c r="O14" i="36"/>
  <c r="F35" i="39"/>
  <c r="K127" i="36"/>
  <c r="K35" i="39"/>
  <c r="S118" i="36"/>
  <c r="T118" i="36"/>
  <c r="T35" i="36"/>
  <c r="S35" i="36"/>
  <c r="T59" i="36"/>
  <c r="S59" i="36"/>
  <c r="N73" i="36"/>
  <c r="T73" i="36"/>
  <c r="S73" i="36"/>
  <c r="L77" i="36"/>
  <c r="S77" i="36"/>
  <c r="T77" i="36"/>
  <c r="M138" i="36"/>
  <c r="U7" i="36"/>
  <c r="H148" i="36"/>
  <c r="G148" i="36"/>
  <c r="J148" i="36"/>
  <c r="G143" i="36"/>
  <c r="M66" i="36"/>
  <c r="K97" i="36"/>
  <c r="F32" i="39"/>
  <c r="K124" i="36"/>
  <c r="K32" i="39"/>
  <c r="F14" i="39"/>
  <c r="K17" i="36"/>
  <c r="K14" i="39"/>
  <c r="H24" i="39"/>
  <c r="M27" i="36"/>
  <c r="U64" i="36"/>
  <c r="T56" i="36"/>
  <c r="S56" i="36"/>
  <c r="N59" i="36"/>
  <c r="O59" i="36"/>
  <c r="M73" i="36"/>
  <c r="K77" i="36"/>
  <c r="L114" i="36"/>
  <c r="N7" i="36"/>
  <c r="O4" i="36"/>
  <c r="H144" i="36"/>
  <c r="L100" i="36"/>
  <c r="L97" i="36"/>
  <c r="O97" i="36"/>
  <c r="U124" i="36"/>
  <c r="E32" i="39"/>
  <c r="U32" i="39"/>
  <c r="S27" i="36"/>
  <c r="H143" i="36"/>
  <c r="T27" i="36"/>
  <c r="P24" i="39"/>
  <c r="T24" i="39"/>
  <c r="M35" i="36"/>
  <c r="O35" i="36"/>
  <c r="M56" i="36"/>
  <c r="K59" i="36"/>
  <c r="L59" i="36"/>
  <c r="N77" i="36"/>
  <c r="O77" i="36"/>
  <c r="M77" i="36"/>
  <c r="M114" i="36"/>
  <c r="U138" i="36"/>
  <c r="K138" i="36"/>
  <c r="L7" i="36"/>
  <c r="O7" i="36"/>
  <c r="M7" i="36"/>
  <c r="N16" i="39"/>
  <c r="O88" i="36"/>
  <c r="L93" i="36"/>
  <c r="N118" i="36"/>
  <c r="I14" i="39"/>
  <c r="N17" i="36"/>
  <c r="N14" i="39"/>
  <c r="I24" i="39"/>
  <c r="N27" i="36"/>
  <c r="N24" i="39"/>
  <c r="N35" i="36"/>
  <c r="N56" i="36"/>
  <c r="U59" i="36"/>
  <c r="K73" i="36"/>
  <c r="U77" i="36"/>
  <c r="S138" i="36"/>
  <c r="T138" i="36"/>
  <c r="N138" i="36"/>
  <c r="O131" i="36"/>
  <c r="O43" i="36"/>
  <c r="N34" i="39"/>
  <c r="O126" i="36"/>
  <c r="O53" i="36"/>
  <c r="O74" i="36"/>
  <c r="O113" i="36"/>
  <c r="O63" i="36"/>
  <c r="O65" i="36"/>
  <c r="S15" i="39"/>
  <c r="T15" i="39"/>
  <c r="L5" i="39"/>
  <c r="O6" i="36"/>
  <c r="M8" i="39"/>
  <c r="O30" i="36"/>
  <c r="L15" i="39"/>
  <c r="O15" i="39"/>
  <c r="O18" i="36"/>
  <c r="O69" i="36"/>
  <c r="L23" i="39"/>
  <c r="O23" i="39"/>
  <c r="O26" i="36"/>
  <c r="O62" i="36"/>
  <c r="O123" i="36"/>
  <c r="O76" i="36"/>
  <c r="O29" i="36"/>
  <c r="O85" i="36"/>
  <c r="O72" i="36"/>
  <c r="O84" i="36"/>
  <c r="O40" i="36"/>
  <c r="O96" i="36"/>
  <c r="O86" i="36"/>
  <c r="S16" i="39"/>
  <c r="O49" i="36"/>
  <c r="O125" i="36"/>
  <c r="O11" i="36"/>
  <c r="O92" i="36"/>
  <c r="O51" i="36"/>
  <c r="O80" i="36"/>
  <c r="O46" i="36"/>
  <c r="O42" i="36"/>
  <c r="L19" i="39"/>
  <c r="O22" i="36"/>
  <c r="O127" i="36"/>
  <c r="O90" i="36"/>
  <c r="S27" i="39"/>
  <c r="O71" i="36"/>
  <c r="N11" i="39"/>
  <c r="O11" i="39"/>
  <c r="O13" i="36"/>
  <c r="O94" i="36"/>
  <c r="O31" i="36"/>
  <c r="O61" i="36"/>
  <c r="O55" i="36"/>
  <c r="L29" i="39"/>
  <c r="O108" i="36"/>
  <c r="S36" i="39"/>
  <c r="O39" i="36"/>
  <c r="O98" i="36"/>
  <c r="L26" i="39"/>
  <c r="O105" i="36"/>
  <c r="M36" i="39"/>
  <c r="O128" i="36"/>
  <c r="L30" i="39"/>
  <c r="O109" i="36"/>
  <c r="T32" i="39"/>
  <c r="O116" i="36"/>
  <c r="O50" i="36"/>
  <c r="O44" i="36"/>
  <c r="O89" i="36"/>
  <c r="O48" i="36"/>
  <c r="O110" i="36"/>
  <c r="M31" i="39"/>
  <c r="O38" i="36"/>
  <c r="O118" i="36"/>
  <c r="O93" i="36"/>
  <c r="O56" i="36"/>
  <c r="O114" i="36"/>
  <c r="O100" i="36"/>
  <c r="O27" i="36"/>
  <c r="M24" i="39"/>
  <c r="O66" i="36"/>
  <c r="S17" i="39"/>
  <c r="T35" i="39"/>
  <c r="S31" i="39"/>
  <c r="T18" i="39"/>
  <c r="T29" i="39"/>
  <c r="S7" i="39"/>
  <c r="O33" i="39"/>
  <c r="S13" i="39"/>
  <c r="O29" i="39"/>
  <c r="O6" i="39"/>
  <c r="T9" i="39"/>
  <c r="O35" i="39"/>
  <c r="S5" i="39"/>
  <c r="O19" i="39"/>
  <c r="S24" i="39"/>
  <c r="O32" i="39"/>
  <c r="O17" i="39"/>
  <c r="T23" i="39"/>
  <c r="T11" i="39"/>
  <c r="O5" i="39"/>
  <c r="O9" i="39"/>
  <c r="T14" i="39"/>
  <c r="T6" i="39"/>
  <c r="S6" i="39"/>
  <c r="O36" i="39"/>
  <c r="O24" i="39"/>
  <c r="S21" i="39"/>
  <c r="T21" i="39"/>
  <c r="S20" i="39"/>
  <c r="O30" i="39"/>
  <c r="T26" i="39"/>
  <c r="T22" i="39"/>
  <c r="O22" i="39"/>
  <c r="O34" i="39"/>
  <c r="O31" i="39"/>
  <c r="O8" i="39"/>
  <c r="O27" i="39"/>
  <c r="O12" i="39"/>
  <c r="S8" i="39"/>
  <c r="O21" i="39"/>
  <c r="O18" i="39"/>
  <c r="O7" i="39"/>
  <c r="O26" i="39"/>
  <c r="O138" i="36"/>
  <c r="L25" i="39"/>
  <c r="O25" i="39"/>
  <c r="O104" i="36"/>
  <c r="J143" i="36"/>
  <c r="O134" i="36"/>
  <c r="O130" i="36"/>
  <c r="L20" i="39"/>
  <c r="O20" i="39"/>
  <c r="O102" i="36"/>
  <c r="K147" i="36"/>
  <c r="U73" i="36"/>
  <c r="L148" i="36"/>
  <c r="H20" i="34"/>
  <c r="H146" i="36"/>
  <c r="L145" i="36"/>
  <c r="E20" i="34"/>
  <c r="O106" i="36"/>
  <c r="L142" i="36"/>
  <c r="M57" i="36"/>
  <c r="S79" i="36"/>
  <c r="T79" i="36"/>
  <c r="M47" i="39"/>
  <c r="O73" i="36"/>
  <c r="K145" i="36"/>
  <c r="N101" i="36"/>
  <c r="N134" i="36"/>
  <c r="E23" i="28"/>
  <c r="F41" i="42"/>
  <c r="E16" i="41"/>
  <c r="H44" i="42"/>
  <c r="H18" i="41"/>
  <c r="H17" i="34"/>
  <c r="H43" i="42"/>
  <c r="G18" i="41"/>
  <c r="G17" i="34"/>
  <c r="G39" i="42"/>
  <c r="G40" i="42"/>
  <c r="H39" i="42"/>
  <c r="C18" i="41"/>
  <c r="C17" i="34"/>
  <c r="G46" i="42"/>
  <c r="G45" i="42"/>
  <c r="G41" i="42"/>
  <c r="H46" i="42"/>
  <c r="J18" i="41"/>
  <c r="J17" i="34"/>
  <c r="H38" i="42"/>
  <c r="G43" i="42"/>
  <c r="H40" i="42"/>
  <c r="D18" i="41"/>
  <c r="D17" i="34"/>
  <c r="G38" i="42"/>
  <c r="G42" i="42"/>
  <c r="G44" i="42"/>
  <c r="H45" i="42"/>
  <c r="I18" i="41"/>
  <c r="I17" i="34"/>
  <c r="H41" i="42"/>
  <c r="E18" i="41"/>
  <c r="E17" i="34"/>
  <c r="H42" i="42"/>
  <c r="F18" i="41"/>
  <c r="M46" i="39"/>
  <c r="K150" i="36"/>
  <c r="L144" i="36"/>
  <c r="D20" i="34"/>
  <c r="G150" i="36"/>
  <c r="J150" i="36"/>
  <c r="H147" i="36"/>
  <c r="K93" i="36"/>
  <c r="K45" i="39"/>
  <c r="G149" i="36"/>
  <c r="O25" i="36"/>
  <c r="L67" i="36"/>
  <c r="K53" i="36"/>
  <c r="O99" i="36"/>
  <c r="O54" i="36"/>
  <c r="S12" i="39"/>
  <c r="T25" i="39"/>
  <c r="O33" i="36"/>
  <c r="O10" i="36"/>
  <c r="K146" i="36"/>
  <c r="H150" i="36"/>
  <c r="G146" i="36"/>
  <c r="J146" i="36"/>
  <c r="L17" i="36"/>
  <c r="U82" i="36"/>
  <c r="K62" i="36"/>
  <c r="G16" i="39"/>
  <c r="L19" i="36"/>
  <c r="L147" i="36"/>
  <c r="G20" i="34"/>
  <c r="L146" i="36"/>
  <c r="F20" i="34"/>
  <c r="G147" i="36"/>
  <c r="J147" i="36"/>
  <c r="O47" i="36"/>
  <c r="K149" i="36"/>
  <c r="K86" i="36"/>
  <c r="T42" i="36"/>
  <c r="S42" i="36"/>
  <c r="N37" i="36"/>
  <c r="O82" i="36"/>
  <c r="O75" i="36"/>
  <c r="O79" i="36"/>
  <c r="T19" i="39"/>
  <c r="O137" i="36"/>
  <c r="G145" i="36"/>
  <c r="L149" i="36"/>
  <c r="I20" i="34"/>
  <c r="U89" i="36"/>
  <c r="L58" i="36"/>
  <c r="N129" i="36"/>
  <c r="N121" i="36"/>
  <c r="T130" i="36"/>
  <c r="S130" i="36"/>
  <c r="N78" i="36"/>
  <c r="H145" i="36"/>
  <c r="O129" i="36"/>
  <c r="K148" i="36"/>
  <c r="G144" i="36"/>
  <c r="J144" i="36"/>
  <c r="H149" i="36"/>
  <c r="U44" i="36"/>
  <c r="H4" i="39"/>
  <c r="M5" i="36"/>
  <c r="T104" i="36"/>
  <c r="S104" i="36"/>
  <c r="H142" i="36"/>
  <c r="H151" i="36"/>
  <c r="N13" i="39"/>
  <c r="O13" i="39"/>
  <c r="O16" i="36"/>
  <c r="U72" i="36"/>
  <c r="J22" i="43"/>
  <c r="J21" i="43"/>
  <c r="K56" i="36"/>
  <c r="E21" i="43"/>
  <c r="L143" i="36"/>
  <c r="C20" i="34"/>
  <c r="D24" i="34"/>
  <c r="J109" i="38"/>
  <c r="N70" i="36"/>
  <c r="N12" i="36"/>
  <c r="I10" i="39"/>
  <c r="S80" i="36"/>
  <c r="U95" i="36"/>
  <c r="K20" i="43"/>
  <c r="D21" i="43"/>
  <c r="D22" i="43"/>
  <c r="F45" i="44"/>
  <c r="K45" i="44"/>
  <c r="I16" i="43"/>
  <c r="M60" i="36"/>
  <c r="U16" i="36"/>
  <c r="E13" i="39"/>
  <c r="J108" i="38"/>
  <c r="G47" i="44"/>
  <c r="B20" i="28"/>
  <c r="K18" i="28"/>
  <c r="B21" i="43"/>
  <c r="T115" i="36"/>
  <c r="S115" i="36"/>
  <c r="H21" i="43"/>
  <c r="F38" i="42"/>
  <c r="T41" i="36"/>
  <c r="B17" i="46"/>
  <c r="N119" i="36"/>
  <c r="M136" i="36"/>
  <c r="J116" i="25"/>
  <c r="J27" i="47"/>
  <c r="J36" i="47"/>
  <c r="G116" i="25"/>
  <c r="J109" i="25"/>
  <c r="B16" i="46"/>
  <c r="D23" i="28"/>
  <c r="H18" i="43"/>
  <c r="I21" i="28"/>
  <c r="B17" i="28"/>
  <c r="K17" i="28"/>
  <c r="F33" i="51"/>
  <c r="F17" i="46"/>
  <c r="J115" i="25"/>
  <c r="J18" i="28"/>
  <c r="H16" i="41"/>
  <c r="F44" i="42"/>
  <c r="K44" i="42"/>
  <c r="J17" i="46"/>
  <c r="E122" i="49"/>
  <c r="L150" i="36"/>
  <c r="J20" i="34"/>
  <c r="F39" i="44"/>
  <c r="C16" i="43"/>
  <c r="J114" i="38"/>
  <c r="I24" i="34"/>
  <c r="J108" i="25"/>
  <c r="C15" i="46"/>
  <c r="C17" i="46"/>
  <c r="C16" i="28"/>
  <c r="F41" i="44"/>
  <c r="K41" i="44"/>
  <c r="E16" i="43"/>
  <c r="F19" i="28"/>
  <c r="J111" i="25"/>
  <c r="K15" i="46"/>
  <c r="E86" i="49"/>
  <c r="G121" i="49"/>
  <c r="G123" i="49"/>
  <c r="E121" i="49"/>
  <c r="E123" i="49"/>
  <c r="F16" i="41"/>
  <c r="J110" i="36"/>
  <c r="J31" i="39"/>
  <c r="J98" i="36"/>
  <c r="L40" i="39"/>
  <c r="F20" i="28"/>
  <c r="F17" i="34"/>
  <c r="K19" i="28"/>
  <c r="O119" i="36"/>
  <c r="G16" i="53"/>
  <c r="B20" i="34"/>
  <c r="K20" i="34"/>
  <c r="L151" i="36"/>
  <c r="L44" i="39"/>
  <c r="K16" i="46"/>
  <c r="B17" i="34"/>
  <c r="K17" i="34"/>
  <c r="J116" i="38"/>
  <c r="N10" i="39"/>
  <c r="O10" i="39"/>
  <c r="O12" i="36"/>
  <c r="K143" i="36"/>
  <c r="M48" i="39"/>
  <c r="O121" i="36"/>
  <c r="J145" i="36"/>
  <c r="L41" i="39"/>
  <c r="L14" i="39"/>
  <c r="O14" i="39"/>
  <c r="O17" i="36"/>
  <c r="K47" i="39"/>
  <c r="H47" i="42"/>
  <c r="B18" i="41"/>
  <c r="K18" i="41"/>
  <c r="C17" i="41"/>
  <c r="C19" i="41"/>
  <c r="J39" i="42"/>
  <c r="N147" i="36"/>
  <c r="G19" i="34"/>
  <c r="P147" i="36"/>
  <c r="O101" i="36"/>
  <c r="E18" i="43"/>
  <c r="E22" i="43"/>
  <c r="O136" i="36"/>
  <c r="U13" i="39"/>
  <c r="K43" i="39"/>
  <c r="L43" i="39"/>
  <c r="O70" i="36"/>
  <c r="L47" i="39"/>
  <c r="E17" i="41"/>
  <c r="E19" i="41"/>
  <c r="J41" i="42"/>
  <c r="E19" i="34"/>
  <c r="N145" i="36"/>
  <c r="L42" i="39"/>
  <c r="C22" i="43"/>
  <c r="K16" i="43"/>
  <c r="C18" i="43"/>
  <c r="L16" i="39"/>
  <c r="O16" i="39"/>
  <c r="O19" i="36"/>
  <c r="F19" i="34"/>
  <c r="N146" i="36"/>
  <c r="P146" i="36"/>
  <c r="H17" i="41"/>
  <c r="H19" i="41"/>
  <c r="J44" i="42"/>
  <c r="I17" i="41"/>
  <c r="I19" i="41"/>
  <c r="J45" i="42"/>
  <c r="K41" i="42"/>
  <c r="G142" i="36"/>
  <c r="J20" i="28"/>
  <c r="K20" i="28"/>
  <c r="J21" i="28"/>
  <c r="M4" i="39"/>
  <c r="O4" i="39"/>
  <c r="O5" i="36"/>
  <c r="K144" i="36"/>
  <c r="E13" i="51"/>
  <c r="F2" i="51"/>
  <c r="G2" i="49"/>
  <c r="C21" i="28"/>
  <c r="K16" i="28"/>
  <c r="K39" i="44"/>
  <c r="K47" i="44"/>
  <c r="F47" i="44"/>
  <c r="O60" i="36"/>
  <c r="K48" i="39"/>
  <c r="N149" i="36"/>
  <c r="I19" i="34"/>
  <c r="J149" i="36"/>
  <c r="P149" i="36"/>
  <c r="K42" i="42"/>
  <c r="J42" i="42"/>
  <c r="F17" i="41"/>
  <c r="F19" i="41"/>
  <c r="J46" i="42"/>
  <c r="J17" i="41"/>
  <c r="J19" i="41"/>
  <c r="O57" i="36"/>
  <c r="K44" i="39"/>
  <c r="J43" i="42"/>
  <c r="K43" i="42"/>
  <c r="G17" i="41"/>
  <c r="I17" i="43"/>
  <c r="I18" i="43"/>
  <c r="O58" i="36"/>
  <c r="K17" i="46"/>
  <c r="L48" i="39"/>
  <c r="K24" i="34"/>
  <c r="D17" i="43"/>
  <c r="K142" i="36"/>
  <c r="L45" i="39"/>
  <c r="N45" i="39"/>
  <c r="O37" i="36"/>
  <c r="G47" i="42"/>
  <c r="B17" i="41"/>
  <c r="J38" i="42"/>
  <c r="M45" i="39"/>
  <c r="M44" i="39"/>
  <c r="I16" i="41"/>
  <c r="I20" i="41"/>
  <c r="I23" i="28"/>
  <c r="F45" i="42"/>
  <c r="K45" i="42"/>
  <c r="O67" i="36"/>
  <c r="K38" i="42"/>
  <c r="K21" i="43"/>
  <c r="I22" i="43"/>
  <c r="H19" i="34"/>
  <c r="N148" i="36"/>
  <c r="P148" i="36"/>
  <c r="K46" i="39"/>
  <c r="L46" i="39"/>
  <c r="O78" i="36"/>
  <c r="N150" i="36"/>
  <c r="P150" i="36"/>
  <c r="J19" i="34"/>
  <c r="J40" i="42"/>
  <c r="K40" i="42"/>
  <c r="D17" i="41"/>
  <c r="M43" i="39"/>
  <c r="K40" i="39"/>
  <c r="F32" i="51"/>
  <c r="F34" i="51"/>
  <c r="M40" i="39"/>
  <c r="L49" i="39"/>
  <c r="B16" i="53"/>
  <c r="N40" i="39"/>
  <c r="B19" i="34"/>
  <c r="N142" i="36"/>
  <c r="K151" i="36"/>
  <c r="F23" i="43"/>
  <c r="F26" i="34"/>
  <c r="F21" i="34"/>
  <c r="D19" i="41"/>
  <c r="D20" i="41"/>
  <c r="J47" i="42"/>
  <c r="I21" i="34"/>
  <c r="I23" i="43"/>
  <c r="I26" i="34"/>
  <c r="C16" i="41"/>
  <c r="C20" i="41"/>
  <c r="C23" i="28"/>
  <c r="F39" i="42"/>
  <c r="K21" i="28"/>
  <c r="K16" i="41"/>
  <c r="P145" i="36"/>
  <c r="H26" i="34"/>
  <c r="H23" i="43"/>
  <c r="H21" i="34"/>
  <c r="B19" i="41"/>
  <c r="K17" i="41"/>
  <c r="B20" i="41"/>
  <c r="D18" i="43"/>
  <c r="K17" i="43"/>
  <c r="G19" i="41"/>
  <c r="G20" i="41"/>
  <c r="E26" i="34"/>
  <c r="E23" i="43"/>
  <c r="E21" i="34"/>
  <c r="N43" i="39"/>
  <c r="E16" i="53"/>
  <c r="J142" i="36"/>
  <c r="G151" i="36"/>
  <c r="N48" i="39"/>
  <c r="J16" i="53"/>
  <c r="K18" i="43"/>
  <c r="E20" i="41"/>
  <c r="H20" i="41"/>
  <c r="D19" i="34"/>
  <c r="N144" i="36"/>
  <c r="P144" i="36"/>
  <c r="F20" i="41"/>
  <c r="J23" i="43"/>
  <c r="J21" i="34"/>
  <c r="J26" i="34"/>
  <c r="M42" i="39"/>
  <c r="K42" i="39"/>
  <c r="K22" i="43"/>
  <c r="G26" i="34"/>
  <c r="G21" i="34"/>
  <c r="G23" i="43"/>
  <c r="C19" i="34"/>
  <c r="N143" i="36"/>
  <c r="P143" i="36"/>
  <c r="N47" i="39"/>
  <c r="I16" i="53"/>
  <c r="I16" i="34"/>
  <c r="I18" i="34"/>
  <c r="I22" i="34"/>
  <c r="I25" i="34"/>
  <c r="I22" i="41"/>
  <c r="F46" i="42"/>
  <c r="K46" i="42"/>
  <c r="J16" i="41"/>
  <c r="J20" i="41"/>
  <c r="J23" i="28"/>
  <c r="K41" i="39"/>
  <c r="M41" i="39"/>
  <c r="N44" i="39"/>
  <c r="F16" i="53"/>
  <c r="H16" i="53"/>
  <c r="N46" i="39"/>
  <c r="D16" i="53"/>
  <c r="N42" i="39"/>
  <c r="B16" i="34"/>
  <c r="B22" i="41"/>
  <c r="K20" i="41"/>
  <c r="K39" i="42"/>
  <c r="K47" i="42"/>
  <c r="F47" i="42"/>
  <c r="C26" i="34"/>
  <c r="C23" i="43"/>
  <c r="C21" i="34"/>
  <c r="K19" i="41"/>
  <c r="J22" i="41"/>
  <c r="J16" i="34"/>
  <c r="J18" i="34"/>
  <c r="J22" i="34"/>
  <c r="J25" i="34"/>
  <c r="F16" i="34"/>
  <c r="F18" i="34"/>
  <c r="F22" i="34"/>
  <c r="F25" i="34"/>
  <c r="F22" i="41"/>
  <c r="N151" i="36"/>
  <c r="H22" i="41"/>
  <c r="H16" i="34"/>
  <c r="H18" i="34"/>
  <c r="H22" i="34"/>
  <c r="H25" i="34"/>
  <c r="G16" i="34"/>
  <c r="G18" i="34"/>
  <c r="G22" i="34"/>
  <c r="G25" i="34"/>
  <c r="G22" i="41"/>
  <c r="J151" i="36"/>
  <c r="P142" i="36"/>
  <c r="P151" i="36"/>
  <c r="B21" i="34"/>
  <c r="K21" i="34"/>
  <c r="K19" i="34"/>
  <c r="B23" i="43"/>
  <c r="B26" i="34"/>
  <c r="C16" i="53"/>
  <c r="N41" i="39"/>
  <c r="C22" i="41"/>
  <c r="C16" i="34"/>
  <c r="C18" i="34"/>
  <c r="C22" i="34"/>
  <c r="C25" i="34"/>
  <c r="D23" i="43"/>
  <c r="D26" i="34"/>
  <c r="D21" i="34"/>
  <c r="D16" i="34"/>
  <c r="D18" i="34"/>
  <c r="D22" i="34"/>
  <c r="D25" i="34"/>
  <c r="D22" i="41"/>
  <c r="K49" i="39"/>
  <c r="E16" i="34"/>
  <c r="E18" i="34"/>
  <c r="E22" i="34"/>
  <c r="E25" i="34"/>
  <c r="E22" i="41"/>
  <c r="K23" i="28"/>
  <c r="K16" i="53"/>
  <c r="D14" i="53"/>
  <c r="N49" i="39"/>
  <c r="K22" i="41"/>
  <c r="K26" i="34"/>
  <c r="K16" i="34"/>
  <c r="D14" i="34"/>
  <c r="B18" i="34"/>
  <c r="K23" i="43"/>
  <c r="D14" i="43"/>
  <c r="K18" i="34"/>
  <c r="B22" i="34"/>
  <c r="K22" i="34"/>
  <c r="B25" i="34"/>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<sst xmlns="http://schemas.openxmlformats.org/spreadsheetml/2006/main" count="921" uniqueCount="371">
  <si>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</si>
  <si>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</si>
  <si>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</si>
  <si>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</si>
  <si>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</si>
  <si>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</si>
  <si>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</si>
  <si>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</si>
  <si>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</si>
  <si>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</si>
  <si>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</si>
  <si>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</si>
  <si>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</si>
  <si>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</si>
  <si>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</si>
  <si>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</si>
  <si>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</si>
  <si>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</si>
  <si>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</si>
  <si>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</si>
  <si>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</si>
  <si>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</si>
  <si>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</si>
  <si>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</si>
  <si>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</si>
  <si>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</si>
  <si>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</si>
  <si>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</si>
  <si>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</si>
  <si>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</si>
  <si>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</si>
  <si>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</si>
  <si>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</si>
  <si>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</si>
  <si>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</si>
  <si>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</si>
  <si>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</si>
  <si>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</si>
  <si>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</si>
  <si>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</si>
  <si>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</si>
  <si>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</si>
  <si>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</si>
  <si>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</si>
  <si>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</si>
  <si>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</si>
  <si>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</si>
  <si>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</si>
  <si>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</si>
  <si>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</si>
  <si>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</si>
  <si>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</si>
  <si>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</si>
  <si>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</si>
  <si>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</si>
  <si>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</si>
  <si>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</si>
  <si>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</si>
  <si>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</si>
  <si>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</si>
  <si>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</si>
  <si>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</si>
  <si>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</si>
  <si>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</si>
  <si>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</si>
  <si>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</si>
  <si>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</si>
  <si>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</si>
  <si>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</si>
  <si>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</si>
  <si>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</si>
  <si>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</si>
  <si>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</si>
  <si>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</si>
  <si>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</si>
  <si>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</si>
  <si>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</si>
  <si>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</si>
  <si>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</si>
  <si>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</si>
  <si>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</si>
  <si>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</si>
  <si>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</si>
  <si>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</si>
  <si>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</si>
  <si>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</si>
  <si>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</si>
  <si>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</si>
  <si>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</si>
  <si>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</si>
  <si>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</si>
  <si>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</si>
  <si>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</si>
  <si>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</si>
  <si>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</si>
  <si>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</si>
  <si>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</si>
  <si>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</si>
  <si>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</si>
  <si>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</si>
  <si>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</si>
  <si>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</si>
  <si>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</si>
  <si>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</si>
  <si>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</si>
  <si>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</si>
  <si>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</si>
  <si>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</si>
  <si>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</si>
  <si>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</si>
  <si>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</si>
  <si>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</si>
  <si>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</si>
  <si>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</si>
  <si>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</si>
  <si>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</si>
  <si>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</si>
  <si>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</si>
  <si>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</si>
  <si>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</si>
  <si>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</si>
  <si>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</si>
  <si>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</si>
  <si>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</si>
  <si>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</si>
  <si>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</si>
  <si>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</si>
  <si>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</si>
  <si>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</si>
  <si>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</si>
  <si>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</si>
  <si>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</si>
  <si>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</si>
  <si>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</si>
  <si>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</si>
  <si>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</si>
  <si>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</si>
  <si>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</si>
  <si>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</si>
  <si>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</si>
  <si>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</si>
  <si>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</si>
  <si>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</si>
  <si>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</si>
  <si>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</si>
  <si>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</si>
  <si>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</si>
  <si>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</si>
  <si>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</si>
  <si>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</si>
  <si>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</si>
  <si>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</si>
  <si>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</si>
  <si>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</si>
  <si>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</si>
  <si>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</si>
  <si>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</si>
  <si>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</si>
  <si>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</si>
  <si>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</si>
  <si>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</si>
  <si>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</si>
  <si>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</si>
  <si>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</si>
  <si>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</si>
  <si>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</si>
  <si>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</si>
  <si>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</si>
  <si>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</si>
  <si>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</si>
  <si>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</si>
  <si>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</si>
  <si>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</si>
  <si>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</si>
  <si>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</si>
  <si>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</si>
  <si>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</si>
  <si>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</si>
  <si>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</si>
  <si>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</si>
  <si>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</si>
  <si>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</si>
  <si>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</si>
  <si>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</si>
  <si>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</si>
  <si>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</si>
  <si>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</si>
  <si>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</si>
  <si>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</si>
  <si>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</si>
  <si>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</si>
  <si>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</si>
  <si>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</si>
  <si>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</si>
  <si>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</si>
  <si>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</si>
  <si>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</si>
  <si>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</si>
  <si>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</si>
  <si>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</si>
  <si>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</si>
  <si>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</si>
  <si>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</si>
  <si>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</si>
  <si>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</si>
  <si>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</si>
  <si>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</si>
  <si>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</si>
  <si>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</si>
  <si>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</si>
  <si>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</si>
  <si>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</si>
  <si>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</si>
  <si>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</si>
  <si>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</si>
  <si>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</si>
  <si>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</si>
  <si>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</si>
  <si>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</si>
  <si>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</si>
  <si>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</si>
  <si>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</si>
  <si>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</si>
  <si>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</si>
  <si>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</si>
  <si>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</si>
  <si>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</si>
  <si>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</si>
  <si>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</si>
  <si>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</si>
  <si>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</si>
  <si>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</si>
  <si>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</si>
  <si>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</si>
  <si>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</si>
  <si>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</si>
  <si>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</si>
  <si>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</si>
  <si>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</si>
  <si>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</si>
  <si>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</si>
  <si>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</si>
  <si>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</si>
  <si>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</si>
  <si>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</si>
  <si>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</si>
  <si>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</si>
  <si>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</si>
  <si>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</si>
  <si>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</si>
  <si>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</si>
  <si>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</si>
  <si>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</si>
  <si>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</si>
  <si>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</si>
  <si>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</si>
  <si>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</si>
  <si>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</si>
  <si>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</si>
  <si>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</si>
  <si>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</si>
  <si>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</si>
  <si>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</si>
  <si>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</si>
  <si>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</si>
  <si>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</si>
  <si>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</si>
  <si>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府立大手前高等学校　</t>
    <rPh sb="0" eb="2">
      <t>フリツ</t>
    </rPh>
    <rPh sb="2" eb="5">
      <t>オオテマエ</t>
    </rPh>
    <rPh sb="5" eb="7">
      <t>コウトウ</t>
    </rPh>
    <rPh sb="7" eb="9">
      <t>ガッコウ</t>
    </rPh>
    <phoneticPr fontId="2"/>
  </si>
  <si>
    <t>　校長　松田　正也　</t>
    <rPh sb="1" eb="3">
      <t>コウチョウ</t>
    </rPh>
    <rPh sb="4" eb="6">
      <t>マツダ</t>
    </rPh>
    <rPh sb="7" eb="9">
      <t>マサヤ</t>
    </rPh>
    <phoneticPr fontId="2"/>
  </si>
  <si>
    <t>（学校番号：３０１７）</t>
    <rPh sb="1" eb="3">
      <t>ガッコウ</t>
    </rPh>
    <rPh sb="3" eb="5">
      <t>バンゴウ</t>
    </rPh>
    <phoneticPr fontId="2"/>
  </si>
  <si>
    <t>（財務会計コード番号：１０３３８）</t>
    <rPh sb="1" eb="3">
      <t>ザイム</t>
    </rPh>
    <rPh sb="3" eb="5">
      <t>カイケイ</t>
    </rPh>
    <rPh sb="8" eb="10">
      <t>バンゴウ</t>
    </rPh>
    <phoneticPr fontId="2"/>
  </si>
  <si>
    <t>全国定時制通信制高等学校長会参加費(定)</t>
    <rPh sb="0" eb="2">
      <t>ゼンコク</t>
    </rPh>
    <rPh sb="2" eb="5">
      <t>テイジセイ</t>
    </rPh>
    <rPh sb="5" eb="8">
      <t>ツウシンセイ</t>
    </rPh>
    <rPh sb="8" eb="10">
      <t>コウトウ</t>
    </rPh>
    <rPh sb="10" eb="12">
      <t>ガッコウ</t>
    </rPh>
    <rPh sb="12" eb="13">
      <t>チョウ</t>
    </rPh>
    <rPh sb="13" eb="14">
      <t>カイ</t>
    </rPh>
    <rPh sb="14" eb="16">
      <t>サンカ</t>
    </rPh>
    <rPh sb="16" eb="17">
      <t>ヒ</t>
    </rPh>
    <phoneticPr fontId="2"/>
  </si>
  <si>
    <t>近畿地区定時制通信制高等学校長会参加費(定)</t>
    <rPh sb="0" eb="2">
      <t>キンキ</t>
    </rPh>
    <rPh sb="2" eb="4">
      <t>チク</t>
    </rPh>
    <rPh sb="4" eb="7">
      <t>テイジセイ</t>
    </rPh>
    <rPh sb="7" eb="10">
      <t>ツウシンセイ</t>
    </rPh>
    <rPh sb="10" eb="12">
      <t>コウトウ</t>
    </rPh>
    <rPh sb="12" eb="14">
      <t>ガッコウ</t>
    </rPh>
    <rPh sb="14" eb="15">
      <t>チョウ</t>
    </rPh>
    <rPh sb="15" eb="16">
      <t>カイ</t>
    </rPh>
    <rPh sb="16" eb="18">
      <t>サンカ</t>
    </rPh>
    <rPh sb="18" eb="19">
      <t>ヒ</t>
    </rPh>
    <phoneticPr fontId="2"/>
  </si>
  <si>
    <t>日本教育会(定)</t>
    <rPh sb="0" eb="2">
      <t>ニホン</t>
    </rPh>
    <rPh sb="2" eb="4">
      <t>キョウイク</t>
    </rPh>
    <rPh sb="4" eb="5">
      <t>カイ</t>
    </rPh>
    <phoneticPr fontId="2"/>
  </si>
  <si>
    <t>全国高等学校長協会総会　参加費(定)</t>
    <rPh sb="9" eb="11">
      <t>ソウカイ</t>
    </rPh>
    <rPh sb="12" eb="15">
      <t>サンカヒ</t>
    </rPh>
    <rPh sb="16" eb="17">
      <t>テイ</t>
    </rPh>
    <phoneticPr fontId="2"/>
  </si>
  <si>
    <t>全国高等学校定時制通信制教頭会（教育研究協議会）会費(定)</t>
  </si>
  <si>
    <t>全国公立学校事務長会参加費</t>
    <rPh sb="0" eb="2">
      <t>ゼンコク</t>
    </rPh>
    <rPh sb="2" eb="4">
      <t>コウリツ</t>
    </rPh>
    <rPh sb="4" eb="6">
      <t>ガッコウ</t>
    </rPh>
    <rPh sb="6" eb="9">
      <t>ジムチョウ</t>
    </rPh>
    <rPh sb="9" eb="10">
      <t>カイ</t>
    </rPh>
    <rPh sb="10" eb="13">
      <t>サンカヒ</t>
    </rPh>
    <phoneticPr fontId="2"/>
  </si>
  <si>
    <t>◎</t>
  </si>
  <si>
    <t>1-(1)-イ</t>
    <phoneticPr fontId="2"/>
  </si>
  <si>
    <t>課題研究の充実</t>
    <rPh sb="0" eb="2">
      <t>カダイ</t>
    </rPh>
    <rPh sb="2" eb="4">
      <t>ケンキュウ</t>
    </rPh>
    <rPh sb="5" eb="7">
      <t>ジュウジツ</t>
    </rPh>
    <phoneticPr fontId="2"/>
  </si>
  <si>
    <t>大学教授による論文作成指導のための報償費</t>
    <rPh sb="0" eb="2">
      <t>ダイガク</t>
    </rPh>
    <rPh sb="2" eb="4">
      <t>キョウジュ</t>
    </rPh>
    <rPh sb="7" eb="9">
      <t>ロンブン</t>
    </rPh>
    <rPh sb="9" eb="11">
      <t>サクセイ</t>
    </rPh>
    <rPh sb="11" eb="13">
      <t>シドウ</t>
    </rPh>
    <rPh sb="17" eb="20">
      <t>ホウショウヒ</t>
    </rPh>
    <phoneticPr fontId="2"/>
  </si>
  <si>
    <t>教職員研修講師謝金(全定)</t>
  </si>
  <si>
    <t>授業アンケート委託料(全定)</t>
  </si>
  <si>
    <t>マスフェスタ発表用ボード運搬費(全)</t>
  </si>
  <si>
    <t>マスフェスタ使用物品(全)</t>
  </si>
  <si>
    <t>全国定時制通信制高等学校長会資料代(定)</t>
  </si>
  <si>
    <t>学校案内作成費(全)</t>
    <rPh sb="4" eb="6">
      <t>サクセイ</t>
    </rPh>
    <phoneticPr fontId="2"/>
  </si>
  <si>
    <t>課題研究教材費(全)</t>
    <rPh sb="0" eb="2">
      <t>カダイ</t>
    </rPh>
    <rPh sb="2" eb="4">
      <t>ケンキュウ</t>
    </rPh>
    <rPh sb="4" eb="6">
      <t>キョウザイ</t>
    </rPh>
    <rPh sb="6" eb="7">
      <t>ヒ</t>
    </rPh>
    <rPh sb="8" eb="9">
      <t>ゼン</t>
    </rPh>
    <phoneticPr fontId="2"/>
  </si>
  <si>
    <t>茶道体験講師謝金(全)</t>
    <rPh sb="0" eb="2">
      <t>サドウ</t>
    </rPh>
    <rPh sb="2" eb="4">
      <t>タイケン</t>
    </rPh>
    <rPh sb="4" eb="6">
      <t>コウシ</t>
    </rPh>
    <rPh sb="6" eb="8">
      <t>シャキン</t>
    </rPh>
    <rPh sb="9" eb="10">
      <t>ゼン</t>
    </rPh>
    <phoneticPr fontId="2"/>
  </si>
  <si>
    <t>教職員防災研修講師謝金(全定)</t>
    <rPh sb="3" eb="5">
      <t>ボウサイ</t>
    </rPh>
    <phoneticPr fontId="2"/>
  </si>
  <si>
    <t>課題研究充実</t>
    <rPh sb="0" eb="2">
      <t>カダイ</t>
    </rPh>
    <rPh sb="2" eb="4">
      <t>ケンキュウ</t>
    </rPh>
    <rPh sb="4" eb="6">
      <t>ジュウジツ</t>
    </rPh>
    <phoneticPr fontId="2"/>
  </si>
  <si>
    <t>授業改善</t>
    <rPh sb="0" eb="2">
      <t>ジュギョウ</t>
    </rPh>
    <phoneticPr fontId="2"/>
  </si>
  <si>
    <t>人権尊重の意識向上</t>
    <rPh sb="0" eb="2">
      <t>ジンケン</t>
    </rPh>
    <rPh sb="2" eb="4">
      <t>ソンチョウ</t>
    </rPh>
    <rPh sb="5" eb="7">
      <t>イシキ</t>
    </rPh>
    <rPh sb="7" eb="9">
      <t>コウジョウ</t>
    </rPh>
    <phoneticPr fontId="2"/>
  </si>
  <si>
    <t>地域連携・教育活動充実</t>
    <rPh sb="0" eb="2">
      <t>チイキ</t>
    </rPh>
    <rPh sb="2" eb="4">
      <t>レンケイ</t>
    </rPh>
    <rPh sb="5" eb="7">
      <t>キョウイク</t>
    </rPh>
    <rPh sb="7" eb="9">
      <t>カツドウ</t>
    </rPh>
    <rPh sb="9" eb="11">
      <t>ジュウジツ</t>
    </rPh>
    <phoneticPr fontId="2"/>
  </si>
  <si>
    <t>進路実現</t>
    <rPh sb="0" eb="2">
      <t>シンロ</t>
    </rPh>
    <rPh sb="2" eb="4">
      <t>ジツゲン</t>
    </rPh>
    <phoneticPr fontId="2"/>
  </si>
  <si>
    <t>1-(1)-ア</t>
    <phoneticPr fontId="2"/>
  </si>
  <si>
    <t>1-(1)-イ</t>
    <phoneticPr fontId="2"/>
  </si>
  <si>
    <t>3-(3)-ウ</t>
    <phoneticPr fontId="2"/>
  </si>
  <si>
    <t>1-(1)-ウ</t>
    <phoneticPr fontId="2"/>
  </si>
  <si>
    <t>大学教授による論文作成指導のための報償費(全)</t>
    <rPh sb="0" eb="2">
      <t>ダイガク</t>
    </rPh>
    <rPh sb="2" eb="4">
      <t>キョウジュ</t>
    </rPh>
    <rPh sb="7" eb="9">
      <t>ロンブン</t>
    </rPh>
    <rPh sb="9" eb="11">
      <t>サクセイ</t>
    </rPh>
    <rPh sb="11" eb="13">
      <t>シドウ</t>
    </rPh>
    <rPh sb="17" eb="20">
      <t>ホウショウヒ</t>
    </rPh>
    <rPh sb="21" eb="22">
      <t>ゼン</t>
    </rPh>
    <phoneticPr fontId="2"/>
  </si>
  <si>
    <t>1-(1)-ウ</t>
  </si>
  <si>
    <t>先進的進路指導実践校視察(全)</t>
    <rPh sb="0" eb="3">
      <t>センシンテキ</t>
    </rPh>
    <rPh sb="3" eb="5">
      <t>シンロ</t>
    </rPh>
    <rPh sb="5" eb="7">
      <t>シドウ</t>
    </rPh>
    <rPh sb="7" eb="9">
      <t>ジッセン</t>
    </rPh>
    <rPh sb="9" eb="10">
      <t>コウ</t>
    </rPh>
    <rPh sb="10" eb="12">
      <t>シサツ</t>
    </rPh>
    <rPh sb="13" eb="14">
      <t>ゼン</t>
    </rPh>
    <phoneticPr fontId="2"/>
  </si>
  <si>
    <t>配当済み</t>
    <rPh sb="0" eb="2">
      <t>ハイトウ</t>
    </rPh>
    <rPh sb="2" eb="3">
      <t>ズ</t>
    </rPh>
    <phoneticPr fontId="2"/>
  </si>
  <si>
    <t>近畿地区定時制通信制高等学校校長会資料代(定)</t>
    <rPh sb="12" eb="14">
      <t>ガッコウ</t>
    </rPh>
    <rPh sb="14" eb="17">
      <t>コウチョウカイ</t>
    </rPh>
    <phoneticPr fontId="2"/>
  </si>
  <si>
    <t>学校力の向上</t>
    <rPh sb="0" eb="2">
      <t>ガッコウ</t>
    </rPh>
    <rPh sb="2" eb="3">
      <t>リョク</t>
    </rPh>
    <rPh sb="4" eb="6">
      <t>コウジョウ</t>
    </rPh>
    <phoneticPr fontId="2"/>
  </si>
  <si>
    <t>防災関連用品(定)</t>
    <rPh sb="0" eb="2">
      <t>ボウサイ</t>
    </rPh>
    <rPh sb="2" eb="4">
      <t>カンレン</t>
    </rPh>
    <rPh sb="4" eb="6">
      <t>ヨウヒン</t>
    </rPh>
    <rPh sb="7" eb="8">
      <t>テイ</t>
    </rPh>
    <phoneticPr fontId="2"/>
  </si>
  <si>
    <t>全国高等学校長協会・研究協議会旅費(定)</t>
    <rPh sb="15" eb="17">
      <t>リョヒ</t>
    </rPh>
    <phoneticPr fontId="2"/>
  </si>
  <si>
    <t>近畿地区定時制通信制高等学校校長会旅費(定)</t>
    <rPh sb="12" eb="14">
      <t>ガッコウ</t>
    </rPh>
    <rPh sb="14" eb="17">
      <t>コウチョウカイ</t>
    </rPh>
    <rPh sb="17" eb="19">
      <t>リョヒ</t>
    </rPh>
    <phoneticPr fontId="2"/>
  </si>
  <si>
    <t>大阪府高等学校定時制通信制教頭会</t>
    <rPh sb="3" eb="5">
      <t>コウトウ</t>
    </rPh>
    <rPh sb="5" eb="7">
      <t>ガッコウ</t>
    </rPh>
    <rPh sb="7" eb="9">
      <t>テイジ</t>
    </rPh>
    <rPh sb="9" eb="10">
      <t>セイ</t>
    </rPh>
    <rPh sb="10" eb="13">
      <t>ツウシンセイ</t>
    </rPh>
    <rPh sb="13" eb="15">
      <t>キョウトウ</t>
    </rPh>
    <rPh sb="15" eb="16">
      <t>カイ</t>
    </rPh>
    <phoneticPr fontId="2"/>
  </si>
  <si>
    <t>全国高等学校定時制通信制教頭副校長協会教育研究協議会近畿支部総会参加費(定)</t>
    <rPh sb="14" eb="17">
      <t>フクコウチョウ</t>
    </rPh>
    <rPh sb="17" eb="19">
      <t>キョウカイ</t>
    </rPh>
    <rPh sb="19" eb="21">
      <t>キョウイク</t>
    </rPh>
    <rPh sb="21" eb="23">
      <t>ケンキュウ</t>
    </rPh>
    <rPh sb="23" eb="25">
      <t>キョウギ</t>
    </rPh>
    <rPh sb="26" eb="28">
      <t>キンキ</t>
    </rPh>
    <rPh sb="28" eb="30">
      <t>シブ</t>
    </rPh>
    <rPh sb="30" eb="32">
      <t>ソウカイ</t>
    </rPh>
    <rPh sb="32" eb="35">
      <t>サンカヒ</t>
    </rPh>
    <phoneticPr fontId="2"/>
  </si>
  <si>
    <t>全国・近畿</t>
    <rPh sb="0" eb="2">
      <t>ゼンコク</t>
    </rPh>
    <rPh sb="3" eb="5">
      <t>キンキ</t>
    </rPh>
    <phoneticPr fontId="2"/>
  </si>
  <si>
    <t>近畿</t>
    <rPh sb="0" eb="2">
      <t>キンキ</t>
    </rPh>
    <phoneticPr fontId="2"/>
  </si>
  <si>
    <t>全国高等学校定時制通信制教頭副校長協会教育研究協議会近畿支部総会資料代(定)</t>
    <rPh sb="32" eb="34">
      <t>シリョウ</t>
    </rPh>
    <rPh sb="34" eb="35">
      <t>ダイ</t>
    </rPh>
    <phoneticPr fontId="2"/>
  </si>
  <si>
    <t>全国高等学校定時制通信制教育振興会近畿支部総会ならびに研究協議会資料代(定)</t>
    <rPh sb="12" eb="14">
      <t>キョウイク</t>
    </rPh>
    <rPh sb="14" eb="17">
      <t>シンコウカイ</t>
    </rPh>
    <rPh sb="17" eb="19">
      <t>キンキ</t>
    </rPh>
    <rPh sb="19" eb="21">
      <t>シブ</t>
    </rPh>
    <rPh sb="21" eb="23">
      <t>ソウカイ</t>
    </rPh>
    <rPh sb="27" eb="29">
      <t>ケンキュウ</t>
    </rPh>
    <rPh sb="29" eb="32">
      <t>キョウギカイ</t>
    </rPh>
    <rPh sb="32" eb="34">
      <t>シリョウ</t>
    </rPh>
    <rPh sb="34" eb="35">
      <t>ダイ</t>
    </rPh>
    <phoneticPr fontId="2"/>
  </si>
  <si>
    <t>全国高等学校定時制通信制教育振興会近畿支部総会ならびに研究協議会参加費(定)</t>
    <rPh sb="12" eb="14">
      <t>キョウイク</t>
    </rPh>
    <rPh sb="14" eb="17">
      <t>シンコウカイ</t>
    </rPh>
    <rPh sb="17" eb="19">
      <t>キンキ</t>
    </rPh>
    <rPh sb="19" eb="21">
      <t>シブ</t>
    </rPh>
    <rPh sb="21" eb="23">
      <t>ソウカイ</t>
    </rPh>
    <rPh sb="27" eb="29">
      <t>ケンキュウ</t>
    </rPh>
    <rPh sb="29" eb="32">
      <t>キョウギカイ</t>
    </rPh>
    <rPh sb="32" eb="35">
      <t>サンカヒ</t>
    </rPh>
    <phoneticPr fontId="2"/>
  </si>
  <si>
    <t>事例視察(定)</t>
    <rPh sb="0" eb="2">
      <t>ジレイ</t>
    </rPh>
    <rPh sb="2" eb="4">
      <t>シサツ</t>
    </rPh>
    <rPh sb="5" eb="6">
      <t>テイ</t>
    </rPh>
    <phoneticPr fontId="2"/>
  </si>
  <si>
    <t>全国高等学校長協会・研究協議会資料代(定)</t>
  </si>
  <si>
    <t>令和 元年5月27日</t>
    <rPh sb="0" eb="1">
      <t>レイ</t>
    </rPh>
    <rPh sb="1" eb="2">
      <t>ワ</t>
    </rPh>
    <rPh sb="3" eb="5">
      <t>ガンネン</t>
    </rPh>
    <rPh sb="6" eb="7">
      <t>ガツ</t>
    </rPh>
    <rPh sb="9" eb="10">
      <t>ニチ</t>
    </rPh>
    <phoneticPr fontId="2"/>
  </si>
  <si>
    <t>　大手前高(全)第533号　</t>
    <rPh sb="1" eb="4">
      <t>オオテマエ</t>
    </rPh>
    <rPh sb="4" eb="5">
      <t>コウ</t>
    </rPh>
    <rPh sb="6" eb="7">
      <t>ゼン</t>
    </rPh>
    <rPh sb="8" eb="9">
      <t>ダイ</t>
    </rPh>
    <rPh sb="12" eb="13">
      <t>ゴウ</t>
    </rPh>
    <phoneticPr fontId="2"/>
  </si>
  <si>
    <t>　　令和元年５月２７日</t>
    <rPh sb="2" eb="3">
      <t>レイ</t>
    </rPh>
    <rPh sb="3" eb="4">
      <t>ワ</t>
    </rPh>
    <rPh sb="4" eb="5">
      <t>ガン</t>
    </rPh>
    <rPh sb="5" eb="6">
      <t>ネン</t>
    </rPh>
    <rPh sb="7" eb="8">
      <t>ガツ</t>
    </rPh>
    <rPh sb="10" eb="11">
      <t>ニチ</t>
    </rPh>
    <phoneticPr fontId="2"/>
  </si>
  <si>
    <t>令和元年５月１４日</t>
    <rPh sb="0" eb="1">
      <t>レイ</t>
    </rPh>
    <rPh sb="1" eb="2">
      <t>ワ</t>
    </rPh>
    <rPh sb="2" eb="4">
      <t>ガンネン</t>
    </rPh>
    <rPh sb="5" eb="6">
      <t>ガツ</t>
    </rPh>
    <rPh sb="8" eb="9">
      <t>ニチ</t>
    </rPh>
    <phoneticPr fontId="2"/>
  </si>
  <si>
    <t>就職コーディネーターの活用（定）</t>
  </si>
  <si>
    <t>スクールカウンセラーの活用（定）</t>
  </si>
  <si>
    <t>性に関する講演会　謝金（定）</t>
    <rPh sb="9" eb="11">
      <t>シャキン</t>
    </rPh>
    <rPh sb="12" eb="13">
      <t>テイ</t>
    </rPh>
    <phoneticPr fontId="2"/>
  </si>
  <si>
    <t>令和元年6月18日開催</t>
    <rPh sb="0" eb="1">
      <t>レイ</t>
    </rPh>
    <rPh sb="1" eb="2">
      <t>ワ</t>
    </rPh>
    <rPh sb="2" eb="3">
      <t>モト</t>
    </rPh>
    <rPh sb="3" eb="4">
      <t>ネン</t>
    </rPh>
    <rPh sb="5" eb="6">
      <t>ガツ</t>
    </rPh>
    <rPh sb="8" eb="9">
      <t>ヒ</t>
    </rPh>
    <rPh sb="9" eb="11">
      <t>カイサイ</t>
    </rPh>
    <phoneticPr fontId="2"/>
  </si>
  <si>
    <t>令和元年6月19日開催</t>
    <rPh sb="0" eb="1">
      <t>レイ</t>
    </rPh>
    <rPh sb="1" eb="2">
      <t>ワ</t>
    </rPh>
    <rPh sb="2" eb="3">
      <t>モト</t>
    </rPh>
    <rPh sb="3" eb="4">
      <t>ネン</t>
    </rPh>
    <rPh sb="5" eb="6">
      <t>ガツ</t>
    </rPh>
    <rPh sb="8" eb="9">
      <t>ヒ</t>
    </rPh>
    <rPh sb="9" eb="11">
      <t>カイサイ</t>
    </rPh>
    <phoneticPr fontId="2"/>
  </si>
  <si>
    <t>令和元年6月25日開催</t>
    <rPh sb="0" eb="1">
      <t>レイ</t>
    </rPh>
    <rPh sb="1" eb="2">
      <t>ワ</t>
    </rPh>
    <rPh sb="2" eb="3">
      <t>モト</t>
    </rPh>
    <rPh sb="3" eb="4">
      <t>ネン</t>
    </rPh>
    <rPh sb="5" eb="6">
      <t>ガツ</t>
    </rPh>
    <rPh sb="8" eb="9">
      <t>ヒ</t>
    </rPh>
    <rPh sb="9" eb="11">
      <t>カイサイ</t>
    </rPh>
    <phoneticPr fontId="2"/>
  </si>
  <si>
    <t>大手前高 第1134号　</t>
    <rPh sb="0" eb="3">
      <t>オオテマエ</t>
    </rPh>
    <rPh sb="3" eb="4">
      <t>コウ</t>
    </rPh>
    <rPh sb="5" eb="6">
      <t>ダイ</t>
    </rPh>
    <rPh sb="10" eb="11">
      <t>ゴウ</t>
    </rPh>
    <phoneticPr fontId="2"/>
  </si>
  <si>
    <t>令和元年6月3日　</t>
    <rPh sb="0" eb="1">
      <t>レイ</t>
    </rPh>
    <rPh sb="1" eb="2">
      <t>ワ</t>
    </rPh>
    <rPh sb="2" eb="3">
      <t>モト</t>
    </rPh>
    <rPh sb="3" eb="4">
      <t>ネン</t>
    </rPh>
    <rPh sb="5" eb="6">
      <t>ガツ</t>
    </rPh>
    <rPh sb="7" eb="8">
      <t>ニチ</t>
    </rPh>
    <phoneticPr fontId="2"/>
  </si>
  <si>
    <t>大阪府立大手前高等学校（定時制の課程）　</t>
    <rPh sb="0" eb="2">
      <t>オオサカ</t>
    </rPh>
    <rPh sb="2" eb="4">
      <t>フリツ</t>
    </rPh>
    <rPh sb="4" eb="7">
      <t>オオテマエ</t>
    </rPh>
    <rPh sb="7" eb="9">
      <t>コウトウ</t>
    </rPh>
    <rPh sb="9" eb="11">
      <t>ガッコウ</t>
    </rPh>
    <rPh sb="12" eb="15">
      <t>テイジセイ</t>
    </rPh>
    <rPh sb="16" eb="18">
      <t>カテイ</t>
    </rPh>
    <phoneticPr fontId="2"/>
  </si>
  <si>
    <t>　　　　　　准校長　　桝井　則子　　　　</t>
    <rPh sb="6" eb="7">
      <t>ジュン</t>
    </rPh>
    <rPh sb="7" eb="9">
      <t>コウチョウ</t>
    </rPh>
    <rPh sb="11" eb="12">
      <t>マス</t>
    </rPh>
    <rPh sb="14" eb="16">
      <t>ノリコ</t>
    </rPh>
    <phoneticPr fontId="2"/>
  </si>
  <si>
    <t>3-3-ア</t>
  </si>
  <si>
    <t>外部機関、キャリアコンサルタント（CC）との連携強化</t>
  </si>
  <si>
    <t>入学から卒業までの期間を見通した、キャリア教育・人権教育の計画の策定</t>
    <rPh sb="0" eb="2">
      <t>ニュウガク</t>
    </rPh>
    <rPh sb="4" eb="6">
      <t>ソツギョウ</t>
    </rPh>
    <rPh sb="9" eb="11">
      <t>キカン</t>
    </rPh>
    <rPh sb="12" eb="14">
      <t>ミトオ</t>
    </rPh>
    <rPh sb="29" eb="31">
      <t>ケイカク</t>
    </rPh>
    <rPh sb="32" eb="34">
      <t>サクテイ</t>
    </rPh>
    <phoneticPr fontId="2"/>
  </si>
  <si>
    <t>定4</t>
    <rPh sb="0" eb="1">
      <t>テイ</t>
    </rPh>
    <phoneticPr fontId="2"/>
  </si>
  <si>
    <t>3-3-(1)</t>
    <phoneticPr fontId="2"/>
  </si>
  <si>
    <t>定3-3-ア</t>
    <rPh sb="0" eb="1">
      <t>テイ</t>
    </rPh>
    <phoneticPr fontId="2"/>
  </si>
  <si>
    <t>定3-3-(1)</t>
    <rPh sb="0" eb="1">
      <t>テイ</t>
    </rPh>
    <phoneticPr fontId="2"/>
  </si>
  <si>
    <t>府立人研参加資料代(全定)</t>
    <rPh sb="3" eb="4">
      <t>ケン</t>
    </rPh>
    <phoneticPr fontId="2"/>
  </si>
  <si>
    <t>各種団体負担金（会費）</t>
  </si>
  <si>
    <t>1-(1)-ア</t>
  </si>
  <si>
    <t>令和元年７月１日　</t>
    <rPh sb="0" eb="1">
      <t>レイ</t>
    </rPh>
    <rPh sb="1" eb="2">
      <t>ワ</t>
    </rPh>
    <rPh sb="2" eb="3">
      <t>ガン</t>
    </rPh>
    <rPh sb="3" eb="4">
      <t>ネン</t>
    </rPh>
    <rPh sb="5" eb="6">
      <t>ガツ</t>
    </rPh>
    <rPh sb="7" eb="8">
      <t>ニチ</t>
    </rPh>
    <phoneticPr fontId="2"/>
  </si>
  <si>
    <t>　 大手前高(全)第547号　</t>
    <rPh sb="2" eb="5">
      <t>オオテマエ</t>
    </rPh>
    <rPh sb="5" eb="6">
      <t>コウ</t>
    </rPh>
    <rPh sb="7" eb="8">
      <t>ゼン</t>
    </rPh>
    <rPh sb="9" eb="10">
      <t>ダイ</t>
    </rPh>
    <rPh sb="13" eb="14">
      <t>ゴウ</t>
    </rPh>
    <phoneticPr fontId="2"/>
  </si>
  <si>
    <t>科目変更</t>
    <rPh sb="0" eb="2">
      <t>カモク</t>
    </rPh>
    <rPh sb="2" eb="4">
      <t>ヘンコウ</t>
    </rPh>
    <phoneticPr fontId="2"/>
  </si>
  <si>
    <t>課題研究講師招聘旅費(全)</t>
    <rPh sb="0" eb="2">
      <t>カダイ</t>
    </rPh>
    <rPh sb="2" eb="4">
      <t>ケンキュウ</t>
    </rPh>
    <rPh sb="4" eb="6">
      <t>コウシ</t>
    </rPh>
    <rPh sb="6" eb="8">
      <t>ショウヘイ</t>
    </rPh>
    <rPh sb="8" eb="10">
      <t>リョヒ</t>
    </rPh>
    <rPh sb="11" eb="12">
      <t>ゼン</t>
    </rPh>
    <phoneticPr fontId="2"/>
  </si>
  <si>
    <t>1-(1)-イ</t>
  </si>
  <si>
    <t>科目変更に伴う内容変更</t>
    <rPh sb="0" eb="2">
      <t>カモク</t>
    </rPh>
    <rPh sb="2" eb="4">
      <t>ヘンコウ</t>
    </rPh>
    <rPh sb="5" eb="6">
      <t>トモナ</t>
    </rPh>
    <rPh sb="7" eb="9">
      <t>ナイヨウ</t>
    </rPh>
    <rPh sb="9" eb="11">
      <t>ヘンコウ</t>
    </rPh>
    <phoneticPr fontId="2"/>
  </si>
  <si>
    <t>令和 元年10月11日</t>
    <rPh sb="0" eb="1">
      <t>レイ</t>
    </rPh>
    <rPh sb="1" eb="2">
      <t>ワ</t>
    </rPh>
    <rPh sb="3" eb="5">
      <t>ガンネン</t>
    </rPh>
    <rPh sb="7" eb="8">
      <t>ガツ</t>
    </rPh>
    <rPh sb="10" eb="11">
      <t>ニチ</t>
    </rPh>
    <phoneticPr fontId="2"/>
  </si>
  <si>
    <t>　大手前高(全)第586号　</t>
    <rPh sb="1" eb="4">
      <t>オオテマエ</t>
    </rPh>
    <rPh sb="4" eb="5">
      <t>コウ</t>
    </rPh>
    <rPh sb="6" eb="7">
      <t>ゼン</t>
    </rPh>
    <rPh sb="8" eb="9">
      <t>ダイ</t>
    </rPh>
    <rPh sb="12" eb="13">
      <t>ゴウ</t>
    </rPh>
    <phoneticPr fontId="2"/>
  </si>
  <si>
    <t>授業改善
課題研究充実
進路実現</t>
    <rPh sb="0" eb="2">
      <t>ジュギョウ</t>
    </rPh>
    <rPh sb="2" eb="4">
      <t>カイゼン</t>
    </rPh>
    <rPh sb="5" eb="7">
      <t>カダイ</t>
    </rPh>
    <rPh sb="7" eb="9">
      <t>ケンキュウ</t>
    </rPh>
    <rPh sb="9" eb="11">
      <t>ジュウジツ</t>
    </rPh>
    <rPh sb="12" eb="14">
      <t>シンロ</t>
    </rPh>
    <rPh sb="14" eb="16">
      <t>ジツゲン</t>
    </rPh>
    <phoneticPr fontId="2"/>
  </si>
  <si>
    <t>1-(1)-(ア)～(ウ)</t>
    <phoneticPr fontId="2"/>
  </si>
  <si>
    <t>授業アンケート委託料(全定)</t>
    <phoneticPr fontId="2"/>
  </si>
  <si>
    <t>教科研究教材費(全定)</t>
    <phoneticPr fontId="2"/>
  </si>
  <si>
    <t>教科研究教材費・授業アンケート委託料
課題研究教材費・大学教授による論文作成指導のための報償費
茶道体験講師報償費・先進的進路指導実践校視察旅費</t>
    <rPh sb="48" eb="50">
      <t>サドウ</t>
    </rPh>
    <rPh sb="50" eb="52">
      <t>タイケン</t>
    </rPh>
    <rPh sb="52" eb="54">
      <t>コウシ</t>
    </rPh>
    <rPh sb="54" eb="57">
      <t>ホウショウヒ</t>
    </rPh>
    <rPh sb="70" eb="72">
      <t>リョヒ</t>
    </rPh>
    <phoneticPr fontId="2"/>
  </si>
  <si>
    <t>人権尊重の意識向上</t>
    <phoneticPr fontId="2"/>
  </si>
  <si>
    <t>2-(2)-エ</t>
    <phoneticPr fontId="2"/>
  </si>
  <si>
    <t>2-(2)-エ</t>
    <phoneticPr fontId="2"/>
  </si>
  <si>
    <t>集中セミナー等教員旅費(全)</t>
    <phoneticPr fontId="2"/>
  </si>
  <si>
    <t>府立人研参加資料代</t>
    <phoneticPr fontId="2"/>
  </si>
  <si>
    <t>○</t>
  </si>
  <si>
    <t>地域連携・教育活動充実</t>
    <phoneticPr fontId="2"/>
  </si>
  <si>
    <t>学校案内郵送費(全)</t>
    <phoneticPr fontId="2"/>
  </si>
  <si>
    <t>学校案内郵送費・教職員防災研修講師謝金</t>
    <phoneticPr fontId="2"/>
  </si>
  <si>
    <t>定3-3
定4</t>
    <phoneticPr fontId="2"/>
  </si>
  <si>
    <t>外部機関、キャリアコンサルタント（CC）との連携強化</t>
    <phoneticPr fontId="2"/>
  </si>
  <si>
    <r>
      <t xml:space="preserve">外部機関との連携強化
</t>
    </r>
    <r>
      <rPr>
        <sz val="8"/>
        <rFont val="HG丸ｺﾞｼｯｸM-PRO"/>
        <family val="3"/>
        <charset val="128"/>
      </rPr>
      <t>キャリア教育･人権教育の計画</t>
    </r>
    <r>
      <rPr>
        <sz val="7"/>
        <rFont val="HG丸ｺﾞｼｯｸM-PRO"/>
        <family val="3"/>
        <charset val="128"/>
      </rPr>
      <t xml:space="preserve">
</t>
    </r>
    <r>
      <rPr>
        <sz val="10"/>
        <rFont val="HG丸ｺﾞｼｯｸM-PRO"/>
        <family val="3"/>
        <charset val="128"/>
      </rPr>
      <t>学校力の向上</t>
    </r>
    <phoneticPr fontId="2"/>
  </si>
  <si>
    <t>ｽｸｰﾙｶｳﾝｾﾗｰの活用(定)</t>
    <phoneticPr fontId="2"/>
  </si>
  <si>
    <t>就職ｺｰﾃﾞｨﾈｰﾀｰの活用(定)</t>
    <phoneticPr fontId="2"/>
  </si>
  <si>
    <t>進路講演会謝金(定)</t>
    <phoneticPr fontId="2"/>
  </si>
  <si>
    <t>ｽｸｰﾙｶｳﾝｾﾗｰの活用・就職ｺｰﾃﾞｨﾈｰﾀｰの活用
進路講演会謝金
防災関連用品・事例視察・各種研究協議会旅費及び資料代</t>
    <rPh sb="11" eb="13">
      <t>カツヨウ</t>
    </rPh>
    <rPh sb="49" eb="51">
      <t>カクシュ</t>
    </rPh>
    <rPh sb="51" eb="53">
      <t>ケンキュウ</t>
    </rPh>
    <rPh sb="53" eb="56">
      <t>キョウギカイ</t>
    </rPh>
    <rPh sb="56" eb="58">
      <t>リョヒ</t>
    </rPh>
    <rPh sb="58" eb="59">
      <t>オヨ</t>
    </rPh>
    <rPh sb="60" eb="62">
      <t>シリョウ</t>
    </rPh>
    <rPh sb="62" eb="63">
      <t>ダイ</t>
    </rPh>
    <phoneticPr fontId="2"/>
  </si>
  <si>
    <t>　大手前高(全)第647号　</t>
    <rPh sb="1" eb="4">
      <t>オオテマエ</t>
    </rPh>
    <rPh sb="4" eb="5">
      <t>コウ</t>
    </rPh>
    <rPh sb="6" eb="7">
      <t>ゼン</t>
    </rPh>
    <rPh sb="8" eb="9">
      <t>ダイ</t>
    </rPh>
    <rPh sb="12" eb="13">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</si>
</sst>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3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6" fontId="7" fillId="0" borderId="117" xfId="1" applyFont="1" applyBorder="1" applyAlignment="1" applyProtection="1">
      <alignment horizontal="righ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78" xfId="0" applyFont="1" applyFill="1" applyBorder="1" applyAlignment="1" applyProtection="1">
      <alignment vertical="center" shrinkToFit="1"/>
      <protection locked="0"/>
    </xf>
    <xf numFmtId="0" fontId="4" fillId="0" borderId="82" xfId="0" applyFont="1" applyBorder="1" applyAlignment="1" applyProtection="1">
      <alignment vertical="center" wrapText="1"/>
    </xf>
    <xf numFmtId="6" fontId="1" fillId="2" borderId="71" xfId="1" applyFont="1" applyFill="1" applyBorder="1" applyAlignment="1" applyProtection="1">
      <alignment horizontal="right" vertical="center"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7" fillId="2" borderId="175"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8"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0" borderId="18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7" fillId="0" borderId="182" xfId="0" applyFont="1" applyBorder="1" applyAlignment="1" applyProtection="1">
      <alignment horizontal="left" vertical="center"/>
    </xf>
    <xf numFmtId="0" fontId="7" fillId="0" borderId="188"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0" borderId="192"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9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202" xfId="0" applyFont="1" applyBorder="1" applyAlignment="1" applyProtection="1">
      <alignment horizontal="center" vertical="center" wrapText="1" shrinkToFit="1"/>
    </xf>
    <xf numFmtId="0" fontId="7" fillId="0" borderId="203"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8"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6" fillId="0" borderId="0" xfId="0" applyFont="1" applyAlignment="1" applyProtection="1">
      <alignment horizontal="right" vertical="center" shrinkToFit="1"/>
      <protection locked="0"/>
    </xf>
    <xf numFmtId="0" fontId="7" fillId="2" borderId="148"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5"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8203" name="グループ化 1"/>
        <xdr:cNvGrpSpPr>
          <a:grpSpLocks/>
        </xdr:cNvGrpSpPr>
      </xdr:nvGrpSpPr>
      <xdr:grpSpPr bwMode="auto">
        <a:xfrm>
          <a:off x="762000" y="3581400"/>
          <a:ext cx="647700" cy="0"/>
          <a:chOff x="104775" y="2867025"/>
          <a:chExt cx="1619250" cy="704851"/>
        </a:xfrm>
      </xdr:grpSpPr>
      <xdr:grpSp>
        <xdr:nvGrpSpPr>
          <xdr:cNvPr id="98209" name="グループ化 2"/>
          <xdr:cNvGrpSpPr>
            <a:grpSpLocks/>
          </xdr:cNvGrpSpPr>
        </xdr:nvGrpSpPr>
        <xdr:grpSpPr bwMode="auto">
          <a:xfrm>
            <a:off x="104775" y="2867025"/>
            <a:ext cx="1619250" cy="704851"/>
            <a:chOff x="57150" y="2962275"/>
            <a:chExt cx="1619250" cy="704851"/>
          </a:xfrm>
        </xdr:grpSpPr>
        <xdr:sp macro="" textlink="">
          <xdr:nvSpPr>
            <xdr:cNvPr id="9821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21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8204" name="グループ化 1"/>
        <xdr:cNvGrpSpPr>
          <a:grpSpLocks/>
        </xdr:cNvGrpSpPr>
      </xdr:nvGrpSpPr>
      <xdr:grpSpPr bwMode="auto">
        <a:xfrm>
          <a:off x="95250" y="3581400"/>
          <a:ext cx="1323975" cy="0"/>
          <a:chOff x="104775" y="2867025"/>
          <a:chExt cx="1619250" cy="704851"/>
        </a:xfrm>
      </xdr:grpSpPr>
      <xdr:grpSp>
        <xdr:nvGrpSpPr>
          <xdr:cNvPr id="98205" name="グループ化 2"/>
          <xdr:cNvGrpSpPr>
            <a:grpSpLocks/>
          </xdr:cNvGrpSpPr>
        </xdr:nvGrpSpPr>
        <xdr:grpSpPr bwMode="auto">
          <a:xfrm>
            <a:off x="104775" y="2867025"/>
            <a:ext cx="1619250" cy="704851"/>
            <a:chOff x="57150" y="2962275"/>
            <a:chExt cx="1619250" cy="704851"/>
          </a:xfrm>
        </xdr:grpSpPr>
        <xdr:sp macro="" textlink="">
          <xdr:nvSpPr>
            <xdr:cNvPr id="9820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20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97929" y="3581400"/>
            <a:ext cx="149110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852" name="グループ化 1"/>
        <xdr:cNvGrpSpPr>
          <a:grpSpLocks/>
        </xdr:cNvGrpSpPr>
      </xdr:nvGrpSpPr>
      <xdr:grpSpPr bwMode="auto">
        <a:xfrm>
          <a:off x="762000" y="3581400"/>
          <a:ext cx="647700" cy="0"/>
          <a:chOff x="104775" y="2867025"/>
          <a:chExt cx="1619250" cy="704851"/>
        </a:xfrm>
      </xdr:grpSpPr>
      <xdr:grpSp>
        <xdr:nvGrpSpPr>
          <xdr:cNvPr id="95853" name="グループ化 2"/>
          <xdr:cNvGrpSpPr>
            <a:grpSpLocks/>
          </xdr:cNvGrpSpPr>
        </xdr:nvGrpSpPr>
        <xdr:grpSpPr bwMode="auto">
          <a:xfrm>
            <a:off x="104775" y="2867025"/>
            <a:ext cx="1619250" cy="704851"/>
            <a:chOff x="57150" y="2962275"/>
            <a:chExt cx="1619250" cy="704851"/>
          </a:xfrm>
        </xdr:grpSpPr>
        <xdr:sp macro="" textlink="">
          <xdr:nvSpPr>
            <xdr:cNvPr id="958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8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487" name="グループ化 1"/>
        <xdr:cNvGrpSpPr>
          <a:grpSpLocks/>
        </xdr:cNvGrpSpPr>
      </xdr:nvGrpSpPr>
      <xdr:grpSpPr bwMode="auto">
        <a:xfrm>
          <a:off x="85725" y="3581400"/>
          <a:ext cx="1323975" cy="0"/>
          <a:chOff x="104775" y="2867025"/>
          <a:chExt cx="1619250" cy="704851"/>
        </a:xfrm>
      </xdr:grpSpPr>
      <xdr:grpSp>
        <xdr:nvGrpSpPr>
          <xdr:cNvPr id="98488" name="グループ化 2"/>
          <xdr:cNvGrpSpPr>
            <a:grpSpLocks/>
          </xdr:cNvGrpSpPr>
        </xdr:nvGrpSpPr>
        <xdr:grpSpPr bwMode="auto">
          <a:xfrm>
            <a:off x="104775" y="2867025"/>
            <a:ext cx="1619250" cy="704851"/>
            <a:chOff x="57150" y="2962275"/>
            <a:chExt cx="1619250" cy="704851"/>
          </a:xfrm>
        </xdr:grpSpPr>
        <xdr:sp macro="" textlink="">
          <xdr:nvSpPr>
            <xdr:cNvPr id="9849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49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34967"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7217" name="グループ化 1"/>
        <xdr:cNvGrpSpPr>
          <a:grpSpLocks/>
        </xdr:cNvGrpSpPr>
      </xdr:nvGrpSpPr>
      <xdr:grpSpPr bwMode="auto">
        <a:xfrm>
          <a:off x="85725" y="3581400"/>
          <a:ext cx="1323975" cy="0"/>
          <a:chOff x="104775" y="2867025"/>
          <a:chExt cx="1619250" cy="704851"/>
        </a:xfrm>
      </xdr:grpSpPr>
      <xdr:grpSp>
        <xdr:nvGrpSpPr>
          <xdr:cNvPr id="97223" name="グループ化 2"/>
          <xdr:cNvGrpSpPr>
            <a:grpSpLocks/>
          </xdr:cNvGrpSpPr>
        </xdr:nvGrpSpPr>
        <xdr:grpSpPr bwMode="auto">
          <a:xfrm>
            <a:off x="104775" y="2867025"/>
            <a:ext cx="1619250" cy="704851"/>
            <a:chOff x="57150" y="2962275"/>
            <a:chExt cx="1619250" cy="704851"/>
          </a:xfrm>
        </xdr:grpSpPr>
        <xdr:sp macro="" textlink="">
          <xdr:nvSpPr>
            <xdr:cNvPr id="9722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22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34967"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218" name="グループ化 1"/>
        <xdr:cNvGrpSpPr>
          <a:grpSpLocks/>
        </xdr:cNvGrpSpPr>
      </xdr:nvGrpSpPr>
      <xdr:grpSpPr bwMode="auto">
        <a:xfrm>
          <a:off x="95250" y="3581400"/>
          <a:ext cx="1323975" cy="0"/>
          <a:chOff x="104775" y="2867025"/>
          <a:chExt cx="1619250" cy="729156"/>
        </a:xfrm>
      </xdr:grpSpPr>
      <xdr:grpSp>
        <xdr:nvGrpSpPr>
          <xdr:cNvPr id="97219" name="グループ化 2"/>
          <xdr:cNvGrpSpPr>
            <a:grpSpLocks/>
          </xdr:cNvGrpSpPr>
        </xdr:nvGrpSpPr>
        <xdr:grpSpPr bwMode="auto">
          <a:xfrm>
            <a:off x="104775" y="2867025"/>
            <a:ext cx="1619250" cy="704851"/>
            <a:chOff x="57150" y="2962275"/>
            <a:chExt cx="1619250" cy="704851"/>
          </a:xfrm>
        </xdr:grpSpPr>
        <xdr:sp macro="" textlink="">
          <xdr:nvSpPr>
            <xdr:cNvPr id="9722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22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96867"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16" t="str">
        <f>'1-1'!H1:K1</f>
        <v>（学校番号：３０１７）</v>
      </c>
      <c r="I1" s="516"/>
      <c r="J1" s="516"/>
      <c r="K1" s="516"/>
    </row>
    <row r="2" spans="1:11" s="1" customFormat="1" ht="18" customHeight="1" x14ac:dyDescent="0.15">
      <c r="B2" s="143"/>
      <c r="H2" s="516" t="str">
        <f>'1-1'!H2:K2</f>
        <v>（財務会計コード番号：１０３３８）</v>
      </c>
      <c r="I2" s="516"/>
      <c r="J2" s="516"/>
      <c r="K2" s="516"/>
    </row>
    <row r="3" spans="1:11" s="1" customFormat="1" ht="18" customHeight="1" x14ac:dyDescent="0.15">
      <c r="B3" s="143"/>
      <c r="K3" s="2"/>
    </row>
    <row r="4" spans="1:11" s="1" customFormat="1" ht="18" customHeight="1" x14ac:dyDescent="0.15">
      <c r="B4" s="143"/>
      <c r="H4" s="517" t="s">
        <v>370</v>
      </c>
      <c r="I4" s="517"/>
      <c r="J4" s="517"/>
      <c r="K4" s="517"/>
    </row>
    <row r="5" spans="1:11" s="1" customFormat="1" ht="18" customHeight="1" x14ac:dyDescent="0.15">
      <c r="B5" s="143"/>
      <c r="H5" s="518">
        <v>43920</v>
      </c>
      <c r="I5" s="517"/>
      <c r="J5" s="517"/>
      <c r="K5" s="517"/>
    </row>
    <row r="6" spans="1:11" s="1" customFormat="1" ht="18" customHeight="1" x14ac:dyDescent="0.15">
      <c r="A6" s="3" t="s">
        <v>2</v>
      </c>
      <c r="B6" s="143"/>
      <c r="H6" s="4"/>
      <c r="K6" s="11"/>
    </row>
    <row r="7" spans="1:11" s="1" customFormat="1" ht="18" customHeight="1" x14ac:dyDescent="0.15">
      <c r="A7" s="4"/>
      <c r="B7" s="143"/>
      <c r="H7" s="517" t="str">
        <f>'1-1'!H7:K7</f>
        <v>府立大手前高等学校　</v>
      </c>
      <c r="I7" s="517"/>
      <c r="J7" s="517"/>
      <c r="K7" s="517"/>
    </row>
    <row r="8" spans="1:11" s="1" customFormat="1" ht="18" customHeight="1" x14ac:dyDescent="0.15">
      <c r="A8" s="4"/>
      <c r="B8" s="143"/>
      <c r="H8" s="517" t="str">
        <f>'1-1'!H8:K8</f>
        <v>　校長　松田　正也　</v>
      </c>
      <c r="I8" s="517"/>
      <c r="J8" s="517"/>
      <c r="K8" s="517"/>
    </row>
    <row r="9" spans="1:11" s="1" customFormat="1" ht="42" customHeight="1" x14ac:dyDescent="0.15">
      <c r="A9" s="4"/>
      <c r="B9" s="143"/>
      <c r="H9" s="2"/>
      <c r="K9" s="44"/>
    </row>
    <row r="10" spans="1:11" s="5" customFormat="1" ht="24" customHeight="1" x14ac:dyDescent="0.15">
      <c r="A10" s="507" t="s">
        <v>223</v>
      </c>
      <c r="B10" s="507"/>
      <c r="C10" s="507"/>
      <c r="D10" s="507"/>
      <c r="E10" s="507"/>
      <c r="F10" s="507"/>
      <c r="G10" s="507"/>
      <c r="H10" s="507"/>
      <c r="I10" s="507"/>
      <c r="J10" s="507"/>
      <c r="K10" s="507"/>
    </row>
    <row r="11" spans="1:11" s="5" customFormat="1" ht="24" customHeight="1" x14ac:dyDescent="0.15">
      <c r="A11" s="508"/>
      <c r="B11" s="508"/>
      <c r="C11" s="508"/>
      <c r="D11" s="508"/>
      <c r="E11" s="508"/>
      <c r="F11" s="508"/>
      <c r="G11" s="508"/>
      <c r="H11" s="508"/>
      <c r="I11" s="508"/>
      <c r="J11" s="508"/>
      <c r="K11" s="508"/>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09" t="s">
        <v>252</v>
      </c>
      <c r="B14" s="510"/>
      <c r="C14" s="511"/>
      <c r="D14" s="512">
        <f>K16</f>
        <v>1574898</v>
      </c>
      <c r="E14" s="513"/>
      <c r="F14" s="514"/>
      <c r="G14" s="519" t="s">
        <v>1</v>
      </c>
      <c r="H14" s="520"/>
      <c r="I14" s="521">
        <v>43920</v>
      </c>
      <c r="J14" s="522"/>
      <c r="K14" s="523"/>
    </row>
    <row r="15" spans="1:11" s="5" customFormat="1" ht="39" customHeight="1" thickBot="1" x14ac:dyDescent="0.2">
      <c r="A15" s="19"/>
      <c r="B15" s="18" t="s">
        <v>5</v>
      </c>
      <c r="C15" s="17" t="s">
        <v>6</v>
      </c>
      <c r="D15" s="16" t="s">
        <v>104</v>
      </c>
      <c r="E15" s="16" t="s">
        <v>103</v>
      </c>
      <c r="F15" s="17" t="s">
        <v>7</v>
      </c>
      <c r="G15" s="17" t="s">
        <v>8</v>
      </c>
      <c r="H15" s="441" t="s">
        <v>201</v>
      </c>
      <c r="I15" s="16" t="s">
        <v>9</v>
      </c>
      <c r="J15" s="440" t="s">
        <v>205</v>
      </c>
      <c r="K15" s="22" t="s">
        <v>11</v>
      </c>
    </row>
    <row r="16" spans="1:11" s="5" customFormat="1" ht="58.5" customHeight="1" thickTop="1" thickBot="1" x14ac:dyDescent="0.2">
      <c r="A16" s="21" t="s">
        <v>101</v>
      </c>
      <c r="B16" s="214">
        <f>'3-2'!K40</f>
        <v>653200</v>
      </c>
      <c r="C16" s="215">
        <f>'3-2'!K41</f>
        <v>268280</v>
      </c>
      <c r="D16" s="215">
        <f>'3-2'!K42</f>
        <v>419178</v>
      </c>
      <c r="E16" s="215">
        <f>'3-2'!K43</f>
        <v>0</v>
      </c>
      <c r="F16" s="215">
        <f>'3-2'!K44</f>
        <v>64967</v>
      </c>
      <c r="G16" s="215">
        <f>'3-2'!K45</f>
        <v>69193</v>
      </c>
      <c r="H16" s="215">
        <f>'3-2'!K46</f>
        <v>0</v>
      </c>
      <c r="I16" s="215">
        <f>'3-2'!K47</f>
        <v>0</v>
      </c>
      <c r="J16" s="216">
        <f>'3-2'!K48</f>
        <v>100080</v>
      </c>
      <c r="K16" s="217">
        <f>SUM(B16:J16)</f>
        <v>1574898</v>
      </c>
    </row>
    <row r="17" spans="1:11" ht="24" customHeight="1" thickBot="1" x14ac:dyDescent="0.2">
      <c r="F17" s="12"/>
      <c r="G17" s="12"/>
    </row>
    <row r="18" spans="1:11" ht="24" customHeight="1" thickBot="1" x14ac:dyDescent="0.2">
      <c r="A18" s="141" t="s">
        <v>121</v>
      </c>
      <c r="B18" s="524" t="s">
        <v>122</v>
      </c>
      <c r="C18" s="525"/>
      <c r="D18" s="524" t="s">
        <v>177</v>
      </c>
      <c r="E18" s="526"/>
      <c r="F18" s="525" t="s">
        <v>173</v>
      </c>
      <c r="G18" s="525"/>
      <c r="H18" s="525"/>
      <c r="I18" s="525"/>
      <c r="J18" s="526"/>
      <c r="K18" s="142" t="s">
        <v>120</v>
      </c>
    </row>
    <row r="19" spans="1:11" ht="48" customHeight="1" x14ac:dyDescent="0.15">
      <c r="A19" s="146">
        <v>1</v>
      </c>
      <c r="B19" s="527" t="s">
        <v>350</v>
      </c>
      <c r="C19" s="528"/>
      <c r="D19" s="530" t="s">
        <v>349</v>
      </c>
      <c r="E19" s="531"/>
      <c r="F19" s="532" t="s">
        <v>353</v>
      </c>
      <c r="G19" s="532"/>
      <c r="H19" s="532"/>
      <c r="I19" s="532"/>
      <c r="J19" s="531"/>
      <c r="K19" s="464" t="s">
        <v>277</v>
      </c>
    </row>
    <row r="20" spans="1:11" ht="48" customHeight="1" x14ac:dyDescent="0.15">
      <c r="A20" s="147">
        <v>2</v>
      </c>
      <c r="B20" s="501" t="s">
        <v>356</v>
      </c>
      <c r="C20" s="529"/>
      <c r="D20" s="495" t="s">
        <v>354</v>
      </c>
      <c r="E20" s="496"/>
      <c r="F20" s="506" t="s">
        <v>358</v>
      </c>
      <c r="G20" s="506"/>
      <c r="H20" s="506"/>
      <c r="I20" s="506"/>
      <c r="J20" s="496"/>
      <c r="K20" s="464" t="s">
        <v>359</v>
      </c>
    </row>
    <row r="21" spans="1:11" ht="48" customHeight="1" x14ac:dyDescent="0.15">
      <c r="A21" s="147">
        <v>3</v>
      </c>
      <c r="B21" s="501" t="s">
        <v>297</v>
      </c>
      <c r="C21" s="529"/>
      <c r="D21" s="495" t="s">
        <v>360</v>
      </c>
      <c r="E21" s="496"/>
      <c r="F21" s="506" t="s">
        <v>362</v>
      </c>
      <c r="G21" s="506"/>
      <c r="H21" s="506"/>
      <c r="I21" s="506"/>
      <c r="J21" s="496"/>
      <c r="K21" s="464" t="s">
        <v>277</v>
      </c>
    </row>
    <row r="22" spans="1:11" ht="48" customHeight="1" x14ac:dyDescent="0.15">
      <c r="A22" s="147">
        <v>4</v>
      </c>
      <c r="B22" s="501" t="s">
        <v>363</v>
      </c>
      <c r="C22" s="529"/>
      <c r="D22" s="495" t="s">
        <v>365</v>
      </c>
      <c r="E22" s="496"/>
      <c r="F22" s="506" t="s">
        <v>369</v>
      </c>
      <c r="G22" s="506"/>
      <c r="H22" s="506"/>
      <c r="I22" s="506"/>
      <c r="J22" s="496"/>
      <c r="K22" s="464" t="s">
        <v>277</v>
      </c>
    </row>
    <row r="23" spans="1:11" ht="48" customHeight="1" x14ac:dyDescent="0.15">
      <c r="A23" s="147"/>
      <c r="B23" s="501"/>
      <c r="C23" s="529"/>
      <c r="D23" s="495"/>
      <c r="E23" s="496"/>
      <c r="F23" s="506"/>
      <c r="G23" s="506"/>
      <c r="H23" s="506"/>
      <c r="I23" s="506"/>
      <c r="J23" s="496"/>
      <c r="K23" s="464"/>
    </row>
    <row r="24" spans="1:11" ht="48" customHeight="1" x14ac:dyDescent="0.15">
      <c r="A24" s="147"/>
      <c r="B24" s="501"/>
      <c r="C24" s="529"/>
      <c r="D24" s="495"/>
      <c r="E24" s="496"/>
      <c r="F24" s="506"/>
      <c r="G24" s="506"/>
      <c r="H24" s="506"/>
      <c r="I24" s="506"/>
      <c r="J24" s="496"/>
      <c r="K24" s="464"/>
    </row>
    <row r="25" spans="1:11" ht="48" customHeight="1" x14ac:dyDescent="0.15">
      <c r="A25" s="147"/>
      <c r="B25" s="501"/>
      <c r="C25" s="502"/>
      <c r="D25" s="495"/>
      <c r="E25" s="496"/>
      <c r="F25" s="506"/>
      <c r="G25" s="506"/>
      <c r="H25" s="506"/>
      <c r="I25" s="506"/>
      <c r="J25" s="496"/>
      <c r="K25" s="464"/>
    </row>
    <row r="26" spans="1:11" ht="48" customHeight="1" x14ac:dyDescent="0.15">
      <c r="A26" s="147"/>
      <c r="B26" s="501"/>
      <c r="C26" s="502"/>
      <c r="D26" s="495"/>
      <c r="E26" s="496"/>
      <c r="F26" s="506"/>
      <c r="G26" s="506"/>
      <c r="H26" s="506"/>
      <c r="I26" s="506"/>
      <c r="J26" s="496"/>
      <c r="K26" s="464"/>
    </row>
    <row r="27" spans="1:11" ht="48" customHeight="1" x14ac:dyDescent="0.15">
      <c r="A27" s="147"/>
      <c r="B27" s="501"/>
      <c r="C27" s="529"/>
      <c r="D27" s="495"/>
      <c r="E27" s="496"/>
      <c r="F27" s="506"/>
      <c r="G27" s="506"/>
      <c r="H27" s="506"/>
      <c r="I27" s="506"/>
      <c r="J27" s="496"/>
      <c r="K27" s="464"/>
    </row>
    <row r="28" spans="1:11" ht="48" customHeight="1" x14ac:dyDescent="0.15">
      <c r="A28" s="147"/>
      <c r="B28" s="501"/>
      <c r="C28" s="529"/>
      <c r="D28" s="495"/>
      <c r="E28" s="496"/>
      <c r="F28" s="506"/>
      <c r="G28" s="506"/>
      <c r="H28" s="506"/>
      <c r="I28" s="506"/>
      <c r="J28" s="496"/>
      <c r="K28" s="464"/>
    </row>
    <row r="29" spans="1:11" ht="48" customHeight="1" thickBot="1" x14ac:dyDescent="0.2">
      <c r="A29" s="148"/>
      <c r="B29" s="533"/>
      <c r="C29" s="534"/>
      <c r="D29" s="515"/>
      <c r="E29" s="500"/>
      <c r="F29" s="499"/>
      <c r="G29" s="499"/>
      <c r="H29" s="499"/>
      <c r="I29" s="499"/>
      <c r="J29" s="500"/>
      <c r="K29" s="487"/>
    </row>
    <row r="30" spans="1:11" ht="48" customHeight="1" x14ac:dyDescent="0.15">
      <c r="A30" s="488"/>
      <c r="B30" s="503"/>
      <c r="C30" s="504"/>
      <c r="D30" s="505"/>
      <c r="E30" s="498"/>
      <c r="F30" s="497"/>
      <c r="G30" s="497"/>
      <c r="H30" s="497"/>
      <c r="I30" s="497"/>
      <c r="J30" s="498"/>
      <c r="K30" s="464"/>
    </row>
    <row r="31" spans="1:11" ht="48" customHeight="1" x14ac:dyDescent="0.15">
      <c r="A31" s="154"/>
      <c r="B31" s="501"/>
      <c r="C31" s="502"/>
      <c r="D31" s="495"/>
      <c r="E31" s="496"/>
      <c r="F31" s="506"/>
      <c r="G31" s="506"/>
      <c r="H31" s="506"/>
      <c r="I31" s="506"/>
      <c r="J31" s="496"/>
      <c r="K31" s="464"/>
    </row>
    <row r="32" spans="1:11" ht="48" customHeight="1" x14ac:dyDescent="0.15">
      <c r="A32" s="154"/>
      <c r="B32" s="501"/>
      <c r="C32" s="502"/>
      <c r="D32" s="495"/>
      <c r="E32" s="496"/>
      <c r="F32" s="506"/>
      <c r="G32" s="506"/>
      <c r="H32" s="506"/>
      <c r="I32" s="506"/>
      <c r="J32" s="496"/>
      <c r="K32" s="464"/>
    </row>
    <row r="33" spans="1:11" ht="48" customHeight="1" x14ac:dyDescent="0.15">
      <c r="A33" s="154"/>
      <c r="B33" s="501"/>
      <c r="C33" s="502"/>
      <c r="D33" s="495"/>
      <c r="E33" s="496"/>
      <c r="F33" s="506"/>
      <c r="G33" s="506"/>
      <c r="H33" s="506"/>
      <c r="I33" s="506"/>
      <c r="J33" s="496"/>
      <c r="K33" s="464"/>
    </row>
    <row r="34" spans="1:11" ht="48" customHeight="1" x14ac:dyDescent="0.15">
      <c r="A34" s="154"/>
      <c r="B34" s="501"/>
      <c r="C34" s="502"/>
      <c r="D34" s="495"/>
      <c r="E34" s="496"/>
      <c r="F34" s="506"/>
      <c r="G34" s="506"/>
      <c r="H34" s="506"/>
      <c r="I34" s="506"/>
      <c r="J34" s="496"/>
      <c r="K34" s="464"/>
    </row>
    <row r="35" spans="1:11" ht="48" customHeight="1" thickBot="1" x14ac:dyDescent="0.2">
      <c r="A35" s="148"/>
      <c r="B35" s="533"/>
      <c r="C35" s="534"/>
      <c r="D35" s="515"/>
      <c r="E35" s="500"/>
      <c r="F35" s="499"/>
      <c r="G35" s="499"/>
      <c r="H35" s="499"/>
      <c r="I35" s="499"/>
      <c r="J35" s="500"/>
      <c r="K35" s="487"/>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4" sqref="H4:K5"/>
      <selection pane="topRight" activeCell="H4" sqref="H4:K5"/>
      <selection pane="bottomLeft" activeCell="H4" sqref="H4:K5"/>
      <selection pane="bottomRight" activeCell="H4" sqref="H4: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15" t="s">
        <v>121</v>
      </c>
      <c r="B3" s="294" t="s">
        <v>122</v>
      </c>
      <c r="C3" s="57" t="s">
        <v>124</v>
      </c>
      <c r="D3" s="94" t="s">
        <v>126</v>
      </c>
      <c r="E3" s="94" t="s">
        <v>0</v>
      </c>
      <c r="F3" s="94" t="s">
        <v>154</v>
      </c>
      <c r="G3" s="94" t="s">
        <v>86</v>
      </c>
      <c r="H3" s="465" t="s">
        <v>198</v>
      </c>
      <c r="I3" s="94" t="s">
        <v>87</v>
      </c>
      <c r="J3" s="94" t="s">
        <v>88</v>
      </c>
      <c r="K3" s="222" t="s">
        <v>96</v>
      </c>
      <c r="L3" s="290" t="s">
        <v>89</v>
      </c>
      <c r="M3" s="28" t="s">
        <v>91</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2"/>
      <c r="D54" s="249">
        <v>351</v>
      </c>
      <c r="E54" s="251"/>
      <c r="F54" s="251"/>
      <c r="G54" s="252"/>
      <c r="H54" s="253"/>
      <c r="I54" s="253"/>
      <c r="J54" s="254">
        <f t="shared" si="1"/>
        <v>0</v>
      </c>
      <c r="K54" s="255"/>
      <c r="L54" s="256"/>
      <c r="M54" s="28" t="str">
        <f t="shared" si="0"/>
        <v/>
      </c>
    </row>
    <row r="55" spans="1:13" x14ac:dyDescent="0.15">
      <c r="A55" s="276"/>
      <c r="B55" s="277"/>
      <c r="C55" s="472"/>
      <c r="D55" s="249">
        <v>352</v>
      </c>
      <c r="E55" s="251"/>
      <c r="F55" s="251"/>
      <c r="G55" s="252"/>
      <c r="H55" s="253"/>
      <c r="I55" s="253"/>
      <c r="J55" s="254">
        <f t="shared" si="1"/>
        <v>0</v>
      </c>
      <c r="K55" s="255"/>
      <c r="L55" s="256"/>
      <c r="M55" s="28" t="str">
        <f t="shared" si="0"/>
        <v/>
      </c>
    </row>
    <row r="56" spans="1:13" x14ac:dyDescent="0.15">
      <c r="A56" s="276"/>
      <c r="B56" s="277"/>
      <c r="C56" s="472"/>
      <c r="D56" s="249">
        <v>353</v>
      </c>
      <c r="E56" s="251"/>
      <c r="F56" s="251"/>
      <c r="G56" s="252"/>
      <c r="H56" s="253"/>
      <c r="I56" s="253"/>
      <c r="J56" s="254">
        <f t="shared" si="1"/>
        <v>0</v>
      </c>
      <c r="K56" s="255"/>
      <c r="L56" s="256"/>
      <c r="M56" s="28" t="str">
        <f t="shared" si="0"/>
        <v/>
      </c>
    </row>
    <row r="57" spans="1:13" x14ac:dyDescent="0.15">
      <c r="A57" s="276"/>
      <c r="B57" s="277"/>
      <c r="C57" s="472"/>
      <c r="D57" s="249">
        <v>354</v>
      </c>
      <c r="E57" s="251"/>
      <c r="F57" s="251"/>
      <c r="G57" s="252"/>
      <c r="H57" s="253"/>
      <c r="I57" s="253"/>
      <c r="J57" s="254">
        <f t="shared" si="1"/>
        <v>0</v>
      </c>
      <c r="K57" s="255"/>
      <c r="L57" s="256"/>
      <c r="M57" s="28" t="str">
        <f t="shared" si="0"/>
        <v/>
      </c>
    </row>
    <row r="58" spans="1:13" x14ac:dyDescent="0.15">
      <c r="A58" s="276"/>
      <c r="B58" s="277"/>
      <c r="C58" s="472"/>
      <c r="D58" s="249">
        <v>355</v>
      </c>
      <c r="E58" s="251"/>
      <c r="F58" s="251"/>
      <c r="G58" s="252"/>
      <c r="H58" s="253"/>
      <c r="I58" s="253"/>
      <c r="J58" s="254">
        <f t="shared" si="1"/>
        <v>0</v>
      </c>
      <c r="K58" s="255"/>
      <c r="L58" s="256"/>
      <c r="M58" s="28" t="str">
        <f t="shared" si="0"/>
        <v/>
      </c>
    </row>
    <row r="59" spans="1:13" x14ac:dyDescent="0.15">
      <c r="A59" s="276"/>
      <c r="B59" s="277"/>
      <c r="C59" s="472"/>
      <c r="D59" s="249">
        <v>356</v>
      </c>
      <c r="E59" s="251"/>
      <c r="F59" s="251"/>
      <c r="G59" s="252"/>
      <c r="H59" s="253"/>
      <c r="I59" s="253"/>
      <c r="J59" s="254">
        <f t="shared" si="1"/>
        <v>0</v>
      </c>
      <c r="K59" s="255"/>
      <c r="L59" s="256"/>
      <c r="M59" s="28" t="str">
        <f t="shared" si="0"/>
        <v/>
      </c>
    </row>
    <row r="60" spans="1:13" x14ac:dyDescent="0.15">
      <c r="A60" s="276"/>
      <c r="B60" s="277"/>
      <c r="C60" s="472"/>
      <c r="D60" s="249">
        <v>357</v>
      </c>
      <c r="E60" s="251"/>
      <c r="F60" s="251"/>
      <c r="G60" s="252"/>
      <c r="H60" s="253"/>
      <c r="I60" s="253"/>
      <c r="J60" s="254">
        <f t="shared" si="1"/>
        <v>0</v>
      </c>
      <c r="K60" s="255"/>
      <c r="L60" s="256"/>
      <c r="M60" s="28" t="str">
        <f t="shared" si="0"/>
        <v/>
      </c>
    </row>
    <row r="61" spans="1:13" x14ac:dyDescent="0.15">
      <c r="A61" s="276"/>
      <c r="B61" s="277"/>
      <c r="C61" s="472"/>
      <c r="D61" s="249">
        <v>358</v>
      </c>
      <c r="E61" s="251"/>
      <c r="F61" s="251"/>
      <c r="G61" s="252"/>
      <c r="H61" s="253"/>
      <c r="I61" s="253"/>
      <c r="J61" s="254">
        <f t="shared" si="1"/>
        <v>0</v>
      </c>
      <c r="K61" s="255"/>
      <c r="L61" s="256"/>
      <c r="M61" s="28" t="str">
        <f t="shared" si="0"/>
        <v/>
      </c>
    </row>
    <row r="62" spans="1:13" x14ac:dyDescent="0.15">
      <c r="A62" s="276"/>
      <c r="B62" s="277"/>
      <c r="C62" s="472"/>
      <c r="D62" s="249">
        <v>359</v>
      </c>
      <c r="E62" s="251"/>
      <c r="F62" s="251"/>
      <c r="G62" s="252"/>
      <c r="H62" s="253"/>
      <c r="I62" s="253"/>
      <c r="J62" s="254">
        <f t="shared" si="1"/>
        <v>0</v>
      </c>
      <c r="K62" s="255"/>
      <c r="L62" s="256"/>
      <c r="M62" s="28" t="str">
        <f t="shared" si="0"/>
        <v/>
      </c>
    </row>
    <row r="63" spans="1:13" x14ac:dyDescent="0.15">
      <c r="A63" s="276"/>
      <c r="B63" s="277"/>
      <c r="C63" s="472"/>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67"/>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79"/>
      <c r="F105" s="27" t="s">
        <v>11</v>
      </c>
      <c r="G105" s="27"/>
    </row>
    <row r="106" spans="1:13" ht="24" customHeight="1" thickBot="1" x14ac:dyDescent="0.2">
      <c r="D106" s="380"/>
      <c r="F106" s="425" t="s">
        <v>90</v>
      </c>
      <c r="G106" s="224" t="s">
        <v>238</v>
      </c>
      <c r="H106" s="585" t="s">
        <v>214</v>
      </c>
      <c r="I106" s="585"/>
      <c r="J106" s="585" t="s">
        <v>233</v>
      </c>
      <c r="K106" s="586"/>
    </row>
    <row r="107" spans="1:13" ht="14.25" thickTop="1" x14ac:dyDescent="0.15">
      <c r="D107" s="225"/>
      <c r="F107" s="291" t="s">
        <v>80</v>
      </c>
      <c r="G107" s="353">
        <f>SUMIF($E$4:$E$103,F107,$J$4:$J$103)</f>
        <v>0</v>
      </c>
      <c r="H107" s="563">
        <f>SUMIF($E$4:$E$103,F107,$M$4:$M$103)</f>
        <v>0</v>
      </c>
      <c r="I107" s="563"/>
      <c r="J107" s="563">
        <f t="shared" ref="J107:J115" si="4">G107-H107</f>
        <v>0</v>
      </c>
      <c r="K107" s="620"/>
    </row>
    <row r="108" spans="1:13" x14ac:dyDescent="0.15">
      <c r="D108" s="225"/>
      <c r="F108" s="292" t="s">
        <v>81</v>
      </c>
      <c r="G108" s="352">
        <f t="shared" ref="G108:G115" si="5">SUMIF($E$4:$E$103,F108,$J$4:$J$103)</f>
        <v>0</v>
      </c>
      <c r="H108" s="541">
        <f t="shared" ref="H108:H114" si="6">SUMIF($E$4:$E$103,F108,$M$4:$M$103)</f>
        <v>0</v>
      </c>
      <c r="I108" s="541"/>
      <c r="J108" s="541">
        <f t="shared" si="4"/>
        <v>0</v>
      </c>
      <c r="K108" s="544"/>
    </row>
    <row r="109" spans="1:13" x14ac:dyDescent="0.15">
      <c r="D109" s="225"/>
      <c r="F109" s="292" t="s">
        <v>105</v>
      </c>
      <c r="G109" s="352">
        <f t="shared" si="5"/>
        <v>0</v>
      </c>
      <c r="H109" s="541">
        <f t="shared" si="6"/>
        <v>0</v>
      </c>
      <c r="I109" s="541"/>
      <c r="J109" s="541">
        <f t="shared" si="4"/>
        <v>0</v>
      </c>
      <c r="K109" s="544"/>
    </row>
    <row r="110" spans="1:13" x14ac:dyDescent="0.15">
      <c r="D110" s="225"/>
      <c r="F110" s="292" t="s">
        <v>106</v>
      </c>
      <c r="G110" s="352">
        <f t="shared" si="5"/>
        <v>0</v>
      </c>
      <c r="H110" s="541">
        <f t="shared" si="6"/>
        <v>0</v>
      </c>
      <c r="I110" s="541"/>
      <c r="J110" s="541">
        <f t="shared" si="4"/>
        <v>0</v>
      </c>
      <c r="K110" s="544"/>
    </row>
    <row r="111" spans="1:13" x14ac:dyDescent="0.15">
      <c r="D111" s="225"/>
      <c r="F111" s="292" t="s">
        <v>82</v>
      </c>
      <c r="G111" s="352">
        <f t="shared" si="5"/>
        <v>0</v>
      </c>
      <c r="H111" s="541">
        <f t="shared" si="6"/>
        <v>0</v>
      </c>
      <c r="I111" s="541"/>
      <c r="J111" s="541">
        <f t="shared" si="4"/>
        <v>0</v>
      </c>
      <c r="K111" s="544"/>
    </row>
    <row r="112" spans="1:13" x14ac:dyDescent="0.15">
      <c r="D112" s="225"/>
      <c r="F112" s="292" t="s">
        <v>83</v>
      </c>
      <c r="G112" s="352">
        <f t="shared" si="5"/>
        <v>0</v>
      </c>
      <c r="H112" s="541">
        <f t="shared" si="6"/>
        <v>0</v>
      </c>
      <c r="I112" s="541"/>
      <c r="J112" s="541">
        <f t="shared" si="4"/>
        <v>0</v>
      </c>
      <c r="K112" s="544"/>
    </row>
    <row r="113" spans="4:11" x14ac:dyDescent="0.15">
      <c r="D113" s="225"/>
      <c r="F113" s="292" t="s">
        <v>84</v>
      </c>
      <c r="G113" s="352">
        <f t="shared" si="5"/>
        <v>0</v>
      </c>
      <c r="H113" s="541">
        <f t="shared" si="6"/>
        <v>0</v>
      </c>
      <c r="I113" s="541"/>
      <c r="J113" s="541">
        <f t="shared" si="4"/>
        <v>0</v>
      </c>
      <c r="K113" s="544"/>
    </row>
    <row r="114" spans="4:11" x14ac:dyDescent="0.15">
      <c r="D114" s="225"/>
      <c r="F114" s="292" t="s">
        <v>85</v>
      </c>
      <c r="G114" s="352">
        <f t="shared" si="5"/>
        <v>0</v>
      </c>
      <c r="H114" s="541">
        <f t="shared" si="6"/>
        <v>0</v>
      </c>
      <c r="I114" s="541"/>
      <c r="J114" s="541">
        <f t="shared" si="4"/>
        <v>0</v>
      </c>
      <c r="K114" s="544"/>
    </row>
    <row r="115" spans="4:11" ht="14.25" thickBot="1" x14ac:dyDescent="0.2">
      <c r="D115" s="225"/>
      <c r="F115" s="291" t="s">
        <v>118</v>
      </c>
      <c r="G115" s="352">
        <f t="shared" si="5"/>
        <v>0</v>
      </c>
      <c r="H115" s="609">
        <f>SUMIF($E$4:$E$103,F115,$M$4:$M$103)+'2-3'!I122</f>
        <v>0</v>
      </c>
      <c r="I115" s="609"/>
      <c r="J115" s="609">
        <f t="shared" si="4"/>
        <v>0</v>
      </c>
      <c r="K115" s="610"/>
    </row>
    <row r="116" spans="4:11" ht="15" thickTop="1" thickBot="1" x14ac:dyDescent="0.2">
      <c r="D116" s="380"/>
      <c r="F116" s="293" t="s">
        <v>11</v>
      </c>
      <c r="G116" s="354">
        <f>SUM(G107:G115)</f>
        <v>0</v>
      </c>
      <c r="H116" s="606">
        <f>SUM(H107:I115)</f>
        <v>0</v>
      </c>
      <c r="I116" s="606"/>
      <c r="J116" s="606">
        <f>SUM(J107:K115)</f>
        <v>0</v>
      </c>
      <c r="K116" s="607"/>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4"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16" t="s">
        <v>269</v>
      </c>
      <c r="I1" s="516"/>
      <c r="J1" s="516"/>
      <c r="K1" s="516"/>
    </row>
    <row r="2" spans="1:11" s="1" customFormat="1" ht="18" customHeight="1" x14ac:dyDescent="0.15">
      <c r="H2" s="516" t="s">
        <v>270</v>
      </c>
      <c r="I2" s="516"/>
      <c r="J2" s="516"/>
      <c r="K2" s="516"/>
    </row>
    <row r="3" spans="1:11" s="1" customFormat="1" ht="18" customHeight="1" x14ac:dyDescent="0.15">
      <c r="K3" s="2"/>
    </row>
    <row r="4" spans="1:11" s="1" customFormat="1" ht="18" customHeight="1" x14ac:dyDescent="0.15">
      <c r="H4" s="517" t="s">
        <v>327</v>
      </c>
      <c r="I4" s="517"/>
      <c r="J4" s="517"/>
      <c r="K4" s="517"/>
    </row>
    <row r="5" spans="1:11" s="1" customFormat="1" ht="18" customHeight="1" x14ac:dyDescent="0.15">
      <c r="H5" s="518" t="s">
        <v>328</v>
      </c>
      <c r="I5" s="517"/>
      <c r="J5" s="517"/>
      <c r="K5" s="517"/>
    </row>
    <row r="6" spans="1:11" s="1" customFormat="1" ht="18" customHeight="1" x14ac:dyDescent="0.15">
      <c r="A6" s="3" t="s">
        <v>2</v>
      </c>
      <c r="H6" s="4"/>
      <c r="K6" s="11"/>
    </row>
    <row r="7" spans="1:11" s="1" customFormat="1" ht="18" customHeight="1" x14ac:dyDescent="0.15">
      <c r="A7" s="4"/>
      <c r="H7" s="625" t="s">
        <v>329</v>
      </c>
      <c r="I7" s="625"/>
      <c r="J7" s="625"/>
      <c r="K7" s="625"/>
    </row>
    <row r="8" spans="1:11" s="1" customFormat="1" ht="18" customHeight="1" x14ac:dyDescent="0.15">
      <c r="A8" s="4"/>
      <c r="H8" s="517" t="s">
        <v>330</v>
      </c>
      <c r="I8" s="517"/>
      <c r="J8" s="517"/>
      <c r="K8" s="517"/>
    </row>
    <row r="9" spans="1:11" s="1" customFormat="1" ht="42" customHeight="1" x14ac:dyDescent="0.15">
      <c r="A9" s="4"/>
      <c r="H9" s="2"/>
      <c r="K9" s="44"/>
    </row>
    <row r="10" spans="1:11" ht="24" customHeight="1" x14ac:dyDescent="0.15">
      <c r="A10" s="507" t="s">
        <v>226</v>
      </c>
      <c r="B10" s="507"/>
      <c r="C10" s="507"/>
      <c r="D10" s="507"/>
      <c r="E10" s="507"/>
      <c r="F10" s="507"/>
      <c r="G10" s="507"/>
      <c r="H10" s="507"/>
      <c r="I10" s="507"/>
      <c r="J10" s="507"/>
      <c r="K10" s="507"/>
    </row>
    <row r="11" spans="1:11" ht="24" customHeight="1" x14ac:dyDescent="0.15">
      <c r="A11" s="508"/>
      <c r="B11" s="508"/>
      <c r="C11" s="508"/>
      <c r="D11" s="508"/>
      <c r="E11" s="508"/>
      <c r="F11" s="508"/>
      <c r="G11" s="508"/>
      <c r="H11" s="508"/>
      <c r="I11" s="508"/>
      <c r="J11" s="508"/>
      <c r="K11" s="508"/>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1"/>
      <c r="B13" s="590"/>
      <c r="C13" s="590"/>
      <c r="D13" s="590"/>
      <c r="E13" s="590"/>
      <c r="F13" s="590"/>
      <c r="G13" s="590"/>
      <c r="H13" s="590"/>
      <c r="I13" s="590"/>
      <c r="J13" s="590"/>
      <c r="K13" s="590"/>
    </row>
    <row r="14" spans="1:11" ht="39" customHeight="1" thickBot="1" x14ac:dyDescent="0.2">
      <c r="A14" s="19"/>
      <c r="B14" s="18" t="s">
        <v>5</v>
      </c>
      <c r="C14" s="17" t="s">
        <v>6</v>
      </c>
      <c r="D14" s="16" t="s">
        <v>104</v>
      </c>
      <c r="E14" s="16" t="s">
        <v>103</v>
      </c>
      <c r="F14" s="17" t="s">
        <v>7</v>
      </c>
      <c r="G14" s="17" t="s">
        <v>8</v>
      </c>
      <c r="H14" s="441" t="s">
        <v>201</v>
      </c>
      <c r="I14" s="16" t="s">
        <v>9</v>
      </c>
      <c r="J14" s="440" t="s">
        <v>205</v>
      </c>
      <c r="K14" s="22" t="s">
        <v>11</v>
      </c>
    </row>
    <row r="15" spans="1:11" ht="58.5" customHeight="1" thickTop="1" x14ac:dyDescent="0.15">
      <c r="A15" s="29" t="s">
        <v>230</v>
      </c>
      <c r="B15" s="445">
        <f>'随時①-2'!G27</f>
        <v>222400</v>
      </c>
      <c r="C15" s="446">
        <f>'随時①-2'!G28</f>
        <v>63800</v>
      </c>
      <c r="D15" s="446">
        <f>'随時①-2'!G29</f>
        <v>0</v>
      </c>
      <c r="E15" s="446">
        <f>'随時①-2'!G30</f>
        <v>0</v>
      </c>
      <c r="F15" s="446">
        <f>'随時①-2'!G31</f>
        <v>0</v>
      </c>
      <c r="G15" s="446">
        <f>'随時①-2'!G32</f>
        <v>0</v>
      </c>
      <c r="H15" s="446">
        <f>'随時①-2'!G33</f>
        <v>0</v>
      </c>
      <c r="I15" s="446">
        <f>'随時①-2'!G34</f>
        <v>0</v>
      </c>
      <c r="J15" s="447">
        <f>'随時①-2'!G35</f>
        <v>0</v>
      </c>
      <c r="K15" s="448">
        <f>SUM(B15:J15)</f>
        <v>286200</v>
      </c>
    </row>
    <row r="16" spans="1:11" ht="58.5" customHeight="1" x14ac:dyDescent="0.15">
      <c r="A16" s="20" t="s">
        <v>216</v>
      </c>
      <c r="B16" s="449">
        <f>'随時①-2'!H27</f>
        <v>0</v>
      </c>
      <c r="C16" s="375">
        <f>'随時①-2'!H28</f>
        <v>0</v>
      </c>
      <c r="D16" s="375">
        <f>'随時①-2'!H29</f>
        <v>0</v>
      </c>
      <c r="E16" s="375">
        <f>'随時①-2'!H30</f>
        <v>0</v>
      </c>
      <c r="F16" s="375">
        <f>'随時①-2'!H31</f>
        <v>0</v>
      </c>
      <c r="G16" s="375">
        <f>'随時①-2'!H32</f>
        <v>0</v>
      </c>
      <c r="H16" s="375">
        <f>'随時①-2'!H33</f>
        <v>0</v>
      </c>
      <c r="I16" s="375">
        <f>'随時①-2'!H34</f>
        <v>0</v>
      </c>
      <c r="J16" s="450">
        <f>'随時①-2'!H35</f>
        <v>0</v>
      </c>
      <c r="K16" s="451">
        <f>SUM(B16:J16)</f>
        <v>0</v>
      </c>
    </row>
    <row r="17" spans="1:11" ht="58.5" customHeight="1" thickBot="1" x14ac:dyDescent="0.2">
      <c r="A17" s="20" t="s">
        <v>231</v>
      </c>
      <c r="B17" s="452">
        <f>B15-B16</f>
        <v>222400</v>
      </c>
      <c r="C17" s="453">
        <f>C15-C16</f>
        <v>63800</v>
      </c>
      <c r="D17" s="453">
        <f t="shared" ref="D17:J17" si="0">D15-D16</f>
        <v>0</v>
      </c>
      <c r="E17" s="453">
        <f t="shared" si="0"/>
        <v>0</v>
      </c>
      <c r="F17" s="453">
        <f t="shared" si="0"/>
        <v>0</v>
      </c>
      <c r="G17" s="453">
        <f t="shared" si="0"/>
        <v>0</v>
      </c>
      <c r="H17" s="453">
        <f t="shared" si="0"/>
        <v>0</v>
      </c>
      <c r="I17" s="453">
        <f t="shared" si="0"/>
        <v>0</v>
      </c>
      <c r="J17" s="453">
        <f t="shared" si="0"/>
        <v>0</v>
      </c>
      <c r="K17" s="454">
        <f>K15-K16</f>
        <v>286200</v>
      </c>
    </row>
    <row r="18" spans="1:11" ht="39" customHeight="1" thickBot="1" x14ac:dyDescent="0.2">
      <c r="A18" s="31" t="s">
        <v>92</v>
      </c>
      <c r="B18" s="622" t="s">
        <v>320</v>
      </c>
      <c r="C18" s="623"/>
      <c r="D18" s="623"/>
      <c r="E18" s="623"/>
      <c r="F18" s="623"/>
      <c r="G18" s="623"/>
      <c r="H18" s="623"/>
      <c r="I18" s="623"/>
      <c r="J18" s="623"/>
      <c r="K18" s="624"/>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5" t="s">
        <v>121</v>
      </c>
      <c r="B3" s="294" t="s">
        <v>122</v>
      </c>
      <c r="C3" s="57" t="s">
        <v>124</v>
      </c>
      <c r="D3" s="381" t="s">
        <v>127</v>
      </c>
      <c r="E3" s="94" t="s">
        <v>0</v>
      </c>
      <c r="F3" s="94" t="s">
        <v>154</v>
      </c>
      <c r="G3" s="94" t="s">
        <v>86</v>
      </c>
      <c r="H3" s="465" t="s">
        <v>198</v>
      </c>
      <c r="I3" s="94" t="s">
        <v>87</v>
      </c>
      <c r="J3" s="94" t="s">
        <v>88</v>
      </c>
      <c r="K3" s="222" t="s">
        <v>96</v>
      </c>
      <c r="L3" s="290" t="s">
        <v>93</v>
      </c>
      <c r="M3" s="28" t="s">
        <v>91</v>
      </c>
    </row>
    <row r="4" spans="1:13" ht="13.5" customHeight="1" x14ac:dyDescent="0.15">
      <c r="A4" s="355">
        <v>1</v>
      </c>
      <c r="B4" s="382" t="s">
        <v>278</v>
      </c>
      <c r="C4" s="383" t="s">
        <v>279</v>
      </c>
      <c r="D4" s="238">
        <v>101</v>
      </c>
      <c r="E4" s="239" t="s">
        <v>80</v>
      </c>
      <c r="F4" s="240" t="s">
        <v>280</v>
      </c>
      <c r="G4" s="241">
        <v>12000</v>
      </c>
      <c r="H4" s="242">
        <v>1</v>
      </c>
      <c r="I4" s="242">
        <v>1</v>
      </c>
      <c r="J4" s="243">
        <f>G4*H4*I4</f>
        <v>12000</v>
      </c>
      <c r="K4" s="244"/>
      <c r="L4" s="245" t="s">
        <v>302</v>
      </c>
      <c r="M4" s="28" t="str">
        <f t="shared" ref="M4:M23" si="0">IF(K4="◎",J4,"")</f>
        <v/>
      </c>
    </row>
    <row r="5" spans="1:13" ht="13.5" customHeight="1" x14ac:dyDescent="0.15">
      <c r="A5" s="246">
        <v>1</v>
      </c>
      <c r="B5" s="384" t="s">
        <v>300</v>
      </c>
      <c r="C5" s="385" t="s">
        <v>294</v>
      </c>
      <c r="D5" s="249">
        <v>102</v>
      </c>
      <c r="E5" s="250" t="s">
        <v>80</v>
      </c>
      <c r="F5" s="251" t="s">
        <v>288</v>
      </c>
      <c r="G5" s="252">
        <v>85000</v>
      </c>
      <c r="H5" s="253">
        <v>1</v>
      </c>
      <c r="I5" s="253">
        <v>2</v>
      </c>
      <c r="J5" s="254">
        <f>G5*H5*I5</f>
        <v>170000</v>
      </c>
      <c r="K5" s="255"/>
      <c r="L5" s="256" t="s">
        <v>302</v>
      </c>
      <c r="M5" s="28" t="str">
        <f t="shared" si="0"/>
        <v/>
      </c>
    </row>
    <row r="6" spans="1:13" ht="13.5" customHeight="1" x14ac:dyDescent="0.15">
      <c r="A6" s="246">
        <v>1</v>
      </c>
      <c r="B6" s="386" t="s">
        <v>300</v>
      </c>
      <c r="C6" s="385" t="s">
        <v>294</v>
      </c>
      <c r="D6" s="249">
        <v>103</v>
      </c>
      <c r="E6" s="250" t="s">
        <v>81</v>
      </c>
      <c r="F6" s="251" t="s">
        <v>301</v>
      </c>
      <c r="G6" s="252">
        <v>31540</v>
      </c>
      <c r="H6" s="253">
        <v>1</v>
      </c>
      <c r="I6" s="253">
        <v>1</v>
      </c>
      <c r="J6" s="254">
        <f t="shared" ref="J6:J23" si="1">G6*H6*I6</f>
        <v>31540</v>
      </c>
      <c r="K6" s="255"/>
      <c r="L6" s="256" t="s">
        <v>302</v>
      </c>
      <c r="M6" s="28" t="str">
        <f t="shared" si="0"/>
        <v/>
      </c>
    </row>
    <row r="7" spans="1:13" ht="13.5" customHeight="1" x14ac:dyDescent="0.15">
      <c r="A7" s="246">
        <v>1</v>
      </c>
      <c r="B7" s="386" t="s">
        <v>300</v>
      </c>
      <c r="C7" s="385" t="s">
        <v>294</v>
      </c>
      <c r="D7" s="249">
        <v>104</v>
      </c>
      <c r="E7" s="250" t="s">
        <v>81</v>
      </c>
      <c r="F7" s="251" t="s">
        <v>301</v>
      </c>
      <c r="G7" s="252">
        <v>32260</v>
      </c>
      <c r="H7" s="253">
        <v>1</v>
      </c>
      <c r="I7" s="253">
        <v>1</v>
      </c>
      <c r="J7" s="254">
        <f t="shared" si="1"/>
        <v>32260</v>
      </c>
      <c r="K7" s="255"/>
      <c r="L7" s="256" t="s">
        <v>302</v>
      </c>
      <c r="M7" s="28" t="str">
        <f t="shared" si="0"/>
        <v/>
      </c>
    </row>
    <row r="8" spans="1:13" ht="13.5" customHeight="1" x14ac:dyDescent="0.15">
      <c r="A8" s="246">
        <v>4</v>
      </c>
      <c r="B8" s="386" t="s">
        <v>331</v>
      </c>
      <c r="C8" s="492" t="s">
        <v>332</v>
      </c>
      <c r="D8" s="249">
        <v>105</v>
      </c>
      <c r="E8" s="250" t="s">
        <v>80</v>
      </c>
      <c r="F8" s="251" t="s">
        <v>321</v>
      </c>
      <c r="G8" s="252">
        <v>2500</v>
      </c>
      <c r="H8" s="253">
        <v>1</v>
      </c>
      <c r="I8" s="253">
        <v>4</v>
      </c>
      <c r="J8" s="254">
        <f t="shared" si="1"/>
        <v>10000</v>
      </c>
      <c r="K8" s="255"/>
      <c r="L8" s="256" t="s">
        <v>324</v>
      </c>
      <c r="M8" s="28" t="str">
        <f t="shared" si="0"/>
        <v/>
      </c>
    </row>
    <row r="9" spans="1:13" ht="13.5" customHeight="1" x14ac:dyDescent="0.15">
      <c r="A9" s="246">
        <v>4</v>
      </c>
      <c r="B9" s="384" t="s">
        <v>331</v>
      </c>
      <c r="C9" s="492" t="s">
        <v>332</v>
      </c>
      <c r="D9" s="249">
        <v>106</v>
      </c>
      <c r="E9" s="250" t="s">
        <v>80</v>
      </c>
      <c r="F9" s="251" t="s">
        <v>322</v>
      </c>
      <c r="G9" s="252">
        <v>5200</v>
      </c>
      <c r="H9" s="253">
        <v>1</v>
      </c>
      <c r="I9" s="253">
        <v>2</v>
      </c>
      <c r="J9" s="254">
        <f t="shared" si="1"/>
        <v>10400</v>
      </c>
      <c r="K9" s="255"/>
      <c r="L9" s="256" t="s">
        <v>325</v>
      </c>
      <c r="M9" s="28" t="str">
        <f t="shared" si="0"/>
        <v/>
      </c>
    </row>
    <row r="10" spans="1:13" ht="13.5" customHeight="1" x14ac:dyDescent="0.15">
      <c r="A10" s="246">
        <v>4</v>
      </c>
      <c r="B10" s="386" t="s">
        <v>335</v>
      </c>
      <c r="C10" s="492" t="s">
        <v>333</v>
      </c>
      <c r="D10" s="249">
        <v>107</v>
      </c>
      <c r="E10" s="251" t="s">
        <v>80</v>
      </c>
      <c r="F10" s="251" t="s">
        <v>323</v>
      </c>
      <c r="G10" s="252">
        <v>20000</v>
      </c>
      <c r="H10" s="253">
        <v>1</v>
      </c>
      <c r="I10" s="253">
        <v>1</v>
      </c>
      <c r="J10" s="254">
        <f t="shared" si="1"/>
        <v>20000</v>
      </c>
      <c r="K10" s="255"/>
      <c r="L10" s="256" t="s">
        <v>326</v>
      </c>
      <c r="M10" s="28" t="str">
        <f t="shared" si="0"/>
        <v/>
      </c>
    </row>
    <row r="11" spans="1:13" ht="13.5" customHeight="1" x14ac:dyDescent="0.15">
      <c r="A11" s="246"/>
      <c r="B11" s="386"/>
      <c r="C11" s="387"/>
      <c r="D11" s="249">
        <v>108</v>
      </c>
      <c r="E11" s="251"/>
      <c r="F11" s="259"/>
      <c r="G11" s="252"/>
      <c r="H11" s="253"/>
      <c r="I11" s="253"/>
      <c r="J11" s="254">
        <f t="shared" si="1"/>
        <v>0</v>
      </c>
      <c r="K11" s="262"/>
      <c r="L11" s="263"/>
      <c r="M11" s="28" t="str">
        <f t="shared" si="0"/>
        <v/>
      </c>
    </row>
    <row r="12" spans="1:13" ht="13.5" customHeight="1" x14ac:dyDescent="0.15">
      <c r="A12" s="246"/>
      <c r="B12" s="386"/>
      <c r="C12" s="385"/>
      <c r="D12" s="249">
        <v>109</v>
      </c>
      <c r="E12" s="251"/>
      <c r="F12" s="250"/>
      <c r="G12" s="252"/>
      <c r="H12" s="253"/>
      <c r="I12" s="253"/>
      <c r="J12" s="254">
        <f t="shared" si="1"/>
        <v>0</v>
      </c>
      <c r="K12" s="266"/>
      <c r="L12" s="267"/>
      <c r="M12" s="28" t="str">
        <f t="shared" si="0"/>
        <v/>
      </c>
    </row>
    <row r="13" spans="1:13" ht="13.5" customHeight="1" x14ac:dyDescent="0.15">
      <c r="A13" s="246"/>
      <c r="B13" s="386"/>
      <c r="C13" s="385"/>
      <c r="D13" s="249">
        <v>110</v>
      </c>
      <c r="E13" s="251"/>
      <c r="F13" s="250"/>
      <c r="G13" s="252"/>
      <c r="H13" s="253"/>
      <c r="I13" s="253"/>
      <c r="J13" s="254">
        <f t="shared" si="1"/>
        <v>0</v>
      </c>
      <c r="K13" s="255"/>
      <c r="L13" s="256"/>
      <c r="M13" s="28" t="str">
        <f t="shared" si="0"/>
        <v/>
      </c>
    </row>
    <row r="14" spans="1:13" ht="13.5" customHeight="1" x14ac:dyDescent="0.15">
      <c r="A14" s="246"/>
      <c r="B14" s="386"/>
      <c r="C14" s="385"/>
      <c r="D14" s="249">
        <v>111</v>
      </c>
      <c r="E14" s="250"/>
      <c r="F14" s="251"/>
      <c r="G14" s="252"/>
      <c r="H14" s="253"/>
      <c r="I14" s="253"/>
      <c r="J14" s="254">
        <f t="shared" si="1"/>
        <v>0</v>
      </c>
      <c r="K14" s="255"/>
      <c r="L14" s="256"/>
      <c r="M14" s="28" t="str">
        <f t="shared" si="0"/>
        <v/>
      </c>
    </row>
    <row r="15" spans="1:13" ht="13.5" customHeight="1" x14ac:dyDescent="0.15">
      <c r="A15" s="246"/>
      <c r="B15" s="386"/>
      <c r="C15" s="385"/>
      <c r="D15" s="249">
        <v>112</v>
      </c>
      <c r="E15" s="250"/>
      <c r="F15" s="251"/>
      <c r="G15" s="252"/>
      <c r="H15" s="253"/>
      <c r="I15" s="253"/>
      <c r="J15" s="254">
        <f t="shared" si="1"/>
        <v>0</v>
      </c>
      <c r="K15" s="255"/>
      <c r="L15" s="256"/>
      <c r="M15" s="28" t="str">
        <f t="shared" si="0"/>
        <v/>
      </c>
    </row>
    <row r="16" spans="1:13" ht="13.5" customHeight="1" x14ac:dyDescent="0.15">
      <c r="A16" s="246"/>
      <c r="B16" s="386"/>
      <c r="C16" s="385"/>
      <c r="D16" s="249">
        <v>113</v>
      </c>
      <c r="E16" s="250"/>
      <c r="F16" s="251"/>
      <c r="G16" s="252"/>
      <c r="H16" s="253"/>
      <c r="I16" s="253"/>
      <c r="J16" s="254">
        <f t="shared" si="1"/>
        <v>0</v>
      </c>
      <c r="K16" s="255"/>
      <c r="L16" s="256"/>
      <c r="M16" s="28" t="str">
        <f t="shared" si="0"/>
        <v/>
      </c>
    </row>
    <row r="17" spans="1:13" ht="13.5" customHeight="1" x14ac:dyDescent="0.15">
      <c r="A17" s="246"/>
      <c r="B17" s="386"/>
      <c r="C17" s="385"/>
      <c r="D17" s="249">
        <v>114</v>
      </c>
      <c r="E17" s="250"/>
      <c r="F17" s="251"/>
      <c r="G17" s="252"/>
      <c r="H17" s="253"/>
      <c r="I17" s="253"/>
      <c r="J17" s="254">
        <f t="shared" si="1"/>
        <v>0</v>
      </c>
      <c r="K17" s="255"/>
      <c r="L17" s="256"/>
      <c r="M17" s="28" t="str">
        <f t="shared" si="0"/>
        <v/>
      </c>
    </row>
    <row r="18" spans="1:13" ht="13.5" customHeight="1" x14ac:dyDescent="0.15">
      <c r="A18" s="246"/>
      <c r="B18" s="386"/>
      <c r="C18" s="385"/>
      <c r="D18" s="249">
        <v>115</v>
      </c>
      <c r="E18" s="250"/>
      <c r="F18" s="251"/>
      <c r="G18" s="252"/>
      <c r="H18" s="253"/>
      <c r="I18" s="253"/>
      <c r="J18" s="254">
        <f t="shared" si="1"/>
        <v>0</v>
      </c>
      <c r="K18" s="255"/>
      <c r="L18" s="256"/>
      <c r="M18" s="28" t="str">
        <f t="shared" si="0"/>
        <v/>
      </c>
    </row>
    <row r="19" spans="1:13" ht="13.5" customHeight="1" x14ac:dyDescent="0.15">
      <c r="A19" s="246"/>
      <c r="B19" s="386"/>
      <c r="C19" s="385"/>
      <c r="D19" s="249">
        <v>116</v>
      </c>
      <c r="E19" s="251"/>
      <c r="F19" s="251"/>
      <c r="G19" s="252"/>
      <c r="H19" s="253"/>
      <c r="I19" s="253"/>
      <c r="J19" s="254">
        <f t="shared" si="1"/>
        <v>0</v>
      </c>
      <c r="K19" s="255"/>
      <c r="L19" s="256"/>
      <c r="M19" s="28" t="str">
        <f t="shared" si="0"/>
        <v/>
      </c>
    </row>
    <row r="20" spans="1:13" ht="13.5" customHeight="1" x14ac:dyDescent="0.15">
      <c r="A20" s="246"/>
      <c r="B20" s="386"/>
      <c r="C20" s="385"/>
      <c r="D20" s="249">
        <v>117</v>
      </c>
      <c r="E20" s="259"/>
      <c r="F20" s="251"/>
      <c r="G20" s="260"/>
      <c r="H20" s="261"/>
      <c r="I20" s="261"/>
      <c r="J20" s="254">
        <f t="shared" si="1"/>
        <v>0</v>
      </c>
      <c r="K20" s="255"/>
      <c r="L20" s="256"/>
      <c r="M20" s="28" t="str">
        <f t="shared" si="0"/>
        <v/>
      </c>
    </row>
    <row r="21" spans="1:13" ht="13.5" customHeight="1" x14ac:dyDescent="0.15">
      <c r="A21" s="246"/>
      <c r="B21" s="386"/>
      <c r="C21" s="385"/>
      <c r="D21" s="249">
        <v>118</v>
      </c>
      <c r="E21" s="250"/>
      <c r="F21" s="251"/>
      <c r="G21" s="252"/>
      <c r="H21" s="253"/>
      <c r="I21" s="253"/>
      <c r="J21" s="254">
        <f t="shared" si="1"/>
        <v>0</v>
      </c>
      <c r="K21" s="255"/>
      <c r="L21" s="256"/>
      <c r="M21" s="28" t="str">
        <f t="shared" si="0"/>
        <v/>
      </c>
    </row>
    <row r="22" spans="1:13" ht="13.5" customHeight="1" x14ac:dyDescent="0.15">
      <c r="A22" s="246"/>
      <c r="B22" s="386"/>
      <c r="C22" s="385"/>
      <c r="D22" s="249">
        <v>119</v>
      </c>
      <c r="E22" s="251"/>
      <c r="F22" s="251"/>
      <c r="G22" s="252"/>
      <c r="H22" s="253"/>
      <c r="I22" s="253"/>
      <c r="J22" s="254">
        <f t="shared" si="1"/>
        <v>0</v>
      </c>
      <c r="K22" s="255"/>
      <c r="L22" s="256"/>
      <c r="M22" s="28" t="str">
        <f t="shared" si="0"/>
        <v/>
      </c>
    </row>
    <row r="23" spans="1:13" ht="13.5" customHeight="1" thickBot="1" x14ac:dyDescent="0.2">
      <c r="A23" s="388"/>
      <c r="B23" s="389"/>
      <c r="C23" s="390"/>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238</v>
      </c>
      <c r="H26" s="585" t="s">
        <v>214</v>
      </c>
      <c r="I26" s="585"/>
      <c r="J26" s="585" t="s">
        <v>233</v>
      </c>
      <c r="K26" s="586"/>
    </row>
    <row r="27" spans="1:13" ht="13.5" customHeight="1" thickTop="1" x14ac:dyDescent="0.15">
      <c r="B27" s="51"/>
      <c r="C27" s="51"/>
      <c r="D27" s="65"/>
      <c r="F27" s="291" t="s">
        <v>80</v>
      </c>
      <c r="G27" s="342">
        <f>SUMIF($E$4:$E$23,F27,$J$4:$J$23)</f>
        <v>222400</v>
      </c>
      <c r="H27" s="563">
        <f>SUMIF($E$4:$E$23,F27,$M$4:$M$23)</f>
        <v>0</v>
      </c>
      <c r="I27" s="563"/>
      <c r="J27" s="563">
        <f t="shared" ref="J27:J35" si="2">G27-H27</f>
        <v>222400</v>
      </c>
      <c r="K27" s="620"/>
    </row>
    <row r="28" spans="1:13" ht="13.5" customHeight="1" x14ac:dyDescent="0.15">
      <c r="B28" s="51"/>
      <c r="C28" s="51"/>
      <c r="D28" s="65"/>
      <c r="F28" s="292" t="s">
        <v>81</v>
      </c>
      <c r="G28" s="342">
        <f t="shared" ref="G28:G35" si="3">SUMIF($E$4:$E$23,F28,$J$4:$J$23)</f>
        <v>63800</v>
      </c>
      <c r="H28" s="541">
        <f t="shared" ref="H28:H35" si="4">SUMIF($E$4:$E$23,F28,$M$4:$M$23)</f>
        <v>0</v>
      </c>
      <c r="I28" s="541"/>
      <c r="J28" s="541">
        <f t="shared" si="2"/>
        <v>63800</v>
      </c>
      <c r="K28" s="544"/>
    </row>
    <row r="29" spans="1:13" ht="13.5" customHeight="1" x14ac:dyDescent="0.15">
      <c r="B29" s="51"/>
      <c r="C29" s="51"/>
      <c r="D29" s="65"/>
      <c r="F29" s="292" t="s">
        <v>105</v>
      </c>
      <c r="G29" s="342">
        <f t="shared" si="3"/>
        <v>0</v>
      </c>
      <c r="H29" s="541">
        <f t="shared" si="4"/>
        <v>0</v>
      </c>
      <c r="I29" s="541"/>
      <c r="J29" s="541">
        <f t="shared" si="2"/>
        <v>0</v>
      </c>
      <c r="K29" s="544"/>
    </row>
    <row r="30" spans="1:13" ht="13.5" customHeight="1" x14ac:dyDescent="0.15">
      <c r="B30" s="51"/>
      <c r="C30" s="51"/>
      <c r="D30" s="65"/>
      <c r="F30" s="292" t="s">
        <v>106</v>
      </c>
      <c r="G30" s="342">
        <f t="shared" si="3"/>
        <v>0</v>
      </c>
      <c r="H30" s="541">
        <f t="shared" si="4"/>
        <v>0</v>
      </c>
      <c r="I30" s="541"/>
      <c r="J30" s="541">
        <f t="shared" si="2"/>
        <v>0</v>
      </c>
      <c r="K30" s="544"/>
    </row>
    <row r="31" spans="1:13" ht="13.5" customHeight="1" x14ac:dyDescent="0.15">
      <c r="B31" s="51"/>
      <c r="C31" s="51"/>
      <c r="D31" s="65"/>
      <c r="F31" s="292" t="s">
        <v>82</v>
      </c>
      <c r="G31" s="342">
        <f t="shared" si="3"/>
        <v>0</v>
      </c>
      <c r="H31" s="541">
        <f t="shared" si="4"/>
        <v>0</v>
      </c>
      <c r="I31" s="541"/>
      <c r="J31" s="541">
        <f t="shared" si="2"/>
        <v>0</v>
      </c>
      <c r="K31" s="544"/>
    </row>
    <row r="32" spans="1:13" ht="13.5" customHeight="1" x14ac:dyDescent="0.15">
      <c r="B32" s="51"/>
      <c r="C32" s="51"/>
      <c r="D32" s="65"/>
      <c r="F32" s="292" t="s">
        <v>83</v>
      </c>
      <c r="G32" s="342">
        <f t="shared" si="3"/>
        <v>0</v>
      </c>
      <c r="H32" s="541">
        <f t="shared" si="4"/>
        <v>0</v>
      </c>
      <c r="I32" s="541"/>
      <c r="J32" s="541">
        <f t="shared" si="2"/>
        <v>0</v>
      </c>
      <c r="K32" s="544"/>
    </row>
    <row r="33" spans="2:11" ht="13.5" customHeight="1" x14ac:dyDescent="0.15">
      <c r="B33" s="51"/>
      <c r="C33" s="51"/>
      <c r="D33" s="65"/>
      <c r="F33" s="292" t="s">
        <v>84</v>
      </c>
      <c r="G33" s="342">
        <f t="shared" si="3"/>
        <v>0</v>
      </c>
      <c r="H33" s="541">
        <f t="shared" si="4"/>
        <v>0</v>
      </c>
      <c r="I33" s="541"/>
      <c r="J33" s="541">
        <f t="shared" si="2"/>
        <v>0</v>
      </c>
      <c r="K33" s="544"/>
    </row>
    <row r="34" spans="2:11" ht="13.5" customHeight="1" x14ac:dyDescent="0.15">
      <c r="B34" s="51"/>
      <c r="C34" s="51"/>
      <c r="D34" s="65"/>
      <c r="F34" s="292" t="s">
        <v>85</v>
      </c>
      <c r="G34" s="342">
        <f t="shared" si="3"/>
        <v>0</v>
      </c>
      <c r="H34" s="541">
        <f t="shared" si="4"/>
        <v>0</v>
      </c>
      <c r="I34" s="541"/>
      <c r="J34" s="541">
        <f t="shared" si="2"/>
        <v>0</v>
      </c>
      <c r="K34" s="544"/>
    </row>
    <row r="35" spans="2:11" ht="13.5" customHeight="1" thickBot="1" x14ac:dyDescent="0.2">
      <c r="B35" s="51"/>
      <c r="C35" s="51"/>
      <c r="D35" s="65"/>
      <c r="F35" s="421" t="s">
        <v>118</v>
      </c>
      <c r="G35" s="423">
        <f t="shared" si="3"/>
        <v>0</v>
      </c>
      <c r="H35" s="609">
        <f t="shared" si="4"/>
        <v>0</v>
      </c>
      <c r="I35" s="609"/>
      <c r="J35" s="609">
        <f t="shared" si="2"/>
        <v>0</v>
      </c>
      <c r="K35" s="610"/>
    </row>
    <row r="36" spans="2:11" ht="13.5" customHeight="1" thickTop="1" thickBot="1" x14ac:dyDescent="0.2">
      <c r="B36" s="51"/>
      <c r="C36" s="51"/>
      <c r="D36" s="45"/>
      <c r="F36" s="419" t="s">
        <v>11</v>
      </c>
      <c r="G36" s="351">
        <f>SUM(G27:G35)</f>
        <v>286200</v>
      </c>
      <c r="H36" s="606">
        <f>SUM(H27:H35)</f>
        <v>0</v>
      </c>
      <c r="I36" s="606"/>
      <c r="J36" s="606">
        <f>SUM(J27:J35)</f>
        <v>286200</v>
      </c>
      <c r="K36" s="607"/>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16" t="str">
        <f>'1-1'!H1:K1</f>
        <v>（学校番号：３０１７）</v>
      </c>
      <c r="I1" s="516"/>
      <c r="J1" s="516"/>
      <c r="K1" s="516"/>
    </row>
    <row r="2" spans="1:11" s="1" customFormat="1" ht="18" customHeight="1" x14ac:dyDescent="0.15">
      <c r="H2" s="516" t="str">
        <f>'1-1'!H2:K2</f>
        <v>（財務会計コード番号：１０３３８）</v>
      </c>
      <c r="I2" s="516"/>
      <c r="J2" s="516"/>
      <c r="K2" s="516"/>
    </row>
    <row r="3" spans="1:11" s="1" customFormat="1" ht="18" customHeight="1" x14ac:dyDescent="0.15">
      <c r="K3" s="2"/>
    </row>
    <row r="4" spans="1:11" s="1" customFormat="1" ht="18" customHeight="1" x14ac:dyDescent="0.15">
      <c r="H4" s="517" t="s">
        <v>342</v>
      </c>
      <c r="I4" s="517"/>
      <c r="J4" s="517"/>
      <c r="K4" s="517"/>
    </row>
    <row r="5" spans="1:11" s="1" customFormat="1" ht="18" customHeight="1" x14ac:dyDescent="0.15">
      <c r="H5" s="517" t="s">
        <v>341</v>
      </c>
      <c r="I5" s="517"/>
      <c r="J5" s="517"/>
      <c r="K5" s="517"/>
    </row>
    <row r="6" spans="1:11" s="1" customFormat="1" ht="18" customHeight="1" x14ac:dyDescent="0.15">
      <c r="A6" s="3" t="s">
        <v>2</v>
      </c>
      <c r="H6" s="4"/>
      <c r="K6" s="11"/>
    </row>
    <row r="7" spans="1:11" s="1" customFormat="1" ht="18" customHeight="1" x14ac:dyDescent="0.15">
      <c r="A7" s="4"/>
      <c r="H7" s="517" t="str">
        <f>'1-1'!H7:K7</f>
        <v>府立大手前高等学校　</v>
      </c>
      <c r="I7" s="517"/>
      <c r="J7" s="517"/>
      <c r="K7" s="517"/>
    </row>
    <row r="8" spans="1:11" s="1" customFormat="1" ht="18" customHeight="1" x14ac:dyDescent="0.15">
      <c r="A8" s="4"/>
      <c r="H8" s="517" t="str">
        <f>'1-1'!H8:K8</f>
        <v>　校長　松田　正也　</v>
      </c>
      <c r="I8" s="517"/>
      <c r="J8" s="517"/>
      <c r="K8" s="517"/>
    </row>
    <row r="9" spans="1:11" s="1" customFormat="1" ht="42" customHeight="1" x14ac:dyDescent="0.15">
      <c r="A9" s="4"/>
      <c r="H9" s="2"/>
      <c r="K9" s="44"/>
    </row>
    <row r="10" spans="1:11" ht="24" customHeight="1" x14ac:dyDescent="0.15">
      <c r="A10" s="507" t="s">
        <v>227</v>
      </c>
      <c r="B10" s="507"/>
      <c r="C10" s="507"/>
      <c r="D10" s="507"/>
      <c r="E10" s="507"/>
      <c r="F10" s="507"/>
      <c r="G10" s="507"/>
      <c r="H10" s="507"/>
      <c r="I10" s="507"/>
      <c r="J10" s="507"/>
      <c r="K10" s="507"/>
    </row>
    <row r="11" spans="1:11" ht="24" customHeight="1" x14ac:dyDescent="0.15">
      <c r="A11" s="508"/>
      <c r="B11" s="508"/>
      <c r="C11" s="508"/>
      <c r="D11" s="508"/>
      <c r="E11" s="508"/>
      <c r="F11" s="508"/>
      <c r="G11" s="508"/>
      <c r="H11" s="508"/>
      <c r="I11" s="508"/>
      <c r="J11" s="508"/>
      <c r="K11" s="50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09" t="s">
        <v>254</v>
      </c>
      <c r="B14" s="510"/>
      <c r="C14" s="511"/>
      <c r="D14" s="512">
        <v>1000000</v>
      </c>
      <c r="E14" s="513"/>
      <c r="F14" s="514"/>
      <c r="G14" s="589"/>
      <c r="H14" s="590"/>
      <c r="I14" s="590"/>
      <c r="J14" s="590"/>
      <c r="K14" s="95">
        <f>'1-1'!K14</f>
        <v>0</v>
      </c>
    </row>
    <row r="15" spans="1:11" ht="39" customHeight="1" thickBot="1" x14ac:dyDescent="0.2">
      <c r="A15" s="19"/>
      <c r="B15" s="18" t="s">
        <v>5</v>
      </c>
      <c r="C15" s="17" t="s">
        <v>6</v>
      </c>
      <c r="D15" s="16" t="s">
        <v>104</v>
      </c>
      <c r="E15" s="16" t="s">
        <v>103</v>
      </c>
      <c r="F15" s="17" t="s">
        <v>7</v>
      </c>
      <c r="G15" s="17" t="s">
        <v>8</v>
      </c>
      <c r="H15" s="441" t="s">
        <v>201</v>
      </c>
      <c r="I15" s="16" t="s">
        <v>9</v>
      </c>
      <c r="J15" s="440" t="s">
        <v>206</v>
      </c>
      <c r="K15" s="22" t="s">
        <v>11</v>
      </c>
    </row>
    <row r="16" spans="1:11" ht="39" customHeight="1" thickTop="1" thickBot="1" x14ac:dyDescent="0.2">
      <c r="A16" s="485" t="s">
        <v>208</v>
      </c>
      <c r="B16" s="430">
        <f>'1-1'!B21</f>
        <v>657200</v>
      </c>
      <c r="C16" s="431">
        <f>'1-1'!C21</f>
        <v>207800</v>
      </c>
      <c r="D16" s="431">
        <f>'1-1'!D21</f>
        <v>488920</v>
      </c>
      <c r="E16" s="431">
        <f>'1-1'!E21</f>
        <v>0</v>
      </c>
      <c r="F16" s="431">
        <f>'1-1'!F21</f>
        <v>65000</v>
      </c>
      <c r="G16" s="431">
        <f>'1-1'!G21</f>
        <v>65000</v>
      </c>
      <c r="H16" s="431">
        <f>'1-1'!H21</f>
        <v>0</v>
      </c>
      <c r="I16" s="431">
        <f>'1-1'!I21</f>
        <v>0</v>
      </c>
      <c r="J16" s="432">
        <f>'1-1'!J21</f>
        <v>116080</v>
      </c>
      <c r="K16" s="433">
        <f>'1-1'!K21</f>
        <v>1600000</v>
      </c>
    </row>
    <row r="17" spans="1:11" ht="39" customHeight="1" x14ac:dyDescent="0.15">
      <c r="A17" s="480" t="s">
        <v>12</v>
      </c>
      <c r="B17" s="481">
        <f>'随時②-2'!G38</f>
        <v>0</v>
      </c>
      <c r="C17" s="482">
        <f>'随時②-2'!G39</f>
        <v>72780</v>
      </c>
      <c r="D17" s="482">
        <f>'随時②-2'!G40</f>
        <v>-67780</v>
      </c>
      <c r="E17" s="482">
        <f>'随時②-2'!G41</f>
        <v>0</v>
      </c>
      <c r="F17" s="482">
        <f>'随時②-2'!G42</f>
        <v>0</v>
      </c>
      <c r="G17" s="482">
        <f>'随時②-2'!G43</f>
        <v>5000</v>
      </c>
      <c r="H17" s="482">
        <f>'随時②-2'!G44</f>
        <v>0</v>
      </c>
      <c r="I17" s="482">
        <f>'随時②-2'!G45</f>
        <v>0</v>
      </c>
      <c r="J17" s="483">
        <f>'随時②-2'!G46</f>
        <v>-10000</v>
      </c>
      <c r="K17" s="484">
        <f t="shared" ref="K17:K22" si="0">SUM(B17:J17)</f>
        <v>0</v>
      </c>
    </row>
    <row r="18" spans="1:11" ht="39" customHeight="1" x14ac:dyDescent="0.15">
      <c r="A18" s="33" t="s">
        <v>216</v>
      </c>
      <c r="B18" s="430">
        <f>'随時②-2'!H38</f>
        <v>0</v>
      </c>
      <c r="C18" s="431">
        <f>'随時②-2'!H39</f>
        <v>0</v>
      </c>
      <c r="D18" s="431">
        <f>'随時②-2'!H40</f>
        <v>0</v>
      </c>
      <c r="E18" s="431">
        <f>'随時②-2'!H41</f>
        <v>0</v>
      </c>
      <c r="F18" s="431">
        <f>'随時②-2'!H42</f>
        <v>0</v>
      </c>
      <c r="G18" s="431">
        <f>'随時②-2'!H43</f>
        <v>0</v>
      </c>
      <c r="H18" s="431">
        <f>'随時②-2'!H44</f>
        <v>0</v>
      </c>
      <c r="I18" s="431">
        <f>'随時②-2'!H45</f>
        <v>0</v>
      </c>
      <c r="J18" s="432">
        <f>'随時②-2'!H46</f>
        <v>0</v>
      </c>
      <c r="K18" s="433">
        <f t="shared" si="0"/>
        <v>0</v>
      </c>
    </row>
    <row r="19" spans="1:11" ht="39" customHeight="1" thickBot="1" x14ac:dyDescent="0.2">
      <c r="A19" s="486" t="s">
        <v>95</v>
      </c>
      <c r="B19" s="214">
        <f>B17-B18</f>
        <v>0</v>
      </c>
      <c r="C19" s="214">
        <f t="shared" ref="C19:J19" si="1">C17-C18</f>
        <v>72780</v>
      </c>
      <c r="D19" s="214">
        <f t="shared" si="1"/>
        <v>-67780</v>
      </c>
      <c r="E19" s="214">
        <f t="shared" si="1"/>
        <v>0</v>
      </c>
      <c r="F19" s="214">
        <f t="shared" si="1"/>
        <v>0</v>
      </c>
      <c r="G19" s="214">
        <f t="shared" si="1"/>
        <v>5000</v>
      </c>
      <c r="H19" s="214">
        <f t="shared" si="1"/>
        <v>0</v>
      </c>
      <c r="I19" s="214">
        <f t="shared" si="1"/>
        <v>0</v>
      </c>
      <c r="J19" s="214">
        <f t="shared" si="1"/>
        <v>-10000</v>
      </c>
      <c r="K19" s="217">
        <f t="shared" si="0"/>
        <v>0</v>
      </c>
    </row>
    <row r="20" spans="1:11" ht="39" customHeight="1" thickBot="1" x14ac:dyDescent="0.2">
      <c r="A20" s="478" t="s">
        <v>255</v>
      </c>
      <c r="B20" s="218">
        <f>SUM(B16:B17)</f>
        <v>657200</v>
      </c>
      <c r="C20" s="218">
        <f t="shared" ref="C20:J20" si="2">SUM(C16:C17)</f>
        <v>280580</v>
      </c>
      <c r="D20" s="218">
        <f t="shared" si="2"/>
        <v>421140</v>
      </c>
      <c r="E20" s="218">
        <f t="shared" si="2"/>
        <v>0</v>
      </c>
      <c r="F20" s="218">
        <f t="shared" si="2"/>
        <v>65000</v>
      </c>
      <c r="G20" s="218">
        <f t="shared" si="2"/>
        <v>70000</v>
      </c>
      <c r="H20" s="218">
        <f t="shared" si="2"/>
        <v>0</v>
      </c>
      <c r="I20" s="218">
        <f t="shared" si="2"/>
        <v>0</v>
      </c>
      <c r="J20" s="218">
        <f t="shared" si="2"/>
        <v>106080</v>
      </c>
      <c r="K20" s="426">
        <f t="shared" si="0"/>
        <v>1600000</v>
      </c>
    </row>
    <row r="21" spans="1:11" ht="39" hidden="1" customHeight="1" x14ac:dyDescent="0.15">
      <c r="A21" s="20" t="s">
        <v>144</v>
      </c>
      <c r="B21" s="444">
        <f>'1-1'!B22</f>
        <v>0</v>
      </c>
      <c r="C21" s="444">
        <f>'1-1'!C22</f>
        <v>0</v>
      </c>
      <c r="D21" s="444">
        <f>'1-1'!D22</f>
        <v>0</v>
      </c>
      <c r="E21" s="444">
        <f>'1-1'!E22</f>
        <v>0</v>
      </c>
      <c r="F21" s="444">
        <f>'1-1'!F22</f>
        <v>0</v>
      </c>
      <c r="G21" s="444">
        <f>'1-1'!G22</f>
        <v>0</v>
      </c>
      <c r="H21" s="444">
        <f>'1-1'!H22</f>
        <v>0</v>
      </c>
      <c r="I21" s="444">
        <f>'1-1'!I22</f>
        <v>0</v>
      </c>
      <c r="J21" s="444">
        <f>'1-1'!J22</f>
        <v>0</v>
      </c>
      <c r="K21" s="429">
        <f t="shared" si="0"/>
        <v>0</v>
      </c>
    </row>
    <row r="22" spans="1:11" ht="39" hidden="1" customHeight="1" thickBot="1" x14ac:dyDescent="0.2">
      <c r="A22" s="21" t="s">
        <v>143</v>
      </c>
      <c r="B22" s="214">
        <f>SUM(B20:B21)</f>
        <v>657200</v>
      </c>
      <c r="C22" s="214">
        <f t="shared" ref="C22:J22" si="3">SUM(C20:C21)</f>
        <v>280580</v>
      </c>
      <c r="D22" s="214">
        <f t="shared" si="3"/>
        <v>421140</v>
      </c>
      <c r="E22" s="214">
        <f t="shared" si="3"/>
        <v>0</v>
      </c>
      <c r="F22" s="214">
        <f t="shared" si="3"/>
        <v>65000</v>
      </c>
      <c r="G22" s="214">
        <f t="shared" si="3"/>
        <v>70000</v>
      </c>
      <c r="H22" s="214">
        <f t="shared" si="3"/>
        <v>0</v>
      </c>
      <c r="I22" s="214">
        <f t="shared" si="3"/>
        <v>0</v>
      </c>
      <c r="J22" s="214">
        <f t="shared" si="3"/>
        <v>106080</v>
      </c>
      <c r="K22" s="217">
        <f t="shared" si="0"/>
        <v>1600000</v>
      </c>
    </row>
    <row r="23" spans="1:11" ht="39" customHeight="1" thickBot="1" x14ac:dyDescent="0.2">
      <c r="A23" s="31" t="s">
        <v>92</v>
      </c>
      <c r="B23" s="626" t="s">
        <v>116</v>
      </c>
      <c r="C23" s="623"/>
      <c r="D23" s="623"/>
      <c r="E23" s="623"/>
      <c r="F23" s="623"/>
      <c r="G23" s="623"/>
      <c r="H23" s="623"/>
      <c r="I23" s="623"/>
      <c r="J23" s="623"/>
      <c r="K23" s="624"/>
    </row>
    <row r="25" spans="1:11" x14ac:dyDescent="0.15">
      <c r="B25" s="32"/>
      <c r="C25" s="32"/>
      <c r="D25" s="32"/>
      <c r="E25" s="32"/>
      <c r="F25" s="32"/>
      <c r="G25" s="32"/>
      <c r="H25" s="32"/>
      <c r="I25" s="32"/>
      <c r="J25" s="32"/>
    </row>
  </sheetData>
  <sheetProtection sheet="1" formatCells="0" selectLockedCells="1"/>
  <mergeCells count="11">
    <mergeCell ref="H8:K8"/>
    <mergeCell ref="H1:K1"/>
    <mergeCell ref="H2:K2"/>
    <mergeCell ref="H4:K4"/>
    <mergeCell ref="H5:K5"/>
    <mergeCell ref="H7:K7"/>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00" t="s">
        <v>126</v>
      </c>
      <c r="E3" s="94" t="s">
        <v>0</v>
      </c>
      <c r="F3" s="94" t="s">
        <v>154</v>
      </c>
      <c r="G3" s="94" t="s">
        <v>86</v>
      </c>
      <c r="H3" s="465" t="s">
        <v>198</v>
      </c>
      <c r="I3" s="94" t="s">
        <v>87</v>
      </c>
      <c r="J3" s="94" t="s">
        <v>88</v>
      </c>
      <c r="K3" s="222" t="s">
        <v>96</v>
      </c>
      <c r="L3" s="401" t="s">
        <v>93</v>
      </c>
    </row>
    <row r="4" spans="1:13" ht="13.5" customHeight="1" x14ac:dyDescent="0.15">
      <c r="A4" s="89"/>
      <c r="B4" s="65"/>
      <c r="C4" s="65"/>
      <c r="D4" s="402">
        <v>1</v>
      </c>
      <c r="E4" s="310" t="str">
        <f>IF($D4="","",IF($D4&lt;=100,VLOOKUP($D4,'1-2'!$D$4:$L$103,2),VLOOKUP($D4,'随時①-2'!$D$4:$L$23,2)))</f>
        <v>負担金、補助及び交付金</v>
      </c>
      <c r="F4" s="310" t="str">
        <f>IF($D4="","",IF($D4&lt;=100,VLOOKUP($D4,'1-2'!$D$4:$L$103,3),VLOOKUP($D4,'随時①-2'!$D$4:$L$23,3)))</f>
        <v>各種団体負担金（会費）</v>
      </c>
      <c r="G4" s="219">
        <f>IF($D4="","",IF($D4&lt;=100,VLOOKUP($D4,'1-2'!$D$4:$L$103,4),VLOOKUP($D4,'随時①-2'!$D$4:$L$23,4)))</f>
        <v>116080</v>
      </c>
      <c r="H4" s="311">
        <f>IF($D4="","",IF($D4&lt;=100,VLOOKUP($D4,'1-2'!$D$4:$L$103,5),VLOOKUP($D4,'随時①-2'!$D$4:$L$23,5)))</f>
        <v>1</v>
      </c>
      <c r="I4" s="311">
        <f>IF($D4="","",IF($D4&lt;=100,VLOOKUP($D4,'1-2'!$D$4:$L$103,6),VLOOKUP($D4,'随時①-2'!$D$4:$L$23,6)))</f>
        <v>1</v>
      </c>
      <c r="J4" s="219">
        <f>IF($D4="","",IF($D4&lt;=100,VLOOKUP($D4,'1-2'!$D$4:$L$103,7),VLOOKUP($D4,'随時①-2'!$D$4:$L$23,7)))</f>
        <v>116080</v>
      </c>
      <c r="K4" s="403">
        <f>IF($D4="","",IF($D4&lt;=100,VLOOKUP($D4,'1-2'!$D$4:$L$103,8),VLOOKUP($D4,'随時①-2'!$D$4:$L$23,8)))</f>
        <v>0</v>
      </c>
      <c r="L4" s="404" t="str">
        <f>IF($D4="","",IF($D4&lt;=100,VLOOKUP($D4,'1-2'!$D$4:$L$103,9),VLOOKUP($D4,'随時①-2'!$D$4:$L$23,9)))</f>
        <v>詳細は様式１－３のとおり</v>
      </c>
      <c r="M4" s="5" t="str">
        <f t="shared" ref="M4:M17" si="0">IF(K4="◎",J4,"")</f>
        <v/>
      </c>
    </row>
    <row r="5" spans="1:13" x14ac:dyDescent="0.15">
      <c r="A5" s="89"/>
      <c r="B5" s="65"/>
      <c r="C5" s="65"/>
      <c r="D5" s="405">
        <v>4</v>
      </c>
      <c r="E5" s="310" t="str">
        <f>IF($D5="","",IF($D5&lt;=100,VLOOKUP($D5,'1-2'!$D$4:$L$103,2),VLOOKUP($D5,'随時①-2'!$D$4:$L$23,2)))</f>
        <v>委託料</v>
      </c>
      <c r="F5" s="310" t="str">
        <f>IF($D5="","",IF($D5&lt;=100,VLOOKUP($D5,'1-2'!$D$4:$L$103,3),VLOOKUP($D5,'随時①-2'!$D$4:$L$23,3)))</f>
        <v>授業アンケート委託料(全定)</v>
      </c>
      <c r="G5" s="219">
        <f>IF($D5="","",IF($D5&lt;=100,VLOOKUP($D5,'1-2'!$D$4:$L$103,4),VLOOKUP($D5,'随時①-2'!$D$4:$L$23,4)))</f>
        <v>65000</v>
      </c>
      <c r="H5" s="311">
        <f>IF($D5="","",IF($D5&lt;=100,VLOOKUP($D5,'1-2'!$D$4:$L$103,5),VLOOKUP($D5,'随時①-2'!$D$4:$L$23,5)))</f>
        <v>1</v>
      </c>
      <c r="I5" s="311">
        <f>IF($D5="","",IF($D5&lt;=100,VLOOKUP($D5,'1-2'!$D$4:$L$103,6),VLOOKUP($D5,'随時①-2'!$D$4:$L$23,6)))</f>
        <v>1</v>
      </c>
      <c r="J5" s="219">
        <f>IF($D5="","",IF($D5&lt;=100,VLOOKUP($D5,'1-2'!$D$4:$L$103,7),VLOOKUP($D5,'随時①-2'!$D$4:$L$23,7)))</f>
        <v>65000</v>
      </c>
      <c r="K5" s="403">
        <f>IF($D5="","",IF($D5&lt;=100,VLOOKUP($D5,'1-2'!$D$4:$L$103,8),VLOOKUP($D5,'随時①-2'!$D$4:$L$23,8)))</f>
        <v>0</v>
      </c>
      <c r="L5" s="404">
        <f>IF($D5="","",IF($D5&lt;=100,VLOOKUP($D5,'1-2'!$D$4:$L$103,9),VLOOKUP($D5,'随時①-2'!$D$4:$L$23,9)))</f>
        <v>0</v>
      </c>
      <c r="M5" s="5" t="str">
        <f t="shared" si="0"/>
        <v/>
      </c>
    </row>
    <row r="6" spans="1:13" x14ac:dyDescent="0.15">
      <c r="A6" s="89"/>
      <c r="B6" s="65"/>
      <c r="C6" s="65"/>
      <c r="D6" s="405">
        <v>11</v>
      </c>
      <c r="E6" s="310" t="str">
        <f>IF($D6="","",IF($D6&lt;=100,VLOOKUP($D6,'1-2'!$D$4:$L$103,2),VLOOKUP($D6,'随時①-2'!$D$4:$L$23,2)))</f>
        <v>消耗需用費</v>
      </c>
      <c r="F6" s="310" t="str">
        <f>IF($D6="","",IF($D6&lt;=100,VLOOKUP($D6,'1-2'!$D$4:$L$103,3),VLOOKUP($D6,'随時①-2'!$D$4:$L$23,3)))</f>
        <v>学校案内作成費(全)</v>
      </c>
      <c r="G6" s="219">
        <f>IF($D6="","",IF($D6&lt;=100,VLOOKUP($D6,'1-2'!$D$4:$L$103,4),VLOOKUP($D6,'随時①-2'!$D$4:$L$23,4)))</f>
        <v>150000</v>
      </c>
      <c r="H6" s="311">
        <f>IF($D6="","",IF($D6&lt;=100,VLOOKUP($D6,'1-2'!$D$4:$L$103,5),VLOOKUP($D6,'随時①-2'!$D$4:$L$23,5)))</f>
        <v>1</v>
      </c>
      <c r="I6" s="311">
        <f>IF($D6="","",IF($D6&lt;=100,VLOOKUP($D6,'1-2'!$D$4:$L$103,6),VLOOKUP($D6,'随時①-2'!$D$4:$L$23,6)))</f>
        <v>1</v>
      </c>
      <c r="J6" s="219">
        <f>IF($D6="","",IF($D6&lt;=100,VLOOKUP($D6,'1-2'!$D$4:$L$103,7),VLOOKUP($D6,'随時①-2'!$D$4:$L$23,7)))</f>
        <v>150000</v>
      </c>
      <c r="K6" s="403">
        <f>IF($D6="","",IF($D6&lt;=100,VLOOKUP($D6,'1-2'!$D$4:$L$103,8),VLOOKUP($D6,'随時①-2'!$D$4:$L$23,8)))</f>
        <v>0</v>
      </c>
      <c r="L6" s="404">
        <f>IF($D6="","",IF($D6&lt;=100,VLOOKUP($D6,'1-2'!$D$4:$L$103,9),VLOOKUP($D6,'随時①-2'!$D$4:$L$23,9)))</f>
        <v>0</v>
      </c>
      <c r="M6" s="5" t="str">
        <f t="shared" si="0"/>
        <v/>
      </c>
    </row>
    <row r="7" spans="1:13" x14ac:dyDescent="0.15">
      <c r="A7" s="89"/>
      <c r="B7" s="65"/>
      <c r="C7" s="65"/>
      <c r="D7" s="405"/>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3" t="str">
        <f>IF($D7="","",IF($D7&lt;=100,VLOOKUP($D7,'1-2'!$D$4:$L$103,8),VLOOKUP($D7,'随時①-2'!$D$4:$L$23,8)))</f>
        <v/>
      </c>
      <c r="L7" s="404" t="str">
        <f>IF($D7="","",IF($D7&lt;=100,VLOOKUP($D7,'1-2'!$D$4:$L$103,9),VLOOKUP($D7,'随時①-2'!$D$4:$L$23,9)))</f>
        <v/>
      </c>
      <c r="M7" s="5" t="str">
        <f t="shared" si="0"/>
        <v/>
      </c>
    </row>
    <row r="8" spans="1:13" x14ac:dyDescent="0.15">
      <c r="A8" s="89"/>
      <c r="B8" s="65"/>
      <c r="C8" s="65"/>
      <c r="D8" s="405"/>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3" t="str">
        <f>IF($D8="","",IF($D8&lt;=100,VLOOKUP($D8,'1-2'!$D$4:$L$103,8),VLOOKUP($D8,'随時①-2'!$D$4:$L$23,8)))</f>
        <v/>
      </c>
      <c r="L8" s="404" t="str">
        <f>IF($D8="","",IF($D8&lt;=100,VLOOKUP($D8,'1-2'!$D$4:$L$103,9),VLOOKUP($D8,'随時①-2'!$D$4:$L$23,9)))</f>
        <v/>
      </c>
      <c r="M8" s="5" t="str">
        <f t="shared" si="0"/>
        <v/>
      </c>
    </row>
    <row r="9" spans="1:13" x14ac:dyDescent="0.15">
      <c r="A9" s="89"/>
      <c r="B9" s="65"/>
      <c r="C9" s="65"/>
      <c r="D9" s="405"/>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3" t="str">
        <f>IF($D9="","",IF($D9&lt;=100,VLOOKUP($D9,'1-2'!$D$4:$L$103,8),VLOOKUP($D9,'随時①-2'!$D$4:$L$23,8)))</f>
        <v/>
      </c>
      <c r="L9" s="404" t="str">
        <f>IF($D9="","",IF($D9&lt;=100,VLOOKUP($D9,'1-2'!$D$4:$L$103,9),VLOOKUP($D9,'随時①-2'!$D$4:$L$23,9)))</f>
        <v/>
      </c>
      <c r="M9" s="5" t="str">
        <f t="shared" si="0"/>
        <v/>
      </c>
    </row>
    <row r="10" spans="1:13" x14ac:dyDescent="0.15">
      <c r="A10" s="89"/>
      <c r="B10" s="65"/>
      <c r="C10" s="65"/>
      <c r="D10" s="405"/>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3" t="str">
        <f>IF($D10="","",IF($D10&lt;=100,VLOOKUP($D10,'1-2'!$D$4:$L$103,8),VLOOKUP($D10,'随時①-2'!$D$4:$L$23,8)))</f>
        <v/>
      </c>
      <c r="L10" s="404" t="str">
        <f>IF($D10="","",IF($D10&lt;=100,VLOOKUP($D10,'1-2'!$D$4:$L$103,9),VLOOKUP($D10,'随時①-2'!$D$4:$L$23,9)))</f>
        <v/>
      </c>
      <c r="M10" s="5" t="str">
        <f t="shared" si="0"/>
        <v/>
      </c>
    </row>
    <row r="11" spans="1:13" ht="13.5" customHeight="1" x14ac:dyDescent="0.15">
      <c r="A11" s="89"/>
      <c r="B11" s="65"/>
      <c r="C11" s="65"/>
      <c r="D11" s="402"/>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3" t="str">
        <f>IF($D11="","",IF($D11&lt;=100,VLOOKUP($D11,'1-2'!$D$4:$L$103,8),VLOOKUP($D11,'随時①-2'!$D$4:$L$23,8)))</f>
        <v/>
      </c>
      <c r="L11" s="404" t="str">
        <f>IF($D11="","",IF($D11&lt;=100,VLOOKUP($D11,'1-2'!$D$4:$L$103,9),VLOOKUP($D11,'随時①-2'!$D$4:$L$23,9)))</f>
        <v/>
      </c>
      <c r="M11" s="5" t="str">
        <f t="shared" si="0"/>
        <v/>
      </c>
    </row>
    <row r="12" spans="1:13" x14ac:dyDescent="0.15">
      <c r="A12" s="89"/>
      <c r="B12" s="65"/>
      <c r="C12" s="65"/>
      <c r="D12" s="405"/>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3" t="str">
        <f>IF($D12="","",IF($D12&lt;=100,VLOOKUP($D12,'1-2'!$D$4:$L$103,8),VLOOKUP($D12,'随時①-2'!$D$4:$L$23,8)))</f>
        <v/>
      </c>
      <c r="L12" s="404" t="str">
        <f>IF($D12="","",IF($D12&lt;=100,VLOOKUP($D12,'1-2'!$D$4:$L$103,9),VLOOKUP($D12,'随時①-2'!$D$4:$L$23,9)))</f>
        <v/>
      </c>
      <c r="M12" s="5" t="str">
        <f t="shared" si="0"/>
        <v/>
      </c>
    </row>
    <row r="13" spans="1:13" x14ac:dyDescent="0.15">
      <c r="A13" s="89"/>
      <c r="B13" s="65"/>
      <c r="C13" s="65"/>
      <c r="D13" s="405"/>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3" t="str">
        <f>IF($D13="","",IF($D13&lt;=100,VLOOKUP($D13,'1-2'!$D$4:$L$103,8),VLOOKUP($D13,'随時①-2'!$D$4:$L$23,8)))</f>
        <v/>
      </c>
      <c r="L13" s="404" t="str">
        <f>IF($D13="","",IF($D13&lt;=100,VLOOKUP($D13,'1-2'!$D$4:$L$103,9),VLOOKUP($D13,'随時①-2'!$D$4:$L$23,9)))</f>
        <v/>
      </c>
      <c r="M13" s="5" t="str">
        <f t="shared" si="0"/>
        <v/>
      </c>
    </row>
    <row r="14" spans="1:13" x14ac:dyDescent="0.15">
      <c r="A14" s="89"/>
      <c r="B14" s="65"/>
      <c r="C14" s="65"/>
      <c r="D14" s="405"/>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3" t="str">
        <f>IF($D14="","",IF($D14&lt;=100,VLOOKUP($D14,'1-2'!$D$4:$L$103,8),VLOOKUP($D14,'随時①-2'!$D$4:$L$23,8)))</f>
        <v/>
      </c>
      <c r="L14" s="404" t="str">
        <f>IF($D14="","",IF($D14&lt;=100,VLOOKUP($D14,'1-2'!$D$4:$L$103,9),VLOOKUP($D14,'随時①-2'!$D$4:$L$23,9)))</f>
        <v/>
      </c>
      <c r="M14" s="5" t="str">
        <f t="shared" si="0"/>
        <v/>
      </c>
    </row>
    <row r="15" spans="1:13" x14ac:dyDescent="0.15">
      <c r="A15" s="89"/>
      <c r="B15" s="65"/>
      <c r="C15" s="65"/>
      <c r="D15" s="405"/>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3" t="str">
        <f>IF($D15="","",IF($D15&lt;=100,VLOOKUP($D15,'1-2'!$D$4:$L$103,8),VLOOKUP($D15,'随時①-2'!$D$4:$L$23,8)))</f>
        <v/>
      </c>
      <c r="L15" s="404" t="str">
        <f>IF($D15="","",IF($D15&lt;=100,VLOOKUP($D15,'1-2'!$D$4:$L$103,9),VLOOKUP($D15,'随時①-2'!$D$4:$L$23,9)))</f>
        <v/>
      </c>
      <c r="M15" s="5" t="str">
        <f t="shared" si="0"/>
        <v/>
      </c>
    </row>
    <row r="16" spans="1:13" x14ac:dyDescent="0.15">
      <c r="A16" s="89"/>
      <c r="B16" s="65"/>
      <c r="C16" s="65"/>
      <c r="D16" s="405"/>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3" t="str">
        <f>IF($D16="","",IF($D16&lt;=100,VLOOKUP($D16,'1-2'!$D$4:$L$103,8),VLOOKUP($D16,'随時①-2'!$D$4:$L$23,8)))</f>
        <v/>
      </c>
      <c r="L16" s="404" t="str">
        <f>IF($D16="","",IF($D16&lt;=100,VLOOKUP($D16,'1-2'!$D$4:$L$103,9),VLOOKUP($D16,'随時①-2'!$D$4:$L$23,9)))</f>
        <v/>
      </c>
      <c r="M16" s="5" t="str">
        <f t="shared" si="0"/>
        <v/>
      </c>
    </row>
    <row r="17" spans="1:13" x14ac:dyDescent="0.15">
      <c r="A17" s="89"/>
      <c r="B17" s="65"/>
      <c r="C17" s="65"/>
      <c r="D17" s="405"/>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3" t="str">
        <f>IF($D17="","",IF($D17&lt;=100,VLOOKUP($D17,'1-2'!$D$4:$L$103,8),VLOOKUP($D17,'随時①-2'!$D$4:$L$23,8)))</f>
        <v/>
      </c>
      <c r="L17" s="404" t="str">
        <f>IF($D17="","",IF($D17&lt;=100,VLOOKUP($D17,'1-2'!$D$4:$L$103,9),VLOOKUP($D17,'随時①-2'!$D$4:$L$23,9)))</f>
        <v/>
      </c>
      <c r="M17" s="5" t="str">
        <f t="shared" si="0"/>
        <v/>
      </c>
    </row>
    <row r="18" spans="1:13" ht="14.25" thickBot="1" x14ac:dyDescent="0.2">
      <c r="A18" s="89"/>
      <c r="B18" s="65"/>
      <c r="C18" s="65"/>
      <c r="D18" s="406"/>
      <c r="E18" s="340" t="str">
        <f>IF($D18="","",IF($D18&lt;=100,VLOOKUP($D18,'1-2'!$D$4:$L$103,2),VLOOKUP($D18,'随時①-2'!$D$4:$L$23,2)))</f>
        <v/>
      </c>
      <c r="F18" s="340" t="str">
        <f>IF($D18="","",IF($D18&lt;=100,VLOOKUP($D18,'1-2'!$D$4:$L$103,3),VLOOKUP($D18,'随時①-2'!$D$4:$L$23,3)))</f>
        <v/>
      </c>
      <c r="G18" s="407" t="str">
        <f>IF($D18="","",IF($D18&lt;=100,VLOOKUP($D18,'1-2'!$D$4:$L$103,4),VLOOKUP($D18,'随時①-2'!$D$4:$L$23,4)))</f>
        <v/>
      </c>
      <c r="H18" s="408" t="str">
        <f>IF($D18="","",IF($D18&lt;=100,VLOOKUP($D18,'1-2'!$D$4:$L$103,5),VLOOKUP($D18,'随時①-2'!$D$4:$L$23,5)))</f>
        <v/>
      </c>
      <c r="I18" s="408" t="str">
        <f>IF($D18="","",IF($D18&lt;=100,VLOOKUP($D18,'1-2'!$D$4:$L$103,6),VLOOKUP($D18,'随時①-2'!$D$4:$L$23,6)))</f>
        <v/>
      </c>
      <c r="J18" s="407" t="str">
        <f>IF($D18="","",IF($D18&lt;=100,VLOOKUP($D18,'1-2'!$D$4:$L$103,7),VLOOKUP($D18,'随時①-2'!$D$4:$L$23,7)))</f>
        <v/>
      </c>
      <c r="K18" s="409" t="str">
        <f>IF($D18="","",IF($D18&lt;=100,VLOOKUP($D18,'1-2'!$D$4:$L$103,8),VLOOKUP($D18,'随時①-2'!$D$4:$L$23,8)))</f>
        <v/>
      </c>
      <c r="L18" s="410"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17" t="s">
        <v>121</v>
      </c>
      <c r="B20" s="400" t="s">
        <v>122</v>
      </c>
      <c r="C20" s="92" t="s">
        <v>124</v>
      </c>
      <c r="D20" s="92" t="s">
        <v>127</v>
      </c>
      <c r="E20" s="94" t="s">
        <v>0</v>
      </c>
      <c r="F20" s="94" t="s">
        <v>154</v>
      </c>
      <c r="G20" s="94" t="s">
        <v>86</v>
      </c>
      <c r="H20" s="465" t="s">
        <v>198</v>
      </c>
      <c r="I20" s="94" t="s">
        <v>87</v>
      </c>
      <c r="J20" s="94" t="s">
        <v>88</v>
      </c>
      <c r="K20" s="222" t="s">
        <v>96</v>
      </c>
      <c r="L20" s="401" t="s">
        <v>93</v>
      </c>
    </row>
    <row r="21" spans="1:13" x14ac:dyDescent="0.15">
      <c r="A21" s="355"/>
      <c r="B21" s="236"/>
      <c r="C21" s="257"/>
      <c r="D21" s="393">
        <v>201</v>
      </c>
      <c r="E21" s="270" t="s">
        <v>118</v>
      </c>
      <c r="F21" s="270" t="s">
        <v>339</v>
      </c>
      <c r="G21" s="271">
        <v>106080</v>
      </c>
      <c r="H21" s="272">
        <v>1</v>
      </c>
      <c r="I21" s="272">
        <v>1</v>
      </c>
      <c r="J21" s="394">
        <f>G21*H21*I21</f>
        <v>106080</v>
      </c>
      <c r="K21" s="273"/>
      <c r="L21" s="274"/>
      <c r="M21" s="5" t="str">
        <f t="shared" ref="M21:M35" si="1">IF(K21="◎",J21,"")</f>
        <v/>
      </c>
    </row>
    <row r="22" spans="1:13" x14ac:dyDescent="0.15">
      <c r="A22" s="246">
        <v>1</v>
      </c>
      <c r="B22" s="247" t="s">
        <v>340</v>
      </c>
      <c r="C22" s="248" t="s">
        <v>291</v>
      </c>
      <c r="D22" s="395">
        <v>202</v>
      </c>
      <c r="E22" s="251" t="s">
        <v>83</v>
      </c>
      <c r="F22" s="251" t="s">
        <v>282</v>
      </c>
      <c r="G22" s="252">
        <v>70000</v>
      </c>
      <c r="H22" s="253">
        <v>1</v>
      </c>
      <c r="I22" s="253">
        <v>1</v>
      </c>
      <c r="J22" s="254">
        <f>G22*H22*I22</f>
        <v>70000</v>
      </c>
      <c r="K22" s="255"/>
      <c r="L22" s="256"/>
      <c r="M22" s="5" t="str">
        <f t="shared" si="1"/>
        <v/>
      </c>
    </row>
    <row r="23" spans="1:13" x14ac:dyDescent="0.15">
      <c r="A23" s="246">
        <v>1</v>
      </c>
      <c r="B23" s="247" t="s">
        <v>300</v>
      </c>
      <c r="C23" s="248" t="s">
        <v>294</v>
      </c>
      <c r="D23" s="395">
        <v>203</v>
      </c>
      <c r="E23" s="270" t="s">
        <v>81</v>
      </c>
      <c r="F23" s="251" t="s">
        <v>301</v>
      </c>
      <c r="G23" s="252">
        <v>29640</v>
      </c>
      <c r="H23" s="253">
        <v>1</v>
      </c>
      <c r="I23" s="253">
        <v>1</v>
      </c>
      <c r="J23" s="254">
        <f t="shared" ref="J23:J35" si="2">G23*H23*I23</f>
        <v>29640</v>
      </c>
      <c r="K23" s="255"/>
      <c r="L23" s="256" t="s">
        <v>343</v>
      </c>
      <c r="M23" s="5" t="str">
        <f t="shared" si="1"/>
        <v/>
      </c>
    </row>
    <row r="24" spans="1:13" x14ac:dyDescent="0.15">
      <c r="A24" s="246">
        <v>1</v>
      </c>
      <c r="B24" s="247" t="s">
        <v>300</v>
      </c>
      <c r="C24" s="248" t="s">
        <v>294</v>
      </c>
      <c r="D24" s="395">
        <v>204</v>
      </c>
      <c r="E24" s="270" t="s">
        <v>81</v>
      </c>
      <c r="F24" s="251" t="s">
        <v>344</v>
      </c>
      <c r="G24" s="252">
        <v>43140</v>
      </c>
      <c r="H24" s="253">
        <v>1</v>
      </c>
      <c r="I24" s="253">
        <v>1</v>
      </c>
      <c r="J24" s="254">
        <f t="shared" si="2"/>
        <v>43140</v>
      </c>
      <c r="K24" s="255"/>
      <c r="L24" s="256" t="s">
        <v>343</v>
      </c>
      <c r="M24" s="5" t="str">
        <f t="shared" si="1"/>
        <v/>
      </c>
    </row>
    <row r="25" spans="1:13" x14ac:dyDescent="0.15">
      <c r="A25" s="246">
        <v>1</v>
      </c>
      <c r="B25" s="247" t="s">
        <v>345</v>
      </c>
      <c r="C25" s="248" t="s">
        <v>290</v>
      </c>
      <c r="D25" s="395">
        <v>205</v>
      </c>
      <c r="E25" s="270" t="s">
        <v>105</v>
      </c>
      <c r="F25" s="251" t="s">
        <v>287</v>
      </c>
      <c r="G25" s="252">
        <v>82220</v>
      </c>
      <c r="H25" s="253">
        <v>1</v>
      </c>
      <c r="I25" s="253">
        <v>1</v>
      </c>
      <c r="J25" s="254">
        <f t="shared" si="2"/>
        <v>82220</v>
      </c>
      <c r="K25" s="255"/>
      <c r="L25" s="256" t="s">
        <v>346</v>
      </c>
      <c r="M25" s="5" t="str">
        <f t="shared" si="1"/>
        <v/>
      </c>
    </row>
    <row r="26" spans="1:13" x14ac:dyDescent="0.15">
      <c r="A26" s="246"/>
      <c r="B26" s="247"/>
      <c r="C26" s="248"/>
      <c r="D26" s="395">
        <v>206</v>
      </c>
      <c r="E26" s="270"/>
      <c r="F26" s="251"/>
      <c r="G26" s="252"/>
      <c r="H26" s="253"/>
      <c r="I26" s="253"/>
      <c r="J26" s="254">
        <f t="shared" si="2"/>
        <v>0</v>
      </c>
      <c r="K26" s="255"/>
      <c r="L26" s="256"/>
      <c r="M26" s="5" t="str">
        <f t="shared" si="1"/>
        <v/>
      </c>
    </row>
    <row r="27" spans="1:13" x14ac:dyDescent="0.15">
      <c r="A27" s="246"/>
      <c r="B27" s="247"/>
      <c r="C27" s="248"/>
      <c r="D27" s="395">
        <v>207</v>
      </c>
      <c r="E27" s="270"/>
      <c r="F27" s="251"/>
      <c r="G27" s="252"/>
      <c r="H27" s="253"/>
      <c r="I27" s="253"/>
      <c r="J27" s="254">
        <f t="shared" si="2"/>
        <v>0</v>
      </c>
      <c r="K27" s="255"/>
      <c r="L27" s="256"/>
      <c r="M27" s="5" t="str">
        <f t="shared" si="1"/>
        <v/>
      </c>
    </row>
    <row r="28" spans="1:13" x14ac:dyDescent="0.15">
      <c r="A28" s="246"/>
      <c r="B28" s="247"/>
      <c r="C28" s="248"/>
      <c r="D28" s="395">
        <v>208</v>
      </c>
      <c r="E28" s="270"/>
      <c r="F28" s="251"/>
      <c r="G28" s="252"/>
      <c r="H28" s="253"/>
      <c r="I28" s="253"/>
      <c r="J28" s="254">
        <f t="shared" si="2"/>
        <v>0</v>
      </c>
      <c r="K28" s="255"/>
      <c r="L28" s="256"/>
      <c r="M28" s="5" t="str">
        <f t="shared" si="1"/>
        <v/>
      </c>
    </row>
    <row r="29" spans="1:13" x14ac:dyDescent="0.15">
      <c r="A29" s="246"/>
      <c r="B29" s="247"/>
      <c r="C29" s="248"/>
      <c r="D29" s="395">
        <v>209</v>
      </c>
      <c r="E29" s="270"/>
      <c r="F29" s="251"/>
      <c r="G29" s="252"/>
      <c r="H29" s="253"/>
      <c r="I29" s="253"/>
      <c r="J29" s="254">
        <f t="shared" si="2"/>
        <v>0</v>
      </c>
      <c r="K29" s="255"/>
      <c r="L29" s="256"/>
      <c r="M29" s="5" t="str">
        <f t="shared" si="1"/>
        <v/>
      </c>
    </row>
    <row r="30" spans="1:13" x14ac:dyDescent="0.15">
      <c r="A30" s="246"/>
      <c r="B30" s="247"/>
      <c r="C30" s="248"/>
      <c r="D30" s="395">
        <v>210</v>
      </c>
      <c r="E30" s="270"/>
      <c r="F30" s="251"/>
      <c r="G30" s="252"/>
      <c r="H30" s="253"/>
      <c r="I30" s="253"/>
      <c r="J30" s="254">
        <f t="shared" si="2"/>
        <v>0</v>
      </c>
      <c r="K30" s="255"/>
      <c r="L30" s="256"/>
      <c r="M30" s="5" t="str">
        <f t="shared" si="1"/>
        <v/>
      </c>
    </row>
    <row r="31" spans="1:13" x14ac:dyDescent="0.15">
      <c r="A31" s="246"/>
      <c r="B31" s="247"/>
      <c r="C31" s="248"/>
      <c r="D31" s="395">
        <v>211</v>
      </c>
      <c r="E31" s="270"/>
      <c r="F31" s="251"/>
      <c r="G31" s="252"/>
      <c r="H31" s="253"/>
      <c r="I31" s="253"/>
      <c r="J31" s="254">
        <f t="shared" si="2"/>
        <v>0</v>
      </c>
      <c r="K31" s="255"/>
      <c r="L31" s="256"/>
      <c r="M31" s="5" t="str">
        <f t="shared" si="1"/>
        <v/>
      </c>
    </row>
    <row r="32" spans="1:13" x14ac:dyDescent="0.15">
      <c r="A32" s="246"/>
      <c r="B32" s="247"/>
      <c r="C32" s="248"/>
      <c r="D32" s="395">
        <v>212</v>
      </c>
      <c r="E32" s="270"/>
      <c r="F32" s="251"/>
      <c r="G32" s="252"/>
      <c r="H32" s="253"/>
      <c r="I32" s="253"/>
      <c r="J32" s="254">
        <f t="shared" si="2"/>
        <v>0</v>
      </c>
      <c r="K32" s="255"/>
      <c r="L32" s="256"/>
      <c r="M32" s="5" t="str">
        <f t="shared" si="1"/>
        <v/>
      </c>
    </row>
    <row r="33" spans="1:13" x14ac:dyDescent="0.15">
      <c r="A33" s="246"/>
      <c r="B33" s="247"/>
      <c r="C33" s="248"/>
      <c r="D33" s="395">
        <v>213</v>
      </c>
      <c r="E33" s="270"/>
      <c r="F33" s="251"/>
      <c r="G33" s="252"/>
      <c r="H33" s="253"/>
      <c r="I33" s="253"/>
      <c r="J33" s="254">
        <f t="shared" si="2"/>
        <v>0</v>
      </c>
      <c r="K33" s="255"/>
      <c r="L33" s="256"/>
      <c r="M33" s="5" t="str">
        <f t="shared" si="1"/>
        <v/>
      </c>
    </row>
    <row r="34" spans="1:13" x14ac:dyDescent="0.15">
      <c r="A34" s="246"/>
      <c r="B34" s="247"/>
      <c r="C34" s="248"/>
      <c r="D34" s="395">
        <v>214</v>
      </c>
      <c r="E34" s="270"/>
      <c r="F34" s="251"/>
      <c r="G34" s="252"/>
      <c r="H34" s="253"/>
      <c r="I34" s="253"/>
      <c r="J34" s="254">
        <f t="shared" si="2"/>
        <v>0</v>
      </c>
      <c r="K34" s="255"/>
      <c r="L34" s="256"/>
      <c r="M34" s="5" t="str">
        <f t="shared" si="1"/>
        <v/>
      </c>
    </row>
    <row r="35" spans="1:13" ht="14.25" thickBot="1" x14ac:dyDescent="0.2">
      <c r="A35" s="388"/>
      <c r="B35" s="396"/>
      <c r="C35" s="397"/>
      <c r="D35" s="398">
        <v>215</v>
      </c>
      <c r="E35" s="283"/>
      <c r="F35" s="283"/>
      <c r="G35" s="284"/>
      <c r="H35" s="285"/>
      <c r="I35" s="285"/>
      <c r="J35" s="286">
        <f t="shared" si="2"/>
        <v>0</v>
      </c>
      <c r="K35" s="399"/>
      <c r="L35" s="288"/>
      <c r="M35" s="5" t="str">
        <f t="shared" si="1"/>
        <v/>
      </c>
    </row>
    <row r="36" spans="1:13" ht="24" customHeight="1" thickBot="1" x14ac:dyDescent="0.2">
      <c r="A36" s="51"/>
      <c r="B36" s="51"/>
      <c r="C36" s="51"/>
      <c r="D36" s="51"/>
      <c r="E36" s="27" t="s">
        <v>200</v>
      </c>
      <c r="F36" s="630"/>
      <c r="G36" s="630"/>
    </row>
    <row r="37" spans="1:13" ht="24" customHeight="1" thickBot="1" x14ac:dyDescent="0.2">
      <c r="A37" s="51"/>
      <c r="B37" s="51"/>
      <c r="C37" s="51"/>
      <c r="D37" s="51"/>
      <c r="E37" s="234" t="s">
        <v>90</v>
      </c>
      <c r="F37" s="224" t="s">
        <v>256</v>
      </c>
      <c r="G37" s="153" t="s">
        <v>12</v>
      </c>
      <c r="H37" s="631" t="s">
        <v>217</v>
      </c>
      <c r="I37" s="632"/>
      <c r="J37" s="224" t="s">
        <v>94</v>
      </c>
      <c r="K37" s="554" t="s">
        <v>257</v>
      </c>
      <c r="L37" s="595"/>
    </row>
    <row r="38" spans="1:13" ht="14.25" thickTop="1" x14ac:dyDescent="0.15">
      <c r="A38" s="51"/>
      <c r="B38" s="51"/>
      <c r="C38" s="51"/>
      <c r="D38" s="51"/>
      <c r="E38" s="291" t="s">
        <v>80</v>
      </c>
      <c r="F38" s="342">
        <f>'1-1'!B21</f>
        <v>657200</v>
      </c>
      <c r="G38" s="344">
        <f t="shared" ref="G38:G46" si="3">-SUMIF($E$4:$E$18,$E38,$J$4:$J$18)+SUMIF($E$21:$E$35,$E38,$J$21:$J$35)</f>
        <v>0</v>
      </c>
      <c r="H38" s="563">
        <f t="shared" ref="H38:H46" si="4">-SUMIF($E$4:$E$18,$E38,$M$4:$M$18)+SUMIF($E$21:$E$35,$E38,$M$21:$M$35)</f>
        <v>0</v>
      </c>
      <c r="I38" s="563"/>
      <c r="J38" s="343">
        <f t="shared" ref="J38:J46" si="5">G38-H38</f>
        <v>0</v>
      </c>
      <c r="K38" s="563">
        <f t="shared" ref="K38:K46" si="6">F38+G38</f>
        <v>657200</v>
      </c>
      <c r="L38" s="620"/>
    </row>
    <row r="39" spans="1:13" x14ac:dyDescent="0.15">
      <c r="A39" s="51"/>
      <c r="B39" s="51"/>
      <c r="C39" s="51"/>
      <c r="D39" s="51"/>
      <c r="E39" s="292" t="s">
        <v>81</v>
      </c>
      <c r="F39" s="346">
        <f>'1-1'!C21</f>
        <v>207800</v>
      </c>
      <c r="G39" s="344">
        <f t="shared" si="3"/>
        <v>72780</v>
      </c>
      <c r="H39" s="541">
        <f t="shared" si="4"/>
        <v>0</v>
      </c>
      <c r="I39" s="541"/>
      <c r="J39" s="346">
        <f t="shared" si="5"/>
        <v>72780</v>
      </c>
      <c r="K39" s="541">
        <f t="shared" si="6"/>
        <v>280580</v>
      </c>
      <c r="L39" s="544"/>
    </row>
    <row r="40" spans="1:13" x14ac:dyDescent="0.15">
      <c r="A40" s="51"/>
      <c r="B40" s="51"/>
      <c r="C40" s="51"/>
      <c r="D40" s="51"/>
      <c r="E40" s="292" t="s">
        <v>105</v>
      </c>
      <c r="F40" s="346">
        <f>'1-1'!D21</f>
        <v>488920</v>
      </c>
      <c r="G40" s="344">
        <f t="shared" si="3"/>
        <v>-67780</v>
      </c>
      <c r="H40" s="541">
        <f t="shared" si="4"/>
        <v>0</v>
      </c>
      <c r="I40" s="541"/>
      <c r="J40" s="346">
        <f t="shared" si="5"/>
        <v>-67780</v>
      </c>
      <c r="K40" s="541">
        <f t="shared" si="6"/>
        <v>421140</v>
      </c>
      <c r="L40" s="544"/>
    </row>
    <row r="41" spans="1:13" x14ac:dyDescent="0.15">
      <c r="A41" s="51"/>
      <c r="B41" s="51"/>
      <c r="C41" s="51"/>
      <c r="D41" s="51"/>
      <c r="E41" s="292" t="s">
        <v>106</v>
      </c>
      <c r="F41" s="346">
        <f>'1-1'!E21</f>
        <v>0</v>
      </c>
      <c r="G41" s="344">
        <f t="shared" si="3"/>
        <v>0</v>
      </c>
      <c r="H41" s="541">
        <f t="shared" si="4"/>
        <v>0</v>
      </c>
      <c r="I41" s="541"/>
      <c r="J41" s="346">
        <f t="shared" si="5"/>
        <v>0</v>
      </c>
      <c r="K41" s="541">
        <f t="shared" si="6"/>
        <v>0</v>
      </c>
      <c r="L41" s="544"/>
    </row>
    <row r="42" spans="1:13" x14ac:dyDescent="0.15">
      <c r="A42" s="51"/>
      <c r="B42" s="51"/>
      <c r="C42" s="51"/>
      <c r="D42" s="51"/>
      <c r="E42" s="292" t="s">
        <v>82</v>
      </c>
      <c r="F42" s="346">
        <f>'1-1'!F21</f>
        <v>65000</v>
      </c>
      <c r="G42" s="344">
        <f t="shared" si="3"/>
        <v>0</v>
      </c>
      <c r="H42" s="541">
        <f t="shared" si="4"/>
        <v>0</v>
      </c>
      <c r="I42" s="541"/>
      <c r="J42" s="346">
        <f t="shared" si="5"/>
        <v>0</v>
      </c>
      <c r="K42" s="541">
        <f t="shared" si="6"/>
        <v>65000</v>
      </c>
      <c r="L42" s="544"/>
    </row>
    <row r="43" spans="1:13" x14ac:dyDescent="0.15">
      <c r="A43" s="51"/>
      <c r="B43" s="51"/>
      <c r="C43" s="51"/>
      <c r="D43" s="51"/>
      <c r="E43" s="292" t="s">
        <v>83</v>
      </c>
      <c r="F43" s="346">
        <f>'1-1'!G21</f>
        <v>65000</v>
      </c>
      <c r="G43" s="344">
        <f t="shared" si="3"/>
        <v>5000</v>
      </c>
      <c r="H43" s="541">
        <f t="shared" si="4"/>
        <v>0</v>
      </c>
      <c r="I43" s="541"/>
      <c r="J43" s="346">
        <f t="shared" si="5"/>
        <v>5000</v>
      </c>
      <c r="K43" s="541">
        <f t="shared" si="6"/>
        <v>70000</v>
      </c>
      <c r="L43" s="544"/>
    </row>
    <row r="44" spans="1:13" x14ac:dyDescent="0.15">
      <c r="A44" s="51"/>
      <c r="B44" s="51"/>
      <c r="C44" s="51"/>
      <c r="D44" s="51"/>
      <c r="E44" s="292" t="s">
        <v>84</v>
      </c>
      <c r="F44" s="346">
        <f>'1-1'!H21</f>
        <v>0</v>
      </c>
      <c r="G44" s="344">
        <f t="shared" si="3"/>
        <v>0</v>
      </c>
      <c r="H44" s="541">
        <f t="shared" si="4"/>
        <v>0</v>
      </c>
      <c r="I44" s="541"/>
      <c r="J44" s="346">
        <f t="shared" si="5"/>
        <v>0</v>
      </c>
      <c r="K44" s="541">
        <f t="shared" si="6"/>
        <v>0</v>
      </c>
      <c r="L44" s="544"/>
    </row>
    <row r="45" spans="1:13" x14ac:dyDescent="0.15">
      <c r="A45" s="51"/>
      <c r="B45" s="51"/>
      <c r="C45" s="51"/>
      <c r="D45" s="51"/>
      <c r="E45" s="292" t="s">
        <v>85</v>
      </c>
      <c r="F45" s="346">
        <f>'1-1'!I21</f>
        <v>0</v>
      </c>
      <c r="G45" s="344">
        <f t="shared" si="3"/>
        <v>0</v>
      </c>
      <c r="H45" s="541">
        <f t="shared" si="4"/>
        <v>0</v>
      </c>
      <c r="I45" s="541"/>
      <c r="J45" s="346">
        <f t="shared" si="5"/>
        <v>0</v>
      </c>
      <c r="K45" s="541">
        <f t="shared" si="6"/>
        <v>0</v>
      </c>
      <c r="L45" s="544"/>
    </row>
    <row r="46" spans="1:13" ht="14.25" thickBot="1" x14ac:dyDescent="0.2">
      <c r="A46" s="51"/>
      <c r="B46" s="51"/>
      <c r="C46" s="51"/>
      <c r="D46" s="51"/>
      <c r="E46" s="292" t="s">
        <v>118</v>
      </c>
      <c r="F46" s="391">
        <f>'1-1'!J21</f>
        <v>116080</v>
      </c>
      <c r="G46" s="344">
        <f t="shared" si="3"/>
        <v>-10000</v>
      </c>
      <c r="H46" s="609">
        <f t="shared" si="4"/>
        <v>0</v>
      </c>
      <c r="I46" s="609"/>
      <c r="J46" s="347">
        <f t="shared" si="5"/>
        <v>-10000</v>
      </c>
      <c r="K46" s="609">
        <f t="shared" si="6"/>
        <v>106080</v>
      </c>
      <c r="L46" s="610"/>
    </row>
    <row r="47" spans="1:13" ht="15" thickTop="1" thickBot="1" x14ac:dyDescent="0.2">
      <c r="A47" s="51"/>
      <c r="B47" s="51"/>
      <c r="C47" s="51"/>
      <c r="D47" s="51"/>
      <c r="E47" s="392" t="s">
        <v>11</v>
      </c>
      <c r="F47" s="349">
        <f>SUM(F38:F46)</f>
        <v>1600000</v>
      </c>
      <c r="G47" s="350">
        <f>SUM(G38:G46)</f>
        <v>0</v>
      </c>
      <c r="H47" s="627">
        <f>SUM(H38:I46)</f>
        <v>0</v>
      </c>
      <c r="I47" s="629"/>
      <c r="J47" s="351">
        <f>SUM(J38:J46)</f>
        <v>0</v>
      </c>
      <c r="K47" s="627">
        <f>SUM(K38:L46)</f>
        <v>1600000</v>
      </c>
      <c r="L47" s="628"/>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6"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16" t="str">
        <f>'1-1'!H1:K1</f>
        <v>（学校番号：３０１７）</v>
      </c>
      <c r="I1" s="516"/>
      <c r="J1" s="516"/>
      <c r="K1" s="516"/>
    </row>
    <row r="2" spans="1:11" s="1" customFormat="1" ht="18" customHeight="1" x14ac:dyDescent="0.15">
      <c r="H2" s="516" t="str">
        <f>'1-1'!H2:K2</f>
        <v>（財務会計コード番号：１０３３８）</v>
      </c>
      <c r="I2" s="516"/>
      <c r="J2" s="516"/>
      <c r="K2" s="516"/>
    </row>
    <row r="3" spans="1:11" s="1" customFormat="1" ht="18" customHeight="1" x14ac:dyDescent="0.15">
      <c r="K3" s="2"/>
    </row>
    <row r="4" spans="1:11" s="1" customFormat="1" ht="18" customHeight="1" x14ac:dyDescent="0.15">
      <c r="H4" s="517" t="s">
        <v>4</v>
      </c>
      <c r="I4" s="517"/>
      <c r="J4" s="517"/>
      <c r="K4" s="517"/>
    </row>
    <row r="5" spans="1:11" s="1" customFormat="1" ht="18" customHeight="1" x14ac:dyDescent="0.15">
      <c r="H5" s="517" t="s">
        <v>125</v>
      </c>
      <c r="I5" s="517"/>
      <c r="J5" s="517"/>
      <c r="K5" s="517"/>
    </row>
    <row r="6" spans="1:11" s="1" customFormat="1" ht="18" customHeight="1" x14ac:dyDescent="0.15">
      <c r="A6" s="3" t="s">
        <v>2</v>
      </c>
      <c r="H6" s="4"/>
      <c r="K6" s="11"/>
    </row>
    <row r="7" spans="1:11" s="1" customFormat="1" ht="18" customHeight="1" x14ac:dyDescent="0.15">
      <c r="A7" s="4"/>
      <c r="H7" s="517" t="str">
        <f>'1-1'!H7:K7</f>
        <v>府立大手前高等学校　</v>
      </c>
      <c r="I7" s="517"/>
      <c r="J7" s="517"/>
      <c r="K7" s="517"/>
    </row>
    <row r="8" spans="1:11" s="1" customFormat="1" ht="18" customHeight="1" x14ac:dyDescent="0.15">
      <c r="A8" s="4"/>
      <c r="H8" s="517" t="str">
        <f>'1-1'!H8:K8</f>
        <v>　校長　松田　正也　</v>
      </c>
      <c r="I8" s="517"/>
      <c r="J8" s="517"/>
      <c r="K8" s="517"/>
    </row>
    <row r="9" spans="1:11" s="1" customFormat="1" ht="42" customHeight="1" x14ac:dyDescent="0.15">
      <c r="A9" s="4"/>
      <c r="H9" s="2"/>
      <c r="K9" s="44"/>
    </row>
    <row r="10" spans="1:11" ht="24" customHeight="1" x14ac:dyDescent="0.15">
      <c r="A10" s="507" t="s">
        <v>228</v>
      </c>
      <c r="B10" s="507"/>
      <c r="C10" s="507"/>
      <c r="D10" s="507"/>
      <c r="E10" s="507"/>
      <c r="F10" s="507"/>
      <c r="G10" s="507"/>
      <c r="H10" s="507"/>
      <c r="I10" s="507"/>
      <c r="J10" s="507"/>
      <c r="K10" s="507"/>
    </row>
    <row r="11" spans="1:11" ht="24" customHeight="1" x14ac:dyDescent="0.15">
      <c r="A11" s="508"/>
      <c r="B11" s="508"/>
      <c r="C11" s="508"/>
      <c r="D11" s="508"/>
      <c r="E11" s="508"/>
      <c r="F11" s="508"/>
      <c r="G11" s="508"/>
      <c r="H11" s="508"/>
      <c r="I11" s="508"/>
      <c r="J11" s="508"/>
      <c r="K11" s="50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09" t="s">
        <v>249</v>
      </c>
      <c r="B14" s="510"/>
      <c r="C14" s="511"/>
      <c r="D14" s="512">
        <f>K23</f>
        <v>1574898</v>
      </c>
      <c r="E14" s="513"/>
      <c r="F14" s="514"/>
      <c r="G14" s="589"/>
      <c r="H14" s="590"/>
      <c r="I14" s="590"/>
      <c r="J14" s="590"/>
      <c r="K14" s="95">
        <f>'1-1'!K14</f>
        <v>0</v>
      </c>
    </row>
    <row r="15" spans="1:11" ht="39" customHeight="1" thickBot="1" x14ac:dyDescent="0.2">
      <c r="A15" s="19"/>
      <c r="B15" s="18" t="s">
        <v>5</v>
      </c>
      <c r="C15" s="17" t="s">
        <v>6</v>
      </c>
      <c r="D15" s="16" t="s">
        <v>104</v>
      </c>
      <c r="E15" s="16" t="s">
        <v>103</v>
      </c>
      <c r="F15" s="17" t="s">
        <v>7</v>
      </c>
      <c r="G15" s="17" t="s">
        <v>8</v>
      </c>
      <c r="H15" s="441" t="s">
        <v>201</v>
      </c>
      <c r="I15" s="16" t="s">
        <v>9</v>
      </c>
      <c r="J15" s="440" t="s">
        <v>205</v>
      </c>
      <c r="K15" s="22" t="s">
        <v>11</v>
      </c>
    </row>
    <row r="16" spans="1:11" ht="39" customHeight="1" thickTop="1" x14ac:dyDescent="0.15">
      <c r="A16" s="20" t="s">
        <v>242</v>
      </c>
      <c r="B16" s="427">
        <f>'2-1'!B23</f>
        <v>0</v>
      </c>
      <c r="C16" s="427">
        <f>'2-1'!C23</f>
        <v>0</v>
      </c>
      <c r="D16" s="427">
        <f>'2-1'!D23</f>
        <v>0</v>
      </c>
      <c r="E16" s="427">
        <f>'2-1'!E23</f>
        <v>0</v>
      </c>
      <c r="F16" s="427">
        <f>'2-1'!F23</f>
        <v>0</v>
      </c>
      <c r="G16" s="427">
        <f>'2-1'!G23</f>
        <v>0</v>
      </c>
      <c r="H16" s="427">
        <f>'2-1'!H23</f>
        <v>0</v>
      </c>
      <c r="I16" s="427">
        <f>'2-1'!I23</f>
        <v>0</v>
      </c>
      <c r="J16" s="427">
        <f>'2-1'!J23</f>
        <v>0</v>
      </c>
      <c r="K16" s="429">
        <f t="shared" ref="K16:K23" si="0">SUM(B16:J16)</f>
        <v>0</v>
      </c>
    </row>
    <row r="17" spans="1:11" ht="39" customHeight="1" x14ac:dyDescent="0.15">
      <c r="A17" s="20" t="s">
        <v>216</v>
      </c>
      <c r="B17" s="427">
        <f>'2-1'!B24</f>
        <v>0</v>
      </c>
      <c r="C17" s="427">
        <f>'2-1'!C24</f>
        <v>0</v>
      </c>
      <c r="D17" s="427">
        <f>'2-1'!D24</f>
        <v>0</v>
      </c>
      <c r="E17" s="427">
        <f>'2-1'!E24</f>
        <v>0</v>
      </c>
      <c r="F17" s="427">
        <f>'2-1'!F24</f>
        <v>0</v>
      </c>
      <c r="G17" s="427">
        <f>'2-1'!G24</f>
        <v>0</v>
      </c>
      <c r="H17" s="427">
        <f>'2-1'!H24</f>
        <v>0</v>
      </c>
      <c r="I17" s="427">
        <f>'2-1'!I24</f>
        <v>0</v>
      </c>
      <c r="J17" s="427">
        <f>'2-1'!J24</f>
        <v>0</v>
      </c>
      <c r="K17" s="429">
        <f t="shared" si="0"/>
        <v>0</v>
      </c>
    </row>
    <row r="18" spans="1:11" ht="39" customHeight="1" x14ac:dyDescent="0.15">
      <c r="A18" s="33" t="s">
        <v>265</v>
      </c>
      <c r="B18" s="430">
        <f>B16-B17</f>
        <v>0</v>
      </c>
      <c r="C18" s="430">
        <f t="shared" ref="C18:J18" si="1">C16-C17</f>
        <v>0</v>
      </c>
      <c r="D18" s="430">
        <f t="shared" si="1"/>
        <v>0</v>
      </c>
      <c r="E18" s="430">
        <f t="shared" si="1"/>
        <v>0</v>
      </c>
      <c r="F18" s="430">
        <f t="shared" si="1"/>
        <v>0</v>
      </c>
      <c r="G18" s="430">
        <f t="shared" si="1"/>
        <v>0</v>
      </c>
      <c r="H18" s="430">
        <f t="shared" si="1"/>
        <v>0</v>
      </c>
      <c r="I18" s="430">
        <f t="shared" si="1"/>
        <v>0</v>
      </c>
      <c r="J18" s="430">
        <f t="shared" si="1"/>
        <v>0</v>
      </c>
      <c r="K18" s="433">
        <f t="shared" si="0"/>
        <v>0</v>
      </c>
    </row>
    <row r="19" spans="1:11" ht="39" customHeight="1" x14ac:dyDescent="0.15">
      <c r="A19" s="20" t="s">
        <v>12</v>
      </c>
      <c r="B19" s="427">
        <f>'随時③-2'!G38</f>
        <v>0</v>
      </c>
      <c r="C19" s="316">
        <f>'随時③-2'!G39</f>
        <v>0</v>
      </c>
      <c r="D19" s="316">
        <f>'随時③-2'!G40</f>
        <v>0</v>
      </c>
      <c r="E19" s="316">
        <f>'随時③-2'!G41</f>
        <v>0</v>
      </c>
      <c r="F19" s="316">
        <f>'随時③-2'!G42</f>
        <v>0</v>
      </c>
      <c r="G19" s="316">
        <f>'随時③-2'!G43</f>
        <v>0</v>
      </c>
      <c r="H19" s="316">
        <f>'随時③-2'!G44</f>
        <v>0</v>
      </c>
      <c r="I19" s="316">
        <f>'随時③-2'!G45</f>
        <v>0</v>
      </c>
      <c r="J19" s="428">
        <f>'随時③-2'!G46</f>
        <v>0</v>
      </c>
      <c r="K19" s="429">
        <f t="shared" si="0"/>
        <v>0</v>
      </c>
    </row>
    <row r="20" spans="1:11" ht="39" customHeight="1" thickBot="1" x14ac:dyDescent="0.2">
      <c r="A20" s="41" t="s">
        <v>216</v>
      </c>
      <c r="B20" s="442">
        <f>'随時③-2'!H38</f>
        <v>0</v>
      </c>
      <c r="C20" s="442">
        <f>'随時③-2'!H39</f>
        <v>0</v>
      </c>
      <c r="D20" s="442">
        <f>'随時③-2'!H40</f>
        <v>0</v>
      </c>
      <c r="E20" s="442">
        <f>'随時③-2'!H41</f>
        <v>0</v>
      </c>
      <c r="F20" s="442">
        <f>'随時③-2'!H42</f>
        <v>0</v>
      </c>
      <c r="G20" s="442">
        <f>'随時③-2'!H43</f>
        <v>0</v>
      </c>
      <c r="H20" s="442">
        <f>'随時③-2'!H44</f>
        <v>0</v>
      </c>
      <c r="I20" s="442">
        <f>'随時③-2'!H45</f>
        <v>0</v>
      </c>
      <c r="J20" s="442">
        <f>'随時③-2'!H46</f>
        <v>0</v>
      </c>
      <c r="K20" s="443">
        <f t="shared" si="0"/>
        <v>0</v>
      </c>
    </row>
    <row r="21" spans="1:11" ht="39" customHeight="1" thickBot="1" x14ac:dyDescent="0.2">
      <c r="A21" s="31" t="s">
        <v>95</v>
      </c>
      <c r="B21" s="434">
        <f>B19-B20</f>
        <v>0</v>
      </c>
      <c r="C21" s="434">
        <f t="shared" ref="C21:J21" si="2">C19-C20</f>
        <v>0</v>
      </c>
      <c r="D21" s="434">
        <f t="shared" si="2"/>
        <v>0</v>
      </c>
      <c r="E21" s="434">
        <f t="shared" si="2"/>
        <v>0</v>
      </c>
      <c r="F21" s="434">
        <f t="shared" si="2"/>
        <v>0</v>
      </c>
      <c r="G21" s="434">
        <f t="shared" si="2"/>
        <v>0</v>
      </c>
      <c r="H21" s="434">
        <f t="shared" si="2"/>
        <v>0</v>
      </c>
      <c r="I21" s="434">
        <f t="shared" si="2"/>
        <v>0</v>
      </c>
      <c r="J21" s="434">
        <f t="shared" si="2"/>
        <v>0</v>
      </c>
      <c r="K21" s="436">
        <f t="shared" si="0"/>
        <v>0</v>
      </c>
    </row>
    <row r="22" spans="1:11" ht="39" customHeight="1" x14ac:dyDescent="0.15">
      <c r="A22" s="29" t="s">
        <v>243</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26">
        <f t="shared" si="0"/>
        <v>0</v>
      </c>
    </row>
    <row r="23" spans="1:11" ht="39" customHeight="1" thickBot="1" x14ac:dyDescent="0.2">
      <c r="A23" s="21" t="s">
        <v>266</v>
      </c>
      <c r="B23" s="214">
        <f>'2-1'!B19+'随時③-1'!B22</f>
        <v>653200</v>
      </c>
      <c r="C23" s="214">
        <f>'2-1'!C19+'随時③-1'!C22</f>
        <v>268280</v>
      </c>
      <c r="D23" s="214">
        <f>'2-1'!D19+'随時③-1'!D22</f>
        <v>419178</v>
      </c>
      <c r="E23" s="214">
        <f>'2-1'!E19+'随時③-1'!E22</f>
        <v>0</v>
      </c>
      <c r="F23" s="214">
        <f>'2-1'!F19+'随時③-1'!F22</f>
        <v>64967</v>
      </c>
      <c r="G23" s="214">
        <f>'2-1'!G19+'随時③-1'!G22</f>
        <v>69193</v>
      </c>
      <c r="H23" s="214">
        <f>'2-1'!H19+'随時③-1'!H22</f>
        <v>0</v>
      </c>
      <c r="I23" s="214">
        <f>'2-1'!I19+'随時③-1'!I22</f>
        <v>0</v>
      </c>
      <c r="J23" s="214">
        <f>'2-1'!J19+'随時③-1'!J22</f>
        <v>100080</v>
      </c>
      <c r="K23" s="217">
        <f t="shared" si="0"/>
        <v>1574898</v>
      </c>
    </row>
    <row r="24" spans="1:11" ht="39" customHeight="1" thickBot="1" x14ac:dyDescent="0.2">
      <c r="A24" s="31" t="s">
        <v>92</v>
      </c>
      <c r="B24" s="633" t="s">
        <v>102</v>
      </c>
      <c r="C24" s="572"/>
      <c r="D24" s="572"/>
      <c r="E24" s="572"/>
      <c r="F24" s="572"/>
      <c r="G24" s="572"/>
      <c r="H24" s="572"/>
      <c r="I24" s="572"/>
      <c r="J24" s="572"/>
      <c r="K24" s="573"/>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14" t="s">
        <v>126</v>
      </c>
      <c r="E3" s="94" t="s">
        <v>0</v>
      </c>
      <c r="F3" s="94" t="s">
        <v>154</v>
      </c>
      <c r="G3" s="94" t="s">
        <v>86</v>
      </c>
      <c r="H3" s="465" t="s">
        <v>198</v>
      </c>
      <c r="I3" s="94" t="s">
        <v>87</v>
      </c>
      <c r="J3" s="94" t="s">
        <v>88</v>
      </c>
      <c r="K3" s="222" t="s">
        <v>96</v>
      </c>
      <c r="L3" s="290" t="s">
        <v>93</v>
      </c>
    </row>
    <row r="4" spans="1:13" x14ac:dyDescent="0.15">
      <c r="A4" s="89"/>
      <c r="B4" s="65"/>
      <c r="C4" s="65"/>
      <c r="D4" s="402"/>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1" t="str">
        <f>IF($D4="","",IF($D4&lt;=100,VLOOKUP($D4,'1-2'!$D$4:$L$103,9),IF($D4&lt;=200,VLOOKUP($D4,'随時①-2'!$D$4:$L$23,9),IF($D4&lt;=300,VLOOKUP($D4,'随時②-2'!$D$21:$L$35,9),VLOOKUP($D4,'2-4'!$D$4:$L$103,9)))))</f>
        <v/>
      </c>
      <c r="M4" s="5" t="str">
        <f t="shared" ref="M4:M18" si="0">IF(K4="◎",J4,"")</f>
        <v/>
      </c>
    </row>
    <row r="5" spans="1:13" x14ac:dyDescent="0.15">
      <c r="A5" s="89"/>
      <c r="B5" s="65"/>
      <c r="C5" s="65"/>
      <c r="D5" s="405"/>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1" t="str">
        <f>IF($D5="","",IF($D5&lt;=100,VLOOKUP($D5,'1-2'!$D$4:$L$103,9),IF($D5&lt;=200,VLOOKUP($D5,'随時①-2'!$D$4:$L$23,9),IF($D5&lt;=300,VLOOKUP($D5,'随時②-2'!$D$21:$L$35,9),VLOOKUP($D5,'2-4'!$D$4:$L$103,9)))))</f>
        <v/>
      </c>
      <c r="M5" s="5" t="str">
        <f t="shared" si="0"/>
        <v/>
      </c>
    </row>
    <row r="6" spans="1:13" x14ac:dyDescent="0.15">
      <c r="A6" s="89"/>
      <c r="B6" s="65"/>
      <c r="C6" s="65"/>
      <c r="D6" s="405"/>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1" t="str">
        <f>IF($D6="","",IF($D6&lt;=100,VLOOKUP($D6,'1-2'!$D$4:$L$103,9),IF($D6&lt;=200,VLOOKUP($D6,'随時①-2'!$D$4:$L$23,9),IF($D6&lt;=300,VLOOKUP($D6,'随時②-2'!$D$21:$L$35,9),VLOOKUP($D6,'2-4'!$D$4:$L$103,9)))))</f>
        <v/>
      </c>
      <c r="M6" s="5" t="str">
        <f t="shared" si="0"/>
        <v/>
      </c>
    </row>
    <row r="7" spans="1:13" x14ac:dyDescent="0.15">
      <c r="A7" s="89"/>
      <c r="B7" s="65"/>
      <c r="C7" s="65"/>
      <c r="D7" s="405"/>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1" t="str">
        <f>IF($D7="","",IF($D7&lt;=100,VLOOKUP($D7,'1-2'!$D$4:$L$103,9),IF($D7&lt;=200,VLOOKUP($D7,'随時①-2'!$D$4:$L$23,9),IF($D7&lt;=300,VLOOKUP($D7,'随時②-2'!$D$21:$L$35,9),VLOOKUP($D7,'2-4'!$D$4:$L$103,9)))))</f>
        <v/>
      </c>
      <c r="M7" s="5" t="str">
        <f t="shared" si="0"/>
        <v/>
      </c>
    </row>
    <row r="8" spans="1:13" x14ac:dyDescent="0.15">
      <c r="A8" s="89"/>
      <c r="B8" s="65"/>
      <c r="C8" s="65"/>
      <c r="D8" s="405"/>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1" t="str">
        <f>IF($D8="","",IF($D8&lt;=100,VLOOKUP($D8,'1-2'!$D$4:$L$103,9),IF($D8&lt;=200,VLOOKUP($D8,'随時①-2'!$D$4:$L$23,9),IF($D8&lt;=300,VLOOKUP($D8,'随時②-2'!$D$21:$L$35,9),VLOOKUP($D8,'2-4'!$D$4:$L$103,9)))))</f>
        <v/>
      </c>
      <c r="M8" s="5" t="str">
        <f t="shared" si="0"/>
        <v/>
      </c>
    </row>
    <row r="9" spans="1:13" x14ac:dyDescent="0.15">
      <c r="A9" s="89"/>
      <c r="B9" s="65"/>
      <c r="C9" s="65"/>
      <c r="D9" s="405"/>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1" t="str">
        <f>IF($D9="","",IF($D9&lt;=100,VLOOKUP($D9,'1-2'!$D$4:$L$103,9),IF($D9&lt;=200,VLOOKUP($D9,'随時①-2'!$D$4:$L$23,9),IF($D9&lt;=300,VLOOKUP($D9,'随時②-2'!$D$21:$L$35,9),VLOOKUP($D9,'2-4'!$D$4:$L$103,9)))))</f>
        <v/>
      </c>
      <c r="M9" s="5" t="str">
        <f t="shared" si="0"/>
        <v/>
      </c>
    </row>
    <row r="10" spans="1:13" x14ac:dyDescent="0.15">
      <c r="A10" s="89"/>
      <c r="B10" s="65"/>
      <c r="C10" s="65"/>
      <c r="D10" s="405"/>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1" t="str">
        <f>IF($D10="","",IF($D10&lt;=100,VLOOKUP($D10,'1-2'!$D$4:$L$103,9),IF($D10&lt;=200,VLOOKUP($D10,'随時①-2'!$D$4:$L$23,9),IF($D10&lt;=300,VLOOKUP($D10,'随時②-2'!$D$21:$L$35,9),VLOOKUP($D10,'2-4'!$D$4:$L$103,9)))))</f>
        <v/>
      </c>
      <c r="M10" s="5" t="str">
        <f t="shared" si="0"/>
        <v/>
      </c>
    </row>
    <row r="11" spans="1:13" x14ac:dyDescent="0.15">
      <c r="A11" s="89"/>
      <c r="B11" s="65"/>
      <c r="C11" s="65"/>
      <c r="D11" s="405"/>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1" t="str">
        <f>IF($D11="","",IF($D11&lt;=100,VLOOKUP($D11,'1-2'!$D$4:$L$103,9),IF($D11&lt;=200,VLOOKUP($D11,'随時①-2'!$D$4:$L$23,9),IF($D11&lt;=300,VLOOKUP($D11,'随時②-2'!$D$21:$L$35,9),VLOOKUP($D11,'2-4'!$D$4:$L$103,9)))))</f>
        <v/>
      </c>
      <c r="M11" s="5" t="str">
        <f t="shared" si="0"/>
        <v/>
      </c>
    </row>
    <row r="12" spans="1:13" x14ac:dyDescent="0.15">
      <c r="A12" s="89"/>
      <c r="B12" s="65"/>
      <c r="C12" s="65"/>
      <c r="D12" s="405"/>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3" t="str">
        <f>IF($D12="","",IF($D12&lt;=100,VLOOKUP($D12,'1-2'!$D$4:$L$103,8),IF($D12&lt;=200,VLOOKUP($D12,'随時①-2'!$D$4:$L$23,8),IF($D12&lt;=300,VLOOKUP($D12,'随時②-2'!$D$21:$L$35,8),VLOOKUP($D12,'2-4'!$D$4:$L$103,8)))))</f>
        <v/>
      </c>
      <c r="L12" s="411" t="str">
        <f>IF($D12="","",IF($D12&lt;=100,VLOOKUP($D12,'1-2'!$D$4:$L$103,9),IF($D12&lt;=200,VLOOKUP($D12,'随時①-2'!$D$4:$L$23,9),IF($D12&lt;=300,VLOOKUP($D12,'随時②-2'!$D$21:$L$35,9),VLOOKUP($D12,'2-4'!$D$4:$L$103,9)))))</f>
        <v/>
      </c>
      <c r="M12" s="5" t="str">
        <f t="shared" si="0"/>
        <v/>
      </c>
    </row>
    <row r="13" spans="1:13" x14ac:dyDescent="0.15">
      <c r="A13" s="89"/>
      <c r="B13" s="65"/>
      <c r="C13" s="65"/>
      <c r="D13" s="405"/>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1" t="str">
        <f>IF($D13="","",IF($D13&lt;=100,VLOOKUP($D13,'1-2'!$D$4:$L$103,9),IF($D13&lt;=200,VLOOKUP($D13,'随時①-2'!$D$4:$L$23,9),IF($D13&lt;=300,VLOOKUP($D13,'随時②-2'!$D$21:$L$35,9),VLOOKUP($D13,'2-4'!$D$4:$L$103,9)))))</f>
        <v/>
      </c>
      <c r="M13" s="5" t="str">
        <f t="shared" si="0"/>
        <v/>
      </c>
    </row>
    <row r="14" spans="1:13" x14ac:dyDescent="0.15">
      <c r="A14" s="89"/>
      <c r="B14" s="65"/>
      <c r="C14" s="65"/>
      <c r="D14" s="405"/>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1" t="str">
        <f>IF($D14="","",IF($D14&lt;=100,VLOOKUP($D14,'1-2'!$D$4:$L$103,9),IF($D14&lt;=200,VLOOKUP($D14,'随時①-2'!$D$4:$L$23,9),IF($D14&lt;=300,VLOOKUP($D14,'随時②-2'!$D$21:$L$35,9),VLOOKUP($D14,'2-4'!$D$4:$L$103,9)))))</f>
        <v/>
      </c>
      <c r="M14" s="5" t="str">
        <f t="shared" si="0"/>
        <v/>
      </c>
    </row>
    <row r="15" spans="1:13" x14ac:dyDescent="0.15">
      <c r="A15" s="89"/>
      <c r="B15" s="65"/>
      <c r="C15" s="65"/>
      <c r="D15" s="405"/>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1" t="str">
        <f>IF($D15="","",IF($D15&lt;=100,VLOOKUP($D15,'1-2'!$D$4:$L$103,9),IF($D15&lt;=200,VLOOKUP($D15,'随時①-2'!$D$4:$L$23,9),IF($D15&lt;=300,VLOOKUP($D15,'随時②-2'!$D$21:$L$35,9),VLOOKUP($D15,'2-4'!$D$4:$L$103,9)))))</f>
        <v/>
      </c>
      <c r="M15" s="5" t="str">
        <f t="shared" si="0"/>
        <v/>
      </c>
    </row>
    <row r="16" spans="1:13" x14ac:dyDescent="0.15">
      <c r="A16" s="89"/>
      <c r="B16" s="65"/>
      <c r="C16" s="65"/>
      <c r="D16" s="405"/>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1" t="str">
        <f>IF($D16="","",IF($D16&lt;=100,VLOOKUP($D16,'1-2'!$D$4:$L$103,9),IF($D16&lt;=200,VLOOKUP($D16,'随時①-2'!$D$4:$L$23,9),IF($D16&lt;=300,VLOOKUP($D16,'随時②-2'!$D$21:$L$35,9),VLOOKUP($D16,'2-4'!$D$4:$L$103,9)))))</f>
        <v/>
      </c>
      <c r="M16" s="5" t="str">
        <f t="shared" si="0"/>
        <v/>
      </c>
    </row>
    <row r="17" spans="1:13" x14ac:dyDescent="0.15">
      <c r="A17" s="89"/>
      <c r="B17" s="65"/>
      <c r="C17" s="65"/>
      <c r="D17" s="405"/>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1" t="str">
        <f>IF($D17="","",IF($D17&lt;=100,VLOOKUP($D17,'1-2'!$D$4:$L$103,9),IF($D17&lt;=200,VLOOKUP($D17,'随時①-2'!$D$4:$L$23,9),IF($D17&lt;=300,VLOOKUP($D17,'随時②-2'!$D$21:$L$35,9),VLOOKUP($D17,'2-4'!$D$4:$L$103,9)))))</f>
        <v/>
      </c>
      <c r="M17" s="5" t="str">
        <f t="shared" si="0"/>
        <v/>
      </c>
    </row>
    <row r="18" spans="1:13" ht="14.25" thickBot="1" x14ac:dyDescent="0.2">
      <c r="A18" s="89"/>
      <c r="B18" s="65"/>
      <c r="C18" s="65"/>
      <c r="D18" s="406"/>
      <c r="E18" s="340" t="str">
        <f>IF($D18="","",IF($D18&lt;=100,VLOOKUP($D18,'1-2'!$D$4:$L$103,2),IF($D18&lt;=200,VLOOKUP($D18,'随時①-2'!$D$4:$L$23,2),IF($D18&lt;=300,VLOOKUP($D18,'随時②-2'!$D$21:$L$35,2),VLOOKUP($D18,'2-4'!$D$4:$L$103,2)))))</f>
        <v/>
      </c>
      <c r="F18" s="412" t="str">
        <f>IF($D18="","",IF($D18&lt;=100,VLOOKUP($D18,'1-2'!$D$4:$L$103,3),IF($D18&lt;=200,VLOOKUP($D18,'随時①-2'!$D$4:$L$23,3),IF($D18&lt;=300,VLOOKUP($D18,'随時②-2'!$D$21:$L$35,3),VLOOKUP($D18,'2-4'!$D$4:$L$103,3)))))</f>
        <v/>
      </c>
      <c r="G18" s="407" t="str">
        <f>IF($D18="","",IF($D18&lt;=100,VLOOKUP($D18,'1-2'!$D$4:$L$103,4),IF($D18&lt;=200,VLOOKUP($D18,'随時①-2'!$D$4:$L$23,4),IF($D18&lt;=300,VLOOKUP($D18,'随時②-2'!$D$21:$L$35,4),VLOOKUP($D18,'2-4'!$D$4:$L$103,4)))))</f>
        <v/>
      </c>
      <c r="H18" s="408" t="str">
        <f>IF($D18="","",IF($D18&lt;=100,VLOOKUP($D18,'1-2'!$D$4:$L$103,5),IF($D18&lt;=200,VLOOKUP($D18,'随時①-2'!$D$4:$L$23,5),IF($D18&lt;=300,VLOOKUP($D18,'随時②-2'!$D$21:$L$35,5),VLOOKUP($D18,'2-4'!$D$4:$L$103,5)))))</f>
        <v/>
      </c>
      <c r="I18" s="408" t="str">
        <f>IF($D18="","",IF($D18&lt;=100,VLOOKUP($D18,'1-2'!$D$4:$L$103,6),IF($D18&lt;=200,VLOOKUP($D18,'随時①-2'!$D$4:$L$23,6),IF($D18&lt;=300,VLOOKUP($D18,'随時②-2'!$D$21:$L$35,6),VLOOKUP($D18,'2-4'!$D$4:$L$103,6)))))</f>
        <v/>
      </c>
      <c r="J18" s="407" t="str">
        <f>IF($D18="","",IF($D18&lt;=100,VLOOKUP($D18,'1-2'!$D$4:$L$103,7),IF($D18&lt;=200,VLOOKUP($D18,'随時①-2'!$D$4:$L$23,7),IF($D18&lt;=300,VLOOKUP($D18,'随時②-2'!$D$21:$L$35,7),VLOOKUP($D18,'2-4'!$D$4:$L$103,7)))))</f>
        <v/>
      </c>
      <c r="K18" s="412" t="str">
        <f>IF($D18="","",IF($D18&lt;=100,VLOOKUP($D18,'1-2'!$D$4:$L$103,8),IF($D18&lt;=200,VLOOKUP($D18,'随時①-2'!$D$4:$L$23,8),IF($D18&lt;=300,VLOOKUP($D18,'随時②-2'!$D$21:$L$35,8),VLOOKUP($D18,'2-4'!$D$4:$L$103,8)))))</f>
        <v/>
      </c>
      <c r="L18" s="413"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18" t="s">
        <v>121</v>
      </c>
      <c r="B20" s="400" t="s">
        <v>122</v>
      </c>
      <c r="C20" s="94" t="s">
        <v>124</v>
      </c>
      <c r="D20" s="92" t="s">
        <v>126</v>
      </c>
      <c r="E20" s="94" t="s">
        <v>0</v>
      </c>
      <c r="F20" s="94" t="s">
        <v>154</v>
      </c>
      <c r="G20" s="94" t="s">
        <v>86</v>
      </c>
      <c r="H20" s="465" t="s">
        <v>198</v>
      </c>
      <c r="I20" s="94" t="s">
        <v>87</v>
      </c>
      <c r="J20" s="94" t="s">
        <v>88</v>
      </c>
      <c r="K20" s="222" t="s">
        <v>96</v>
      </c>
      <c r="L20" s="401" t="s">
        <v>93</v>
      </c>
    </row>
    <row r="21" spans="1:13" s="457" customFormat="1" ht="13.5" customHeight="1" x14ac:dyDescent="0.15">
      <c r="A21" s="355"/>
      <c r="B21" s="236"/>
      <c r="C21" s="257"/>
      <c r="D21" s="456">
        <v>401</v>
      </c>
      <c r="E21" s="270"/>
      <c r="F21" s="270"/>
      <c r="G21" s="335"/>
      <c r="H21" s="336"/>
      <c r="I21" s="336"/>
      <c r="J21" s="374">
        <f>G21*H21*I21</f>
        <v>0</v>
      </c>
      <c r="K21" s="273"/>
      <c r="L21" s="274"/>
      <c r="M21" s="457" t="str">
        <f t="shared" ref="M21:M35" si="1">IF(K21="◎",J21,"")</f>
        <v/>
      </c>
    </row>
    <row r="22" spans="1:13" s="457" customFormat="1" ht="13.5" customHeight="1" x14ac:dyDescent="0.15">
      <c r="A22" s="246"/>
      <c r="B22" s="247"/>
      <c r="C22" s="248"/>
      <c r="D22" s="458">
        <v>402</v>
      </c>
      <c r="E22" s="270"/>
      <c r="F22" s="251"/>
      <c r="G22" s="314"/>
      <c r="H22" s="315"/>
      <c r="I22" s="315"/>
      <c r="J22" s="374">
        <f t="shared" ref="J22:J35" si="2">G22*H22*I22</f>
        <v>0</v>
      </c>
      <c r="K22" s="255"/>
      <c r="L22" s="256"/>
      <c r="M22" s="457" t="str">
        <f t="shared" si="1"/>
        <v/>
      </c>
    </row>
    <row r="23" spans="1:13" s="457" customFormat="1" ht="13.5" customHeight="1" x14ac:dyDescent="0.15">
      <c r="A23" s="246"/>
      <c r="B23" s="247"/>
      <c r="C23" s="248"/>
      <c r="D23" s="458">
        <v>403</v>
      </c>
      <c r="E23" s="270"/>
      <c r="F23" s="251"/>
      <c r="G23" s="314"/>
      <c r="H23" s="315"/>
      <c r="I23" s="315"/>
      <c r="J23" s="374">
        <f t="shared" si="2"/>
        <v>0</v>
      </c>
      <c r="K23" s="255"/>
      <c r="L23" s="256"/>
      <c r="M23" s="457" t="str">
        <f t="shared" si="1"/>
        <v/>
      </c>
    </row>
    <row r="24" spans="1:13" s="457" customFormat="1" ht="13.5" customHeight="1" x14ac:dyDescent="0.15">
      <c r="A24" s="246"/>
      <c r="B24" s="247"/>
      <c r="C24" s="248"/>
      <c r="D24" s="458">
        <v>404</v>
      </c>
      <c r="E24" s="270"/>
      <c r="F24" s="251"/>
      <c r="G24" s="314"/>
      <c r="H24" s="315"/>
      <c r="I24" s="315"/>
      <c r="J24" s="374">
        <f t="shared" si="2"/>
        <v>0</v>
      </c>
      <c r="K24" s="255"/>
      <c r="L24" s="256"/>
      <c r="M24" s="457" t="str">
        <f t="shared" si="1"/>
        <v/>
      </c>
    </row>
    <row r="25" spans="1:13" s="457" customFormat="1" ht="13.5" customHeight="1" x14ac:dyDescent="0.15">
      <c r="A25" s="246"/>
      <c r="B25" s="247"/>
      <c r="C25" s="248"/>
      <c r="D25" s="458">
        <v>405</v>
      </c>
      <c r="E25" s="270"/>
      <c r="F25" s="251"/>
      <c r="G25" s="314"/>
      <c r="H25" s="315"/>
      <c r="I25" s="315"/>
      <c r="J25" s="374">
        <f t="shared" si="2"/>
        <v>0</v>
      </c>
      <c r="K25" s="255"/>
      <c r="L25" s="256"/>
      <c r="M25" s="457" t="str">
        <f t="shared" si="1"/>
        <v/>
      </c>
    </row>
    <row r="26" spans="1:13" s="457" customFormat="1" ht="13.5" customHeight="1" x14ac:dyDescent="0.15">
      <c r="A26" s="246"/>
      <c r="B26" s="247"/>
      <c r="C26" s="248"/>
      <c r="D26" s="458">
        <v>406</v>
      </c>
      <c r="E26" s="270"/>
      <c r="F26" s="251"/>
      <c r="G26" s="314"/>
      <c r="H26" s="315"/>
      <c r="I26" s="315"/>
      <c r="J26" s="374">
        <f t="shared" si="2"/>
        <v>0</v>
      </c>
      <c r="K26" s="255"/>
      <c r="L26" s="256"/>
      <c r="M26" s="457" t="str">
        <f t="shared" si="1"/>
        <v/>
      </c>
    </row>
    <row r="27" spans="1:13" s="457" customFormat="1" ht="13.5" customHeight="1" x14ac:dyDescent="0.15">
      <c r="A27" s="246"/>
      <c r="B27" s="247"/>
      <c r="C27" s="248"/>
      <c r="D27" s="458">
        <v>407</v>
      </c>
      <c r="E27" s="270"/>
      <c r="F27" s="251"/>
      <c r="G27" s="314"/>
      <c r="H27" s="315"/>
      <c r="I27" s="315"/>
      <c r="J27" s="374">
        <f t="shared" si="2"/>
        <v>0</v>
      </c>
      <c r="K27" s="255"/>
      <c r="L27" s="256"/>
      <c r="M27" s="457" t="str">
        <f t="shared" si="1"/>
        <v/>
      </c>
    </row>
    <row r="28" spans="1:13" s="457" customFormat="1" ht="13.5" customHeight="1" x14ac:dyDescent="0.15">
      <c r="A28" s="246"/>
      <c r="B28" s="247"/>
      <c r="C28" s="248"/>
      <c r="D28" s="458">
        <v>408</v>
      </c>
      <c r="E28" s="270"/>
      <c r="F28" s="251"/>
      <c r="G28" s="314"/>
      <c r="H28" s="315"/>
      <c r="I28" s="315"/>
      <c r="J28" s="374">
        <f t="shared" si="2"/>
        <v>0</v>
      </c>
      <c r="K28" s="255"/>
      <c r="L28" s="256"/>
      <c r="M28" s="457" t="str">
        <f t="shared" si="1"/>
        <v/>
      </c>
    </row>
    <row r="29" spans="1:13" s="457" customFormat="1" ht="13.5" customHeight="1" x14ac:dyDescent="0.15">
      <c r="A29" s="246"/>
      <c r="B29" s="247"/>
      <c r="C29" s="248"/>
      <c r="D29" s="458">
        <v>409</v>
      </c>
      <c r="E29" s="270"/>
      <c r="F29" s="270"/>
      <c r="G29" s="314"/>
      <c r="H29" s="315"/>
      <c r="I29" s="315"/>
      <c r="J29" s="374">
        <f t="shared" si="2"/>
        <v>0</v>
      </c>
      <c r="K29" s="255"/>
      <c r="L29" s="256"/>
      <c r="M29" s="457" t="str">
        <f t="shared" si="1"/>
        <v/>
      </c>
    </row>
    <row r="30" spans="1:13" s="457" customFormat="1" ht="13.5" customHeight="1" x14ac:dyDescent="0.15">
      <c r="A30" s="246"/>
      <c r="B30" s="247"/>
      <c r="C30" s="248"/>
      <c r="D30" s="458">
        <v>410</v>
      </c>
      <c r="E30" s="270"/>
      <c r="F30" s="251"/>
      <c r="G30" s="314"/>
      <c r="H30" s="315"/>
      <c r="I30" s="315"/>
      <c r="J30" s="374">
        <f t="shared" si="2"/>
        <v>0</v>
      </c>
      <c r="K30" s="255"/>
      <c r="L30" s="256"/>
      <c r="M30" s="457" t="str">
        <f t="shared" si="1"/>
        <v/>
      </c>
    </row>
    <row r="31" spans="1:13" s="457" customFormat="1" ht="13.5" customHeight="1" x14ac:dyDescent="0.15">
      <c r="A31" s="246"/>
      <c r="B31" s="247"/>
      <c r="C31" s="248"/>
      <c r="D31" s="458">
        <v>411</v>
      </c>
      <c r="E31" s="270"/>
      <c r="F31" s="251"/>
      <c r="G31" s="314"/>
      <c r="H31" s="315"/>
      <c r="I31" s="315"/>
      <c r="J31" s="374">
        <f t="shared" si="2"/>
        <v>0</v>
      </c>
      <c r="K31" s="255"/>
      <c r="L31" s="256"/>
      <c r="M31" s="457" t="str">
        <f t="shared" si="1"/>
        <v/>
      </c>
    </row>
    <row r="32" spans="1:13" s="457" customFormat="1" ht="13.5" customHeight="1" x14ac:dyDescent="0.15">
      <c r="A32" s="246"/>
      <c r="B32" s="247"/>
      <c r="C32" s="248"/>
      <c r="D32" s="458">
        <v>412</v>
      </c>
      <c r="E32" s="270"/>
      <c r="F32" s="251"/>
      <c r="G32" s="314"/>
      <c r="H32" s="315"/>
      <c r="I32" s="315"/>
      <c r="J32" s="374">
        <f t="shared" si="2"/>
        <v>0</v>
      </c>
      <c r="K32" s="255"/>
      <c r="L32" s="256"/>
      <c r="M32" s="457" t="str">
        <f t="shared" si="1"/>
        <v/>
      </c>
    </row>
    <row r="33" spans="1:13" s="457" customFormat="1" ht="13.5" customHeight="1" x14ac:dyDescent="0.15">
      <c r="A33" s="246"/>
      <c r="B33" s="247"/>
      <c r="C33" s="248"/>
      <c r="D33" s="458">
        <v>413</v>
      </c>
      <c r="E33" s="270"/>
      <c r="F33" s="251"/>
      <c r="G33" s="314"/>
      <c r="H33" s="315"/>
      <c r="I33" s="315"/>
      <c r="J33" s="374">
        <f t="shared" si="2"/>
        <v>0</v>
      </c>
      <c r="K33" s="255"/>
      <c r="L33" s="256"/>
      <c r="M33" s="457" t="str">
        <f t="shared" si="1"/>
        <v/>
      </c>
    </row>
    <row r="34" spans="1:13" s="457" customFormat="1" ht="13.5" customHeight="1" x14ac:dyDescent="0.15">
      <c r="A34" s="246"/>
      <c r="B34" s="247"/>
      <c r="C34" s="248"/>
      <c r="D34" s="458">
        <v>414</v>
      </c>
      <c r="E34" s="270"/>
      <c r="F34" s="251"/>
      <c r="G34" s="314"/>
      <c r="H34" s="315"/>
      <c r="I34" s="315"/>
      <c r="J34" s="374">
        <f t="shared" si="2"/>
        <v>0</v>
      </c>
      <c r="K34" s="255"/>
      <c r="L34" s="256"/>
      <c r="M34" s="457" t="str">
        <f t="shared" si="1"/>
        <v/>
      </c>
    </row>
    <row r="35" spans="1:13" s="457" customFormat="1" ht="13.5" customHeight="1" thickBot="1" x14ac:dyDescent="0.2">
      <c r="A35" s="388"/>
      <c r="B35" s="396"/>
      <c r="C35" s="397"/>
      <c r="D35" s="459">
        <v>415</v>
      </c>
      <c r="E35" s="283"/>
      <c r="F35" s="283"/>
      <c r="G35" s="460"/>
      <c r="H35" s="461"/>
      <c r="I35" s="461"/>
      <c r="J35" s="453">
        <f t="shared" si="2"/>
        <v>0</v>
      </c>
      <c r="K35" s="462"/>
      <c r="L35" s="463"/>
      <c r="M35" s="457" t="str">
        <f t="shared" si="1"/>
        <v/>
      </c>
    </row>
    <row r="36" spans="1:13" ht="24" customHeight="1" thickBot="1" x14ac:dyDescent="0.2">
      <c r="A36" s="51"/>
      <c r="B36" s="51"/>
      <c r="C36" s="51"/>
      <c r="E36" s="424" t="s">
        <v>199</v>
      </c>
      <c r="F36" s="630"/>
      <c r="G36" s="630"/>
    </row>
    <row r="37" spans="1:13" ht="24" customHeight="1" thickBot="1" x14ac:dyDescent="0.2">
      <c r="A37" s="51"/>
      <c r="B37" s="51"/>
      <c r="C37" s="51"/>
      <c r="E37" s="234" t="s">
        <v>90</v>
      </c>
      <c r="F37" s="224" t="s">
        <v>244</v>
      </c>
      <c r="G37" s="224" t="s">
        <v>12</v>
      </c>
      <c r="H37" s="631" t="s">
        <v>217</v>
      </c>
      <c r="I37" s="632"/>
      <c r="J37" s="153" t="s">
        <v>94</v>
      </c>
      <c r="K37" s="611" t="s">
        <v>245</v>
      </c>
      <c r="L37" s="612"/>
    </row>
    <row r="38" spans="1:13" ht="14.25" thickTop="1" x14ac:dyDescent="0.15">
      <c r="A38" s="51"/>
      <c r="B38" s="51"/>
      <c r="C38" s="51"/>
      <c r="E38" s="292" t="s">
        <v>80</v>
      </c>
      <c r="F38" s="342">
        <f>'2-1'!B23</f>
        <v>0</v>
      </c>
      <c r="G38" s="342">
        <f t="shared" ref="G38:G46" si="3">-SUMIF($E$4:$E$18,$E38,$J$4:$J$18)+SUMIF($E$21:$E$35,$E38,$J$21:$J$35)</f>
        <v>0</v>
      </c>
      <c r="H38" s="564">
        <f t="shared" ref="H38:H46" si="4">-SUMIF($E$4:$E$18,$E38,$M$4:$M$18)+SUMIF($E$21:$E$35,$E38,$M$21:$M$35)</f>
        <v>0</v>
      </c>
      <c r="I38" s="602"/>
      <c r="J38" s="344">
        <f t="shared" ref="J38:J46" si="5">G38-H38</f>
        <v>0</v>
      </c>
      <c r="K38" s="545">
        <f t="shared" ref="K38:K46" si="6">F38+G38</f>
        <v>0</v>
      </c>
      <c r="L38" s="613"/>
    </row>
    <row r="39" spans="1:13" x14ac:dyDescent="0.15">
      <c r="A39" s="51"/>
      <c r="B39" s="51"/>
      <c r="C39" s="51"/>
      <c r="E39" s="292" t="s">
        <v>81</v>
      </c>
      <c r="F39" s="346">
        <f>'2-1'!C23</f>
        <v>0</v>
      </c>
      <c r="G39" s="342">
        <f t="shared" si="3"/>
        <v>0</v>
      </c>
      <c r="H39" s="542">
        <f t="shared" si="4"/>
        <v>0</v>
      </c>
      <c r="I39" s="591"/>
      <c r="J39" s="344">
        <f t="shared" si="5"/>
        <v>0</v>
      </c>
      <c r="K39" s="545">
        <f t="shared" si="6"/>
        <v>0</v>
      </c>
      <c r="L39" s="613"/>
    </row>
    <row r="40" spans="1:13" x14ac:dyDescent="0.15">
      <c r="A40" s="51"/>
      <c r="B40" s="51"/>
      <c r="C40" s="51"/>
      <c r="E40" s="292" t="s">
        <v>105</v>
      </c>
      <c r="F40" s="346">
        <f>'2-1'!D23</f>
        <v>0</v>
      </c>
      <c r="G40" s="342">
        <f t="shared" si="3"/>
        <v>0</v>
      </c>
      <c r="H40" s="542">
        <f t="shared" si="4"/>
        <v>0</v>
      </c>
      <c r="I40" s="591"/>
      <c r="J40" s="344">
        <f t="shared" si="5"/>
        <v>0</v>
      </c>
      <c r="K40" s="545">
        <f t="shared" si="6"/>
        <v>0</v>
      </c>
      <c r="L40" s="613"/>
    </row>
    <row r="41" spans="1:13" x14ac:dyDescent="0.15">
      <c r="A41" s="51"/>
      <c r="B41" s="51"/>
      <c r="C41" s="51"/>
      <c r="E41" s="292" t="s">
        <v>106</v>
      </c>
      <c r="F41" s="346">
        <f>'2-1'!E23</f>
        <v>0</v>
      </c>
      <c r="G41" s="342">
        <f t="shared" si="3"/>
        <v>0</v>
      </c>
      <c r="H41" s="542">
        <f t="shared" si="4"/>
        <v>0</v>
      </c>
      <c r="I41" s="591"/>
      <c r="J41" s="344">
        <f t="shared" si="5"/>
        <v>0</v>
      </c>
      <c r="K41" s="545">
        <f t="shared" si="6"/>
        <v>0</v>
      </c>
      <c r="L41" s="613"/>
    </row>
    <row r="42" spans="1:13" x14ac:dyDescent="0.15">
      <c r="A42" s="51"/>
      <c r="B42" s="51"/>
      <c r="C42" s="51"/>
      <c r="E42" s="292" t="s">
        <v>82</v>
      </c>
      <c r="F42" s="346">
        <f>'2-1'!F23</f>
        <v>0</v>
      </c>
      <c r="G42" s="342">
        <f t="shared" si="3"/>
        <v>0</v>
      </c>
      <c r="H42" s="542">
        <f t="shared" si="4"/>
        <v>0</v>
      </c>
      <c r="I42" s="591"/>
      <c r="J42" s="344">
        <f t="shared" si="5"/>
        <v>0</v>
      </c>
      <c r="K42" s="545">
        <f t="shared" si="6"/>
        <v>0</v>
      </c>
      <c r="L42" s="613"/>
    </row>
    <row r="43" spans="1:13" x14ac:dyDescent="0.15">
      <c r="A43" s="51"/>
      <c r="B43" s="51"/>
      <c r="C43" s="51"/>
      <c r="E43" s="292" t="s">
        <v>83</v>
      </c>
      <c r="F43" s="346">
        <f>'2-1'!G23</f>
        <v>0</v>
      </c>
      <c r="G43" s="342">
        <f t="shared" si="3"/>
        <v>0</v>
      </c>
      <c r="H43" s="542">
        <f t="shared" si="4"/>
        <v>0</v>
      </c>
      <c r="I43" s="591"/>
      <c r="J43" s="344">
        <f t="shared" si="5"/>
        <v>0</v>
      </c>
      <c r="K43" s="545">
        <f t="shared" si="6"/>
        <v>0</v>
      </c>
      <c r="L43" s="613"/>
    </row>
    <row r="44" spans="1:13" x14ac:dyDescent="0.15">
      <c r="A44" s="51"/>
      <c r="B44" s="51"/>
      <c r="C44" s="51"/>
      <c r="E44" s="292" t="s">
        <v>84</v>
      </c>
      <c r="F44" s="346">
        <f>'2-1'!H23</f>
        <v>0</v>
      </c>
      <c r="G44" s="342">
        <f t="shared" si="3"/>
        <v>0</v>
      </c>
      <c r="H44" s="542">
        <f t="shared" si="4"/>
        <v>0</v>
      </c>
      <c r="I44" s="591"/>
      <c r="J44" s="344">
        <f t="shared" si="5"/>
        <v>0</v>
      </c>
      <c r="K44" s="545">
        <f t="shared" si="6"/>
        <v>0</v>
      </c>
      <c r="L44" s="613"/>
    </row>
    <row r="45" spans="1:13" x14ac:dyDescent="0.15">
      <c r="A45" s="51"/>
      <c r="B45" s="51"/>
      <c r="C45" s="51"/>
      <c r="E45" s="292" t="s">
        <v>85</v>
      </c>
      <c r="F45" s="346">
        <f>'2-1'!I23</f>
        <v>0</v>
      </c>
      <c r="G45" s="342">
        <f t="shared" si="3"/>
        <v>0</v>
      </c>
      <c r="H45" s="542">
        <f t="shared" si="4"/>
        <v>0</v>
      </c>
      <c r="I45" s="591"/>
      <c r="J45" s="344">
        <f t="shared" si="5"/>
        <v>0</v>
      </c>
      <c r="K45" s="545">
        <f t="shared" si="6"/>
        <v>0</v>
      </c>
      <c r="L45" s="613"/>
    </row>
    <row r="46" spans="1:13" ht="14.25" thickBot="1" x14ac:dyDescent="0.2">
      <c r="A46" s="51"/>
      <c r="B46" s="51"/>
      <c r="C46" s="51"/>
      <c r="E46" s="292" t="s">
        <v>118</v>
      </c>
      <c r="F46" s="391">
        <f>'2-1'!J23</f>
        <v>0</v>
      </c>
      <c r="G46" s="342">
        <f t="shared" si="3"/>
        <v>0</v>
      </c>
      <c r="H46" s="635">
        <f t="shared" si="4"/>
        <v>0</v>
      </c>
      <c r="I46" s="636"/>
      <c r="J46" s="344">
        <f t="shared" si="5"/>
        <v>0</v>
      </c>
      <c r="K46" s="609">
        <f t="shared" si="6"/>
        <v>0</v>
      </c>
      <c r="L46" s="610"/>
    </row>
    <row r="47" spans="1:13" ht="15" thickTop="1" thickBot="1" x14ac:dyDescent="0.2">
      <c r="A47" s="51"/>
      <c r="B47" s="51"/>
      <c r="C47" s="51"/>
      <c r="E47" s="392" t="s">
        <v>11</v>
      </c>
      <c r="F47" s="349">
        <f>SUM(F38:F46)</f>
        <v>0</v>
      </c>
      <c r="G47" s="349">
        <f>SUM(G38:G46)</f>
        <v>0</v>
      </c>
      <c r="H47" s="634">
        <f>SUM(H38:I46)</f>
        <v>0</v>
      </c>
      <c r="I47" s="629"/>
      <c r="J47" s="350">
        <f>SUM(J38:J46)</f>
        <v>0</v>
      </c>
      <c r="K47" s="606">
        <f>SUM(K38:L46)</f>
        <v>0</v>
      </c>
      <c r="L47" s="607"/>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49"/>
  <sheetViews>
    <sheetView showZeros="0" view="pageBreakPreview" zoomScaleNormal="100" zoomScaleSheetLayoutView="100" workbookViewId="0">
      <pane xSplit="4" ySplit="3" topLeftCell="E4" activePane="bottomRight" state="frozen"/>
      <selection activeCell="A23" sqref="A23"/>
      <selection pane="topRight" activeCell="A23" sqref="A23"/>
      <selection pane="bottomLeft" activeCell="A23" sqref="A23"/>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61" t="s">
        <v>123</v>
      </c>
      <c r="G2" s="559"/>
      <c r="H2" s="559"/>
      <c r="I2" s="559"/>
      <c r="J2" s="562"/>
      <c r="K2" s="558" t="s">
        <v>99</v>
      </c>
      <c r="L2" s="559"/>
      <c r="M2" s="559"/>
      <c r="N2" s="559"/>
      <c r="O2" s="560"/>
      <c r="P2" s="13"/>
    </row>
    <row r="3" spans="1:23" ht="24" customHeight="1" x14ac:dyDescent="0.15">
      <c r="A3" s="415" t="s">
        <v>121</v>
      </c>
      <c r="B3" s="289" t="s">
        <v>122</v>
      </c>
      <c r="C3" s="58" t="s">
        <v>124</v>
      </c>
      <c r="D3" s="94" t="s">
        <v>141</v>
      </c>
      <c r="E3" s="94" t="s">
        <v>0</v>
      </c>
      <c r="F3" s="94" t="s">
        <v>154</v>
      </c>
      <c r="G3" s="94" t="s">
        <v>86</v>
      </c>
      <c r="H3" s="465" t="s">
        <v>198</v>
      </c>
      <c r="I3" s="94" t="s">
        <v>87</v>
      </c>
      <c r="J3" s="94" t="s">
        <v>88</v>
      </c>
      <c r="K3" s="376" t="s">
        <v>156</v>
      </c>
      <c r="L3" s="377" t="s">
        <v>86</v>
      </c>
      <c r="M3" s="465" t="s">
        <v>198</v>
      </c>
      <c r="N3" s="377" t="s">
        <v>87</v>
      </c>
      <c r="O3" s="378" t="s">
        <v>88</v>
      </c>
      <c r="P3" s="222" t="s">
        <v>96</v>
      </c>
      <c r="Q3" s="290" t="s">
        <v>93</v>
      </c>
      <c r="R3" s="60" t="s">
        <v>128</v>
      </c>
      <c r="S3" s="59" t="s">
        <v>129</v>
      </c>
      <c r="T3" s="59" t="s">
        <v>130</v>
      </c>
      <c r="U3" s="59" t="s">
        <v>131</v>
      </c>
    </row>
    <row r="4" spans="1:23" ht="30" customHeight="1" x14ac:dyDescent="0.15">
      <c r="A4" s="361">
        <f>'1-2'!A5</f>
        <v>1</v>
      </c>
      <c r="B4" s="362" t="str">
        <f>'1-2'!B5</f>
        <v>1-(1)-ア</v>
      </c>
      <c r="C4" s="363" t="str">
        <f>'1-2'!C5</f>
        <v>授業改善</v>
      </c>
      <c r="D4" s="249">
        <v>2</v>
      </c>
      <c r="E4" s="309" t="str">
        <f>'2-2'!E5</f>
        <v>消耗需用費</v>
      </c>
      <c r="F4" s="310" t="str">
        <f>'2-2'!F5</f>
        <v>教科研究教材費(全定)</v>
      </c>
      <c r="G4" s="219">
        <f>'2-2'!G5</f>
        <v>18540</v>
      </c>
      <c r="H4" s="311">
        <f>'2-2'!H5</f>
        <v>1</v>
      </c>
      <c r="I4" s="311">
        <f>'2-2'!I5</f>
        <v>1</v>
      </c>
      <c r="J4" s="364">
        <f>'2-2'!J5</f>
        <v>18540</v>
      </c>
      <c r="K4" s="365" t="str">
        <f>'2-2'!K5</f>
        <v>教科研究教材費(全定)</v>
      </c>
      <c r="L4" s="219">
        <f>'2-2'!L5</f>
        <v>17685</v>
      </c>
      <c r="M4" s="311">
        <f>'2-2'!M5</f>
        <v>1</v>
      </c>
      <c r="N4" s="311">
        <f>'2-2'!N5</f>
        <v>1</v>
      </c>
      <c r="O4" s="337">
        <f>L4*M4*N4</f>
        <v>17685</v>
      </c>
      <c r="P4" s="366">
        <f>'2-2'!P5</f>
        <v>0</v>
      </c>
      <c r="Q4" s="367">
        <f>'2-2'!Q5</f>
        <v>0</v>
      </c>
      <c r="R4" s="24">
        <f>IF(AND(ISNA(MATCH($D4,'随時②-2'!$D$4:$D$18,0)),ISNA(MATCH($D4,'随時③-2'!$D$4:$D$18,0))),0,1)</f>
        <v>0</v>
      </c>
      <c r="S4" s="61" t="str">
        <f t="shared" ref="S4:S24" si="0">IF(P4="◎",J4,"")</f>
        <v/>
      </c>
      <c r="T4" s="61" t="str">
        <f t="shared" ref="T4:T24" si="1">IF(P4="◎",O4,"")</f>
        <v/>
      </c>
      <c r="U4" s="5">
        <f t="shared" ref="U4:U36" si="2">IF($E4=0,"",VLOOKUP($E4,$V$4:$X$11,2))</f>
        <v>4</v>
      </c>
      <c r="V4" s="5" t="s">
        <v>132</v>
      </c>
      <c r="W4" s="5">
        <v>6</v>
      </c>
    </row>
    <row r="5" spans="1:23" ht="30" customHeight="1" x14ac:dyDescent="0.15">
      <c r="A5" s="361">
        <f>'1-2'!A6</f>
        <v>1</v>
      </c>
      <c r="B5" s="362" t="str">
        <f>'1-2'!B6</f>
        <v>1-(1)-ア</v>
      </c>
      <c r="C5" s="363" t="str">
        <f>'1-2'!C6</f>
        <v>授業改善</v>
      </c>
      <c r="D5" s="249">
        <v>3</v>
      </c>
      <c r="E5" s="309" t="str">
        <f>'2-2'!E6</f>
        <v>報償費</v>
      </c>
      <c r="F5" s="310" t="str">
        <f>'2-2'!F6</f>
        <v>教職員研修講師謝金(全定)</v>
      </c>
      <c r="G5" s="219">
        <f>'2-2'!G6</f>
        <v>20000</v>
      </c>
      <c r="H5" s="311">
        <f>'2-2'!H6</f>
        <v>1</v>
      </c>
      <c r="I5" s="311">
        <f>'2-2'!I6</f>
        <v>2</v>
      </c>
      <c r="J5" s="364">
        <f>'2-2'!J6</f>
        <v>40000</v>
      </c>
      <c r="K5" s="365" t="str">
        <f>'2-2'!K6</f>
        <v>教職員研修講師謝金(全定)</v>
      </c>
      <c r="L5" s="219">
        <f>'2-2'!L6</f>
        <v>20000</v>
      </c>
      <c r="M5" s="311">
        <f>'2-2'!M6</f>
        <v>1</v>
      </c>
      <c r="N5" s="311">
        <f>'2-2'!N6</f>
        <v>2</v>
      </c>
      <c r="O5" s="337">
        <f t="shared" ref="O5:O24" si="3">L5*M5*N5</f>
        <v>40000</v>
      </c>
      <c r="P5" s="366">
        <f>'2-2'!P6</f>
        <v>0</v>
      </c>
      <c r="Q5" s="367">
        <f>'2-2'!Q6</f>
        <v>0</v>
      </c>
      <c r="R5" s="24">
        <f>IF(AND(ISNA(MATCH($D5,'随時②-2'!$D$4:$D$18,0)),ISNA(MATCH($D5,'随時③-2'!$D$4:$D$18,0))),0,1)</f>
        <v>0</v>
      </c>
      <c r="S5" s="61" t="str">
        <f t="shared" si="0"/>
        <v/>
      </c>
      <c r="T5" s="61" t="str">
        <f t="shared" si="1"/>
        <v/>
      </c>
      <c r="U5" s="5">
        <f t="shared" si="2"/>
        <v>1</v>
      </c>
      <c r="V5" s="5" t="s">
        <v>133</v>
      </c>
      <c r="W5" s="5">
        <v>4</v>
      </c>
    </row>
    <row r="6" spans="1:23" ht="30" customHeight="1" x14ac:dyDescent="0.15">
      <c r="A6" s="361">
        <f>'1-2'!A8</f>
        <v>1</v>
      </c>
      <c r="B6" s="362" t="str">
        <f>'1-2'!B8</f>
        <v>1-(1)-イ</v>
      </c>
      <c r="C6" s="363" t="str">
        <f>'1-2'!C8</f>
        <v>課題研究充実</v>
      </c>
      <c r="D6" s="258">
        <v>5</v>
      </c>
      <c r="E6" s="309" t="str">
        <f>'2-2'!E8</f>
        <v>消耗需用費</v>
      </c>
      <c r="F6" s="310" t="str">
        <f>'2-2'!F8</f>
        <v>課題研究教材費(全)</v>
      </c>
      <c r="G6" s="219">
        <f>'2-2'!G8</f>
        <v>80000</v>
      </c>
      <c r="H6" s="311">
        <f>'2-2'!H8</f>
        <v>1</v>
      </c>
      <c r="I6" s="311">
        <f>'2-2'!I8</f>
        <v>1</v>
      </c>
      <c r="J6" s="364">
        <f>'2-2'!J8</f>
        <v>80000</v>
      </c>
      <c r="K6" s="365" t="str">
        <f>'2-2'!K8</f>
        <v>課題研究教材費(全)</v>
      </c>
      <c r="L6" s="219">
        <f>'2-2'!L8</f>
        <v>80000</v>
      </c>
      <c r="M6" s="311">
        <f>'2-2'!M8</f>
        <v>1</v>
      </c>
      <c r="N6" s="311">
        <f>'2-2'!N8</f>
        <v>1</v>
      </c>
      <c r="O6" s="337">
        <f t="shared" si="3"/>
        <v>80000</v>
      </c>
      <c r="P6" s="366">
        <f>'2-2'!P8</f>
        <v>0</v>
      </c>
      <c r="Q6" s="367">
        <f>'2-2'!Q8</f>
        <v>0</v>
      </c>
      <c r="R6" s="24">
        <f>IF(AND(ISNA(MATCH($D6,'随時②-2'!$D$4:$D$18,0)),ISNA(MATCH($D6,'随時③-2'!$D$4:$D$18,0))),0,1)</f>
        <v>0</v>
      </c>
      <c r="S6" s="61" t="str">
        <f t="shared" si="0"/>
        <v/>
      </c>
      <c r="T6" s="61" t="str">
        <f t="shared" si="1"/>
        <v/>
      </c>
      <c r="U6" s="5">
        <f t="shared" si="2"/>
        <v>4</v>
      </c>
      <c r="V6" s="5" t="s">
        <v>135</v>
      </c>
      <c r="W6" s="5">
        <v>3</v>
      </c>
    </row>
    <row r="7" spans="1:23" ht="30" customHeight="1" x14ac:dyDescent="0.15">
      <c r="A7" s="361">
        <f>'1-2'!A9</f>
        <v>1</v>
      </c>
      <c r="B7" s="362" t="str">
        <f>'1-2'!B9</f>
        <v>1-(1)-イ</v>
      </c>
      <c r="C7" s="363" t="str">
        <f>'1-2'!C9</f>
        <v>課題研究充実</v>
      </c>
      <c r="D7" s="249">
        <v>6</v>
      </c>
      <c r="E7" s="309" t="str">
        <f>'2-2'!E9</f>
        <v>報償費</v>
      </c>
      <c r="F7" s="310" t="str">
        <f>'2-2'!F9</f>
        <v>大学教授による論文作成指導のための報償費(全)</v>
      </c>
      <c r="G7" s="219">
        <f>'2-2'!G9</f>
        <v>12000</v>
      </c>
      <c r="H7" s="311">
        <f>'2-2'!H9</f>
        <v>1</v>
      </c>
      <c r="I7" s="311">
        <f>'2-2'!I9</f>
        <v>12</v>
      </c>
      <c r="J7" s="364">
        <f>'2-2'!J9</f>
        <v>144000</v>
      </c>
      <c r="K7" s="365" t="str">
        <f>'2-2'!K9</f>
        <v>大学教授による論文作成指導のための報償費(全)</v>
      </c>
      <c r="L7" s="219">
        <f>'2-2'!L9</f>
        <v>140000</v>
      </c>
      <c r="M7" s="311">
        <f>'2-2'!M9</f>
        <v>1</v>
      </c>
      <c r="N7" s="311">
        <f>'2-2'!N9</f>
        <v>1</v>
      </c>
      <c r="O7" s="337">
        <f t="shared" si="3"/>
        <v>140000</v>
      </c>
      <c r="P7" s="366">
        <f>'2-2'!P9</f>
        <v>0</v>
      </c>
      <c r="Q7" s="367">
        <f>'2-2'!Q9</f>
        <v>0</v>
      </c>
      <c r="R7" s="24">
        <f>IF(AND(ISNA(MATCH($D7,'随時②-2'!$D$4:$D$18,0)),ISNA(MATCH($D7,'随時③-2'!$D$4:$D$18,0))),0,1)</f>
        <v>0</v>
      </c>
      <c r="S7" s="61" t="str">
        <f t="shared" si="0"/>
        <v/>
      </c>
      <c r="T7" s="61" t="str">
        <f t="shared" si="1"/>
        <v/>
      </c>
      <c r="U7" s="5">
        <f t="shared" si="2"/>
        <v>1</v>
      </c>
      <c r="V7" s="5" t="s">
        <v>136</v>
      </c>
      <c r="W7" s="5">
        <v>8</v>
      </c>
    </row>
    <row r="8" spans="1:23" ht="30" customHeight="1" x14ac:dyDescent="0.15">
      <c r="A8" s="361">
        <f>'1-2'!A10</f>
        <v>1</v>
      </c>
      <c r="B8" s="362" t="str">
        <f>'1-2'!B10</f>
        <v>1-(1)-ウ</v>
      </c>
      <c r="C8" s="363" t="str">
        <f>'1-2'!C10</f>
        <v>進路実現</v>
      </c>
      <c r="D8" s="249">
        <v>7</v>
      </c>
      <c r="E8" s="309" t="str">
        <f>'2-2'!E10</f>
        <v>役務費</v>
      </c>
      <c r="F8" s="310" t="str">
        <f>'2-2'!F10</f>
        <v>マスフェスタ発表用ボード運搬費(全)</v>
      </c>
      <c r="G8" s="219">
        <f>'2-2'!G10</f>
        <v>50000</v>
      </c>
      <c r="H8" s="311">
        <f>'2-2'!H10</f>
        <v>1</v>
      </c>
      <c r="I8" s="311">
        <f>'2-2'!I10</f>
        <v>1</v>
      </c>
      <c r="J8" s="364">
        <f>'2-2'!J10</f>
        <v>50000</v>
      </c>
      <c r="K8" s="365" t="str">
        <f>'2-2'!K10</f>
        <v>マスフェスタ発表用ボード運搬費(全)</v>
      </c>
      <c r="L8" s="219">
        <f>'2-2'!L10</f>
        <v>43117</v>
      </c>
      <c r="M8" s="311">
        <f>'2-2'!M10</f>
        <v>1</v>
      </c>
      <c r="N8" s="311">
        <f>'2-2'!N10</f>
        <v>1</v>
      </c>
      <c r="O8" s="337">
        <f t="shared" si="3"/>
        <v>43117</v>
      </c>
      <c r="P8" s="366">
        <f>'2-2'!P10</f>
        <v>0</v>
      </c>
      <c r="Q8" s="367">
        <f>'2-2'!Q10</f>
        <v>0</v>
      </c>
      <c r="R8" s="24">
        <f>IF(AND(ISNA(MATCH($D8,'随時②-2'!$D$4:$D$18,0)),ISNA(MATCH($D8,'随時③-2'!$D$4:$D$18,0))),0,1)</f>
        <v>0</v>
      </c>
      <c r="S8" s="61" t="str">
        <f t="shared" si="0"/>
        <v/>
      </c>
      <c r="T8" s="61" t="str">
        <f t="shared" si="1"/>
        <v/>
      </c>
      <c r="U8" s="5">
        <f t="shared" si="2"/>
        <v>5</v>
      </c>
      <c r="V8" s="5" t="s">
        <v>140</v>
      </c>
      <c r="W8" s="5">
        <v>9</v>
      </c>
    </row>
    <row r="9" spans="1:23" ht="30" customHeight="1" x14ac:dyDescent="0.15">
      <c r="A9" s="361">
        <f>'1-2'!A11</f>
        <v>1</v>
      </c>
      <c r="B9" s="362" t="str">
        <f>'1-2'!B11</f>
        <v>1-(1)-ウ</v>
      </c>
      <c r="C9" s="363" t="str">
        <f>'1-2'!C11</f>
        <v>進路実現</v>
      </c>
      <c r="D9" s="258">
        <v>8</v>
      </c>
      <c r="E9" s="309" t="str">
        <f>'2-2'!E11</f>
        <v>消耗需用費</v>
      </c>
      <c r="F9" s="310" t="str">
        <f>'2-2'!F11</f>
        <v>マスフェスタ使用物品(全)</v>
      </c>
      <c r="G9" s="219">
        <f>'2-2'!G11</f>
        <v>100000</v>
      </c>
      <c r="H9" s="311">
        <f>'2-2'!H11</f>
        <v>1</v>
      </c>
      <c r="I9" s="311">
        <f>'2-2'!I11</f>
        <v>1</v>
      </c>
      <c r="J9" s="364">
        <f>'2-2'!J11</f>
        <v>100000</v>
      </c>
      <c r="K9" s="365" t="str">
        <f>'2-2'!K11</f>
        <v>マスフェスタ使用物品(全)</v>
      </c>
      <c r="L9" s="219">
        <f>'2-2'!L11</f>
        <v>99998</v>
      </c>
      <c r="M9" s="311">
        <f>'2-2'!M11</f>
        <v>1</v>
      </c>
      <c r="N9" s="311">
        <f>'2-2'!N11</f>
        <v>1</v>
      </c>
      <c r="O9" s="337">
        <f t="shared" si="3"/>
        <v>99998</v>
      </c>
      <c r="P9" s="366">
        <f>'2-2'!P11</f>
        <v>0</v>
      </c>
      <c r="Q9" s="367">
        <f>'2-2'!Q11</f>
        <v>0</v>
      </c>
      <c r="R9" s="24">
        <f>IF(AND(ISNA(MATCH($D9,'随時②-2'!$D$4:$D$18,0)),ISNA(MATCH($D9,'随時③-2'!$D$4:$D$18,0))),0,1)</f>
        <v>0</v>
      </c>
      <c r="S9" s="61" t="str">
        <f t="shared" si="0"/>
        <v/>
      </c>
      <c r="T9" s="61" t="str">
        <f t="shared" si="1"/>
        <v/>
      </c>
      <c r="U9" s="5">
        <f t="shared" si="2"/>
        <v>4</v>
      </c>
      <c r="V9" s="5" t="s">
        <v>137</v>
      </c>
      <c r="W9" s="5">
        <v>1</v>
      </c>
    </row>
    <row r="10" spans="1:23" ht="30" customHeight="1" x14ac:dyDescent="0.15">
      <c r="A10" s="361">
        <f>'1-2'!A12</f>
        <v>1</v>
      </c>
      <c r="B10" s="362" t="str">
        <f>'1-2'!B12</f>
        <v>1-(1)-ウ</v>
      </c>
      <c r="C10" s="363" t="str">
        <f>'1-2'!C12</f>
        <v>進路実現</v>
      </c>
      <c r="D10" s="258">
        <v>9</v>
      </c>
      <c r="E10" s="309" t="str">
        <f>'2-2'!E12</f>
        <v>旅費</v>
      </c>
      <c r="F10" s="310" t="str">
        <f>'2-2'!F12</f>
        <v>集中セミナー等教員旅費(全)</v>
      </c>
      <c r="G10" s="219">
        <f>'2-2'!G12</f>
        <v>70000</v>
      </c>
      <c r="H10" s="311">
        <f>'2-2'!H12</f>
        <v>1</v>
      </c>
      <c r="I10" s="311">
        <f>'2-2'!I12</f>
        <v>1</v>
      </c>
      <c r="J10" s="364">
        <f>'2-2'!J12</f>
        <v>70000</v>
      </c>
      <c r="K10" s="365" t="str">
        <f>'2-2'!K12</f>
        <v>集中セミナー等教員旅費(全)</v>
      </c>
      <c r="L10" s="219">
        <f>'2-2'!L12</f>
        <v>59240</v>
      </c>
      <c r="M10" s="311">
        <f>'2-2'!M12</f>
        <v>1</v>
      </c>
      <c r="N10" s="311">
        <f>'2-2'!N12</f>
        <v>1</v>
      </c>
      <c r="O10" s="337">
        <f t="shared" si="3"/>
        <v>59240</v>
      </c>
      <c r="P10" s="366">
        <f>'2-2'!P12</f>
        <v>0</v>
      </c>
      <c r="Q10" s="367">
        <f>'2-2'!Q12</f>
        <v>0</v>
      </c>
      <c r="R10" s="24">
        <f>IF(AND(ISNA(MATCH($D10,'随時②-2'!$D$4:$D$18,0)),ISNA(MATCH($D10,'随時③-2'!$D$4:$D$18,0))),0,1)</f>
        <v>0</v>
      </c>
      <c r="S10" s="61" t="str">
        <f t="shared" si="0"/>
        <v/>
      </c>
      <c r="T10" s="61" t="str">
        <f t="shared" si="1"/>
        <v/>
      </c>
      <c r="U10" s="5">
        <f t="shared" si="2"/>
        <v>2</v>
      </c>
      <c r="V10" s="5" t="s">
        <v>138</v>
      </c>
      <c r="W10" s="5">
        <v>5</v>
      </c>
    </row>
    <row r="11" spans="1:23" ht="30" customHeight="1" x14ac:dyDescent="0.15">
      <c r="A11" s="361">
        <f>'1-2'!A13</f>
        <v>2</v>
      </c>
      <c r="B11" s="362" t="str">
        <f>'1-2'!B13</f>
        <v>2-(2)-エ</v>
      </c>
      <c r="C11" s="363" t="str">
        <f>'1-2'!C13</f>
        <v>人権尊重の意識向上</v>
      </c>
      <c r="D11" s="268">
        <v>10</v>
      </c>
      <c r="E11" s="309" t="str">
        <f>'2-2'!E13</f>
        <v>消耗需用費</v>
      </c>
      <c r="F11" s="310" t="str">
        <f>'2-2'!F13</f>
        <v>府立人研参加資料代(全定)</v>
      </c>
      <c r="G11" s="219">
        <f>'2-2'!G13</f>
        <v>2000</v>
      </c>
      <c r="H11" s="311">
        <f>'2-2'!H13</f>
        <v>6</v>
      </c>
      <c r="I11" s="311">
        <f>'2-2'!I13</f>
        <v>1</v>
      </c>
      <c r="J11" s="364">
        <f>'2-2'!J13</f>
        <v>12000</v>
      </c>
      <c r="K11" s="365" t="str">
        <f>'2-2'!K13</f>
        <v>府立人研参加資料代(全定)</v>
      </c>
      <c r="L11" s="219">
        <f>'2-2'!L13</f>
        <v>10400</v>
      </c>
      <c r="M11" s="311">
        <f>'2-2'!M13</f>
        <v>1</v>
      </c>
      <c r="N11" s="311">
        <f>'2-2'!N13</f>
        <v>1</v>
      </c>
      <c r="O11" s="337">
        <f t="shared" si="3"/>
        <v>10400</v>
      </c>
      <c r="P11" s="366">
        <f>'2-2'!P13</f>
        <v>0</v>
      </c>
      <c r="Q11" s="367">
        <f>'2-2'!Q13</f>
        <v>0</v>
      </c>
      <c r="R11" s="24">
        <f>IF(AND(ISNA(MATCH($D11,'随時②-2'!$D$4:$D$18,0)),ISNA(MATCH($D11,'随時③-2'!$D$4:$D$18,0))),0,1)</f>
        <v>0</v>
      </c>
      <c r="S11" s="61" t="str">
        <f t="shared" si="0"/>
        <v/>
      </c>
      <c r="T11" s="61" t="str">
        <f t="shared" si="1"/>
        <v/>
      </c>
      <c r="U11" s="5">
        <f t="shared" si="2"/>
        <v>4</v>
      </c>
      <c r="V11" s="5" t="s">
        <v>139</v>
      </c>
      <c r="W11" s="5">
        <v>2</v>
      </c>
    </row>
    <row r="12" spans="1:23" ht="30" customHeight="1" x14ac:dyDescent="0.15">
      <c r="A12" s="361">
        <f>'1-2'!A15</f>
        <v>3</v>
      </c>
      <c r="B12" s="362" t="str">
        <f>'1-2'!B15</f>
        <v>3-(3)-ウ</v>
      </c>
      <c r="C12" s="363" t="str">
        <f>'1-2'!C15</f>
        <v>地域連携・教育活動充実</v>
      </c>
      <c r="D12" s="249">
        <v>12</v>
      </c>
      <c r="E12" s="309" t="str">
        <f>'2-2'!E15</f>
        <v>役務費</v>
      </c>
      <c r="F12" s="310" t="str">
        <f>'2-2'!F15</f>
        <v>学校案内郵送費(全)</v>
      </c>
      <c r="G12" s="219">
        <f>'2-2'!G15</f>
        <v>15000</v>
      </c>
      <c r="H12" s="311">
        <f>'2-2'!H15</f>
        <v>1</v>
      </c>
      <c r="I12" s="311">
        <f>'2-2'!I15</f>
        <v>1</v>
      </c>
      <c r="J12" s="364">
        <f>'2-2'!J15</f>
        <v>15000</v>
      </c>
      <c r="K12" s="365" t="str">
        <f>'2-2'!K15</f>
        <v>学校案内郵送費(全)</v>
      </c>
      <c r="L12" s="219">
        <f>'2-2'!L15</f>
        <v>21850</v>
      </c>
      <c r="M12" s="311">
        <f>'2-2'!M15</f>
        <v>1</v>
      </c>
      <c r="N12" s="311">
        <f>'2-2'!N15</f>
        <v>1</v>
      </c>
      <c r="O12" s="337">
        <f t="shared" si="3"/>
        <v>21850</v>
      </c>
      <c r="P12" s="366">
        <f>'2-2'!P15</f>
        <v>0</v>
      </c>
      <c r="Q12" s="367">
        <f>'2-2'!Q15</f>
        <v>0</v>
      </c>
      <c r="R12" s="24">
        <f>IF(AND(ISNA(MATCH($D12,'随時②-2'!$D$4:$D$18,0)),ISNA(MATCH($D12,'随時③-2'!$D$4:$D$18,0))),0,1)</f>
        <v>0</v>
      </c>
      <c r="S12" s="61" t="str">
        <f t="shared" si="0"/>
        <v/>
      </c>
      <c r="T12" s="61" t="str">
        <f t="shared" si="1"/>
        <v/>
      </c>
      <c r="U12" s="5">
        <f t="shared" si="2"/>
        <v>5</v>
      </c>
    </row>
    <row r="13" spans="1:23" ht="30" customHeight="1" x14ac:dyDescent="0.15">
      <c r="A13" s="361">
        <f>'1-2'!A16</f>
        <v>3</v>
      </c>
      <c r="B13" s="362" t="str">
        <f>'1-2'!B16</f>
        <v>3-(3)-ウ</v>
      </c>
      <c r="C13" s="363" t="str">
        <f>'1-2'!C16</f>
        <v>地域連携・教育活動充実</v>
      </c>
      <c r="D13" s="249">
        <v>13</v>
      </c>
      <c r="E13" s="309" t="str">
        <f>'2-2'!E16</f>
        <v>報償費</v>
      </c>
      <c r="F13" s="310" t="str">
        <f>'2-2'!F16</f>
        <v>教職員防災研修講師謝金(全定)</v>
      </c>
      <c r="G13" s="219">
        <f>'2-2'!G16</f>
        <v>30000</v>
      </c>
      <c r="H13" s="311">
        <f>'2-2'!H16</f>
        <v>1</v>
      </c>
      <c r="I13" s="311">
        <f>'2-2'!I16</f>
        <v>1</v>
      </c>
      <c r="J13" s="364">
        <f>'2-2'!J16</f>
        <v>30000</v>
      </c>
      <c r="K13" s="365" t="str">
        <f>'2-2'!K16</f>
        <v>教職員防災研修講師謝金(全定)</v>
      </c>
      <c r="L13" s="219">
        <f>'2-2'!L16</f>
        <v>30000</v>
      </c>
      <c r="M13" s="311">
        <f>'2-2'!M16</f>
        <v>1</v>
      </c>
      <c r="N13" s="311">
        <f>'2-2'!N16</f>
        <v>1</v>
      </c>
      <c r="O13" s="337">
        <f t="shared" si="3"/>
        <v>30000</v>
      </c>
      <c r="P13" s="366">
        <f>'2-2'!P16</f>
        <v>0</v>
      </c>
      <c r="Q13" s="367">
        <f>'2-2'!Q16</f>
        <v>0</v>
      </c>
      <c r="R13" s="24">
        <f>IF(AND(ISNA(MATCH($D13,'随時②-2'!$D$4:$D$18,0)),ISNA(MATCH($D13,'随時③-2'!$D$4:$D$18,0))),0,1)</f>
        <v>0</v>
      </c>
      <c r="S13" s="61" t="str">
        <f t="shared" si="0"/>
        <v/>
      </c>
      <c r="T13" s="61" t="str">
        <f t="shared" si="1"/>
        <v/>
      </c>
      <c r="U13" s="5">
        <f t="shared" si="2"/>
        <v>1</v>
      </c>
    </row>
    <row r="14" spans="1:23" ht="36" customHeight="1" x14ac:dyDescent="0.15">
      <c r="A14" s="361">
        <f>'1-2'!A17</f>
        <v>4</v>
      </c>
      <c r="B14" s="362" t="str">
        <f>'1-2'!B17</f>
        <v>定3-3-ア</v>
      </c>
      <c r="C14" s="493" t="str">
        <f>'1-2'!C17</f>
        <v>外部機関、キャリアコンサルタント（CC）との連携強化</v>
      </c>
      <c r="D14" s="249">
        <v>14</v>
      </c>
      <c r="E14" s="309" t="str">
        <f>'2-2'!E17</f>
        <v>報償費</v>
      </c>
      <c r="F14" s="310" t="str">
        <f>'2-2'!F17</f>
        <v>ｽｸｰﾙｶｳﾝｾﾗｰの活用(定)</v>
      </c>
      <c r="G14" s="219">
        <f>'2-2'!G17</f>
        <v>5200</v>
      </c>
      <c r="H14" s="311">
        <f>'2-2'!H17</f>
        <v>1</v>
      </c>
      <c r="I14" s="311">
        <f>'2-2'!I17</f>
        <v>4</v>
      </c>
      <c r="J14" s="364">
        <f>'2-2'!J17</f>
        <v>20800</v>
      </c>
      <c r="K14" s="365" t="str">
        <f>'2-2'!K17</f>
        <v>ｽｸｰﾙｶｳﾝｾﾗｰの活用(定)</v>
      </c>
      <c r="L14" s="219">
        <f>'2-2'!L17</f>
        <v>5200</v>
      </c>
      <c r="M14" s="311">
        <f>'2-2'!M17</f>
        <v>1</v>
      </c>
      <c r="N14" s="311">
        <f>'2-2'!N17</f>
        <v>4</v>
      </c>
      <c r="O14" s="337">
        <f t="shared" si="3"/>
        <v>20800</v>
      </c>
      <c r="P14" s="366">
        <f>'2-2'!P17</f>
        <v>0</v>
      </c>
      <c r="Q14" s="367">
        <f>'2-2'!Q17</f>
        <v>0</v>
      </c>
      <c r="R14" s="24">
        <f>IF(AND(ISNA(MATCH($D14,'随時②-2'!$D$4:$D$18,0)),ISNA(MATCH($D14,'随時③-2'!$D$4:$D$18,0))),0,1)</f>
        <v>0</v>
      </c>
      <c r="S14" s="61" t="str">
        <f t="shared" si="0"/>
        <v/>
      </c>
      <c r="T14" s="61" t="str">
        <f t="shared" si="1"/>
        <v/>
      </c>
      <c r="U14" s="5">
        <f t="shared" si="2"/>
        <v>1</v>
      </c>
    </row>
    <row r="15" spans="1:23" ht="36" customHeight="1" x14ac:dyDescent="0.15">
      <c r="A15" s="361">
        <f>'1-2'!A18</f>
        <v>4</v>
      </c>
      <c r="B15" s="362" t="str">
        <f>'1-2'!B18</f>
        <v>定3-3-ア</v>
      </c>
      <c r="C15" s="493" t="str">
        <f>'1-2'!C18</f>
        <v>外部機関、キャリアコンサルタント（CC）との連携強化</v>
      </c>
      <c r="D15" s="249">
        <v>15</v>
      </c>
      <c r="E15" s="309" t="str">
        <f>'2-2'!E18</f>
        <v>報償費</v>
      </c>
      <c r="F15" s="310" t="str">
        <f>'2-2'!F18</f>
        <v>就職ｺｰﾃﾞｨﾈｰﾀｰの活用(定)</v>
      </c>
      <c r="G15" s="219">
        <f>'2-2'!G18</f>
        <v>2500</v>
      </c>
      <c r="H15" s="311">
        <f>'2-2'!H18</f>
        <v>1</v>
      </c>
      <c r="I15" s="311">
        <f>'2-2'!I18</f>
        <v>76</v>
      </c>
      <c r="J15" s="364">
        <f>'2-2'!J18</f>
        <v>190000</v>
      </c>
      <c r="K15" s="365" t="str">
        <f>'2-2'!K18</f>
        <v>就職ｺｰﾃﾞｨﾈｰﾀｰの活用(定)</v>
      </c>
      <c r="L15" s="219">
        <f>'2-2'!L18</f>
        <v>2500</v>
      </c>
      <c r="M15" s="311">
        <f>'2-2'!M18</f>
        <v>1</v>
      </c>
      <c r="N15" s="311">
        <f>'2-2'!N18</f>
        <v>76</v>
      </c>
      <c r="O15" s="337">
        <f t="shared" si="3"/>
        <v>190000</v>
      </c>
      <c r="P15" s="366">
        <f>'2-2'!P18</f>
        <v>0</v>
      </c>
      <c r="Q15" s="367">
        <f>'2-2'!Q18</f>
        <v>0</v>
      </c>
      <c r="R15" s="24">
        <f>IF(AND(ISNA(MATCH($D15,'随時②-2'!$D$4:$D$18,0)),ISNA(MATCH($D15,'随時③-2'!$D$4:$D$18,0))),0,1)</f>
        <v>0</v>
      </c>
      <c r="S15" s="61" t="str">
        <f t="shared" si="0"/>
        <v/>
      </c>
      <c r="T15" s="61" t="str">
        <f t="shared" si="1"/>
        <v/>
      </c>
      <c r="U15" s="5">
        <f t="shared" si="2"/>
        <v>1</v>
      </c>
    </row>
    <row r="16" spans="1:23" ht="36" customHeight="1" x14ac:dyDescent="0.15">
      <c r="A16" s="361">
        <f>'1-2'!A19</f>
        <v>4</v>
      </c>
      <c r="B16" s="362" t="str">
        <f>'1-2'!B19</f>
        <v>定3-3-(1)</v>
      </c>
      <c r="C16" s="493" t="str">
        <f>'1-2'!C19</f>
        <v>入学から卒業までの期間を見通した、キャリア教育・人権教育の計画の策定</v>
      </c>
      <c r="D16" s="249">
        <v>16</v>
      </c>
      <c r="E16" s="309" t="str">
        <f>'2-2'!E19</f>
        <v>報償費</v>
      </c>
      <c r="F16" s="310" t="str">
        <f>'2-2'!F19</f>
        <v>進路講演会謝金(定)</v>
      </c>
      <c r="G16" s="219">
        <f>'2-2'!G19</f>
        <v>10000</v>
      </c>
      <c r="H16" s="311">
        <f>'2-2'!H19</f>
        <v>1</v>
      </c>
      <c r="I16" s="311">
        <f>'2-2'!I19</f>
        <v>1</v>
      </c>
      <c r="J16" s="364">
        <f>'2-2'!J19</f>
        <v>10000</v>
      </c>
      <c r="K16" s="365" t="str">
        <f>'2-2'!K19</f>
        <v>進路講演会謝金(定)</v>
      </c>
      <c r="L16" s="219">
        <f>'2-2'!L19</f>
        <v>10000</v>
      </c>
      <c r="M16" s="311">
        <f>'2-2'!M19</f>
        <v>1</v>
      </c>
      <c r="N16" s="311">
        <f>'2-2'!N19</f>
        <v>1</v>
      </c>
      <c r="O16" s="337">
        <f t="shared" si="3"/>
        <v>10000</v>
      </c>
      <c r="P16" s="366">
        <f>'2-2'!P19</f>
        <v>0</v>
      </c>
      <c r="Q16" s="367">
        <f>'2-2'!Q19</f>
        <v>0</v>
      </c>
      <c r="R16" s="24">
        <f>IF(AND(ISNA(MATCH($D16,'随時②-2'!$D$4:$D$18,0)),ISNA(MATCH($D16,'随時③-2'!$D$4:$D$18,0))),0,1)</f>
        <v>0</v>
      </c>
      <c r="S16" s="61" t="str">
        <f t="shared" si="0"/>
        <v/>
      </c>
      <c r="T16" s="61" t="str">
        <f t="shared" si="1"/>
        <v/>
      </c>
      <c r="U16" s="5">
        <f t="shared" si="2"/>
        <v>1</v>
      </c>
    </row>
    <row r="17" spans="1:21" ht="30" customHeight="1" x14ac:dyDescent="0.15">
      <c r="A17" s="361">
        <f>'1-2'!A20</f>
        <v>4</v>
      </c>
      <c r="B17" s="362" t="str">
        <f>'1-2'!B20</f>
        <v>定4</v>
      </c>
      <c r="C17" s="363" t="str">
        <f>'1-2'!C20</f>
        <v>学校力の向上</v>
      </c>
      <c r="D17" s="249">
        <v>17</v>
      </c>
      <c r="E17" s="309" t="str">
        <f>'2-2'!E20</f>
        <v>消耗需用費</v>
      </c>
      <c r="F17" s="310" t="str">
        <f>'2-2'!F20</f>
        <v>防災関連用品(定)</v>
      </c>
      <c r="G17" s="219">
        <f>'2-2'!G20</f>
        <v>115380</v>
      </c>
      <c r="H17" s="311">
        <f>'2-2'!H20</f>
        <v>1</v>
      </c>
      <c r="I17" s="311">
        <f>'2-2'!I20</f>
        <v>1</v>
      </c>
      <c r="J17" s="364">
        <f>'2-2'!J20</f>
        <v>115380</v>
      </c>
      <c r="K17" s="365" t="str">
        <f>'2-2'!K20</f>
        <v>防災関連用品(定)</v>
      </c>
      <c r="L17" s="219">
        <f>'2-2'!L20</f>
        <v>114876</v>
      </c>
      <c r="M17" s="311">
        <f>'2-2'!M20</f>
        <v>1</v>
      </c>
      <c r="N17" s="311">
        <f>'2-2'!N20</f>
        <v>1</v>
      </c>
      <c r="O17" s="337">
        <f t="shared" si="3"/>
        <v>114876</v>
      </c>
      <c r="P17" s="366">
        <f>'2-2'!P20</f>
        <v>0</v>
      </c>
      <c r="Q17" s="367">
        <f>'2-2'!Q20</f>
        <v>0</v>
      </c>
      <c r="R17" s="24">
        <f>IF(AND(ISNA(MATCH($D17,'随時②-2'!$D$4:$D$18,0)),ISNA(MATCH($D17,'随時③-2'!$D$4:$D$18,0))),0,1)</f>
        <v>0</v>
      </c>
      <c r="S17" s="61" t="str">
        <f t="shared" si="0"/>
        <v/>
      </c>
      <c r="T17" s="61" t="str">
        <f t="shared" si="1"/>
        <v/>
      </c>
      <c r="U17" s="5">
        <f t="shared" si="2"/>
        <v>4</v>
      </c>
    </row>
    <row r="18" spans="1:21" ht="30" customHeight="1" x14ac:dyDescent="0.15">
      <c r="A18" s="361">
        <f>'1-2'!A21</f>
        <v>4</v>
      </c>
      <c r="B18" s="362" t="str">
        <f>'1-2'!B21</f>
        <v>定4</v>
      </c>
      <c r="C18" s="363" t="str">
        <f>'1-2'!C21</f>
        <v>学校力の向上</v>
      </c>
      <c r="D18" s="249">
        <v>18</v>
      </c>
      <c r="E18" s="309" t="str">
        <f>'2-2'!E21</f>
        <v>旅費</v>
      </c>
      <c r="F18" s="310" t="str">
        <f>'2-2'!F21</f>
        <v>事例視察(定)</v>
      </c>
      <c r="G18" s="219">
        <f>'2-2'!G21</f>
        <v>5000</v>
      </c>
      <c r="H18" s="311">
        <f>'2-2'!H21</f>
        <v>1</v>
      </c>
      <c r="I18" s="311">
        <f>'2-2'!I21</f>
        <v>6</v>
      </c>
      <c r="J18" s="364">
        <f>'2-2'!J21</f>
        <v>30000</v>
      </c>
      <c r="K18" s="365" t="str">
        <f>'2-2'!K21</f>
        <v>事例視察(定)</v>
      </c>
      <c r="L18" s="219">
        <f>'2-2'!L21</f>
        <v>37330</v>
      </c>
      <c r="M18" s="311">
        <f>'2-2'!M21</f>
        <v>1</v>
      </c>
      <c r="N18" s="311">
        <f>'2-2'!N21</f>
        <v>1</v>
      </c>
      <c r="O18" s="337">
        <f t="shared" si="3"/>
        <v>37330</v>
      </c>
      <c r="P18" s="366">
        <f>'2-2'!P21</f>
        <v>0</v>
      </c>
      <c r="Q18" s="367">
        <f>'2-2'!Q21</f>
        <v>0</v>
      </c>
      <c r="R18" s="24">
        <f>IF(AND(ISNA(MATCH($D18,'随時②-2'!$D$4:$D$18,0)),ISNA(MATCH($D18,'随時③-2'!$D$4:$D$18,0))),0,1)</f>
        <v>0</v>
      </c>
      <c r="S18" s="61" t="str">
        <f t="shared" si="0"/>
        <v/>
      </c>
      <c r="T18" s="61" t="str">
        <f t="shared" si="1"/>
        <v/>
      </c>
      <c r="U18" s="5">
        <f t="shared" si="2"/>
        <v>2</v>
      </c>
    </row>
    <row r="19" spans="1:21" ht="30" customHeight="1" x14ac:dyDescent="0.15">
      <c r="A19" s="361">
        <f>'1-2'!A22</f>
        <v>4</v>
      </c>
      <c r="B19" s="362" t="str">
        <f>'1-2'!B22</f>
        <v>定4</v>
      </c>
      <c r="C19" s="363" t="str">
        <f>'1-2'!C22</f>
        <v>学校力の向上</v>
      </c>
      <c r="D19" s="249">
        <v>19</v>
      </c>
      <c r="E19" s="309" t="str">
        <f>'2-2'!E22</f>
        <v>消耗需用費</v>
      </c>
      <c r="F19" s="310" t="str">
        <f>'2-2'!F22</f>
        <v>全国定時制通信制高等学校長会資料代(定)</v>
      </c>
      <c r="G19" s="219">
        <f>'2-2'!G22</f>
        <v>3000</v>
      </c>
      <c r="H19" s="311">
        <f>'2-2'!H22</f>
        <v>1</v>
      </c>
      <c r="I19" s="311">
        <f>'2-2'!I22</f>
        <v>1</v>
      </c>
      <c r="J19" s="364">
        <f>'2-2'!J22</f>
        <v>3000</v>
      </c>
      <c r="K19" s="365" t="str">
        <f>'2-2'!K22</f>
        <v>全国定時制通信制高等学校長会資料代(定)</v>
      </c>
      <c r="L19" s="219">
        <f>'2-2'!L22</f>
        <v>3000</v>
      </c>
      <c r="M19" s="311">
        <f>'2-2'!M22</f>
        <v>1</v>
      </c>
      <c r="N19" s="311">
        <f>'2-2'!N22</f>
        <v>1</v>
      </c>
      <c r="O19" s="337">
        <f t="shared" si="3"/>
        <v>3000</v>
      </c>
      <c r="P19" s="366">
        <f>'2-2'!P22</f>
        <v>0</v>
      </c>
      <c r="Q19" s="367">
        <f>'2-2'!Q22</f>
        <v>0</v>
      </c>
      <c r="R19" s="24">
        <f>IF(AND(ISNA(MATCH($D19,'随時②-2'!$D$4:$D$18,0)),ISNA(MATCH($D19,'随時③-2'!$D$4:$D$18,0))),0,1)</f>
        <v>0</v>
      </c>
      <c r="S19" s="61" t="str">
        <f t="shared" si="0"/>
        <v/>
      </c>
      <c r="T19" s="61" t="str">
        <f t="shared" si="1"/>
        <v/>
      </c>
      <c r="U19" s="5">
        <f t="shared" si="2"/>
        <v>4</v>
      </c>
    </row>
    <row r="20" spans="1:21" ht="30" customHeight="1" x14ac:dyDescent="0.15">
      <c r="A20" s="361">
        <f>'1-2'!A23</f>
        <v>4</v>
      </c>
      <c r="B20" s="362" t="str">
        <f>'1-2'!B23</f>
        <v>定4</v>
      </c>
      <c r="C20" s="363" t="str">
        <f>'1-2'!C23</f>
        <v>学校力の向上</v>
      </c>
      <c r="D20" s="249">
        <v>20</v>
      </c>
      <c r="E20" s="309" t="str">
        <f>'2-2'!E23</f>
        <v>消耗需用費</v>
      </c>
      <c r="F20" s="310" t="str">
        <f>'2-2'!F23</f>
        <v>全国高等学校長協会・研究協議会資料代(定)</v>
      </c>
      <c r="G20" s="219">
        <f>'2-2'!G23</f>
        <v>3000</v>
      </c>
      <c r="H20" s="311">
        <f>'2-2'!H23</f>
        <v>1</v>
      </c>
      <c r="I20" s="311">
        <f>'2-2'!I23</f>
        <v>1</v>
      </c>
      <c r="J20" s="364">
        <f>'2-2'!J23</f>
        <v>3000</v>
      </c>
      <c r="K20" s="365" t="str">
        <f>'2-2'!K23</f>
        <v>全国高等学校長協会・研究協議会資料代(定)</v>
      </c>
      <c r="L20" s="219">
        <f>'2-2'!L23</f>
        <v>3000</v>
      </c>
      <c r="M20" s="311">
        <f>'2-2'!M23</f>
        <v>1</v>
      </c>
      <c r="N20" s="311">
        <f>'2-2'!N23</f>
        <v>1</v>
      </c>
      <c r="O20" s="337">
        <f t="shared" si="3"/>
        <v>3000</v>
      </c>
      <c r="P20" s="366">
        <f>'2-2'!P23</f>
        <v>0</v>
      </c>
      <c r="Q20" s="367">
        <f>'2-2'!Q23</f>
        <v>0</v>
      </c>
      <c r="R20" s="24">
        <f>IF(AND(ISNA(MATCH($D20,'随時②-2'!$D$4:$D$18,0)),ISNA(MATCH($D20,'随時③-2'!$D$4:$D$18,0))),0,1)</f>
        <v>0</v>
      </c>
      <c r="S20" s="61" t="str">
        <f t="shared" si="0"/>
        <v/>
      </c>
      <c r="T20" s="61" t="str">
        <f t="shared" si="1"/>
        <v/>
      </c>
      <c r="U20" s="5">
        <f t="shared" si="2"/>
        <v>4</v>
      </c>
    </row>
    <row r="21" spans="1:21" ht="30" customHeight="1" x14ac:dyDescent="0.15">
      <c r="A21" s="361">
        <f>'1-2'!A24</f>
        <v>4</v>
      </c>
      <c r="B21" s="362" t="str">
        <f>'1-2'!B24</f>
        <v>定4</v>
      </c>
      <c r="C21" s="363" t="str">
        <f>'1-2'!C24</f>
        <v>学校力の向上</v>
      </c>
      <c r="D21" s="249">
        <v>21</v>
      </c>
      <c r="E21" s="309" t="str">
        <f>'2-2'!E24</f>
        <v>消耗需用費</v>
      </c>
      <c r="F21" s="310" t="str">
        <f>'2-2'!F24</f>
        <v>近畿地区定時制通信制高等学校校長会資料代(定)</v>
      </c>
      <c r="G21" s="219">
        <f>'2-2'!G24</f>
        <v>1000</v>
      </c>
      <c r="H21" s="311">
        <f>'2-2'!H24</f>
        <v>1</v>
      </c>
      <c r="I21" s="311">
        <f>'2-2'!I24</f>
        <v>1</v>
      </c>
      <c r="J21" s="364">
        <f>'2-2'!J24</f>
        <v>1000</v>
      </c>
      <c r="K21" s="365" t="str">
        <f>'2-2'!K24</f>
        <v>近畿地区定時制通信制高等学校校長会資料代(定)</v>
      </c>
      <c r="L21" s="219">
        <f>'2-2'!L24</f>
        <v>2000</v>
      </c>
      <c r="M21" s="311">
        <f>'2-2'!M24</f>
        <v>1</v>
      </c>
      <c r="N21" s="311">
        <f>'2-2'!N24</f>
        <v>1</v>
      </c>
      <c r="O21" s="337">
        <f t="shared" si="3"/>
        <v>2000</v>
      </c>
      <c r="P21" s="366">
        <f>'2-2'!P24</f>
        <v>0</v>
      </c>
      <c r="Q21" s="367">
        <f>'2-2'!Q24</f>
        <v>0</v>
      </c>
      <c r="R21" s="24">
        <f>IF(AND(ISNA(MATCH($D21,'随時②-2'!$D$4:$D$18,0)),ISNA(MATCH($D21,'随時③-2'!$D$4:$D$18,0))),0,1)</f>
        <v>0</v>
      </c>
      <c r="S21" s="61" t="str">
        <f t="shared" si="0"/>
        <v/>
      </c>
      <c r="T21" s="61" t="str">
        <f t="shared" si="1"/>
        <v/>
      </c>
      <c r="U21" s="5">
        <f t="shared" si="2"/>
        <v>4</v>
      </c>
    </row>
    <row r="22" spans="1:21" ht="30" customHeight="1" x14ac:dyDescent="0.15">
      <c r="A22" s="361">
        <f>'1-2'!A25</f>
        <v>4</v>
      </c>
      <c r="B22" s="362" t="str">
        <f>'1-2'!B25</f>
        <v>定4</v>
      </c>
      <c r="C22" s="363" t="str">
        <f>'1-2'!C25</f>
        <v>学校力の向上</v>
      </c>
      <c r="D22" s="249">
        <v>22</v>
      </c>
      <c r="E22" s="309" t="str">
        <f>'2-2'!E25</f>
        <v>消耗需用費</v>
      </c>
      <c r="F22" s="310" t="str">
        <f>'2-2'!F25</f>
        <v>全国高等学校定時制通信制教頭副校長協会教育研究協議会近畿支部総会資料代(定)</v>
      </c>
      <c r="G22" s="219">
        <f>'2-2'!G25</f>
        <v>2000</v>
      </c>
      <c r="H22" s="311">
        <f>'2-2'!H25</f>
        <v>1</v>
      </c>
      <c r="I22" s="311">
        <f>'2-2'!I25</f>
        <v>1</v>
      </c>
      <c r="J22" s="364">
        <f>'2-2'!J25</f>
        <v>2000</v>
      </c>
      <c r="K22" s="365" t="str">
        <f>'2-2'!K25</f>
        <v>全国高等学校定時制通信制教頭副校長協会教育研究協議会近畿支部総会資料代(定)</v>
      </c>
      <c r="L22" s="219">
        <f>'2-2'!L25</f>
        <v>2000</v>
      </c>
      <c r="M22" s="311">
        <f>'2-2'!M25</f>
        <v>1</v>
      </c>
      <c r="N22" s="311">
        <f>'2-2'!N25</f>
        <v>1</v>
      </c>
      <c r="O22" s="337">
        <f t="shared" si="3"/>
        <v>2000</v>
      </c>
      <c r="P22" s="366">
        <f>'2-2'!P25</f>
        <v>0</v>
      </c>
      <c r="Q22" s="367">
        <f>'2-2'!Q25</f>
        <v>0</v>
      </c>
      <c r="R22" s="24">
        <f>IF(AND(ISNA(MATCH($D22,'随時②-2'!$D$4:$D$18,0)),ISNA(MATCH($D22,'随時③-2'!$D$4:$D$18,0))),0,1)</f>
        <v>0</v>
      </c>
      <c r="S22" s="61" t="str">
        <f t="shared" si="0"/>
        <v/>
      </c>
      <c r="T22" s="61" t="str">
        <f t="shared" si="1"/>
        <v/>
      </c>
      <c r="U22" s="5">
        <f t="shared" si="2"/>
        <v>4</v>
      </c>
    </row>
    <row r="23" spans="1:21" ht="30" customHeight="1" x14ac:dyDescent="0.15">
      <c r="A23" s="361">
        <f>'1-2'!A26</f>
        <v>4</v>
      </c>
      <c r="B23" s="362" t="str">
        <f>'1-2'!B26</f>
        <v>定4</v>
      </c>
      <c r="C23" s="363" t="str">
        <f>'1-2'!C26</f>
        <v>学校力の向上</v>
      </c>
      <c r="D23" s="249">
        <v>23</v>
      </c>
      <c r="E23" s="309" t="str">
        <f>'2-2'!E26</f>
        <v>消耗需用費</v>
      </c>
      <c r="F23" s="310" t="str">
        <f>'2-2'!F26</f>
        <v>全国高等学校定時制通信制教育振興会近畿支部総会ならびに研究協議会資料代(定)</v>
      </c>
      <c r="G23" s="219">
        <f>'2-2'!G26</f>
        <v>2000</v>
      </c>
      <c r="H23" s="311">
        <f>'2-2'!H26</f>
        <v>1</v>
      </c>
      <c r="I23" s="311">
        <f>'2-2'!I26</f>
        <v>2</v>
      </c>
      <c r="J23" s="364">
        <f>'2-2'!J26</f>
        <v>4000</v>
      </c>
      <c r="K23" s="365" t="str">
        <f>'2-2'!K26</f>
        <v>全国高等学校定時制通信制教育振興会近畿支部総会ならびに研究協議会資料代(定)</v>
      </c>
      <c r="L23" s="219">
        <f>'2-2'!L26</f>
        <v>2000</v>
      </c>
      <c r="M23" s="311">
        <f>'2-2'!M26</f>
        <v>1</v>
      </c>
      <c r="N23" s="311">
        <f>'2-2'!N26</f>
        <v>2</v>
      </c>
      <c r="O23" s="337">
        <f t="shared" si="3"/>
        <v>4000</v>
      </c>
      <c r="P23" s="366">
        <f>'2-2'!P26</f>
        <v>0</v>
      </c>
      <c r="Q23" s="367">
        <f>'2-2'!Q26</f>
        <v>0</v>
      </c>
      <c r="R23" s="24">
        <f>IF(AND(ISNA(MATCH($D23,'随時②-2'!$D$4:$D$18,0)),ISNA(MATCH($D23,'随時③-2'!$D$4:$D$18,0))),0,1)</f>
        <v>0</v>
      </c>
      <c r="S23" s="61" t="str">
        <f t="shared" si="0"/>
        <v/>
      </c>
      <c r="T23" s="61" t="str">
        <f t="shared" si="1"/>
        <v/>
      </c>
      <c r="U23" s="5">
        <f t="shared" si="2"/>
        <v>4</v>
      </c>
    </row>
    <row r="24" spans="1:21" ht="30" customHeight="1" x14ac:dyDescent="0.15">
      <c r="A24" s="361">
        <f>'1-2'!A27</f>
        <v>4</v>
      </c>
      <c r="B24" s="362" t="str">
        <f>'1-2'!B27</f>
        <v>定4</v>
      </c>
      <c r="C24" s="363" t="str">
        <f>'1-2'!C27</f>
        <v>学校力の向上</v>
      </c>
      <c r="D24" s="249">
        <v>24</v>
      </c>
      <c r="E24" s="309" t="str">
        <f>'2-2'!E27</f>
        <v>旅費</v>
      </c>
      <c r="F24" s="310" t="str">
        <f>'2-2'!F27</f>
        <v>全国高等学校長協会・研究協議会旅費(定)</v>
      </c>
      <c r="G24" s="219">
        <f>'2-2'!G27</f>
        <v>40000</v>
      </c>
      <c r="H24" s="311">
        <f>'2-2'!H27</f>
        <v>1</v>
      </c>
      <c r="I24" s="311">
        <f>'2-2'!I27</f>
        <v>1</v>
      </c>
      <c r="J24" s="364">
        <f>'2-2'!J27</f>
        <v>40000</v>
      </c>
      <c r="K24" s="365" t="str">
        <f>'2-2'!K27</f>
        <v>全国高等学校長協会・研究協議会旅費(定)</v>
      </c>
      <c r="L24" s="219">
        <f>'2-2'!L27</f>
        <v>39650</v>
      </c>
      <c r="M24" s="311">
        <f>'2-2'!M27</f>
        <v>1</v>
      </c>
      <c r="N24" s="311">
        <f>'2-2'!N27</f>
        <v>1</v>
      </c>
      <c r="O24" s="337">
        <f t="shared" si="3"/>
        <v>39650</v>
      </c>
      <c r="P24" s="366">
        <f>'2-2'!P27</f>
        <v>0</v>
      </c>
      <c r="Q24" s="367">
        <f>'2-2'!Q27</f>
        <v>0</v>
      </c>
      <c r="R24" s="24">
        <f>IF(AND(ISNA(MATCH($D24,'随時②-2'!$D$4:$D$18,0)),ISNA(MATCH($D24,'随時③-2'!$D$4:$D$18,0))),0,1)</f>
        <v>0</v>
      </c>
      <c r="S24" s="61" t="str">
        <f t="shared" si="0"/>
        <v/>
      </c>
      <c r="T24" s="61" t="str">
        <f t="shared" si="1"/>
        <v/>
      </c>
      <c r="U24" s="5">
        <f t="shared" si="2"/>
        <v>2</v>
      </c>
    </row>
    <row r="25" spans="1:21" ht="30" customHeight="1" x14ac:dyDescent="0.15">
      <c r="A25" s="361">
        <f>'随時①-2'!A4</f>
        <v>1</v>
      </c>
      <c r="B25" s="362" t="str">
        <f>'随時①-2'!B4</f>
        <v>1-(1)-イ</v>
      </c>
      <c r="C25" s="363" t="str">
        <f>'随時①-2'!C4</f>
        <v>課題研究の充実</v>
      </c>
      <c r="D25" s="258">
        <v>101</v>
      </c>
      <c r="E25" s="310" t="str">
        <f>'2-2'!E104</f>
        <v>報償費</v>
      </c>
      <c r="F25" s="310" t="str">
        <f>'2-2'!F104</f>
        <v>大学教授による論文作成指導のための報償費</v>
      </c>
      <c r="G25" s="219">
        <f>'2-2'!G104</f>
        <v>12000</v>
      </c>
      <c r="H25" s="311">
        <f>'2-2'!H104</f>
        <v>1</v>
      </c>
      <c r="I25" s="311">
        <f>'2-2'!I104</f>
        <v>1</v>
      </c>
      <c r="J25" s="364">
        <f>'2-2'!J104</f>
        <v>12000</v>
      </c>
      <c r="K25" s="365" t="str">
        <f>'2-2'!K104</f>
        <v>大学教授による論文作成指導のための報償費</v>
      </c>
      <c r="L25" s="219">
        <f>'2-2'!L104</f>
        <v>12000</v>
      </c>
      <c r="M25" s="311">
        <f>'2-2'!M104</f>
        <v>1</v>
      </c>
      <c r="N25" s="311">
        <f>'2-2'!N104</f>
        <v>1</v>
      </c>
      <c r="O25" s="337">
        <f t="shared" ref="O25:O36" si="4">L25*M25*N25</f>
        <v>12000</v>
      </c>
      <c r="P25" s="366">
        <f>'2-2'!P104</f>
        <v>0</v>
      </c>
      <c r="Q25" s="367"/>
      <c r="R25" s="24">
        <f>IF(AND(ISNA(MATCH($D25,'随時②-2'!$D$4:$D$18,0)),ISNA(MATCH($D25,'随時③-2'!$D$4:$D$18,0))),0,1)</f>
        <v>0</v>
      </c>
      <c r="S25" s="61" t="str">
        <f t="shared" ref="S25:S36" si="5">IF(P25="◎",J25,"")</f>
        <v/>
      </c>
      <c r="T25" s="61" t="str">
        <f t="shared" ref="T25:T36" si="6">IF(P25="◎",O25,"")</f>
        <v/>
      </c>
      <c r="U25" s="5">
        <f t="shared" si="2"/>
        <v>1</v>
      </c>
    </row>
    <row r="26" spans="1:21" ht="30" customHeight="1" x14ac:dyDescent="0.15">
      <c r="A26" s="361">
        <f>'随時①-2'!A5</f>
        <v>1</v>
      </c>
      <c r="B26" s="362" t="str">
        <f>'随時①-2'!B5</f>
        <v>1-(1)-ウ</v>
      </c>
      <c r="C26" s="363" t="str">
        <f>'随時①-2'!C5</f>
        <v>進路実現</v>
      </c>
      <c r="D26" s="249">
        <v>102</v>
      </c>
      <c r="E26" s="309" t="str">
        <f>'2-2'!E105</f>
        <v>報償費</v>
      </c>
      <c r="F26" s="309" t="str">
        <f>'2-2'!F105</f>
        <v>茶道体験講師謝金(全)</v>
      </c>
      <c r="G26" s="316">
        <f>'2-2'!G105</f>
        <v>85000</v>
      </c>
      <c r="H26" s="317">
        <f>'2-2'!H105</f>
        <v>1</v>
      </c>
      <c r="I26" s="317">
        <f>'2-2'!I105</f>
        <v>2</v>
      </c>
      <c r="J26" s="371">
        <f>'2-2'!J105</f>
        <v>170000</v>
      </c>
      <c r="K26" s="365" t="str">
        <f>'2-2'!K105</f>
        <v>茶道体験講師謝金(全)</v>
      </c>
      <c r="L26" s="219">
        <f>'2-2'!L105</f>
        <v>85000</v>
      </c>
      <c r="M26" s="311">
        <f>'2-2'!M105</f>
        <v>1</v>
      </c>
      <c r="N26" s="311">
        <f>'2-2'!N105</f>
        <v>2</v>
      </c>
      <c r="O26" s="304">
        <f t="shared" si="4"/>
        <v>170000</v>
      </c>
      <c r="P26" s="366">
        <f>'2-2'!P105</f>
        <v>0</v>
      </c>
      <c r="Q26" s="367"/>
      <c r="R26" s="24">
        <f>IF(AND(ISNA(MATCH($D26,'随時②-2'!$D$4:$D$18,0)),ISNA(MATCH($D26,'随時③-2'!$D$4:$D$18,0))),0,1)</f>
        <v>0</v>
      </c>
      <c r="S26" s="61" t="str">
        <f t="shared" si="5"/>
        <v/>
      </c>
      <c r="T26" s="61" t="str">
        <f t="shared" si="6"/>
        <v/>
      </c>
      <c r="U26" s="5">
        <f t="shared" si="2"/>
        <v>1</v>
      </c>
    </row>
    <row r="27" spans="1:21" ht="30" customHeight="1" x14ac:dyDescent="0.15">
      <c r="A27" s="361">
        <f>'随時①-2'!A6</f>
        <v>1</v>
      </c>
      <c r="B27" s="362" t="str">
        <f>'随時①-2'!B6</f>
        <v>1-(1)-ウ</v>
      </c>
      <c r="C27" s="363" t="str">
        <f>'随時①-2'!C6</f>
        <v>進路実現</v>
      </c>
      <c r="D27" s="249">
        <v>103</v>
      </c>
      <c r="E27" s="309" t="str">
        <f>'2-2'!E106</f>
        <v>旅費</v>
      </c>
      <c r="F27" s="309" t="str">
        <f>'2-2'!F106</f>
        <v>先進的進路指導実践校視察(全)</v>
      </c>
      <c r="G27" s="316">
        <f>'2-2'!G106</f>
        <v>31540</v>
      </c>
      <c r="H27" s="317">
        <f>'2-2'!H106</f>
        <v>1</v>
      </c>
      <c r="I27" s="317">
        <f>'2-2'!I106</f>
        <v>1</v>
      </c>
      <c r="J27" s="371">
        <f>'2-2'!J106</f>
        <v>31540</v>
      </c>
      <c r="K27" s="365" t="str">
        <f>'2-2'!K106</f>
        <v>先進的進路指導実践校視察(全)</v>
      </c>
      <c r="L27" s="219">
        <f>'2-2'!L106</f>
        <v>29640</v>
      </c>
      <c r="M27" s="311">
        <f>'2-2'!M106</f>
        <v>1</v>
      </c>
      <c r="N27" s="311">
        <f>'2-2'!N106</f>
        <v>1</v>
      </c>
      <c r="O27" s="304">
        <f t="shared" si="4"/>
        <v>29640</v>
      </c>
      <c r="P27" s="366">
        <f>'2-2'!P106</f>
        <v>0</v>
      </c>
      <c r="Q27" s="367"/>
      <c r="R27" s="24">
        <f>IF(AND(ISNA(MATCH($D27,'随時②-2'!$D$4:$D$18,0)),ISNA(MATCH($D27,'随時③-2'!$D$4:$D$18,0))),0,1)</f>
        <v>0</v>
      </c>
      <c r="S27" s="61" t="str">
        <f t="shared" si="5"/>
        <v/>
      </c>
      <c r="T27" s="61" t="str">
        <f t="shared" si="6"/>
        <v/>
      </c>
      <c r="U27" s="5">
        <f t="shared" si="2"/>
        <v>2</v>
      </c>
    </row>
    <row r="28" spans="1:21" ht="30" customHeight="1" x14ac:dyDescent="0.15">
      <c r="A28" s="361">
        <f>'随時①-2'!A7</f>
        <v>1</v>
      </c>
      <c r="B28" s="362" t="str">
        <f>'随時①-2'!B7</f>
        <v>1-(1)-ウ</v>
      </c>
      <c r="C28" s="363" t="str">
        <f>'随時①-2'!C7</f>
        <v>進路実現</v>
      </c>
      <c r="D28" s="249">
        <v>104</v>
      </c>
      <c r="E28" s="309" t="str">
        <f>'2-2'!E107</f>
        <v>旅費</v>
      </c>
      <c r="F28" s="309" t="str">
        <f>'2-2'!F107</f>
        <v>先進的進路指導実践校視察(全)</v>
      </c>
      <c r="G28" s="316">
        <f>'2-2'!G107</f>
        <v>32260</v>
      </c>
      <c r="H28" s="317">
        <f>'2-2'!H107</f>
        <v>1</v>
      </c>
      <c r="I28" s="317">
        <f>'2-2'!I107</f>
        <v>1</v>
      </c>
      <c r="J28" s="371">
        <f>'2-2'!J107</f>
        <v>32260</v>
      </c>
      <c r="K28" s="365" t="str">
        <f>'2-2'!K107</f>
        <v>先進的進路指導実践校視察(全)</v>
      </c>
      <c r="L28" s="219">
        <f>'2-2'!L107</f>
        <v>29640</v>
      </c>
      <c r="M28" s="311">
        <f>'2-2'!M107</f>
        <v>1</v>
      </c>
      <c r="N28" s="311">
        <f>'2-2'!N107</f>
        <v>1</v>
      </c>
      <c r="O28" s="304">
        <f t="shared" si="4"/>
        <v>29640</v>
      </c>
      <c r="P28" s="366">
        <f>'2-2'!P107</f>
        <v>0</v>
      </c>
      <c r="Q28" s="367"/>
      <c r="R28" s="24">
        <f>IF(AND(ISNA(MATCH($D28,'随時②-2'!$D$4:$D$18,0)),ISNA(MATCH($D28,'随時③-2'!$D$4:$D$18,0))),0,1)</f>
        <v>0</v>
      </c>
      <c r="S28" s="61" t="str">
        <f t="shared" si="5"/>
        <v/>
      </c>
      <c r="T28" s="61" t="str">
        <f t="shared" si="6"/>
        <v/>
      </c>
      <c r="U28" s="5">
        <f t="shared" si="2"/>
        <v>2</v>
      </c>
    </row>
    <row r="29" spans="1:21" ht="35.25" customHeight="1" x14ac:dyDescent="0.15">
      <c r="A29" s="361">
        <f>'随時①-2'!A8</f>
        <v>4</v>
      </c>
      <c r="B29" s="362" t="str">
        <f>'随時①-2'!B8</f>
        <v>3-3-ア</v>
      </c>
      <c r="C29" s="493" t="str">
        <f>'随時①-2'!C8</f>
        <v>外部機関、キャリアコンサルタント（CC）との連携強化</v>
      </c>
      <c r="D29" s="249">
        <v>105</v>
      </c>
      <c r="E29" s="309" t="str">
        <f>'2-2'!E108</f>
        <v>報償費</v>
      </c>
      <c r="F29" s="309" t="str">
        <f>'2-2'!F108</f>
        <v>就職コーディネーターの活用（定）</v>
      </c>
      <c r="G29" s="316">
        <f>'2-2'!G108</f>
        <v>2500</v>
      </c>
      <c r="H29" s="317">
        <f>'2-2'!H108</f>
        <v>1</v>
      </c>
      <c r="I29" s="317">
        <f>'2-2'!I108</f>
        <v>4</v>
      </c>
      <c r="J29" s="371">
        <f>'2-2'!J108</f>
        <v>10000</v>
      </c>
      <c r="K29" s="365" t="str">
        <f>'2-2'!K108</f>
        <v>就職コーディネーターの活用（定）</v>
      </c>
      <c r="L29" s="219">
        <f>'2-2'!L108</f>
        <v>2500</v>
      </c>
      <c r="M29" s="311">
        <f>'2-2'!M108</f>
        <v>1</v>
      </c>
      <c r="N29" s="311">
        <f>'2-2'!N108</f>
        <v>4</v>
      </c>
      <c r="O29" s="304">
        <f t="shared" si="4"/>
        <v>10000</v>
      </c>
      <c r="P29" s="366">
        <f>'2-2'!P108</f>
        <v>0</v>
      </c>
      <c r="Q29" s="367" t="str">
        <f>'2-2'!Q108</f>
        <v>令和元年6月18日開催</v>
      </c>
      <c r="R29" s="24">
        <f>IF(AND(ISNA(MATCH($D29,'随時②-2'!$D$4:$D$18,0)),ISNA(MATCH($D29,'随時③-2'!$D$4:$D$18,0))),0,1)</f>
        <v>0</v>
      </c>
      <c r="S29" s="61" t="str">
        <f t="shared" si="5"/>
        <v/>
      </c>
      <c r="T29" s="61" t="str">
        <f t="shared" si="6"/>
        <v/>
      </c>
      <c r="U29" s="5">
        <f t="shared" si="2"/>
        <v>1</v>
      </c>
    </row>
    <row r="30" spans="1:21" ht="35.25" customHeight="1" x14ac:dyDescent="0.15">
      <c r="A30" s="361">
        <f>'随時①-2'!A9</f>
        <v>4</v>
      </c>
      <c r="B30" s="362" t="str">
        <f>'随時①-2'!B9</f>
        <v>3-3-ア</v>
      </c>
      <c r="C30" s="493" t="str">
        <f>'随時①-2'!C9</f>
        <v>外部機関、キャリアコンサルタント（CC）との連携強化</v>
      </c>
      <c r="D30" s="249">
        <v>106</v>
      </c>
      <c r="E30" s="309" t="str">
        <f>'2-2'!E109</f>
        <v>報償費</v>
      </c>
      <c r="F30" s="309" t="str">
        <f>'2-2'!F109</f>
        <v>スクールカウンセラーの活用（定）</v>
      </c>
      <c r="G30" s="316">
        <f>'2-2'!G109</f>
        <v>5200</v>
      </c>
      <c r="H30" s="317">
        <f>'2-2'!H109</f>
        <v>1</v>
      </c>
      <c r="I30" s="317">
        <f>'2-2'!I109</f>
        <v>2</v>
      </c>
      <c r="J30" s="371">
        <f>'2-2'!J109</f>
        <v>10400</v>
      </c>
      <c r="K30" s="365" t="str">
        <f>'2-2'!K109</f>
        <v>スクールカウンセラーの活用（定）</v>
      </c>
      <c r="L30" s="219">
        <f>'2-2'!L109</f>
        <v>5200</v>
      </c>
      <c r="M30" s="311">
        <f>'2-2'!M109</f>
        <v>1</v>
      </c>
      <c r="N30" s="311">
        <f>'2-2'!N109</f>
        <v>2</v>
      </c>
      <c r="O30" s="304">
        <f t="shared" si="4"/>
        <v>10400</v>
      </c>
      <c r="P30" s="366">
        <f>'2-2'!P109</f>
        <v>0</v>
      </c>
      <c r="Q30" s="367" t="str">
        <f>'2-2'!Q109</f>
        <v>令和元年6月19日開催</v>
      </c>
      <c r="R30" s="24">
        <f>IF(AND(ISNA(MATCH($D30,'随時②-2'!$D$4:$D$18,0)),ISNA(MATCH($D30,'随時③-2'!$D$4:$D$18,0))),0,1)</f>
        <v>0</v>
      </c>
      <c r="S30" s="61" t="str">
        <f t="shared" si="5"/>
        <v/>
      </c>
      <c r="T30" s="61" t="str">
        <f t="shared" si="6"/>
        <v/>
      </c>
      <c r="U30" s="5">
        <f t="shared" si="2"/>
        <v>1</v>
      </c>
    </row>
    <row r="31" spans="1:21" ht="43.5" customHeight="1" x14ac:dyDescent="0.15">
      <c r="A31" s="361">
        <f>'随時①-2'!A10</f>
        <v>4</v>
      </c>
      <c r="B31" s="362" t="str">
        <f>'随時①-2'!B10</f>
        <v>3-3-(1)</v>
      </c>
      <c r="C31" s="493" t="str">
        <f>'随時①-2'!C10</f>
        <v>入学から卒業までの期間を見通した、キャリア教育・人権教育の計画の策定</v>
      </c>
      <c r="D31" s="249">
        <v>107</v>
      </c>
      <c r="E31" s="309" t="str">
        <f>'2-2'!E110</f>
        <v>報償費</v>
      </c>
      <c r="F31" s="309" t="str">
        <f>'2-2'!F110</f>
        <v>性に関する講演会　謝金（定）</v>
      </c>
      <c r="G31" s="316">
        <f>'2-2'!G110</f>
        <v>20000</v>
      </c>
      <c r="H31" s="317">
        <f>'2-2'!H110</f>
        <v>1</v>
      </c>
      <c r="I31" s="317">
        <f>'2-2'!I110</f>
        <v>1</v>
      </c>
      <c r="J31" s="371">
        <f>'2-2'!J110</f>
        <v>20000</v>
      </c>
      <c r="K31" s="365" t="str">
        <f>'2-2'!K110</f>
        <v>性に関する講演会　謝金（定）</v>
      </c>
      <c r="L31" s="219">
        <f>'2-2'!L110</f>
        <v>20000</v>
      </c>
      <c r="M31" s="311">
        <f>'2-2'!M110</f>
        <v>1</v>
      </c>
      <c r="N31" s="311">
        <f>'2-2'!N110</f>
        <v>1</v>
      </c>
      <c r="O31" s="304">
        <f t="shared" si="4"/>
        <v>20000</v>
      </c>
      <c r="P31" s="366">
        <f>'2-2'!P110</f>
        <v>0</v>
      </c>
      <c r="Q31" s="367" t="str">
        <f>'2-2'!Q110</f>
        <v>令和元年6月25日開催</v>
      </c>
      <c r="R31" s="24">
        <f>IF(AND(ISNA(MATCH($D31,'随時②-2'!$D$4:$D$18,0)),ISNA(MATCH($D31,'随時③-2'!$D$4:$D$18,0))),0,1)</f>
        <v>0</v>
      </c>
      <c r="S31" s="61" t="str">
        <f t="shared" si="5"/>
        <v/>
      </c>
      <c r="T31" s="61" t="str">
        <f t="shared" si="6"/>
        <v/>
      </c>
      <c r="U31" s="5">
        <f t="shared" si="2"/>
        <v>1</v>
      </c>
    </row>
    <row r="32" spans="1:21" ht="30" customHeight="1" x14ac:dyDescent="0.15">
      <c r="A32" s="361">
        <f>'随時②-2'!A21</f>
        <v>0</v>
      </c>
      <c r="B32" s="362">
        <f>'随時②-2'!B21</f>
        <v>0</v>
      </c>
      <c r="C32" s="363">
        <f>'随時②-2'!C21</f>
        <v>0</v>
      </c>
      <c r="D32" s="258">
        <v>201</v>
      </c>
      <c r="E32" s="310" t="str">
        <f>'2-2'!E124</f>
        <v>負担金、補助及び交付金</v>
      </c>
      <c r="F32" s="310" t="str">
        <f>'2-2'!F124</f>
        <v>各種団体負担金（会費）</v>
      </c>
      <c r="G32" s="219">
        <f>'2-2'!G124</f>
        <v>106080</v>
      </c>
      <c r="H32" s="311">
        <f>'2-2'!H124</f>
        <v>1</v>
      </c>
      <c r="I32" s="311">
        <f>'2-2'!I124</f>
        <v>1</v>
      </c>
      <c r="J32" s="357">
        <f>'2-2'!J124</f>
        <v>106080</v>
      </c>
      <c r="K32" s="372" t="str">
        <f>'2-2'!K124</f>
        <v>各種団体負担金（会費）</v>
      </c>
      <c r="L32" s="298">
        <f>'2-2'!L124</f>
        <v>100080</v>
      </c>
      <c r="M32" s="299">
        <f>'2-2'!M124</f>
        <v>1</v>
      </c>
      <c r="N32" s="299">
        <f>'2-2'!N124</f>
        <v>1</v>
      </c>
      <c r="O32" s="358">
        <f t="shared" si="4"/>
        <v>100080</v>
      </c>
      <c r="P32" s="359">
        <f>'2-2'!P124</f>
        <v>0</v>
      </c>
      <c r="Q32" s="360">
        <f>'2-2'!Q124</f>
        <v>0</v>
      </c>
      <c r="R32" s="24">
        <f>IF(AND(ISNA(MATCH($D32,'随時②-2'!$D$4:$D$18,0)),ISNA(MATCH($D32,'随時③-2'!$D$4:$D$18,0))),0,1)</f>
        <v>0</v>
      </c>
      <c r="S32" s="61" t="str">
        <f t="shared" si="5"/>
        <v/>
      </c>
      <c r="T32" s="61" t="str">
        <f t="shared" si="6"/>
        <v/>
      </c>
      <c r="U32" s="5">
        <f t="shared" si="2"/>
        <v>9</v>
      </c>
    </row>
    <row r="33" spans="1:21" ht="30" customHeight="1" x14ac:dyDescent="0.15">
      <c r="A33" s="368">
        <f>'随時②-2'!A22</f>
        <v>1</v>
      </c>
      <c r="B33" s="369" t="str">
        <f>'随時②-2'!B22</f>
        <v>1-(1)-ア</v>
      </c>
      <c r="C33" s="370" t="str">
        <f>'随時②-2'!C22</f>
        <v>授業改善</v>
      </c>
      <c r="D33" s="249">
        <v>202</v>
      </c>
      <c r="E33" s="309" t="str">
        <f>'2-2'!E125</f>
        <v>委託料</v>
      </c>
      <c r="F33" s="309" t="str">
        <f>'2-2'!F125</f>
        <v>授業アンケート委託料(全定)</v>
      </c>
      <c r="G33" s="316">
        <f>'2-2'!G125</f>
        <v>70000</v>
      </c>
      <c r="H33" s="317">
        <f>'2-2'!H125</f>
        <v>1</v>
      </c>
      <c r="I33" s="317">
        <f>'2-2'!I125</f>
        <v>1</v>
      </c>
      <c r="J33" s="371">
        <f>'2-2'!J125</f>
        <v>70000</v>
      </c>
      <c r="K33" s="365" t="str">
        <f>'2-2'!K125</f>
        <v>授業アンケート委託料(全定)</v>
      </c>
      <c r="L33" s="219">
        <f>'2-2'!L125</f>
        <v>69193</v>
      </c>
      <c r="M33" s="311">
        <f>'2-2'!M125</f>
        <v>1</v>
      </c>
      <c r="N33" s="311">
        <f>'2-2'!N125</f>
        <v>1</v>
      </c>
      <c r="O33" s="304">
        <f t="shared" si="4"/>
        <v>69193</v>
      </c>
      <c r="P33" s="366">
        <f>'2-2'!P125</f>
        <v>0</v>
      </c>
      <c r="Q33" s="367">
        <f>'2-2'!Q125</f>
        <v>0</v>
      </c>
      <c r="R33" s="24">
        <f>IF(AND(ISNA(MATCH($D33,'随時②-2'!$D$4:$D$18,0)),ISNA(MATCH($D33,'随時③-2'!$D$4:$D$18,0))),0,1)</f>
        <v>0</v>
      </c>
      <c r="S33" s="61" t="str">
        <f t="shared" si="5"/>
        <v/>
      </c>
      <c r="T33" s="61" t="str">
        <f t="shared" si="6"/>
        <v/>
      </c>
      <c r="U33" s="5">
        <f t="shared" si="2"/>
        <v>6</v>
      </c>
    </row>
    <row r="34" spans="1:21" ht="30" customHeight="1" x14ac:dyDescent="0.15">
      <c r="A34" s="368">
        <f>'随時②-2'!A23</f>
        <v>1</v>
      </c>
      <c r="B34" s="369" t="str">
        <f>'随時②-2'!B23</f>
        <v>1-(1)-ウ</v>
      </c>
      <c r="C34" s="370" t="str">
        <f>'随時②-2'!C23</f>
        <v>進路実現</v>
      </c>
      <c r="D34" s="249">
        <v>203</v>
      </c>
      <c r="E34" s="309" t="str">
        <f>'2-2'!E126</f>
        <v>旅費</v>
      </c>
      <c r="F34" s="309" t="str">
        <f>'2-2'!F126</f>
        <v>先進的進路指導実践校視察(全)</v>
      </c>
      <c r="G34" s="316">
        <f>'2-2'!G126</f>
        <v>29640</v>
      </c>
      <c r="H34" s="317">
        <f>'2-2'!H126</f>
        <v>1</v>
      </c>
      <c r="I34" s="317">
        <f>'2-2'!I126</f>
        <v>1</v>
      </c>
      <c r="J34" s="371">
        <f>'2-2'!J126</f>
        <v>29640</v>
      </c>
      <c r="K34" s="365" t="str">
        <f>'2-2'!K126</f>
        <v>先進的進路指導実践校視察(全)</v>
      </c>
      <c r="L34" s="219">
        <f>'2-2'!L126</f>
        <v>29640</v>
      </c>
      <c r="M34" s="311">
        <f>'2-2'!M126</f>
        <v>1</v>
      </c>
      <c r="N34" s="311">
        <f>'2-2'!N126</f>
        <v>1</v>
      </c>
      <c r="O34" s="304">
        <f t="shared" si="4"/>
        <v>29640</v>
      </c>
      <c r="P34" s="366">
        <f>'2-2'!P126</f>
        <v>0</v>
      </c>
      <c r="Q34" s="367"/>
      <c r="R34" s="24">
        <f>IF(AND(ISNA(MATCH($D34,'随時②-2'!$D$4:$D$18,0)),ISNA(MATCH($D34,'随時③-2'!$D$4:$D$18,0))),0,1)</f>
        <v>0</v>
      </c>
      <c r="S34" s="61" t="str">
        <f t="shared" si="5"/>
        <v/>
      </c>
      <c r="T34" s="61" t="str">
        <f t="shared" si="6"/>
        <v/>
      </c>
      <c r="U34" s="5">
        <f t="shared" si="2"/>
        <v>2</v>
      </c>
    </row>
    <row r="35" spans="1:21" ht="30" customHeight="1" x14ac:dyDescent="0.15">
      <c r="A35" s="368">
        <f>'随時②-2'!A24</f>
        <v>1</v>
      </c>
      <c r="B35" s="369" t="str">
        <f>'随時②-2'!B24</f>
        <v>1-(1)-ウ</v>
      </c>
      <c r="C35" s="370" t="str">
        <f>'随時②-2'!C24</f>
        <v>進路実現</v>
      </c>
      <c r="D35" s="249">
        <v>204</v>
      </c>
      <c r="E35" s="309" t="str">
        <f>'2-2'!E127</f>
        <v>旅費</v>
      </c>
      <c r="F35" s="309" t="str">
        <f>'2-2'!F127</f>
        <v>課題研究講師招聘旅費(全)</v>
      </c>
      <c r="G35" s="316">
        <f>'2-2'!G127</f>
        <v>43140</v>
      </c>
      <c r="H35" s="317">
        <f>'2-2'!H127</f>
        <v>1</v>
      </c>
      <c r="I35" s="317">
        <f>'2-2'!I127</f>
        <v>1</v>
      </c>
      <c r="J35" s="371">
        <f>'2-2'!J127</f>
        <v>43140</v>
      </c>
      <c r="K35" s="365" t="str">
        <f>'2-2'!K127</f>
        <v>課題研究講師招聘旅費(全)</v>
      </c>
      <c r="L35" s="219">
        <f>'2-2'!L127</f>
        <v>43140</v>
      </c>
      <c r="M35" s="311">
        <f>'2-2'!M127</f>
        <v>1</v>
      </c>
      <c r="N35" s="311">
        <f>'2-2'!N127</f>
        <v>1</v>
      </c>
      <c r="O35" s="304">
        <f t="shared" si="4"/>
        <v>43140</v>
      </c>
      <c r="P35" s="366">
        <f>'2-2'!P127</f>
        <v>0</v>
      </c>
      <c r="Q35" s="367"/>
      <c r="R35" s="24">
        <f>IF(AND(ISNA(MATCH($D35,'随時②-2'!$D$4:$D$18,0)),ISNA(MATCH($D35,'随時③-2'!$D$4:$D$18,0))),0,1)</f>
        <v>0</v>
      </c>
      <c r="S35" s="61" t="str">
        <f t="shared" si="5"/>
        <v/>
      </c>
      <c r="T35" s="61" t="str">
        <f t="shared" si="6"/>
        <v/>
      </c>
      <c r="U35" s="5">
        <f t="shared" si="2"/>
        <v>2</v>
      </c>
    </row>
    <row r="36" spans="1:21" ht="30" customHeight="1" thickBot="1" x14ac:dyDescent="0.2">
      <c r="A36" s="368">
        <f>'随時②-2'!A25</f>
        <v>1</v>
      </c>
      <c r="B36" s="369" t="str">
        <f>'随時②-2'!B25</f>
        <v>1-(1)-イ</v>
      </c>
      <c r="C36" s="370" t="str">
        <f>'随時②-2'!C25</f>
        <v>課題研究充実</v>
      </c>
      <c r="D36" s="249">
        <v>205</v>
      </c>
      <c r="E36" s="309" t="str">
        <f>'2-2'!E128</f>
        <v>消耗需用費</v>
      </c>
      <c r="F36" s="309" t="str">
        <f>'2-2'!F128</f>
        <v>課題研究教材費(全)</v>
      </c>
      <c r="G36" s="316">
        <f>'2-2'!G128</f>
        <v>82220</v>
      </c>
      <c r="H36" s="317">
        <f>'2-2'!H128</f>
        <v>1</v>
      </c>
      <c r="I36" s="317">
        <f>'2-2'!I128</f>
        <v>1</v>
      </c>
      <c r="J36" s="371">
        <f>'2-2'!J128</f>
        <v>82220</v>
      </c>
      <c r="K36" s="365" t="str">
        <f>'2-2'!K128</f>
        <v>課題研究教材費(全)</v>
      </c>
      <c r="L36" s="219">
        <f>'2-2'!L128</f>
        <v>82219</v>
      </c>
      <c r="M36" s="311">
        <f>'2-2'!M128</f>
        <v>1</v>
      </c>
      <c r="N36" s="311">
        <f>'2-2'!N128</f>
        <v>1</v>
      </c>
      <c r="O36" s="304">
        <f t="shared" si="4"/>
        <v>82219</v>
      </c>
      <c r="P36" s="366">
        <f>'2-2'!P128</f>
        <v>0</v>
      </c>
      <c r="Q36" s="367"/>
      <c r="R36" s="24">
        <f>IF(AND(ISNA(MATCH($D36,'随時②-2'!$D$4:$D$18,0)),ISNA(MATCH($D36,'随時③-2'!$D$4:$D$18,0))),0,1)</f>
        <v>0</v>
      </c>
      <c r="S36" s="61" t="str">
        <f t="shared" si="5"/>
        <v/>
      </c>
      <c r="T36" s="61" t="str">
        <f t="shared" si="6"/>
        <v/>
      </c>
      <c r="U36" s="5">
        <f t="shared" si="2"/>
        <v>4</v>
      </c>
    </row>
    <row r="37" spans="1:21" x14ac:dyDescent="0.15">
      <c r="A37" s="49"/>
      <c r="B37" s="49"/>
      <c r="C37" s="49"/>
      <c r="D37" s="71"/>
      <c r="E37" s="62"/>
      <c r="F37" s="62"/>
      <c r="G37" s="47"/>
      <c r="H37" s="63"/>
      <c r="I37" s="63"/>
      <c r="J37" s="50">
        <f>G37*H37*I37</f>
        <v>0</v>
      </c>
      <c r="K37" s="62"/>
      <c r="L37" s="34"/>
      <c r="M37" s="66"/>
      <c r="N37" s="66"/>
      <c r="O37" s="34"/>
      <c r="P37" s="35"/>
      <c r="Q37" s="67"/>
    </row>
    <row r="38" spans="1:21" ht="24" customHeight="1" thickBot="1" x14ac:dyDescent="0.2">
      <c r="F38" s="27"/>
      <c r="G38" s="27"/>
      <c r="I38" s="553" t="s">
        <v>11</v>
      </c>
      <c r="J38" s="553"/>
    </row>
    <row r="39" spans="1:21" ht="24" customHeight="1" thickBot="1" x14ac:dyDescent="0.2">
      <c r="D39" s="5"/>
      <c r="F39" s="23"/>
      <c r="G39" s="23"/>
      <c r="I39" s="567" t="s">
        <v>90</v>
      </c>
      <c r="J39" s="568"/>
      <c r="K39" s="36" t="s">
        <v>151</v>
      </c>
      <c r="L39" s="554" t="s">
        <v>214</v>
      </c>
      <c r="M39" s="555"/>
      <c r="N39" s="556" t="s">
        <v>152</v>
      </c>
      <c r="O39" s="557"/>
    </row>
    <row r="40" spans="1:21" ht="14.25" thickTop="1" x14ac:dyDescent="0.15">
      <c r="D40" s="5"/>
      <c r="I40" s="569" t="s">
        <v>80</v>
      </c>
      <c r="J40" s="570"/>
      <c r="K40" s="343">
        <f t="shared" ref="K40:K48" si="7">SUMIF($E$4:$E$36,$I40,$O$4:$O$36)</f>
        <v>653200</v>
      </c>
      <c r="L40" s="563">
        <f t="shared" ref="L40:L47" si="8">SUMIF($E$4:$E$36,$I40,$T$4:$T$36)</f>
        <v>0</v>
      </c>
      <c r="M40" s="564">
        <f t="shared" ref="M40:M48" si="9">SUMIF($E$4:$E$36,$I40,$O$4:$O$36)</f>
        <v>653200</v>
      </c>
      <c r="N40" s="565">
        <f>K40-L40</f>
        <v>653200</v>
      </c>
      <c r="O40" s="566"/>
    </row>
    <row r="41" spans="1:21" x14ac:dyDescent="0.15">
      <c r="D41" s="5"/>
      <c r="I41" s="535" t="s">
        <v>81</v>
      </c>
      <c r="J41" s="536"/>
      <c r="K41" s="346">
        <f t="shared" si="7"/>
        <v>268280</v>
      </c>
      <c r="L41" s="541">
        <f t="shared" si="8"/>
        <v>0</v>
      </c>
      <c r="M41" s="542">
        <f t="shared" si="9"/>
        <v>268280</v>
      </c>
      <c r="N41" s="543">
        <f t="shared" ref="N41:N48" si="10">K41-L41</f>
        <v>268280</v>
      </c>
      <c r="O41" s="544"/>
    </row>
    <row r="42" spans="1:21" x14ac:dyDescent="0.15">
      <c r="D42" s="5"/>
      <c r="I42" s="535" t="s">
        <v>105</v>
      </c>
      <c r="J42" s="536"/>
      <c r="K42" s="342">
        <f t="shared" si="7"/>
        <v>419178</v>
      </c>
      <c r="L42" s="541">
        <f t="shared" si="8"/>
        <v>0</v>
      </c>
      <c r="M42" s="542">
        <f t="shared" si="9"/>
        <v>419178</v>
      </c>
      <c r="N42" s="543">
        <f t="shared" si="10"/>
        <v>419178</v>
      </c>
      <c r="O42" s="544"/>
    </row>
    <row r="43" spans="1:21" x14ac:dyDescent="0.15">
      <c r="D43" s="5"/>
      <c r="I43" s="535" t="s">
        <v>106</v>
      </c>
      <c r="J43" s="536"/>
      <c r="K43" s="342">
        <f t="shared" si="7"/>
        <v>0</v>
      </c>
      <c r="L43" s="541">
        <f t="shared" si="8"/>
        <v>0</v>
      </c>
      <c r="M43" s="542">
        <f t="shared" si="9"/>
        <v>0</v>
      </c>
      <c r="N43" s="543">
        <f t="shared" si="10"/>
        <v>0</v>
      </c>
      <c r="O43" s="544"/>
    </row>
    <row r="44" spans="1:21" x14ac:dyDescent="0.15">
      <c r="D44" s="5"/>
      <c r="I44" s="535" t="s">
        <v>82</v>
      </c>
      <c r="J44" s="536"/>
      <c r="K44" s="342">
        <f t="shared" si="7"/>
        <v>64967</v>
      </c>
      <c r="L44" s="541">
        <f t="shared" si="8"/>
        <v>0</v>
      </c>
      <c r="M44" s="542">
        <f t="shared" si="9"/>
        <v>64967</v>
      </c>
      <c r="N44" s="543">
        <f t="shared" si="10"/>
        <v>64967</v>
      </c>
      <c r="O44" s="544"/>
    </row>
    <row r="45" spans="1:21" x14ac:dyDescent="0.15">
      <c r="D45" s="5"/>
      <c r="I45" s="535" t="s">
        <v>83</v>
      </c>
      <c r="J45" s="536"/>
      <c r="K45" s="342">
        <f t="shared" si="7"/>
        <v>69193</v>
      </c>
      <c r="L45" s="541">
        <f t="shared" si="8"/>
        <v>0</v>
      </c>
      <c r="M45" s="542">
        <f t="shared" si="9"/>
        <v>69193</v>
      </c>
      <c r="N45" s="543">
        <f t="shared" si="10"/>
        <v>69193</v>
      </c>
      <c r="O45" s="544"/>
    </row>
    <row r="46" spans="1:21" x14ac:dyDescent="0.15">
      <c r="D46" s="5"/>
      <c r="I46" s="535" t="s">
        <v>84</v>
      </c>
      <c r="J46" s="536"/>
      <c r="K46" s="342">
        <f t="shared" si="7"/>
        <v>0</v>
      </c>
      <c r="L46" s="541">
        <f t="shared" si="8"/>
        <v>0</v>
      </c>
      <c r="M46" s="542">
        <f t="shared" si="9"/>
        <v>0</v>
      </c>
      <c r="N46" s="543">
        <f t="shared" si="10"/>
        <v>0</v>
      </c>
      <c r="O46" s="544"/>
    </row>
    <row r="47" spans="1:21" x14ac:dyDescent="0.15">
      <c r="D47" s="5"/>
      <c r="I47" s="535" t="s">
        <v>85</v>
      </c>
      <c r="J47" s="536"/>
      <c r="K47" s="342">
        <f t="shared" si="7"/>
        <v>0</v>
      </c>
      <c r="L47" s="541">
        <f t="shared" si="8"/>
        <v>0</v>
      </c>
      <c r="M47" s="542">
        <f t="shared" si="9"/>
        <v>0</v>
      </c>
      <c r="N47" s="543">
        <f t="shared" si="10"/>
        <v>0</v>
      </c>
      <c r="O47" s="544"/>
    </row>
    <row r="48" spans="1:21" ht="14.25" thickBot="1" x14ac:dyDescent="0.2">
      <c r="D48" s="5"/>
      <c r="I48" s="549" t="s">
        <v>118</v>
      </c>
      <c r="J48" s="550"/>
      <c r="K48" s="342">
        <f t="shared" si="7"/>
        <v>100080</v>
      </c>
      <c r="L48" s="545">
        <f>SUMIF($E$4:$E$36,$I48,$T$4:$T$36)+'3-3'!F33</f>
        <v>11000</v>
      </c>
      <c r="M48" s="546">
        <f t="shared" si="9"/>
        <v>100080</v>
      </c>
      <c r="N48" s="547">
        <f t="shared" si="10"/>
        <v>89080</v>
      </c>
      <c r="O48" s="548"/>
    </row>
    <row r="49" spans="4:15" ht="15" thickTop="1" thickBot="1" x14ac:dyDescent="0.2">
      <c r="D49" s="5"/>
      <c r="I49" s="551" t="s">
        <v>11</v>
      </c>
      <c r="J49" s="552"/>
      <c r="K49" s="349">
        <f>SUM(K40:K48)</f>
        <v>1574898</v>
      </c>
      <c r="L49" s="537">
        <f>SUM(L40:L48)</f>
        <v>11000</v>
      </c>
      <c r="M49" s="538"/>
      <c r="N49" s="539">
        <f>SUM(N40:N48)</f>
        <v>1563898</v>
      </c>
      <c r="O49" s="540"/>
    </row>
  </sheetData>
  <sheetProtection sheet="1" formatCells="0" selectLockedCells="1"/>
  <mergeCells count="36">
    <mergeCell ref="L40:M40"/>
    <mergeCell ref="N40:O40"/>
    <mergeCell ref="I39:J39"/>
    <mergeCell ref="I40:J40"/>
    <mergeCell ref="I38:J38"/>
    <mergeCell ref="L39:M39"/>
    <mergeCell ref="N39:O39"/>
    <mergeCell ref="K2:O2"/>
    <mergeCell ref="F2:J2"/>
    <mergeCell ref="L41:M41"/>
    <mergeCell ref="N41:O41"/>
    <mergeCell ref="L42:M42"/>
    <mergeCell ref="N42:O42"/>
    <mergeCell ref="I41:J41"/>
    <mergeCell ref="I42:J42"/>
    <mergeCell ref="L43:M43"/>
    <mergeCell ref="N43:O43"/>
    <mergeCell ref="L44:M44"/>
    <mergeCell ref="N44:O44"/>
    <mergeCell ref="I43:J43"/>
    <mergeCell ref="I44:J44"/>
    <mergeCell ref="L45:M45"/>
    <mergeCell ref="N45:O45"/>
    <mergeCell ref="L46:M46"/>
    <mergeCell ref="N46:O46"/>
    <mergeCell ref="I45:J45"/>
    <mergeCell ref="I46:J46"/>
    <mergeCell ref="I47:J47"/>
    <mergeCell ref="L49:M49"/>
    <mergeCell ref="N49:O49"/>
    <mergeCell ref="L47:M47"/>
    <mergeCell ref="N47:O47"/>
    <mergeCell ref="L48:M48"/>
    <mergeCell ref="N48:O48"/>
    <mergeCell ref="I48:J48"/>
    <mergeCell ref="I49:J49"/>
  </mergeCells>
  <phoneticPr fontId="2"/>
  <conditionalFormatting sqref="B2:E2 J4:J37">
    <cfRule type="cellIs" dxfId="26" priority="32" stopIfTrue="1" operator="equal">
      <formula>0</formula>
    </cfRule>
  </conditionalFormatting>
  <conditionalFormatting sqref="K37:O37 O4:O36">
    <cfRule type="cellIs" dxfId="25" priority="30" stopIfTrue="1" operator="notEqual">
      <formula>F4</formula>
    </cfRule>
  </conditionalFormatting>
  <dataValidations count="2">
    <dataValidation type="list" allowBlank="1" showInputMessage="1" showErrorMessage="1" sqref="E37 I40:I48">
      <formula1>"報償費,旅費,消耗需用費,維持需用費,役務費,委託料,使用料及び賃借料,備品購入費,負担金、補助及び交付金"</formula1>
    </dataValidation>
    <dataValidation type="list" allowBlank="1" showInputMessage="1" showErrorMessage="1" sqref="P37">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9"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4"/>
  <sheetViews>
    <sheetView showZeros="0" view="pageBreakPreview" zoomScaleNormal="100" zoomScaleSheetLayoutView="100" workbookViewId="0">
      <pane xSplit="1" ySplit="3" topLeftCell="B4" activePane="bottomRight" state="frozen"/>
      <selection activeCell="A23" sqref="A23"/>
      <selection pane="topRight" activeCell="A23" sqref="A23"/>
      <selection pane="bottomLeft" activeCell="A23" sqref="A23"/>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1" t="s">
        <v>225</v>
      </c>
      <c r="B1" s="571"/>
      <c r="C1" s="571"/>
      <c r="D1" s="571"/>
      <c r="E1" s="571"/>
      <c r="F1" s="571"/>
    </row>
    <row r="2" spans="1:6" ht="15" customHeight="1" thickBot="1" x14ac:dyDescent="0.2">
      <c r="A2" s="8"/>
      <c r="B2" s="7" t="s">
        <v>197</v>
      </c>
      <c r="C2" s="85"/>
      <c r="E2" s="70" t="s">
        <v>174</v>
      </c>
      <c r="F2" s="179">
        <f>SUM(E4:E30)</f>
        <v>106080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7</v>
      </c>
      <c r="B5" s="124" t="str">
        <f>IF('1-3'!B10="","",'1-3'!B10)</f>
        <v>全国</v>
      </c>
      <c r="C5" s="124" t="str">
        <f>IF('1-3'!C10="","",'1-3'!C10)</f>
        <v>校長</v>
      </c>
      <c r="D5" s="139" t="str">
        <f>IF('1-3'!D10="","",'1-3'!D10)</f>
        <v>全国定時制通信制高等学校長会</v>
      </c>
      <c r="E5" s="494">
        <f>IF('2-3'!H11="",'2-3'!E11,'2-3'!H11)</f>
        <v>8000</v>
      </c>
      <c r="F5" s="82" t="str">
        <f>IF('2-3'!I11="",'2-3'!G11,'2-3'!I11)</f>
        <v/>
      </c>
    </row>
    <row r="6" spans="1:6" ht="15" customHeight="1" x14ac:dyDescent="0.15">
      <c r="A6" s="102">
        <v>21</v>
      </c>
      <c r="B6" s="124" t="str">
        <f>IF('1-3'!B24="","",'1-3'!B24)</f>
        <v>全国</v>
      </c>
      <c r="C6" s="124" t="str">
        <f>IF('1-3'!C24="","",'1-3'!C24)</f>
        <v>教頭</v>
      </c>
      <c r="D6" s="139" t="str">
        <f>IF('1-3'!D24="","",'1-3'!D24)</f>
        <v>全国高等学校教頭・副校長会</v>
      </c>
      <c r="E6" s="494">
        <f>IF('2-3'!H25="",'2-3'!E25,'2-3'!H25)</f>
        <v>4500</v>
      </c>
      <c r="F6" s="82" t="str">
        <f>IF('2-3'!I25="",'2-3'!G25,'2-3'!I25)</f>
        <v/>
      </c>
    </row>
    <row r="7" spans="1:6" ht="15" customHeight="1" x14ac:dyDescent="0.15">
      <c r="A7" s="102">
        <v>22</v>
      </c>
      <c r="B7" s="124" t="str">
        <f>IF('1-3'!B25="","",'1-3'!B25)</f>
        <v>全国</v>
      </c>
      <c r="C7" s="124" t="str">
        <f>IF('1-3'!C25="","",'1-3'!C25)</f>
        <v>教頭</v>
      </c>
      <c r="D7" s="139" t="str">
        <f>IF('1-3'!D25="","",'1-3'!D25)</f>
        <v>全国高等学校定時制通信制教頭・副校長協会</v>
      </c>
      <c r="E7" s="494">
        <f>IF('2-3'!H26="",'2-3'!E26,'2-3'!H26)</f>
        <v>9000</v>
      </c>
      <c r="F7" s="82" t="str">
        <f>IF('2-3'!I26="",'2-3'!G26,'2-3'!I26)</f>
        <v/>
      </c>
    </row>
    <row r="8" spans="1:6" ht="15" customHeight="1" x14ac:dyDescent="0.15">
      <c r="A8" s="102">
        <v>28</v>
      </c>
      <c r="B8" s="124" t="str">
        <f>IF('1-3'!B31="","",'1-3'!B31)</f>
        <v>全国</v>
      </c>
      <c r="C8" s="124" t="str">
        <f>IF('1-3'!C31="","",'1-3'!C31)</f>
        <v>事務長</v>
      </c>
      <c r="D8" s="139" t="str">
        <f>IF('1-3'!D31="","",'1-3'!D31)</f>
        <v>全国公立学校事務長会</v>
      </c>
      <c r="E8" s="494">
        <f>IF('2-3'!H32="",'2-3'!E32,'2-3'!H32)</f>
        <v>3000</v>
      </c>
      <c r="F8" s="82" t="str">
        <f>IF('2-3'!I32="",'2-3'!G32,'2-3'!I32)</f>
        <v>◎</v>
      </c>
    </row>
    <row r="9" spans="1:6" ht="15" customHeight="1" x14ac:dyDescent="0.15">
      <c r="A9" s="102">
        <v>46</v>
      </c>
      <c r="B9" s="124" t="str">
        <f>IF('1-3'!B49="","",'1-3'!B49)</f>
        <v>近畿・西日本</v>
      </c>
      <c r="C9" s="124" t="str">
        <f>IF('1-3'!C49="","",'1-3'!C49)</f>
        <v>校長</v>
      </c>
      <c r="D9" s="139" t="str">
        <f>IF('1-3'!D49="","",'1-3'!D49)</f>
        <v>近畿地区定時制通信制高等学校長会</v>
      </c>
      <c r="E9" s="494">
        <f>IF('2-3'!H50="",'2-3'!E50,'2-3'!H50)</f>
        <v>2000</v>
      </c>
      <c r="F9" s="82" t="str">
        <f>IF('2-3'!I50="",'2-3'!G50,'2-3'!I50)</f>
        <v/>
      </c>
    </row>
    <row r="10" spans="1:6" ht="15" customHeight="1" x14ac:dyDescent="0.15">
      <c r="A10" s="102">
        <v>60</v>
      </c>
      <c r="B10" s="124" t="str">
        <f>IF('1-3'!B63="","",'1-3'!B63)</f>
        <v>近畿・西日本</v>
      </c>
      <c r="C10" s="124" t="str">
        <f>IF('1-3'!C63="","",'1-3'!C63)</f>
        <v>事務長</v>
      </c>
      <c r="D10" s="139" t="str">
        <f>IF('1-3'!D63="","",'1-3'!D63)</f>
        <v>近畿公立学校事務長会</v>
      </c>
      <c r="E10" s="494">
        <f>IF('2-3'!H64="",'2-3'!E64,'2-3'!H64)</f>
        <v>1800</v>
      </c>
      <c r="F10" s="82" t="str">
        <f>IF('2-3'!I64="",'2-3'!G64,'2-3'!I64)</f>
        <v/>
      </c>
    </row>
    <row r="11" spans="1:6" ht="15" customHeight="1" x14ac:dyDescent="0.15">
      <c r="A11" s="102">
        <v>78</v>
      </c>
      <c r="B11" s="124" t="str">
        <f>IF('1-3'!B81="","",'1-3'!B81)</f>
        <v>大阪</v>
      </c>
      <c r="C11" s="124" t="str">
        <f>IF('1-3'!C81="","",'1-3'!C81)</f>
        <v>教頭</v>
      </c>
      <c r="D11" s="139" t="str">
        <f>IF('1-3'!D81="","",'1-3'!D81)</f>
        <v>大阪府高等学校定時制通信制教頭協会</v>
      </c>
      <c r="E11" s="494">
        <f>IF('2-3'!H82="",'2-3'!E82,'2-3'!H82)</f>
        <v>6000</v>
      </c>
      <c r="F11" s="82" t="str">
        <f>IF('2-3'!I82="",'2-3'!G82,'2-3'!I82)</f>
        <v/>
      </c>
    </row>
    <row r="12" spans="1:6" ht="15" customHeight="1" x14ac:dyDescent="0.15">
      <c r="A12" s="102">
        <v>79</v>
      </c>
      <c r="B12" s="124" t="str">
        <f>IF('1-3'!B82="","",'1-3'!B82)</f>
        <v>大阪</v>
      </c>
      <c r="C12" s="124" t="str">
        <f>IF('1-3'!C82="","",'1-3'!C82)</f>
        <v>事務長</v>
      </c>
      <c r="D12" s="139" t="str">
        <f>IF('1-3'!D82="","",'1-3'!D82)</f>
        <v>大阪府立学校事務長会</v>
      </c>
      <c r="E12" s="494">
        <f>IF('2-3'!H83="",'2-3'!E83,'2-3'!H83)</f>
        <v>1000</v>
      </c>
      <c r="F12" s="82" t="str">
        <f>IF('2-3'!I83="",'2-3'!G83,'2-3'!I83)</f>
        <v/>
      </c>
    </row>
    <row r="13" spans="1:6" ht="15" customHeight="1" x14ac:dyDescent="0.15">
      <c r="A13" s="102">
        <v>82</v>
      </c>
      <c r="B13" s="124" t="str">
        <f>IF('1-3'!B85="","",'1-3'!B85)</f>
        <v>大阪</v>
      </c>
      <c r="C13" s="124" t="str">
        <f>IF('1-3'!C85="","",'1-3'!C85)</f>
        <v/>
      </c>
      <c r="D13" s="139" t="str">
        <f>IF('1-3'!D85="","",'1-3'!D85)</f>
        <v>大阪府高等学校家庭クラブ連合会</v>
      </c>
      <c r="E13" s="494">
        <f>IF('2-3'!H86="",'2-3'!E86,'2-3'!H86)</f>
        <v>2000</v>
      </c>
      <c r="F13" s="82" t="str">
        <f>IF('2-3'!I86="",'2-3'!G86,'2-3'!I86)</f>
        <v/>
      </c>
    </row>
    <row r="14" spans="1:6" ht="15" customHeight="1" x14ac:dyDescent="0.15">
      <c r="A14" s="102">
        <v>85</v>
      </c>
      <c r="B14" s="124" t="str">
        <f>IF('1-3'!B88="","",'1-3'!B88)</f>
        <v>大阪</v>
      </c>
      <c r="C14" s="124" t="str">
        <f>IF('1-3'!C88="","",'1-3'!C88)</f>
        <v/>
      </c>
      <c r="D14" s="139" t="str">
        <f>IF('1-3'!D88="","",'1-3'!D88)</f>
        <v>大阪府高等学校進路指導研究会</v>
      </c>
      <c r="E14" s="494">
        <f>IF('2-3'!H89="",'2-3'!E89,'2-3'!H89)</f>
        <v>2150</v>
      </c>
      <c r="F14" s="82" t="str">
        <f>IF('2-3'!I89="",'2-3'!G89,'2-3'!I89)</f>
        <v/>
      </c>
    </row>
    <row r="15" spans="1:6" ht="15" customHeight="1" x14ac:dyDescent="0.15">
      <c r="A15" s="102">
        <v>86</v>
      </c>
      <c r="B15" s="124" t="str">
        <f>IF('1-3'!B89="","",'1-3'!B89)</f>
        <v>大阪</v>
      </c>
      <c r="C15" s="124" t="str">
        <f>IF('1-3'!C89="","",'1-3'!C89)</f>
        <v/>
      </c>
      <c r="D15" s="139" t="str">
        <f>IF('1-3'!D89="","",'1-3'!D89)</f>
        <v>大阪府高等学校定時制通信制教育研究会</v>
      </c>
      <c r="E15" s="494">
        <f>IF('2-3'!H90="",'2-3'!E90,'2-3'!H90)</f>
        <v>12000</v>
      </c>
      <c r="F15" s="82" t="str">
        <f>IF('2-3'!I90="",'2-3'!G90,'2-3'!I90)</f>
        <v/>
      </c>
    </row>
    <row r="16" spans="1:6" ht="15" customHeight="1" x14ac:dyDescent="0.15">
      <c r="A16" s="102">
        <v>90</v>
      </c>
      <c r="B16" s="124" t="str">
        <f>IF('1-3'!B93="","",'1-3'!B93)</f>
        <v>大阪</v>
      </c>
      <c r="C16" s="124" t="str">
        <f>IF('1-3'!C93="","",'1-3'!C93)</f>
        <v/>
      </c>
      <c r="D16" s="139" t="str">
        <f>IF('1-3'!D93="","",'1-3'!D93)</f>
        <v>大阪府立学校在日外国人教育研究会</v>
      </c>
      <c r="E16" s="494">
        <f>IF('2-3'!H94="",'2-3'!E94,'2-3'!H94)</f>
        <v>2580</v>
      </c>
      <c r="F16" s="82" t="str">
        <f>IF('2-3'!I94="",'2-3'!G94,'2-3'!I94)</f>
        <v/>
      </c>
    </row>
    <row r="17" spans="1:6" ht="15" customHeight="1" x14ac:dyDescent="0.15">
      <c r="A17" s="102">
        <v>91</v>
      </c>
      <c r="B17" s="124" t="str">
        <f>IF('1-3'!B94="","",'1-3'!B94)</f>
        <v>大阪</v>
      </c>
      <c r="C17" s="124" t="str">
        <f>IF('1-3'!C94="","",'1-3'!C94)</f>
        <v/>
      </c>
      <c r="D17" s="139" t="str">
        <f>IF('1-3'!D94="","",'1-3'!D94)</f>
        <v>大阪府立学校人権教育研究会</v>
      </c>
      <c r="E17" s="494">
        <f>IF('2-3'!H95="",'2-3'!E95,'2-3'!H95)</f>
        <v>3050</v>
      </c>
      <c r="F17" s="82" t="str">
        <f>IF('2-3'!I95="",'2-3'!G95,'2-3'!I95)</f>
        <v/>
      </c>
    </row>
    <row r="18" spans="1:6" ht="15" customHeight="1" x14ac:dyDescent="0.15">
      <c r="A18" s="102">
        <v>92</v>
      </c>
      <c r="B18" s="124" t="str">
        <f>IF('1-3'!B95="","",'1-3'!B95)</f>
        <v>大阪</v>
      </c>
      <c r="C18" s="124" t="str">
        <f>IF('1-3'!C95="","",'1-3'!C95)</f>
        <v/>
      </c>
      <c r="D18" s="139" t="str">
        <f>IF('1-3'!D95="","",'1-3'!D95)</f>
        <v>大阪府立高等学校教務研究会</v>
      </c>
      <c r="E18" s="494">
        <f>IF('2-3'!H96="",'2-3'!E96,'2-3'!H96)</f>
        <v>4000</v>
      </c>
      <c r="F18" s="82" t="str">
        <f>IF('2-3'!I96="",'2-3'!G96,'2-3'!I96)</f>
        <v/>
      </c>
    </row>
    <row r="19" spans="1:6" ht="15" customHeight="1" x14ac:dyDescent="0.15">
      <c r="A19" s="102">
        <v>93</v>
      </c>
      <c r="B19" s="124" t="str">
        <f>IF('1-3'!B96="","",'1-3'!B96)</f>
        <v>大阪</v>
      </c>
      <c r="C19" s="124" t="str">
        <f>IF('1-3'!C96="","",'1-3'!C96)</f>
        <v/>
      </c>
      <c r="D19" s="139" t="str">
        <f>IF('1-3'!D96="","",'1-3'!D96)</f>
        <v>大阪府立高等学校保健研究会</v>
      </c>
      <c r="E19" s="494">
        <f>IF('2-3'!H97="",'2-3'!E97,'2-3'!H97)</f>
        <v>2400</v>
      </c>
      <c r="F19" s="82" t="str">
        <f>IF('2-3'!I97="",'2-3'!G97,'2-3'!I97)</f>
        <v/>
      </c>
    </row>
    <row r="20" spans="1:6" ht="15" customHeight="1" x14ac:dyDescent="0.15">
      <c r="A20" s="102">
        <v>94</v>
      </c>
      <c r="B20" s="124" t="str">
        <f>IF('1-3'!B97="","",'1-3'!B97)</f>
        <v>大阪</v>
      </c>
      <c r="C20" s="124" t="str">
        <f>IF('1-3'!C97="","",'1-3'!C97)</f>
        <v/>
      </c>
      <c r="D20" s="139" t="str">
        <f>IF('1-3'!D97="","",'1-3'!D97)</f>
        <v>大阪府立高等学校養護教諭研究会(府養研)</v>
      </c>
      <c r="E20" s="494">
        <f>IF('2-3'!H98="",'2-3'!E98,'2-3'!H98)</f>
        <v>5000</v>
      </c>
      <c r="F20" s="82" t="str">
        <f>IF('2-3'!I98="",'2-3'!G98,'2-3'!I98)</f>
        <v/>
      </c>
    </row>
    <row r="21" spans="1:6" ht="15" customHeight="1" x14ac:dyDescent="0.15">
      <c r="A21" s="102">
        <v>96</v>
      </c>
      <c r="B21" s="124" t="str">
        <f>IF('1-3'!B99="","",'1-3'!B99)</f>
        <v>大阪</v>
      </c>
      <c r="C21" s="124" t="str">
        <f>IF('1-3'!C99="","",'1-3'!C99)</f>
        <v/>
      </c>
      <c r="D21" s="139" t="str">
        <f>IF('1-3'!D99="","",'1-3'!D99)</f>
        <v>大阪府高等学校図書館研究会</v>
      </c>
      <c r="E21" s="494">
        <f>IF('2-3'!H100="",'2-3'!E100,'2-3'!H100)</f>
        <v>3000</v>
      </c>
      <c r="F21" s="82" t="str">
        <f>IF('2-3'!I100="",'2-3'!G100,'2-3'!I100)</f>
        <v/>
      </c>
    </row>
    <row r="22" spans="1:6" ht="15" customHeight="1" thickBot="1" x14ac:dyDescent="0.2">
      <c r="A22" s="106">
        <v>97</v>
      </c>
      <c r="B22" s="126" t="str">
        <f>IF('1-3'!B100="","",'1-3'!B100)</f>
        <v>大阪</v>
      </c>
      <c r="C22" s="126" t="str">
        <f>IF('1-3'!C100="","",'1-3'!C100)</f>
        <v/>
      </c>
      <c r="D22" s="140" t="str">
        <f>IF('1-3'!D100="","",'1-3'!D100)</f>
        <v>大阪府高等学校生活指導研究会</v>
      </c>
      <c r="E22" s="208">
        <f>IF('2-3'!H101="",'2-3'!E101,'2-3'!H101)</f>
        <v>4000</v>
      </c>
      <c r="F22" s="83" t="str">
        <f>IF('2-3'!I101="",'2-3'!G101,'2-3'!I101)</f>
        <v/>
      </c>
    </row>
    <row r="23" spans="1:6" ht="15" customHeight="1" x14ac:dyDescent="0.15">
      <c r="A23" s="107">
        <v>101</v>
      </c>
      <c r="B23" s="149" t="str">
        <f>IF('2-3'!B105="","",'2-3'!B105)</f>
        <v>全国</v>
      </c>
      <c r="C23" s="149" t="str">
        <f>IF('2-3'!C105="","",'2-3'!C105)</f>
        <v>教頭</v>
      </c>
      <c r="D23" s="128" t="str">
        <f>IF('2-3'!D105="","",'2-3'!D105)</f>
        <v>全国高等学校定時制通信制教頭会（教育研究協議会）会費(定)</v>
      </c>
      <c r="E23" s="210">
        <f>IF('2-3'!H105="",'2-3'!E105,'2-3'!H105)</f>
        <v>2000</v>
      </c>
      <c r="F23" s="125" t="str">
        <f>IF('2-3'!I105="",'2-3'!G105,'2-3'!I105)</f>
        <v/>
      </c>
    </row>
    <row r="24" spans="1:6" ht="15" customHeight="1" x14ac:dyDescent="0.15">
      <c r="A24" s="102">
        <v>102</v>
      </c>
      <c r="B24" s="151" t="str">
        <f>IF('2-3'!B106="","",'2-3'!B106)</f>
        <v>全国</v>
      </c>
      <c r="C24" s="151" t="str">
        <f>IF('2-3'!C106="","",'2-3'!C106)</f>
        <v>校長</v>
      </c>
      <c r="D24" s="130" t="str">
        <f>IF('2-3'!D106="","",'2-3'!D106)</f>
        <v>全国定時制通信制高等学校長会参加費(定)</v>
      </c>
      <c r="E24" s="494">
        <f>IF('2-3'!H106="",'2-3'!E106,'2-3'!H106)</f>
        <v>1000</v>
      </c>
      <c r="F24" s="82" t="str">
        <f>IF('2-3'!I106="",'2-3'!G106,'2-3'!I106)</f>
        <v/>
      </c>
    </row>
    <row r="25" spans="1:6" ht="15" customHeight="1" x14ac:dyDescent="0.15">
      <c r="A25" s="102">
        <v>103</v>
      </c>
      <c r="B25" s="151" t="str">
        <f>IF('2-3'!B107="","",'2-3'!B107)</f>
        <v>近畿</v>
      </c>
      <c r="C25" s="151" t="str">
        <f>IF('2-3'!C107="","",'2-3'!C107)</f>
        <v>校長</v>
      </c>
      <c r="D25" s="130" t="str">
        <f>IF('2-3'!D107="","",'2-3'!D107)</f>
        <v>近畿地区定時制通信制高等学校長会参加費(定)</v>
      </c>
      <c r="E25" s="494">
        <f>IF('2-3'!H107="",'2-3'!E107,'2-3'!H107)</f>
        <v>2000</v>
      </c>
      <c r="F25" s="82" t="str">
        <f>IF('2-3'!I107="",'2-3'!G107,'2-3'!I107)</f>
        <v/>
      </c>
    </row>
    <row r="26" spans="1:6" ht="15" customHeight="1" x14ac:dyDescent="0.15">
      <c r="A26" s="102">
        <v>104</v>
      </c>
      <c r="B26" s="151" t="str">
        <f>IF('2-3'!B108="","",'2-3'!B108)</f>
        <v>全国</v>
      </c>
      <c r="C26" s="151" t="str">
        <f>IF('2-3'!C108="","",'2-3'!C108)</f>
        <v/>
      </c>
      <c r="D26" s="130" t="str">
        <f>IF('2-3'!D108="","",'2-3'!D108)</f>
        <v>日本教育会(定)</v>
      </c>
      <c r="E26" s="494">
        <f>IF('2-3'!H108="",'2-3'!E108,'2-3'!H108)</f>
        <v>3600</v>
      </c>
      <c r="F26" s="82" t="str">
        <f>IF('2-3'!I108="",'2-3'!G108,'2-3'!I108)</f>
        <v/>
      </c>
    </row>
    <row r="27" spans="1:6" ht="15" customHeight="1" x14ac:dyDescent="0.15">
      <c r="A27" s="102">
        <v>105</v>
      </c>
      <c r="B27" s="151" t="str">
        <f>IF('2-3'!B109="","",'2-3'!B109)</f>
        <v>全国</v>
      </c>
      <c r="C27" s="151" t="str">
        <f>IF('2-3'!C109="","",'2-3'!C109)</f>
        <v>校長</v>
      </c>
      <c r="D27" s="130" t="str">
        <f>IF('2-3'!D109="","",'2-3'!D109)</f>
        <v>全国高等学校長協会総会　参加費(定)</v>
      </c>
      <c r="E27" s="494">
        <f>IF('2-3'!H109="",'2-3'!E109,'2-3'!H109)</f>
        <v>2000</v>
      </c>
      <c r="F27" s="82" t="str">
        <f>IF('2-3'!I109="",'2-3'!G109,'2-3'!I109)</f>
        <v/>
      </c>
    </row>
    <row r="28" spans="1:6" ht="15" customHeight="1" x14ac:dyDescent="0.15">
      <c r="A28" s="102">
        <v>106</v>
      </c>
      <c r="B28" s="151" t="str">
        <f>IF('2-3'!B110="","",'2-3'!B110)</f>
        <v>全国・近畿</v>
      </c>
      <c r="C28" s="151" t="str">
        <f>IF('2-3'!C110="","",'2-3'!C110)</f>
        <v>教頭</v>
      </c>
      <c r="D28" s="130" t="str">
        <f>IF('2-3'!D110="","",'2-3'!D110)</f>
        <v>全国高等学校定時制通信制教頭副校長協会教育研究協議会近畿支部総会参加費(定)</v>
      </c>
      <c r="E28" s="494">
        <f>IF('2-3'!H110="",'2-3'!E110,'2-3'!H110)</f>
        <v>2000</v>
      </c>
      <c r="F28" s="82" t="str">
        <f>IF('2-3'!I110="",'2-3'!G110,'2-3'!I110)</f>
        <v/>
      </c>
    </row>
    <row r="29" spans="1:6" ht="15" customHeight="1" x14ac:dyDescent="0.15">
      <c r="A29" s="102">
        <v>107</v>
      </c>
      <c r="B29" s="151" t="str">
        <f>IF('2-3'!B111="","",'2-3'!B111)</f>
        <v>全国</v>
      </c>
      <c r="C29" s="151" t="str">
        <f>IF('2-3'!C111="","",'2-3'!C111)</f>
        <v>事務長</v>
      </c>
      <c r="D29" s="130" t="str">
        <f>IF('2-3'!D111="","",'2-3'!D111)</f>
        <v>全国公立学校事務長会参加費</v>
      </c>
      <c r="E29" s="494">
        <f>IF('2-3'!H111="",'2-3'!E111,'2-3'!H111)</f>
        <v>2000</v>
      </c>
      <c r="F29" s="82" t="str">
        <f>IF('2-3'!I111="",'2-3'!G111,'2-3'!I111)</f>
        <v/>
      </c>
    </row>
    <row r="30" spans="1:6" ht="15" customHeight="1" thickBot="1" x14ac:dyDescent="0.2">
      <c r="A30" s="106">
        <v>109</v>
      </c>
      <c r="B30" s="152" t="str">
        <f>IF('2-3'!B113="","",'2-3'!B113)</f>
        <v>全国・近畿</v>
      </c>
      <c r="C30" s="152" t="str">
        <f>IF('2-3'!C113="","",'2-3'!C113)</f>
        <v/>
      </c>
      <c r="D30" s="131" t="str">
        <f>IF('2-3'!D113="","",'2-3'!D113)</f>
        <v>全国高等学校定時制通信制教育振興会近畿支部総会ならびに研究協議会参加費(定)</v>
      </c>
      <c r="E30" s="208">
        <f>IF('2-3'!H113="",'2-3'!E113,'2-3'!H113)</f>
        <v>8000</v>
      </c>
      <c r="F30" s="83" t="str">
        <f>IF('2-3'!I113="",'2-3'!G113,'2-3'!I113)</f>
        <v/>
      </c>
    </row>
    <row r="31" spans="1:6" ht="15" customHeight="1" thickBot="1" x14ac:dyDescent="0.2">
      <c r="D31" s="78"/>
      <c r="E31" s="78"/>
      <c r="F31" s="79"/>
    </row>
    <row r="32" spans="1:6" ht="15" customHeight="1" x14ac:dyDescent="0.15">
      <c r="D32" s="78"/>
      <c r="E32" s="10" t="s">
        <v>174</v>
      </c>
      <c r="F32" s="176">
        <f>SUM(E4:E30)</f>
        <v>106080</v>
      </c>
    </row>
    <row r="33" spans="4:6" ht="15" customHeight="1" x14ac:dyDescent="0.15">
      <c r="D33" s="78"/>
      <c r="E33" s="37" t="s">
        <v>214</v>
      </c>
      <c r="F33" s="177">
        <f>SUMIF($F$4:$F$30,"◎",$E$4:$E$30)</f>
        <v>11000</v>
      </c>
    </row>
    <row r="34" spans="4:6" ht="15" customHeight="1" thickBot="1" x14ac:dyDescent="0.2">
      <c r="D34" s="78"/>
      <c r="E34" s="80" t="s">
        <v>10</v>
      </c>
      <c r="F34" s="178">
        <f>F32-F33</f>
        <v>95080</v>
      </c>
    </row>
  </sheetData>
  <sheetProtection sheet="1" formatCells="0" selectLockedCells="1"/>
  <mergeCells count="1">
    <mergeCell ref="A1:F1"/>
  </mergeCells>
  <phoneticPr fontId="2"/>
  <conditionalFormatting sqref="E4:F30">
    <cfRule type="cellIs" dxfId="24" priority="35" stopIfTrue="1" operator="notEqual">
      <formula>#REF!</formula>
    </cfRule>
  </conditionalFormatting>
  <dataValidations count="1">
    <dataValidation type="list" allowBlank="1" showInputMessage="1" showErrorMessage="1" sqref="F4:F3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16" t="s">
        <v>269</v>
      </c>
      <c r="I1" s="516"/>
      <c r="J1" s="516"/>
      <c r="K1" s="516"/>
    </row>
    <row r="2" spans="1:11" s="1" customFormat="1" ht="18" customHeight="1" x14ac:dyDescent="0.15">
      <c r="H2" s="516" t="s">
        <v>270</v>
      </c>
      <c r="I2" s="516"/>
      <c r="J2" s="516"/>
      <c r="K2" s="516"/>
    </row>
    <row r="3" spans="1:11" s="1" customFormat="1" ht="18" customHeight="1" x14ac:dyDescent="0.15">
      <c r="K3" s="2"/>
    </row>
    <row r="4" spans="1:11" s="1" customFormat="1" ht="18" customHeight="1" x14ac:dyDescent="0.15">
      <c r="H4" s="517" t="s">
        <v>318</v>
      </c>
      <c r="I4" s="517"/>
      <c r="J4" s="517"/>
      <c r="K4" s="517"/>
    </row>
    <row r="5" spans="1:11" s="1" customFormat="1" ht="18" customHeight="1" x14ac:dyDescent="0.15">
      <c r="H5" s="518" t="s">
        <v>317</v>
      </c>
      <c r="I5" s="517"/>
      <c r="J5" s="517"/>
      <c r="K5" s="517"/>
    </row>
    <row r="6" spans="1:11" s="1" customFormat="1" ht="18" customHeight="1" x14ac:dyDescent="0.15">
      <c r="A6" s="3" t="s">
        <v>2</v>
      </c>
      <c r="H6" s="4"/>
      <c r="K6" s="11"/>
    </row>
    <row r="7" spans="1:11" s="1" customFormat="1" ht="18" customHeight="1" x14ac:dyDescent="0.15">
      <c r="A7" s="4"/>
      <c r="H7" s="517" t="s">
        <v>267</v>
      </c>
      <c r="I7" s="517"/>
      <c r="J7" s="517"/>
      <c r="K7" s="517"/>
    </row>
    <row r="8" spans="1:11" s="1" customFormat="1" ht="18" customHeight="1" x14ac:dyDescent="0.15">
      <c r="A8" s="4"/>
      <c r="H8" s="517" t="s">
        <v>268</v>
      </c>
      <c r="I8" s="517"/>
      <c r="J8" s="517"/>
      <c r="K8" s="517"/>
    </row>
    <row r="9" spans="1:11" s="1" customFormat="1" ht="42" customHeight="1" x14ac:dyDescent="0.15">
      <c r="A9" s="4"/>
      <c r="H9" s="2"/>
      <c r="K9" s="44"/>
    </row>
    <row r="10" spans="1:11" ht="24" customHeight="1" x14ac:dyDescent="0.15">
      <c r="A10" s="507" t="s">
        <v>218</v>
      </c>
      <c r="B10" s="507"/>
      <c r="C10" s="507"/>
      <c r="D10" s="507"/>
      <c r="E10" s="507"/>
      <c r="F10" s="507"/>
      <c r="G10" s="507"/>
      <c r="H10" s="507"/>
      <c r="I10" s="507"/>
      <c r="J10" s="507"/>
      <c r="K10" s="507"/>
    </row>
    <row r="11" spans="1:11" ht="24" customHeight="1" x14ac:dyDescent="0.15">
      <c r="A11" s="508"/>
      <c r="B11" s="508"/>
      <c r="C11" s="508"/>
      <c r="D11" s="508"/>
      <c r="E11" s="508"/>
      <c r="F11" s="508"/>
      <c r="G11" s="508"/>
      <c r="H11" s="508"/>
      <c r="I11" s="508"/>
      <c r="J11" s="508"/>
      <c r="K11" s="50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4" t="s">
        <v>254</v>
      </c>
      <c r="B14" s="575"/>
      <c r="C14" s="576"/>
      <c r="D14" s="512">
        <v>1600000</v>
      </c>
      <c r="E14" s="513"/>
      <c r="F14" s="514"/>
      <c r="G14" s="577"/>
      <c r="H14" s="578"/>
      <c r="I14" s="578"/>
      <c r="J14" s="578"/>
      <c r="K14" s="6"/>
    </row>
    <row r="15" spans="1:11" ht="39" customHeight="1" thickBot="1" x14ac:dyDescent="0.2">
      <c r="A15" s="19"/>
      <c r="B15" s="18" t="s">
        <v>5</v>
      </c>
      <c r="C15" s="17" t="s">
        <v>6</v>
      </c>
      <c r="D15" s="16" t="s">
        <v>104</v>
      </c>
      <c r="E15" s="16" t="s">
        <v>103</v>
      </c>
      <c r="F15" s="17" t="s">
        <v>7</v>
      </c>
      <c r="G15" s="17" t="s">
        <v>8</v>
      </c>
      <c r="H15" s="441" t="s">
        <v>201</v>
      </c>
      <c r="I15" s="16" t="s">
        <v>9</v>
      </c>
      <c r="J15" s="440" t="s">
        <v>205</v>
      </c>
      <c r="K15" s="22" t="s">
        <v>11</v>
      </c>
    </row>
    <row r="16" spans="1:11" ht="58.5" customHeight="1" thickTop="1" x14ac:dyDescent="0.15">
      <c r="A16" s="29" t="s">
        <v>230</v>
      </c>
      <c r="B16" s="218">
        <f>'随時①-2'!G27</f>
        <v>222400</v>
      </c>
      <c r="C16" s="219">
        <f>'随時①-2'!G28</f>
        <v>63800</v>
      </c>
      <c r="D16" s="219">
        <f>'随時①-2'!G29</f>
        <v>0</v>
      </c>
      <c r="E16" s="219">
        <f>'随時①-2'!G30</f>
        <v>0</v>
      </c>
      <c r="F16" s="219">
        <f>'随時①-2'!G31</f>
        <v>0</v>
      </c>
      <c r="G16" s="219">
        <f>'随時①-2'!G32</f>
        <v>0</v>
      </c>
      <c r="H16" s="219">
        <f>'随時①-2'!G33</f>
        <v>0</v>
      </c>
      <c r="I16" s="219">
        <f>'随時①-2'!G34</f>
        <v>0</v>
      </c>
      <c r="J16" s="220">
        <f>'随時①-2'!G35</f>
        <v>0</v>
      </c>
      <c r="K16" s="426">
        <f t="shared" ref="K16:K23" si="0">SUM(B16:J16)</f>
        <v>286200</v>
      </c>
    </row>
    <row r="17" spans="1:11" ht="58.5" customHeight="1" thickBot="1" x14ac:dyDescent="0.2">
      <c r="A17" s="41" t="s">
        <v>216</v>
      </c>
      <c r="B17" s="442">
        <f>'随時①-2'!H27</f>
        <v>0</v>
      </c>
      <c r="C17" s="442">
        <f>'随時①-2'!H28</f>
        <v>0</v>
      </c>
      <c r="D17" s="442">
        <f>'随時①-2'!H29</f>
        <v>0</v>
      </c>
      <c r="E17" s="442">
        <f>'随時①-2'!H30</f>
        <v>0</v>
      </c>
      <c r="F17" s="442">
        <f>'随時①-2'!H31</f>
        <v>0</v>
      </c>
      <c r="G17" s="442">
        <f>'随時①-2'!H32</f>
        <v>0</v>
      </c>
      <c r="H17" s="442">
        <f>'随時①-2'!H33</f>
        <v>0</v>
      </c>
      <c r="I17" s="442">
        <f>'随時①-2'!H34</f>
        <v>0</v>
      </c>
      <c r="J17" s="442">
        <f>'随時①-2'!H35</f>
        <v>0</v>
      </c>
      <c r="K17" s="443">
        <f>SUM(B17:J17)</f>
        <v>0</v>
      </c>
    </row>
    <row r="18" spans="1:11" ht="58.5" customHeight="1" x14ac:dyDescent="0.15">
      <c r="A18" s="480" t="s">
        <v>234</v>
      </c>
      <c r="B18" s="481">
        <f>'1-2'!G107</f>
        <v>434800</v>
      </c>
      <c r="C18" s="482">
        <f>'1-2'!G108</f>
        <v>144000</v>
      </c>
      <c r="D18" s="482">
        <f>'1-2'!G109</f>
        <v>488920</v>
      </c>
      <c r="E18" s="482">
        <f>'1-2'!G110</f>
        <v>0</v>
      </c>
      <c r="F18" s="482">
        <f>'1-2'!G111</f>
        <v>65000</v>
      </c>
      <c r="G18" s="482">
        <f>'1-2'!G112</f>
        <v>65000</v>
      </c>
      <c r="H18" s="482">
        <f>'1-2'!G113</f>
        <v>0</v>
      </c>
      <c r="I18" s="482">
        <f>'1-2'!G114</f>
        <v>0</v>
      </c>
      <c r="J18" s="483">
        <f>'1-2'!G115</f>
        <v>116080</v>
      </c>
      <c r="K18" s="484">
        <f t="shared" si="0"/>
        <v>1313800</v>
      </c>
    </row>
    <row r="19" spans="1:11" ht="58.5" customHeight="1" thickBot="1" x14ac:dyDescent="0.2">
      <c r="A19" s="33" t="s">
        <v>216</v>
      </c>
      <c r="B19" s="430">
        <f>'1-2'!H107</f>
        <v>0</v>
      </c>
      <c r="C19" s="431">
        <f>'1-2'!H108</f>
        <v>0</v>
      </c>
      <c r="D19" s="431">
        <f>'1-2'!H109</f>
        <v>0</v>
      </c>
      <c r="E19" s="431">
        <f>'1-2'!H110</f>
        <v>0</v>
      </c>
      <c r="F19" s="431">
        <f>'1-2'!H111</f>
        <v>0</v>
      </c>
      <c r="G19" s="431">
        <f>'1-2'!H112</f>
        <v>0</v>
      </c>
      <c r="H19" s="431">
        <f>'1-2'!H113</f>
        <v>0</v>
      </c>
      <c r="I19" s="431">
        <f>'1-2'!H114</f>
        <v>0</v>
      </c>
      <c r="J19" s="432">
        <f>'1-2'!H115</f>
        <v>11000</v>
      </c>
      <c r="K19" s="433">
        <f t="shared" si="0"/>
        <v>11000</v>
      </c>
    </row>
    <row r="20" spans="1:11" ht="58.5" hidden="1" customHeight="1" thickBot="1" x14ac:dyDescent="0.2">
      <c r="A20" s="31" t="s">
        <v>208</v>
      </c>
      <c r="B20" s="434">
        <f>B18-B19</f>
        <v>434800</v>
      </c>
      <c r="C20" s="435">
        <f>C18-C19</f>
        <v>144000</v>
      </c>
      <c r="D20" s="435">
        <f t="shared" ref="D20:J20" si="1">D18-D19</f>
        <v>488920</v>
      </c>
      <c r="E20" s="435">
        <f t="shared" si="1"/>
        <v>0</v>
      </c>
      <c r="F20" s="435">
        <f t="shared" si="1"/>
        <v>65000</v>
      </c>
      <c r="G20" s="435">
        <f t="shared" si="1"/>
        <v>65000</v>
      </c>
      <c r="H20" s="435">
        <f t="shared" si="1"/>
        <v>0</v>
      </c>
      <c r="I20" s="435">
        <f t="shared" si="1"/>
        <v>0</v>
      </c>
      <c r="J20" s="435">
        <f t="shared" si="1"/>
        <v>105080</v>
      </c>
      <c r="K20" s="436">
        <f t="shared" si="0"/>
        <v>1302800</v>
      </c>
    </row>
    <row r="21" spans="1:11" ht="58.5" customHeight="1" thickBot="1" x14ac:dyDescent="0.2">
      <c r="A21" s="477" t="s">
        <v>208</v>
      </c>
      <c r="B21" s="434">
        <f>B16+B18</f>
        <v>657200</v>
      </c>
      <c r="C21" s="434">
        <f t="shared" ref="C21:J21" si="2">C16+C18</f>
        <v>207800</v>
      </c>
      <c r="D21" s="434">
        <f t="shared" si="2"/>
        <v>488920</v>
      </c>
      <c r="E21" s="434">
        <f t="shared" si="2"/>
        <v>0</v>
      </c>
      <c r="F21" s="434">
        <f t="shared" si="2"/>
        <v>65000</v>
      </c>
      <c r="G21" s="434">
        <f t="shared" si="2"/>
        <v>65000</v>
      </c>
      <c r="H21" s="434">
        <f t="shared" si="2"/>
        <v>0</v>
      </c>
      <c r="I21" s="434">
        <f t="shared" si="2"/>
        <v>0</v>
      </c>
      <c r="J21" s="434">
        <f t="shared" si="2"/>
        <v>116080</v>
      </c>
      <c r="K21" s="436">
        <f t="shared" si="0"/>
        <v>1600000</v>
      </c>
    </row>
    <row r="22" spans="1:11" ht="58.5" hidden="1" customHeight="1" x14ac:dyDescent="0.15">
      <c r="A22" s="29" t="s">
        <v>142</v>
      </c>
      <c r="B22" s="437"/>
      <c r="C22" s="335"/>
      <c r="D22" s="335"/>
      <c r="E22" s="335"/>
      <c r="F22" s="335"/>
      <c r="G22" s="335"/>
      <c r="H22" s="335"/>
      <c r="I22" s="335"/>
      <c r="J22" s="438"/>
      <c r="K22" s="426">
        <f t="shared" si="0"/>
        <v>0</v>
      </c>
    </row>
    <row r="23" spans="1:11" ht="58.5" hidden="1" customHeight="1" thickBot="1" x14ac:dyDescent="0.2">
      <c r="A23" s="21" t="s">
        <v>143</v>
      </c>
      <c r="B23" s="214">
        <f>B21+B22</f>
        <v>657200</v>
      </c>
      <c r="C23" s="215">
        <f>C21+C22</f>
        <v>207800</v>
      </c>
      <c r="D23" s="215">
        <f t="shared" ref="D23:J23" si="3">D21+D22</f>
        <v>488920</v>
      </c>
      <c r="E23" s="215">
        <f t="shared" si="3"/>
        <v>0</v>
      </c>
      <c r="F23" s="215">
        <f t="shared" si="3"/>
        <v>65000</v>
      </c>
      <c r="G23" s="215">
        <f t="shared" si="3"/>
        <v>65000</v>
      </c>
      <c r="H23" s="215">
        <f t="shared" si="3"/>
        <v>0</v>
      </c>
      <c r="I23" s="215">
        <f t="shared" si="3"/>
        <v>0</v>
      </c>
      <c r="J23" s="215">
        <f t="shared" si="3"/>
        <v>116080</v>
      </c>
      <c r="K23" s="217">
        <f t="shared" si="0"/>
        <v>1600000</v>
      </c>
    </row>
    <row r="24" spans="1:11" ht="39" customHeight="1" thickBot="1" x14ac:dyDescent="0.2">
      <c r="A24" s="31" t="s">
        <v>92</v>
      </c>
      <c r="B24" s="572" t="s">
        <v>319</v>
      </c>
      <c r="C24" s="572"/>
      <c r="D24" s="572"/>
      <c r="E24" s="572"/>
      <c r="F24" s="572"/>
      <c r="G24" s="572"/>
      <c r="H24" s="572"/>
      <c r="I24" s="572"/>
      <c r="J24" s="572"/>
      <c r="K24" s="573"/>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zoomScaleNormal="100" zoomScaleSheetLayoutView="100" workbookViewId="0">
      <pane ySplit="3" topLeftCell="A13" activePane="bottomLeft" state="frozen"/>
      <selection activeCell="H4" sqref="H4:K5"/>
      <selection pane="bottomLeft"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6" t="s">
        <v>121</v>
      </c>
      <c r="B3" s="289" t="s">
        <v>122</v>
      </c>
      <c r="C3" s="58" t="s">
        <v>124</v>
      </c>
      <c r="D3" s="94" t="s">
        <v>126</v>
      </c>
      <c r="E3" s="94" t="s">
        <v>0</v>
      </c>
      <c r="F3" s="94" t="s">
        <v>155</v>
      </c>
      <c r="G3" s="94" t="s">
        <v>86</v>
      </c>
      <c r="H3" s="465" t="s">
        <v>198</v>
      </c>
      <c r="I3" s="94" t="s">
        <v>87</v>
      </c>
      <c r="J3" s="94" t="s">
        <v>88</v>
      </c>
      <c r="K3" s="222" t="s">
        <v>96</v>
      </c>
      <c r="L3" s="290" t="s">
        <v>89</v>
      </c>
      <c r="M3" s="28" t="s">
        <v>91</v>
      </c>
    </row>
    <row r="4" spans="1:13" ht="13.5" customHeight="1" x14ac:dyDescent="0.15">
      <c r="A4" s="235"/>
      <c r="B4" s="236"/>
      <c r="C4" s="237"/>
      <c r="D4" s="238">
        <v>1</v>
      </c>
      <c r="E4" s="239" t="s">
        <v>118</v>
      </c>
      <c r="F4" s="240" t="s">
        <v>178</v>
      </c>
      <c r="G4" s="241">
        <v>116080</v>
      </c>
      <c r="H4" s="242">
        <v>1</v>
      </c>
      <c r="I4" s="242">
        <v>1</v>
      </c>
      <c r="J4" s="243">
        <f>G4*H4*I4</f>
        <v>116080</v>
      </c>
      <c r="K4" s="244"/>
      <c r="L4" s="245" t="s">
        <v>179</v>
      </c>
      <c r="M4" s="28" t="str">
        <f t="shared" ref="M4:M67" si="0">IF(K4="◎",J4,"")</f>
        <v/>
      </c>
    </row>
    <row r="5" spans="1:13" ht="13.5" customHeight="1" x14ac:dyDescent="0.15">
      <c r="A5" s="246">
        <v>1</v>
      </c>
      <c r="B5" s="247" t="s">
        <v>295</v>
      </c>
      <c r="C5" s="248" t="s">
        <v>291</v>
      </c>
      <c r="D5" s="249">
        <v>2</v>
      </c>
      <c r="E5" s="250" t="s">
        <v>105</v>
      </c>
      <c r="F5" s="251" t="s">
        <v>352</v>
      </c>
      <c r="G5" s="252">
        <v>18540</v>
      </c>
      <c r="H5" s="253">
        <v>1</v>
      </c>
      <c r="I5" s="253">
        <v>1</v>
      </c>
      <c r="J5" s="254">
        <f>G5*H5*I5</f>
        <v>18540</v>
      </c>
      <c r="K5" s="255"/>
      <c r="L5" s="256"/>
      <c r="M5" s="28" t="str">
        <f t="shared" si="0"/>
        <v/>
      </c>
    </row>
    <row r="6" spans="1:13" ht="13.5" customHeight="1" x14ac:dyDescent="0.15">
      <c r="A6" s="246">
        <v>1</v>
      </c>
      <c r="B6" s="247" t="s">
        <v>295</v>
      </c>
      <c r="C6" s="248" t="s">
        <v>291</v>
      </c>
      <c r="D6" s="249">
        <v>3</v>
      </c>
      <c r="E6" s="250" t="s">
        <v>80</v>
      </c>
      <c r="F6" s="251" t="s">
        <v>281</v>
      </c>
      <c r="G6" s="252">
        <v>20000</v>
      </c>
      <c r="H6" s="253">
        <v>1</v>
      </c>
      <c r="I6" s="253">
        <v>2</v>
      </c>
      <c r="J6" s="254">
        <f t="shared" ref="J6:J69" si="1">G6*H6*I6</f>
        <v>40000</v>
      </c>
      <c r="K6" s="255"/>
      <c r="L6" s="256"/>
      <c r="M6" s="28" t="str">
        <f t="shared" si="0"/>
        <v/>
      </c>
    </row>
    <row r="7" spans="1:13" ht="13.5" customHeight="1" x14ac:dyDescent="0.15">
      <c r="A7" s="246">
        <v>1</v>
      </c>
      <c r="B7" s="247" t="s">
        <v>295</v>
      </c>
      <c r="C7" s="248" t="s">
        <v>291</v>
      </c>
      <c r="D7" s="249">
        <v>4</v>
      </c>
      <c r="E7" s="251" t="s">
        <v>83</v>
      </c>
      <c r="F7" s="251" t="s">
        <v>351</v>
      </c>
      <c r="G7" s="252">
        <v>65000</v>
      </c>
      <c r="H7" s="253">
        <v>1</v>
      </c>
      <c r="I7" s="253">
        <v>1</v>
      </c>
      <c r="J7" s="254">
        <f t="shared" si="1"/>
        <v>65000</v>
      </c>
      <c r="K7" s="255"/>
      <c r="L7" s="256"/>
      <c r="M7" s="28" t="str">
        <f t="shared" si="0"/>
        <v/>
      </c>
    </row>
    <row r="8" spans="1:13" ht="13.5" customHeight="1" x14ac:dyDescent="0.15">
      <c r="A8" s="246">
        <v>1</v>
      </c>
      <c r="B8" s="247" t="s">
        <v>296</v>
      </c>
      <c r="C8" s="248" t="s">
        <v>290</v>
      </c>
      <c r="D8" s="258">
        <v>5</v>
      </c>
      <c r="E8" s="250" t="s">
        <v>105</v>
      </c>
      <c r="F8" s="251" t="s">
        <v>287</v>
      </c>
      <c r="G8" s="252">
        <v>80000</v>
      </c>
      <c r="H8" s="253">
        <v>1</v>
      </c>
      <c r="I8" s="253">
        <v>1</v>
      </c>
      <c r="J8" s="254">
        <f t="shared" si="1"/>
        <v>80000</v>
      </c>
      <c r="K8" s="255"/>
      <c r="L8" s="256"/>
      <c r="M8" s="28" t="str">
        <f t="shared" si="0"/>
        <v/>
      </c>
    </row>
    <row r="9" spans="1:13" ht="13.5" customHeight="1" x14ac:dyDescent="0.15">
      <c r="A9" s="246">
        <v>1</v>
      </c>
      <c r="B9" s="247" t="s">
        <v>296</v>
      </c>
      <c r="C9" s="248" t="s">
        <v>290</v>
      </c>
      <c r="D9" s="249">
        <v>6</v>
      </c>
      <c r="E9" s="251" t="s">
        <v>80</v>
      </c>
      <c r="F9" s="251" t="s">
        <v>299</v>
      </c>
      <c r="G9" s="252">
        <v>12000</v>
      </c>
      <c r="H9" s="253">
        <v>1</v>
      </c>
      <c r="I9" s="253">
        <v>12</v>
      </c>
      <c r="J9" s="254">
        <f t="shared" si="1"/>
        <v>144000</v>
      </c>
      <c r="K9" s="255"/>
      <c r="L9" s="256"/>
      <c r="M9" s="28" t="str">
        <f t="shared" si="0"/>
        <v/>
      </c>
    </row>
    <row r="10" spans="1:13" ht="13.5" customHeight="1" x14ac:dyDescent="0.15">
      <c r="A10" s="246">
        <v>1</v>
      </c>
      <c r="B10" s="247" t="s">
        <v>298</v>
      </c>
      <c r="C10" s="248" t="s">
        <v>294</v>
      </c>
      <c r="D10" s="249">
        <v>7</v>
      </c>
      <c r="E10" s="259" t="s">
        <v>82</v>
      </c>
      <c r="F10" s="259" t="s">
        <v>283</v>
      </c>
      <c r="G10" s="252">
        <v>50000</v>
      </c>
      <c r="H10" s="261">
        <v>1</v>
      </c>
      <c r="I10" s="261">
        <v>1</v>
      </c>
      <c r="J10" s="254">
        <f t="shared" si="1"/>
        <v>50000</v>
      </c>
      <c r="K10" s="255"/>
      <c r="L10" s="256"/>
      <c r="M10" s="28" t="str">
        <f t="shared" si="0"/>
        <v/>
      </c>
    </row>
    <row r="11" spans="1:13" ht="13.5" customHeight="1" x14ac:dyDescent="0.15">
      <c r="A11" s="246">
        <v>1</v>
      </c>
      <c r="B11" s="247" t="s">
        <v>298</v>
      </c>
      <c r="C11" s="248" t="s">
        <v>294</v>
      </c>
      <c r="D11" s="258">
        <v>8</v>
      </c>
      <c r="E11" s="250" t="s">
        <v>105</v>
      </c>
      <c r="F11" s="250" t="s">
        <v>284</v>
      </c>
      <c r="G11" s="252">
        <v>100000</v>
      </c>
      <c r="H11" s="265">
        <v>1</v>
      </c>
      <c r="I11" s="265">
        <v>1</v>
      </c>
      <c r="J11" s="254">
        <f t="shared" si="1"/>
        <v>100000</v>
      </c>
      <c r="K11" s="262"/>
      <c r="L11" s="263"/>
      <c r="M11" s="28" t="str">
        <f t="shared" si="0"/>
        <v/>
      </c>
    </row>
    <row r="12" spans="1:13" ht="13.5" customHeight="1" x14ac:dyDescent="0.15">
      <c r="A12" s="246">
        <v>1</v>
      </c>
      <c r="B12" s="247" t="s">
        <v>298</v>
      </c>
      <c r="C12" s="248" t="s">
        <v>294</v>
      </c>
      <c r="D12" s="258">
        <v>9</v>
      </c>
      <c r="E12" s="250" t="s">
        <v>81</v>
      </c>
      <c r="F12" s="250" t="s">
        <v>357</v>
      </c>
      <c r="G12" s="252">
        <v>70000</v>
      </c>
      <c r="H12" s="265">
        <v>1</v>
      </c>
      <c r="I12" s="265">
        <v>1</v>
      </c>
      <c r="J12" s="254">
        <f t="shared" si="1"/>
        <v>70000</v>
      </c>
      <c r="K12" s="266"/>
      <c r="L12" s="267"/>
      <c r="M12" s="28" t="str">
        <f t="shared" si="0"/>
        <v/>
      </c>
    </row>
    <row r="13" spans="1:13" ht="13.5" customHeight="1" x14ac:dyDescent="0.15">
      <c r="A13" s="246">
        <v>2</v>
      </c>
      <c r="B13" s="247" t="s">
        <v>355</v>
      </c>
      <c r="C13" s="248" t="s">
        <v>292</v>
      </c>
      <c r="D13" s="268">
        <v>10</v>
      </c>
      <c r="E13" s="251" t="s">
        <v>105</v>
      </c>
      <c r="F13" s="251" t="s">
        <v>338</v>
      </c>
      <c r="G13" s="252">
        <v>2000</v>
      </c>
      <c r="H13" s="253">
        <v>6</v>
      </c>
      <c r="I13" s="253">
        <v>1</v>
      </c>
      <c r="J13" s="254">
        <f t="shared" si="1"/>
        <v>12000</v>
      </c>
      <c r="K13" s="255"/>
      <c r="L13" s="256"/>
      <c r="M13" s="28" t="str">
        <f t="shared" si="0"/>
        <v/>
      </c>
    </row>
    <row r="14" spans="1:13" ht="13.5" customHeight="1" x14ac:dyDescent="0.15">
      <c r="A14" s="246">
        <v>3</v>
      </c>
      <c r="B14" s="247" t="s">
        <v>297</v>
      </c>
      <c r="C14" s="251" t="s">
        <v>293</v>
      </c>
      <c r="D14" s="249">
        <v>11</v>
      </c>
      <c r="E14" s="251" t="s">
        <v>105</v>
      </c>
      <c r="F14" s="270" t="s">
        <v>286</v>
      </c>
      <c r="G14" s="252">
        <v>150000</v>
      </c>
      <c r="H14" s="272">
        <v>1</v>
      </c>
      <c r="I14" s="272">
        <v>1</v>
      </c>
      <c r="J14" s="254">
        <f>G14*H14*I14</f>
        <v>150000</v>
      </c>
      <c r="K14" s="269"/>
      <c r="L14" s="256"/>
      <c r="M14" s="28" t="str">
        <f t="shared" si="0"/>
        <v/>
      </c>
    </row>
    <row r="15" spans="1:13" ht="13.5" customHeight="1" x14ac:dyDescent="0.15">
      <c r="A15" s="246">
        <v>3</v>
      </c>
      <c r="B15" s="247" t="s">
        <v>297</v>
      </c>
      <c r="C15" s="251" t="s">
        <v>293</v>
      </c>
      <c r="D15" s="249">
        <v>12</v>
      </c>
      <c r="E15" s="251" t="s">
        <v>82</v>
      </c>
      <c r="F15" s="251" t="s">
        <v>361</v>
      </c>
      <c r="G15" s="252">
        <v>15000</v>
      </c>
      <c r="H15" s="253">
        <v>1</v>
      </c>
      <c r="I15" s="253">
        <v>1</v>
      </c>
      <c r="J15" s="254">
        <f>G15*H15*I15</f>
        <v>15000</v>
      </c>
      <c r="K15" s="273"/>
      <c r="L15" s="274"/>
      <c r="M15" s="28" t="str">
        <f t="shared" si="0"/>
        <v/>
      </c>
    </row>
    <row r="16" spans="1:13" ht="13.5" customHeight="1" x14ac:dyDescent="0.15">
      <c r="A16" s="246">
        <v>3</v>
      </c>
      <c r="B16" s="247" t="s">
        <v>297</v>
      </c>
      <c r="C16" s="251" t="s">
        <v>293</v>
      </c>
      <c r="D16" s="249">
        <v>13</v>
      </c>
      <c r="E16" s="250" t="s">
        <v>80</v>
      </c>
      <c r="F16" s="251" t="s">
        <v>289</v>
      </c>
      <c r="G16" s="252">
        <v>30000</v>
      </c>
      <c r="H16" s="253">
        <v>1</v>
      </c>
      <c r="I16" s="253">
        <v>1</v>
      </c>
      <c r="J16" s="254">
        <f>G16*H16*I16</f>
        <v>30000</v>
      </c>
      <c r="K16" s="255"/>
      <c r="L16" s="256"/>
      <c r="M16" s="28" t="str">
        <f t="shared" si="0"/>
        <v/>
      </c>
    </row>
    <row r="17" spans="1:13" ht="13.5" customHeight="1" x14ac:dyDescent="0.15">
      <c r="A17" s="246">
        <v>4</v>
      </c>
      <c r="B17" s="247" t="s">
        <v>336</v>
      </c>
      <c r="C17" s="251" t="s">
        <v>364</v>
      </c>
      <c r="D17" s="249">
        <v>14</v>
      </c>
      <c r="E17" s="251" t="s">
        <v>80</v>
      </c>
      <c r="F17" s="251" t="s">
        <v>366</v>
      </c>
      <c r="G17" s="252">
        <v>5200</v>
      </c>
      <c r="H17" s="253">
        <v>1</v>
      </c>
      <c r="I17" s="253">
        <v>4</v>
      </c>
      <c r="J17" s="254">
        <f>G17*H17*I17</f>
        <v>20800</v>
      </c>
      <c r="K17" s="255"/>
      <c r="L17" s="256"/>
      <c r="M17" s="28" t="str">
        <f t="shared" si="0"/>
        <v/>
      </c>
    </row>
    <row r="18" spans="1:13" ht="13.5" customHeight="1" x14ac:dyDescent="0.15">
      <c r="A18" s="246">
        <v>4</v>
      </c>
      <c r="B18" s="247" t="s">
        <v>336</v>
      </c>
      <c r="C18" s="251" t="s">
        <v>332</v>
      </c>
      <c r="D18" s="249">
        <v>15</v>
      </c>
      <c r="E18" s="251" t="s">
        <v>80</v>
      </c>
      <c r="F18" s="251" t="s">
        <v>367</v>
      </c>
      <c r="G18" s="252">
        <v>2500</v>
      </c>
      <c r="H18" s="253">
        <v>1</v>
      </c>
      <c r="I18" s="253">
        <v>76</v>
      </c>
      <c r="J18" s="254">
        <f t="shared" si="1"/>
        <v>190000</v>
      </c>
      <c r="K18" s="255"/>
      <c r="L18" s="256"/>
      <c r="M18" s="28" t="str">
        <f t="shared" si="0"/>
        <v/>
      </c>
    </row>
    <row r="19" spans="1:13" ht="13.5" customHeight="1" x14ac:dyDescent="0.15">
      <c r="A19" s="246">
        <v>4</v>
      </c>
      <c r="B19" s="247" t="s">
        <v>337</v>
      </c>
      <c r="C19" s="251" t="s">
        <v>333</v>
      </c>
      <c r="D19" s="249">
        <v>16</v>
      </c>
      <c r="E19" s="250" t="s">
        <v>80</v>
      </c>
      <c r="F19" s="251" t="s">
        <v>368</v>
      </c>
      <c r="G19" s="252">
        <v>10000</v>
      </c>
      <c r="H19" s="253">
        <v>1</v>
      </c>
      <c r="I19" s="253">
        <v>1</v>
      </c>
      <c r="J19" s="254">
        <f t="shared" si="1"/>
        <v>10000</v>
      </c>
      <c r="K19" s="255"/>
      <c r="L19" s="256"/>
      <c r="M19" s="28" t="str">
        <f t="shared" si="0"/>
        <v/>
      </c>
    </row>
    <row r="20" spans="1:13" ht="13.5" customHeight="1" x14ac:dyDescent="0.15">
      <c r="A20" s="246">
        <v>4</v>
      </c>
      <c r="B20" s="247" t="s">
        <v>334</v>
      </c>
      <c r="C20" s="251" t="s">
        <v>304</v>
      </c>
      <c r="D20" s="249">
        <v>17</v>
      </c>
      <c r="E20" s="251" t="s">
        <v>105</v>
      </c>
      <c r="F20" s="251" t="s">
        <v>305</v>
      </c>
      <c r="G20" s="252">
        <v>115380</v>
      </c>
      <c r="H20" s="253">
        <v>1</v>
      </c>
      <c r="I20" s="253">
        <v>1</v>
      </c>
      <c r="J20" s="254">
        <f t="shared" si="1"/>
        <v>115380</v>
      </c>
      <c r="K20" s="255"/>
      <c r="L20" s="256"/>
      <c r="M20" s="28" t="str">
        <f t="shared" si="0"/>
        <v/>
      </c>
    </row>
    <row r="21" spans="1:13" ht="13.5" customHeight="1" x14ac:dyDescent="0.15">
      <c r="A21" s="246">
        <v>4</v>
      </c>
      <c r="B21" s="247" t="s">
        <v>334</v>
      </c>
      <c r="C21" s="251" t="s">
        <v>304</v>
      </c>
      <c r="D21" s="249">
        <v>18</v>
      </c>
      <c r="E21" s="250" t="s">
        <v>81</v>
      </c>
      <c r="F21" s="251" t="s">
        <v>315</v>
      </c>
      <c r="G21" s="252">
        <v>5000</v>
      </c>
      <c r="H21" s="253">
        <v>1</v>
      </c>
      <c r="I21" s="253">
        <v>6</v>
      </c>
      <c r="J21" s="254">
        <f t="shared" si="1"/>
        <v>30000</v>
      </c>
      <c r="K21" s="255"/>
      <c r="L21" s="256"/>
      <c r="M21" s="28" t="str">
        <f t="shared" si="0"/>
        <v/>
      </c>
    </row>
    <row r="22" spans="1:13" ht="13.5" customHeight="1" x14ac:dyDescent="0.15">
      <c r="A22" s="246">
        <v>4</v>
      </c>
      <c r="B22" s="247" t="s">
        <v>334</v>
      </c>
      <c r="C22" s="251" t="s">
        <v>304</v>
      </c>
      <c r="D22" s="249">
        <v>19</v>
      </c>
      <c r="E22" s="250" t="s">
        <v>105</v>
      </c>
      <c r="F22" s="251" t="s">
        <v>285</v>
      </c>
      <c r="G22" s="252">
        <v>3000</v>
      </c>
      <c r="H22" s="253">
        <v>1</v>
      </c>
      <c r="I22" s="253">
        <v>1</v>
      </c>
      <c r="J22" s="254">
        <f t="shared" si="1"/>
        <v>3000</v>
      </c>
      <c r="K22" s="255"/>
      <c r="L22" s="256"/>
      <c r="M22" s="28" t="str">
        <f t="shared" si="0"/>
        <v/>
      </c>
    </row>
    <row r="23" spans="1:13" ht="13.5" customHeight="1" x14ac:dyDescent="0.15">
      <c r="A23" s="246">
        <v>4</v>
      </c>
      <c r="B23" s="247" t="s">
        <v>334</v>
      </c>
      <c r="C23" s="251" t="s">
        <v>304</v>
      </c>
      <c r="D23" s="249">
        <v>20</v>
      </c>
      <c r="E23" s="250" t="s">
        <v>105</v>
      </c>
      <c r="F23" s="251" t="s">
        <v>316</v>
      </c>
      <c r="G23" s="252">
        <v>3000</v>
      </c>
      <c r="H23" s="253">
        <v>1</v>
      </c>
      <c r="I23" s="253">
        <v>1</v>
      </c>
      <c r="J23" s="254">
        <f t="shared" si="1"/>
        <v>3000</v>
      </c>
      <c r="K23" s="255"/>
      <c r="L23" s="256"/>
      <c r="M23" s="28" t="str">
        <f t="shared" si="0"/>
        <v/>
      </c>
    </row>
    <row r="24" spans="1:13" ht="13.5" customHeight="1" x14ac:dyDescent="0.15">
      <c r="A24" s="246">
        <v>4</v>
      </c>
      <c r="B24" s="247" t="s">
        <v>334</v>
      </c>
      <c r="C24" s="251" t="s">
        <v>304</v>
      </c>
      <c r="D24" s="249">
        <v>21</v>
      </c>
      <c r="E24" s="250" t="s">
        <v>105</v>
      </c>
      <c r="F24" s="251" t="s">
        <v>303</v>
      </c>
      <c r="G24" s="252">
        <v>1000</v>
      </c>
      <c r="H24" s="253">
        <v>1</v>
      </c>
      <c r="I24" s="253">
        <v>1</v>
      </c>
      <c r="J24" s="254">
        <f t="shared" si="1"/>
        <v>1000</v>
      </c>
      <c r="K24" s="255"/>
      <c r="L24" s="256"/>
      <c r="M24" s="28" t="str">
        <f t="shared" si="0"/>
        <v/>
      </c>
    </row>
    <row r="25" spans="1:13" ht="13.5" customHeight="1" x14ac:dyDescent="0.15">
      <c r="A25" s="246">
        <v>4</v>
      </c>
      <c r="B25" s="247" t="s">
        <v>334</v>
      </c>
      <c r="C25" s="251" t="s">
        <v>304</v>
      </c>
      <c r="D25" s="249">
        <v>22</v>
      </c>
      <c r="E25" s="250" t="s">
        <v>105</v>
      </c>
      <c r="F25" s="251" t="s">
        <v>312</v>
      </c>
      <c r="G25" s="252">
        <v>2000</v>
      </c>
      <c r="H25" s="253">
        <v>1</v>
      </c>
      <c r="I25" s="253">
        <v>1</v>
      </c>
      <c r="J25" s="254">
        <f t="shared" si="1"/>
        <v>2000</v>
      </c>
      <c r="K25" s="255"/>
      <c r="L25" s="256"/>
      <c r="M25" s="28" t="str">
        <f t="shared" si="0"/>
        <v/>
      </c>
    </row>
    <row r="26" spans="1:13" ht="13.5" customHeight="1" x14ac:dyDescent="0.15">
      <c r="A26" s="246">
        <v>4</v>
      </c>
      <c r="B26" s="247" t="s">
        <v>334</v>
      </c>
      <c r="C26" s="251" t="s">
        <v>304</v>
      </c>
      <c r="D26" s="249">
        <v>23</v>
      </c>
      <c r="E26" s="250" t="s">
        <v>105</v>
      </c>
      <c r="F26" s="251" t="s">
        <v>313</v>
      </c>
      <c r="G26" s="252">
        <v>2000</v>
      </c>
      <c r="H26" s="253">
        <v>1</v>
      </c>
      <c r="I26" s="253">
        <v>2</v>
      </c>
      <c r="J26" s="254">
        <f t="shared" si="1"/>
        <v>4000</v>
      </c>
      <c r="K26" s="255"/>
      <c r="L26" s="256"/>
      <c r="M26" s="28" t="str">
        <f t="shared" si="0"/>
        <v/>
      </c>
    </row>
    <row r="27" spans="1:13" ht="13.5" customHeight="1" x14ac:dyDescent="0.15">
      <c r="A27" s="246">
        <v>4</v>
      </c>
      <c r="B27" s="247" t="s">
        <v>334</v>
      </c>
      <c r="C27" s="251" t="s">
        <v>304</v>
      </c>
      <c r="D27" s="249">
        <v>24</v>
      </c>
      <c r="E27" s="250" t="s">
        <v>81</v>
      </c>
      <c r="F27" s="251" t="s">
        <v>306</v>
      </c>
      <c r="G27" s="252">
        <v>40000</v>
      </c>
      <c r="H27" s="253">
        <v>1</v>
      </c>
      <c r="I27" s="253">
        <v>1</v>
      </c>
      <c r="J27" s="254">
        <f t="shared" si="1"/>
        <v>40000</v>
      </c>
      <c r="K27" s="255"/>
      <c r="L27" s="256"/>
      <c r="M27" s="28" t="str">
        <f t="shared" si="0"/>
        <v/>
      </c>
    </row>
    <row r="28" spans="1:13" ht="13.5" customHeight="1" x14ac:dyDescent="0.15">
      <c r="A28" s="246">
        <v>4</v>
      </c>
      <c r="B28" s="247" t="s">
        <v>334</v>
      </c>
      <c r="C28" s="251" t="s">
        <v>304</v>
      </c>
      <c r="D28" s="258">
        <v>25</v>
      </c>
      <c r="E28" s="250" t="s">
        <v>81</v>
      </c>
      <c r="F28" s="251" t="s">
        <v>307</v>
      </c>
      <c r="G28" s="252">
        <v>4000</v>
      </c>
      <c r="H28" s="253">
        <v>1</v>
      </c>
      <c r="I28" s="253">
        <v>1</v>
      </c>
      <c r="J28" s="254">
        <f t="shared" si="1"/>
        <v>4000</v>
      </c>
      <c r="K28" s="255"/>
      <c r="L28" s="256"/>
      <c r="M28" s="28" t="str">
        <f t="shared" si="0"/>
        <v/>
      </c>
    </row>
    <row r="29" spans="1:13" ht="13.5" customHeight="1" x14ac:dyDescent="0.15">
      <c r="A29" s="246"/>
      <c r="B29" s="247"/>
      <c r="C29" s="251"/>
      <c r="D29" s="249">
        <v>26</v>
      </c>
      <c r="E29" s="251"/>
      <c r="F29" s="251"/>
      <c r="G29" s="252"/>
      <c r="H29" s="253"/>
      <c r="I29" s="253"/>
      <c r="J29" s="254">
        <f t="shared" si="1"/>
        <v>0</v>
      </c>
      <c r="K29" s="255"/>
      <c r="L29" s="256"/>
      <c r="M29" s="28" t="str">
        <f t="shared" si="0"/>
        <v/>
      </c>
    </row>
    <row r="30" spans="1:13" ht="13.5" customHeight="1" x14ac:dyDescent="0.15">
      <c r="A30" s="246"/>
      <c r="B30" s="247"/>
      <c r="C30" s="251"/>
      <c r="D30" s="249">
        <v>27</v>
      </c>
      <c r="E30" s="251"/>
      <c r="F30" s="251"/>
      <c r="G30" s="252"/>
      <c r="H30" s="253"/>
      <c r="I30" s="253"/>
      <c r="J30" s="254">
        <f t="shared" si="1"/>
        <v>0</v>
      </c>
      <c r="K30" s="255"/>
      <c r="L30" s="256"/>
      <c r="M30" s="28" t="str">
        <f t="shared" si="0"/>
        <v/>
      </c>
    </row>
    <row r="31" spans="1:13" ht="13.5" customHeight="1" x14ac:dyDescent="0.15">
      <c r="A31" s="246"/>
      <c r="B31" s="247"/>
      <c r="C31" s="248"/>
      <c r="D31" s="249">
        <v>28</v>
      </c>
      <c r="E31" s="251"/>
      <c r="F31" s="251"/>
      <c r="G31" s="252"/>
      <c r="H31" s="253"/>
      <c r="I31" s="253"/>
      <c r="J31" s="254">
        <f t="shared" si="1"/>
        <v>0</v>
      </c>
      <c r="K31" s="255"/>
      <c r="L31" s="256"/>
      <c r="M31" s="28" t="str">
        <f t="shared" si="0"/>
        <v/>
      </c>
    </row>
    <row r="32" spans="1:13" ht="13.5" customHeight="1" x14ac:dyDescent="0.15">
      <c r="A32" s="246"/>
      <c r="B32" s="247"/>
      <c r="C32" s="248"/>
      <c r="D32" s="258">
        <v>29</v>
      </c>
      <c r="E32" s="251"/>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47"/>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47"/>
      <c r="C37" s="248"/>
      <c r="D37" s="249">
        <v>34</v>
      </c>
      <c r="E37" s="250"/>
      <c r="F37" s="251"/>
      <c r="G37" s="252"/>
      <c r="H37" s="253"/>
      <c r="I37" s="253"/>
      <c r="J37" s="254">
        <f t="shared" si="1"/>
        <v>0</v>
      </c>
      <c r="K37" s="255"/>
      <c r="L37" s="256"/>
      <c r="M37" s="28" t="str">
        <f t="shared" si="0"/>
        <v/>
      </c>
    </row>
    <row r="38" spans="1:13" ht="13.5" customHeight="1" x14ac:dyDescent="0.15">
      <c r="A38" s="246"/>
      <c r="B38" s="247"/>
      <c r="C38" s="248"/>
      <c r="D38" s="249">
        <v>35</v>
      </c>
      <c r="E38" s="250"/>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67"/>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25" t="s">
        <v>90</v>
      </c>
      <c r="G106" s="224" t="s">
        <v>238</v>
      </c>
      <c r="H106" s="585" t="s">
        <v>214</v>
      </c>
      <c r="I106" s="585"/>
      <c r="J106" s="585" t="s">
        <v>233</v>
      </c>
      <c r="K106" s="586"/>
    </row>
    <row r="107" spans="1:13" ht="14.25" thickTop="1" x14ac:dyDescent="0.15">
      <c r="D107" s="65"/>
      <c r="F107" s="291" t="s">
        <v>80</v>
      </c>
      <c r="G107" s="221">
        <f>SUMIF($E$4:$E$103,F107,$J$4:$J$103)</f>
        <v>434800</v>
      </c>
      <c r="H107" s="587">
        <f>SUMIF($E$4:$E$103,F107,$M$4:$M$103)</f>
        <v>0</v>
      </c>
      <c r="I107" s="587"/>
      <c r="J107" s="587">
        <f t="shared" ref="J107:J115" si="5">G107-H107</f>
        <v>434800</v>
      </c>
      <c r="K107" s="588"/>
    </row>
    <row r="108" spans="1:13" x14ac:dyDescent="0.15">
      <c r="D108" s="65"/>
      <c r="F108" s="292" t="s">
        <v>81</v>
      </c>
      <c r="G108" s="221">
        <f t="shared" ref="G108:G115" si="6">SUMIF($E$4:$E$103,F108,$J$4:$J$103)</f>
        <v>144000</v>
      </c>
      <c r="H108" s="579">
        <f t="shared" ref="H108:H114" si="7">SUMIF($E$4:$E$103,F108,$M$4:$M$103)</f>
        <v>0</v>
      </c>
      <c r="I108" s="579"/>
      <c r="J108" s="579">
        <f t="shared" si="5"/>
        <v>144000</v>
      </c>
      <c r="K108" s="580"/>
    </row>
    <row r="109" spans="1:13" x14ac:dyDescent="0.15">
      <c r="D109" s="65"/>
      <c r="F109" s="292" t="s">
        <v>105</v>
      </c>
      <c r="G109" s="221">
        <f t="shared" si="6"/>
        <v>488920</v>
      </c>
      <c r="H109" s="579">
        <f t="shared" si="7"/>
        <v>0</v>
      </c>
      <c r="I109" s="579"/>
      <c r="J109" s="579">
        <f t="shared" si="5"/>
        <v>488920</v>
      </c>
      <c r="K109" s="580"/>
    </row>
    <row r="110" spans="1:13" x14ac:dyDescent="0.15">
      <c r="D110" s="65"/>
      <c r="F110" s="292" t="s">
        <v>106</v>
      </c>
      <c r="G110" s="221">
        <f t="shared" si="6"/>
        <v>0</v>
      </c>
      <c r="H110" s="579">
        <f t="shared" si="7"/>
        <v>0</v>
      </c>
      <c r="I110" s="579"/>
      <c r="J110" s="579">
        <f t="shared" si="5"/>
        <v>0</v>
      </c>
      <c r="K110" s="580"/>
    </row>
    <row r="111" spans="1:13" x14ac:dyDescent="0.15">
      <c r="D111" s="65"/>
      <c r="F111" s="292" t="s">
        <v>82</v>
      </c>
      <c r="G111" s="221">
        <f t="shared" si="6"/>
        <v>65000</v>
      </c>
      <c r="H111" s="579">
        <f t="shared" si="7"/>
        <v>0</v>
      </c>
      <c r="I111" s="579"/>
      <c r="J111" s="579">
        <f t="shared" si="5"/>
        <v>65000</v>
      </c>
      <c r="K111" s="580"/>
    </row>
    <row r="112" spans="1:13" x14ac:dyDescent="0.15">
      <c r="D112" s="65"/>
      <c r="F112" s="292" t="s">
        <v>83</v>
      </c>
      <c r="G112" s="221">
        <f t="shared" si="6"/>
        <v>65000</v>
      </c>
      <c r="H112" s="579">
        <f t="shared" si="7"/>
        <v>0</v>
      </c>
      <c r="I112" s="579"/>
      <c r="J112" s="579">
        <f t="shared" si="5"/>
        <v>65000</v>
      </c>
      <c r="K112" s="580"/>
    </row>
    <row r="113" spans="4:11" x14ac:dyDescent="0.15">
      <c r="D113" s="65"/>
      <c r="F113" s="292" t="s">
        <v>84</v>
      </c>
      <c r="G113" s="221">
        <f t="shared" si="6"/>
        <v>0</v>
      </c>
      <c r="H113" s="579">
        <f t="shared" si="7"/>
        <v>0</v>
      </c>
      <c r="I113" s="579"/>
      <c r="J113" s="579">
        <f t="shared" si="5"/>
        <v>0</v>
      </c>
      <c r="K113" s="580"/>
    </row>
    <row r="114" spans="4:11" x14ac:dyDescent="0.15">
      <c r="D114" s="65"/>
      <c r="F114" s="292" t="s">
        <v>85</v>
      </c>
      <c r="G114" s="221">
        <f t="shared" si="6"/>
        <v>0</v>
      </c>
      <c r="H114" s="579">
        <f t="shared" si="7"/>
        <v>0</v>
      </c>
      <c r="I114" s="579"/>
      <c r="J114" s="579">
        <f t="shared" si="5"/>
        <v>0</v>
      </c>
      <c r="K114" s="580"/>
    </row>
    <row r="115" spans="4:11" ht="14.25" thickBot="1" x14ac:dyDescent="0.2">
      <c r="D115" s="65"/>
      <c r="F115" s="421" t="s">
        <v>118</v>
      </c>
      <c r="G115" s="422">
        <f t="shared" si="6"/>
        <v>116080</v>
      </c>
      <c r="H115" s="581">
        <f>SUMIF($E$4:$E$103,F115,$M$4:$M$103)+'1-3'!F121</f>
        <v>11000</v>
      </c>
      <c r="I115" s="581"/>
      <c r="J115" s="581">
        <f t="shared" si="5"/>
        <v>105080</v>
      </c>
      <c r="K115" s="582"/>
    </row>
    <row r="116" spans="4:11" ht="15" thickTop="1" thickBot="1" x14ac:dyDescent="0.2">
      <c r="D116" s="45"/>
      <c r="F116" s="419" t="s">
        <v>11</v>
      </c>
      <c r="G116" s="420">
        <f>SUM(G107:G115)</f>
        <v>1313800</v>
      </c>
      <c r="H116" s="583">
        <f>SUM(H107:I115)</f>
        <v>11000</v>
      </c>
      <c r="I116" s="583"/>
      <c r="J116" s="583">
        <f>SUM(J107:K115)</f>
        <v>1302800</v>
      </c>
      <c r="K116" s="584"/>
    </row>
  </sheetData>
  <sheetProtection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37" activePane="bottomLeft" state="frozen"/>
      <selection activeCell="H4" sqref="H4:K5"/>
      <selection pane="bottomLeft" activeCell="H4" sqref="H4:K5"/>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1" t="s">
        <v>219</v>
      </c>
      <c r="B1" s="571"/>
      <c r="C1" s="571"/>
      <c r="D1" s="571"/>
      <c r="E1" s="571"/>
      <c r="F1" s="571"/>
    </row>
    <row r="2" spans="1:6" ht="15" customHeight="1" thickBot="1" x14ac:dyDescent="0.2">
      <c r="A2" s="8"/>
      <c r="B2" s="7" t="s">
        <v>197</v>
      </c>
      <c r="C2" s="85"/>
      <c r="E2" s="70" t="s">
        <v>235</v>
      </c>
      <c r="F2" s="455">
        <f>SUM(E4:E118)</f>
        <v>116080</v>
      </c>
    </row>
    <row r="3" spans="1:6" ht="15" customHeight="1" thickBot="1" x14ac:dyDescent="0.2">
      <c r="A3" s="97" t="s">
        <v>13</v>
      </c>
      <c r="B3" s="98" t="s">
        <v>159</v>
      </c>
      <c r="C3" s="98" t="s">
        <v>160</v>
      </c>
      <c r="D3" s="96" t="s">
        <v>14</v>
      </c>
      <c r="E3" s="39" t="s">
        <v>236</v>
      </c>
      <c r="F3" s="99" t="s">
        <v>15</v>
      </c>
    </row>
    <row r="4" spans="1:6" ht="15" customHeight="1" x14ac:dyDescent="0.15">
      <c r="A4" s="100">
        <v>1</v>
      </c>
      <c r="B4" s="155" t="s">
        <v>161</v>
      </c>
      <c r="C4" s="155" t="s">
        <v>162</v>
      </c>
      <c r="D4" s="156" t="s">
        <v>16</v>
      </c>
      <c r="E4" s="180">
        <v>8000</v>
      </c>
      <c r="F4" s="101" t="s">
        <v>277</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c r="F6" s="76"/>
    </row>
    <row r="7" spans="1:6" ht="15" customHeight="1" x14ac:dyDescent="0.15">
      <c r="A7" s="102">
        <v>4</v>
      </c>
      <c r="B7" s="157" t="s">
        <v>161</v>
      </c>
      <c r="C7" s="157" t="s">
        <v>162</v>
      </c>
      <c r="D7" s="158" t="s">
        <v>19</v>
      </c>
      <c r="E7" s="181"/>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c r="F9" s="76"/>
    </row>
    <row r="10" spans="1:6" ht="15" customHeight="1" x14ac:dyDescent="0.15">
      <c r="A10" s="102">
        <v>7</v>
      </c>
      <c r="B10" s="157" t="s">
        <v>161</v>
      </c>
      <c r="C10" s="157" t="s">
        <v>162</v>
      </c>
      <c r="D10" s="158" t="s">
        <v>22</v>
      </c>
      <c r="E10" s="181">
        <v>8000</v>
      </c>
      <c r="F10" s="76"/>
    </row>
    <row r="11" spans="1:6" ht="15" customHeight="1" x14ac:dyDescent="0.15">
      <c r="A11" s="102">
        <v>8</v>
      </c>
      <c r="B11" s="157" t="s">
        <v>161</v>
      </c>
      <c r="C11" s="157" t="s">
        <v>162</v>
      </c>
      <c r="D11" s="158" t="s">
        <v>23</v>
      </c>
      <c r="E11" s="181"/>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c r="F13" s="76"/>
    </row>
    <row r="14" spans="1:6" ht="15" customHeight="1" x14ac:dyDescent="0.15">
      <c r="A14" s="102">
        <v>11</v>
      </c>
      <c r="B14" s="157" t="s">
        <v>161</v>
      </c>
      <c r="C14" s="157" t="s">
        <v>162</v>
      </c>
      <c r="D14" s="158" t="s">
        <v>26</v>
      </c>
      <c r="E14" s="181"/>
      <c r="F14" s="76"/>
    </row>
    <row r="15" spans="1:6" ht="15" customHeight="1" x14ac:dyDescent="0.15">
      <c r="A15" s="102">
        <v>12</v>
      </c>
      <c r="B15" s="157" t="s">
        <v>161</v>
      </c>
      <c r="C15" s="157" t="s">
        <v>162</v>
      </c>
      <c r="D15" s="158" t="s">
        <v>27</v>
      </c>
      <c r="E15" s="181"/>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c r="F20" s="76"/>
    </row>
    <row r="21" spans="1:6" ht="15" customHeight="1" x14ac:dyDescent="0.15">
      <c r="A21" s="102">
        <v>18</v>
      </c>
      <c r="B21" s="157" t="s">
        <v>161</v>
      </c>
      <c r="C21" s="157" t="s">
        <v>162</v>
      </c>
      <c r="D21" s="158" t="s">
        <v>75</v>
      </c>
      <c r="E21" s="181"/>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191</v>
      </c>
      <c r="E23" s="182"/>
      <c r="F23" s="105"/>
    </row>
    <row r="24" spans="1:6" ht="15" customHeight="1" x14ac:dyDescent="0.15">
      <c r="A24" s="102">
        <v>21</v>
      </c>
      <c r="B24" s="157" t="s">
        <v>161</v>
      </c>
      <c r="C24" s="161" t="s">
        <v>163</v>
      </c>
      <c r="D24" s="162" t="s">
        <v>117</v>
      </c>
      <c r="E24" s="183">
        <v>4500</v>
      </c>
      <c r="F24" s="75"/>
    </row>
    <row r="25" spans="1:6" ht="15" customHeight="1" x14ac:dyDescent="0.15">
      <c r="A25" s="102">
        <v>22</v>
      </c>
      <c r="B25" s="157" t="s">
        <v>161</v>
      </c>
      <c r="C25" s="157" t="s">
        <v>163</v>
      </c>
      <c r="D25" s="158" t="s">
        <v>181</v>
      </c>
      <c r="E25" s="181">
        <v>9000</v>
      </c>
      <c r="F25" s="76"/>
    </row>
    <row r="26" spans="1:6" ht="15" customHeight="1" x14ac:dyDescent="0.15">
      <c r="A26" s="102">
        <v>23</v>
      </c>
      <c r="B26" s="157" t="s">
        <v>161</v>
      </c>
      <c r="C26" s="157" t="s">
        <v>163</v>
      </c>
      <c r="D26" s="158" t="s">
        <v>182</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c r="F28" s="76"/>
    </row>
    <row r="29" spans="1:6" ht="15" customHeight="1" x14ac:dyDescent="0.15">
      <c r="A29" s="102">
        <v>26</v>
      </c>
      <c r="B29" s="157" t="s">
        <v>161</v>
      </c>
      <c r="C29" s="157" t="s">
        <v>163</v>
      </c>
      <c r="D29" s="158" t="s">
        <v>78</v>
      </c>
      <c r="E29" s="181"/>
      <c r="F29" s="76"/>
    </row>
    <row r="30" spans="1:6" ht="15" customHeight="1" x14ac:dyDescent="0.15">
      <c r="A30" s="102">
        <v>27</v>
      </c>
      <c r="B30" s="157" t="s">
        <v>161</v>
      </c>
      <c r="C30" s="159" t="s">
        <v>163</v>
      </c>
      <c r="D30" s="160" t="s">
        <v>183</v>
      </c>
      <c r="E30" s="182"/>
      <c r="F30" s="105"/>
    </row>
    <row r="31" spans="1:6" ht="15" customHeight="1" x14ac:dyDescent="0.15">
      <c r="A31" s="102">
        <v>28</v>
      </c>
      <c r="B31" s="157" t="s">
        <v>161</v>
      </c>
      <c r="C31" s="165" t="s">
        <v>165</v>
      </c>
      <c r="D31" s="166" t="s">
        <v>34</v>
      </c>
      <c r="E31" s="184">
        <v>3000</v>
      </c>
      <c r="F31" s="167" t="s">
        <v>277</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184</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185</v>
      </c>
      <c r="E48" s="185"/>
      <c r="F48" s="77"/>
    </row>
    <row r="49" spans="1:6" ht="15" customHeight="1" x14ac:dyDescent="0.15">
      <c r="A49" s="100">
        <v>46</v>
      </c>
      <c r="B49" s="155" t="s">
        <v>167</v>
      </c>
      <c r="C49" s="155" t="s">
        <v>162</v>
      </c>
      <c r="D49" s="156" t="s">
        <v>195</v>
      </c>
      <c r="E49" s="180">
        <v>2000</v>
      </c>
      <c r="F49" s="101"/>
    </row>
    <row r="50" spans="1:6" ht="15" customHeight="1" x14ac:dyDescent="0.15">
      <c r="A50" s="102">
        <v>47</v>
      </c>
      <c r="B50" s="157" t="s">
        <v>167</v>
      </c>
      <c r="C50" s="157" t="s">
        <v>162</v>
      </c>
      <c r="D50" s="158" t="s">
        <v>196</v>
      </c>
      <c r="E50" s="181"/>
      <c r="F50" s="76"/>
    </row>
    <row r="51" spans="1:6" ht="15" customHeight="1" x14ac:dyDescent="0.15">
      <c r="A51" s="102">
        <v>48</v>
      </c>
      <c r="B51" s="157" t="s">
        <v>167</v>
      </c>
      <c r="C51" s="157" t="s">
        <v>162</v>
      </c>
      <c r="D51" s="158" t="s">
        <v>30</v>
      </c>
      <c r="E51" s="181"/>
      <c r="F51" s="76"/>
    </row>
    <row r="52" spans="1:6" ht="15" customHeight="1" x14ac:dyDescent="0.15">
      <c r="A52" s="102">
        <v>49</v>
      </c>
      <c r="B52" s="157" t="s">
        <v>167</v>
      </c>
      <c r="C52" s="157" t="s">
        <v>162</v>
      </c>
      <c r="D52" s="158" t="s">
        <v>186</v>
      </c>
      <c r="E52" s="181"/>
      <c r="F52" s="76"/>
    </row>
    <row r="53" spans="1:6" ht="15" customHeight="1" x14ac:dyDescent="0.15">
      <c r="A53" s="102">
        <v>50</v>
      </c>
      <c r="B53" s="157" t="s">
        <v>167</v>
      </c>
      <c r="C53" s="157" t="s">
        <v>162</v>
      </c>
      <c r="D53" s="158" t="s">
        <v>192</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c r="F55" s="76"/>
    </row>
    <row r="56" spans="1:6" ht="15" customHeight="1" x14ac:dyDescent="0.15">
      <c r="A56" s="102">
        <v>53</v>
      </c>
      <c r="B56" s="157" t="s">
        <v>167</v>
      </c>
      <c r="C56" s="157" t="s">
        <v>162</v>
      </c>
      <c r="D56" s="158" t="s">
        <v>113</v>
      </c>
      <c r="E56" s="181"/>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187</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c r="F60" s="76"/>
    </row>
    <row r="61" spans="1:6" ht="15" customHeight="1" x14ac:dyDescent="0.15">
      <c r="A61" s="102">
        <v>58</v>
      </c>
      <c r="B61" s="157" t="s">
        <v>167</v>
      </c>
      <c r="C61" s="157" t="s">
        <v>163</v>
      </c>
      <c r="D61" s="158" t="s">
        <v>188</v>
      </c>
      <c r="E61" s="181"/>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v>1800</v>
      </c>
      <c r="F63" s="101"/>
    </row>
    <row r="64" spans="1:6" ht="15" customHeight="1" x14ac:dyDescent="0.15">
      <c r="A64" s="102">
        <v>61</v>
      </c>
      <c r="B64" s="157" t="s">
        <v>167</v>
      </c>
      <c r="C64" s="159" t="s">
        <v>165</v>
      </c>
      <c r="D64" s="160" t="s">
        <v>109</v>
      </c>
      <c r="E64" s="182"/>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c r="F68" s="76"/>
    </row>
    <row r="69" spans="1:6" ht="15" customHeight="1" x14ac:dyDescent="0.15">
      <c r="A69" s="102">
        <v>66</v>
      </c>
      <c r="B69" s="157" t="s">
        <v>167</v>
      </c>
      <c r="C69" s="159"/>
      <c r="D69" s="160" t="s">
        <v>193</v>
      </c>
      <c r="E69" s="182"/>
      <c r="F69" s="105"/>
    </row>
    <row r="70" spans="1:6" ht="15" customHeight="1" x14ac:dyDescent="0.15">
      <c r="A70" s="102">
        <v>67</v>
      </c>
      <c r="B70" s="157" t="s">
        <v>167</v>
      </c>
      <c r="C70" s="161"/>
      <c r="D70" s="162" t="s">
        <v>54</v>
      </c>
      <c r="E70" s="183"/>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c r="F74" s="76"/>
    </row>
    <row r="75" spans="1:6" ht="15" customHeight="1" x14ac:dyDescent="0.15">
      <c r="A75" s="102">
        <v>72</v>
      </c>
      <c r="B75" s="157" t="s">
        <v>167</v>
      </c>
      <c r="C75" s="157"/>
      <c r="D75" s="158" t="s">
        <v>169</v>
      </c>
      <c r="E75" s="181"/>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194</v>
      </c>
      <c r="E77" s="181"/>
      <c r="F77" s="76"/>
    </row>
    <row r="78" spans="1:6" ht="15" customHeight="1" thickBot="1" x14ac:dyDescent="0.2">
      <c r="A78" s="106">
        <v>75</v>
      </c>
      <c r="B78" s="163" t="s">
        <v>189</v>
      </c>
      <c r="C78" s="163"/>
      <c r="D78" s="164" t="s">
        <v>58</v>
      </c>
      <c r="E78" s="185"/>
      <c r="F78" s="77"/>
    </row>
    <row r="79" spans="1:6" ht="15" customHeight="1" x14ac:dyDescent="0.15">
      <c r="A79" s="100">
        <v>76</v>
      </c>
      <c r="B79" s="155" t="s">
        <v>171</v>
      </c>
      <c r="C79" s="155" t="s">
        <v>162</v>
      </c>
      <c r="D79" s="156" t="s">
        <v>31</v>
      </c>
      <c r="E79" s="180"/>
      <c r="F79" s="101"/>
    </row>
    <row r="80" spans="1:6" ht="15" customHeight="1" x14ac:dyDescent="0.15">
      <c r="A80" s="102">
        <v>77</v>
      </c>
      <c r="B80" s="157" t="s">
        <v>171</v>
      </c>
      <c r="C80" s="159" t="s">
        <v>162</v>
      </c>
      <c r="D80" s="160" t="s">
        <v>32</v>
      </c>
      <c r="E80" s="182"/>
      <c r="F80" s="105"/>
    </row>
    <row r="81" spans="1:6" ht="15" customHeight="1" x14ac:dyDescent="0.15">
      <c r="A81" s="102">
        <v>78</v>
      </c>
      <c r="B81" s="157" t="s">
        <v>171</v>
      </c>
      <c r="C81" s="165" t="s">
        <v>163</v>
      </c>
      <c r="D81" s="166" t="s">
        <v>33</v>
      </c>
      <c r="E81" s="184">
        <v>6000</v>
      </c>
      <c r="F81" s="167"/>
    </row>
    <row r="82" spans="1:6" ht="15" customHeight="1" x14ac:dyDescent="0.15">
      <c r="A82" s="102">
        <v>79</v>
      </c>
      <c r="B82" s="157" t="s">
        <v>171</v>
      </c>
      <c r="C82" s="165" t="s">
        <v>165</v>
      </c>
      <c r="D82" s="166" t="s">
        <v>35</v>
      </c>
      <c r="E82" s="184">
        <v>1000</v>
      </c>
      <c r="F82" s="167"/>
    </row>
    <row r="83" spans="1:6" ht="15" customHeight="1" x14ac:dyDescent="0.15">
      <c r="A83" s="102">
        <v>80</v>
      </c>
      <c r="B83" s="157" t="s">
        <v>171</v>
      </c>
      <c r="C83" s="155"/>
      <c r="D83" s="156" t="s">
        <v>71</v>
      </c>
      <c r="E83" s="180"/>
      <c r="F83" s="101"/>
    </row>
    <row r="84" spans="1:6" ht="15" customHeight="1" x14ac:dyDescent="0.15">
      <c r="A84" s="102">
        <v>81</v>
      </c>
      <c r="B84" s="157" t="s">
        <v>171</v>
      </c>
      <c r="C84" s="157"/>
      <c r="D84" s="158" t="s">
        <v>59</v>
      </c>
      <c r="E84" s="181"/>
      <c r="F84" s="76"/>
    </row>
    <row r="85" spans="1:6" ht="15" customHeight="1" x14ac:dyDescent="0.15">
      <c r="A85" s="102">
        <v>82</v>
      </c>
      <c r="B85" s="157" t="s">
        <v>171</v>
      </c>
      <c r="C85" s="157"/>
      <c r="D85" s="158" t="s">
        <v>67</v>
      </c>
      <c r="E85" s="181">
        <v>2000</v>
      </c>
      <c r="F85" s="76"/>
    </row>
    <row r="86" spans="1:6" ht="15" customHeight="1" x14ac:dyDescent="0.15">
      <c r="A86" s="102">
        <v>83</v>
      </c>
      <c r="B86" s="157" t="s">
        <v>171</v>
      </c>
      <c r="C86" s="157"/>
      <c r="D86" s="158" t="s">
        <v>63</v>
      </c>
      <c r="E86" s="181">
        <v>3000</v>
      </c>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v>2150</v>
      </c>
      <c r="F88" s="76"/>
    </row>
    <row r="89" spans="1:6" ht="15" customHeight="1" x14ac:dyDescent="0.15">
      <c r="A89" s="102">
        <v>86</v>
      </c>
      <c r="B89" s="157" t="s">
        <v>171</v>
      </c>
      <c r="C89" s="157"/>
      <c r="D89" s="158" t="s">
        <v>69</v>
      </c>
      <c r="E89" s="181">
        <v>12000</v>
      </c>
      <c r="F89" s="76"/>
    </row>
    <row r="90" spans="1:6" ht="15" customHeight="1" x14ac:dyDescent="0.15">
      <c r="A90" s="102">
        <v>87</v>
      </c>
      <c r="B90" s="157" t="s">
        <v>171</v>
      </c>
      <c r="C90" s="157"/>
      <c r="D90" s="158" t="s">
        <v>110</v>
      </c>
      <c r="E90" s="181"/>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c r="F92" s="76"/>
    </row>
    <row r="93" spans="1:6" ht="15" customHeight="1" x14ac:dyDescent="0.15">
      <c r="A93" s="102">
        <v>90</v>
      </c>
      <c r="B93" s="157" t="s">
        <v>171</v>
      </c>
      <c r="C93" s="157"/>
      <c r="D93" s="158" t="s">
        <v>65</v>
      </c>
      <c r="E93" s="181">
        <v>2580</v>
      </c>
      <c r="F93" s="76"/>
    </row>
    <row r="94" spans="1:6" ht="15" customHeight="1" x14ac:dyDescent="0.15">
      <c r="A94" s="102">
        <v>91</v>
      </c>
      <c r="B94" s="157" t="s">
        <v>171</v>
      </c>
      <c r="C94" s="157"/>
      <c r="D94" s="158" t="s">
        <v>62</v>
      </c>
      <c r="E94" s="181">
        <v>3050</v>
      </c>
      <c r="F94" s="76"/>
    </row>
    <row r="95" spans="1:6" ht="15" customHeight="1" x14ac:dyDescent="0.15">
      <c r="A95" s="102">
        <v>92</v>
      </c>
      <c r="B95" s="157" t="s">
        <v>171</v>
      </c>
      <c r="C95" s="157"/>
      <c r="D95" s="158" t="s">
        <v>60</v>
      </c>
      <c r="E95" s="181">
        <v>4000</v>
      </c>
      <c r="F95" s="76"/>
    </row>
    <row r="96" spans="1:6" ht="15" customHeight="1" x14ac:dyDescent="0.15">
      <c r="A96" s="102">
        <v>93</v>
      </c>
      <c r="B96" s="157" t="s">
        <v>171</v>
      </c>
      <c r="C96" s="157"/>
      <c r="D96" s="158" t="s">
        <v>68</v>
      </c>
      <c r="E96" s="181">
        <v>2400</v>
      </c>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190</v>
      </c>
      <c r="E98" s="181">
        <v>5000</v>
      </c>
      <c r="F98" s="76"/>
    </row>
    <row r="99" spans="1:6" ht="15" customHeight="1" x14ac:dyDescent="0.15">
      <c r="A99" s="102">
        <v>96</v>
      </c>
      <c r="B99" s="157" t="s">
        <v>171</v>
      </c>
      <c r="C99" s="157"/>
      <c r="D99" s="158" t="s">
        <v>64</v>
      </c>
      <c r="E99" s="181">
        <v>3000</v>
      </c>
      <c r="F99" s="76"/>
    </row>
    <row r="100" spans="1:6" ht="15" customHeight="1" x14ac:dyDescent="0.15">
      <c r="A100" s="102">
        <v>97</v>
      </c>
      <c r="B100" s="157" t="s">
        <v>171</v>
      </c>
      <c r="C100" s="157"/>
      <c r="D100" s="158" t="s">
        <v>119</v>
      </c>
      <c r="E100" s="181">
        <v>4000</v>
      </c>
      <c r="F100" s="76"/>
    </row>
    <row r="101" spans="1:6" ht="15" customHeight="1" x14ac:dyDescent="0.15">
      <c r="A101" s="102">
        <v>98</v>
      </c>
      <c r="B101" s="157" t="s">
        <v>171</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161</v>
      </c>
      <c r="C104" s="149" t="s">
        <v>163</v>
      </c>
      <c r="D104" s="109" t="s">
        <v>275</v>
      </c>
      <c r="E104" s="186">
        <v>2000</v>
      </c>
      <c r="F104" s="108"/>
    </row>
    <row r="105" spans="1:6" ht="15" customHeight="1" x14ac:dyDescent="0.15">
      <c r="A105" s="100">
        <v>102</v>
      </c>
      <c r="B105" s="150" t="s">
        <v>161</v>
      </c>
      <c r="C105" s="150" t="s">
        <v>162</v>
      </c>
      <c r="D105" s="110" t="s">
        <v>271</v>
      </c>
      <c r="E105" s="180">
        <v>1000</v>
      </c>
      <c r="F105" s="101"/>
    </row>
    <row r="106" spans="1:6" ht="15" customHeight="1" x14ac:dyDescent="0.15">
      <c r="A106" s="102">
        <v>103</v>
      </c>
      <c r="B106" s="151" t="s">
        <v>311</v>
      </c>
      <c r="C106" s="151" t="s">
        <v>162</v>
      </c>
      <c r="D106" s="111" t="s">
        <v>272</v>
      </c>
      <c r="E106" s="181">
        <v>2000</v>
      </c>
      <c r="F106" s="76"/>
    </row>
    <row r="107" spans="1:6" ht="15" customHeight="1" x14ac:dyDescent="0.15">
      <c r="A107" s="100">
        <v>104</v>
      </c>
      <c r="B107" s="151" t="s">
        <v>161</v>
      </c>
      <c r="C107" s="151"/>
      <c r="D107" s="111" t="s">
        <v>273</v>
      </c>
      <c r="E107" s="181">
        <v>3600</v>
      </c>
      <c r="F107" s="76"/>
    </row>
    <row r="108" spans="1:6" ht="15" customHeight="1" x14ac:dyDescent="0.15">
      <c r="A108" s="102">
        <v>105</v>
      </c>
      <c r="B108" s="151" t="s">
        <v>161</v>
      </c>
      <c r="C108" s="151" t="s">
        <v>162</v>
      </c>
      <c r="D108" s="111" t="s">
        <v>274</v>
      </c>
      <c r="E108" s="181">
        <v>2000</v>
      </c>
      <c r="F108" s="76"/>
    </row>
    <row r="109" spans="1:6" ht="15" customHeight="1" x14ac:dyDescent="0.15">
      <c r="A109" s="100">
        <v>106</v>
      </c>
      <c r="B109" s="151" t="s">
        <v>310</v>
      </c>
      <c r="C109" s="151" t="s">
        <v>163</v>
      </c>
      <c r="D109" s="111" t="s">
        <v>309</v>
      </c>
      <c r="E109" s="181">
        <v>2000</v>
      </c>
      <c r="F109" s="76"/>
    </row>
    <row r="110" spans="1:6" ht="15" customHeight="1" x14ac:dyDescent="0.15">
      <c r="A110" s="102">
        <v>107</v>
      </c>
      <c r="B110" s="151" t="s">
        <v>161</v>
      </c>
      <c r="C110" s="151" t="s">
        <v>165</v>
      </c>
      <c r="D110" s="111" t="s">
        <v>276</v>
      </c>
      <c r="E110" s="181">
        <v>2000</v>
      </c>
      <c r="F110" s="76"/>
    </row>
    <row r="111" spans="1:6" ht="15" customHeight="1" x14ac:dyDescent="0.15">
      <c r="A111" s="100">
        <v>108</v>
      </c>
      <c r="B111" s="151" t="s">
        <v>171</v>
      </c>
      <c r="C111" s="151" t="s">
        <v>163</v>
      </c>
      <c r="D111" s="111" t="s">
        <v>308</v>
      </c>
      <c r="E111" s="181">
        <v>2000</v>
      </c>
      <c r="F111" s="76"/>
    </row>
    <row r="112" spans="1:6" ht="15" customHeight="1" x14ac:dyDescent="0.15">
      <c r="A112" s="102">
        <v>109</v>
      </c>
      <c r="B112" s="151" t="s">
        <v>310</v>
      </c>
      <c r="C112" s="151"/>
      <c r="D112" s="111" t="s">
        <v>314</v>
      </c>
      <c r="E112" s="181">
        <v>8000</v>
      </c>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235</v>
      </c>
      <c r="F120" s="176">
        <f>SUM(E4:E118)</f>
        <v>116080</v>
      </c>
    </row>
    <row r="121" spans="1:6" ht="15" customHeight="1" x14ac:dyDescent="0.15">
      <c r="D121" s="78"/>
      <c r="E121" s="37" t="s">
        <v>214</v>
      </c>
      <c r="F121" s="177">
        <f>SUMIF(F4:F118,"◎",E4:E118)</f>
        <v>11000</v>
      </c>
    </row>
    <row r="122" spans="1:6" ht="15" customHeight="1" thickBot="1" x14ac:dyDescent="0.2">
      <c r="D122" s="78"/>
      <c r="E122" s="80" t="s">
        <v>10</v>
      </c>
      <c r="F122" s="178">
        <f>F120-F121</f>
        <v>105080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16" t="str">
        <f>'1-1'!H1:K1</f>
        <v>（学校番号：３０１７）</v>
      </c>
      <c r="I1" s="516"/>
      <c r="J1" s="516"/>
      <c r="K1" s="516"/>
    </row>
    <row r="2" spans="1:11" s="1" customFormat="1" ht="18" customHeight="1" x14ac:dyDescent="0.15">
      <c r="H2" s="516" t="str">
        <f>'1-1'!H2:K2</f>
        <v>（財務会計コード番号：１０３３８）</v>
      </c>
      <c r="I2" s="516"/>
      <c r="J2" s="516"/>
      <c r="K2" s="516"/>
    </row>
    <row r="3" spans="1:11" s="1" customFormat="1" ht="18" customHeight="1" x14ac:dyDescent="0.15">
      <c r="K3" s="2"/>
    </row>
    <row r="4" spans="1:11" s="1" customFormat="1" ht="18" customHeight="1" x14ac:dyDescent="0.15">
      <c r="H4" s="517" t="s">
        <v>348</v>
      </c>
      <c r="I4" s="517"/>
      <c r="J4" s="517"/>
      <c r="K4" s="517"/>
    </row>
    <row r="5" spans="1:11" s="1" customFormat="1" ht="18" customHeight="1" x14ac:dyDescent="0.15">
      <c r="H5" s="518" t="s">
        <v>347</v>
      </c>
      <c r="I5" s="517"/>
      <c r="J5" s="517"/>
      <c r="K5" s="517"/>
    </row>
    <row r="6" spans="1:11" s="1" customFormat="1" ht="18" customHeight="1" x14ac:dyDescent="0.15">
      <c r="A6" s="3" t="s">
        <v>2</v>
      </c>
      <c r="H6" s="4"/>
      <c r="K6" s="11"/>
    </row>
    <row r="7" spans="1:11" s="1" customFormat="1" ht="18" customHeight="1" x14ac:dyDescent="0.15">
      <c r="A7" s="4"/>
      <c r="H7" s="517" t="str">
        <f>'1-1'!H7:K7</f>
        <v>府立大手前高等学校　</v>
      </c>
      <c r="I7" s="517"/>
      <c r="J7" s="517"/>
      <c r="K7" s="517"/>
    </row>
    <row r="8" spans="1:11" s="1" customFormat="1" ht="18" customHeight="1" x14ac:dyDescent="0.15">
      <c r="A8" s="4"/>
      <c r="H8" s="517" t="str">
        <f>'1-1'!H8:K8</f>
        <v>　校長　松田　正也　</v>
      </c>
      <c r="I8" s="517"/>
      <c r="J8" s="517"/>
      <c r="K8" s="517"/>
    </row>
    <row r="9" spans="1:11" s="1" customFormat="1" ht="42" customHeight="1" x14ac:dyDescent="0.15">
      <c r="A9" s="4"/>
      <c r="H9" s="2"/>
      <c r="K9" s="44"/>
    </row>
    <row r="10" spans="1:11" ht="24" customHeight="1" x14ac:dyDescent="0.15">
      <c r="A10" s="507" t="s">
        <v>220</v>
      </c>
      <c r="B10" s="507"/>
      <c r="C10" s="507"/>
      <c r="D10" s="507"/>
      <c r="E10" s="507"/>
      <c r="F10" s="507"/>
      <c r="G10" s="507"/>
      <c r="H10" s="507"/>
      <c r="I10" s="507"/>
      <c r="J10" s="507"/>
      <c r="K10" s="507"/>
    </row>
    <row r="11" spans="1:11" ht="24" customHeight="1" x14ac:dyDescent="0.15">
      <c r="A11" s="508"/>
      <c r="B11" s="508"/>
      <c r="C11" s="508"/>
      <c r="D11" s="508"/>
      <c r="E11" s="508"/>
      <c r="F11" s="508"/>
      <c r="G11" s="508"/>
      <c r="H11" s="508"/>
      <c r="I11" s="508"/>
      <c r="J11" s="508"/>
      <c r="K11" s="50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4" t="s">
        <v>253</v>
      </c>
      <c r="B14" s="575"/>
      <c r="C14" s="576"/>
      <c r="D14" s="512">
        <f>K16+K23</f>
        <v>1600000</v>
      </c>
      <c r="E14" s="513"/>
      <c r="F14" s="514"/>
      <c r="G14" s="589"/>
      <c r="H14" s="590"/>
      <c r="I14" s="590"/>
      <c r="J14" s="590"/>
      <c r="K14" s="95">
        <f>'1-1'!K14</f>
        <v>0</v>
      </c>
    </row>
    <row r="15" spans="1:11" ht="39" customHeight="1" thickBot="1" x14ac:dyDescent="0.2">
      <c r="A15" s="19"/>
      <c r="B15" s="18" t="s">
        <v>5</v>
      </c>
      <c r="C15" s="17" t="s">
        <v>6</v>
      </c>
      <c r="D15" s="16" t="s">
        <v>104</v>
      </c>
      <c r="E15" s="16" t="s">
        <v>103</v>
      </c>
      <c r="F15" s="17" t="s">
        <v>7</v>
      </c>
      <c r="G15" s="17" t="s">
        <v>8</v>
      </c>
      <c r="H15" s="441" t="s">
        <v>201</v>
      </c>
      <c r="I15" s="16" t="s">
        <v>9</v>
      </c>
      <c r="J15" s="440" t="s">
        <v>205</v>
      </c>
      <c r="K15" s="22" t="s">
        <v>11</v>
      </c>
    </row>
    <row r="16" spans="1:11" ht="39" customHeight="1" thickTop="1" x14ac:dyDescent="0.15">
      <c r="A16" s="29" t="s">
        <v>258</v>
      </c>
      <c r="B16" s="218">
        <f>'随時②-1'!B20</f>
        <v>657200</v>
      </c>
      <c r="C16" s="219">
        <f>'随時②-1'!C20</f>
        <v>280580</v>
      </c>
      <c r="D16" s="219">
        <f>'随時②-1'!D20</f>
        <v>421140</v>
      </c>
      <c r="E16" s="219">
        <f>'随時②-1'!E20</f>
        <v>0</v>
      </c>
      <c r="F16" s="219">
        <f>'随時②-1'!F20</f>
        <v>65000</v>
      </c>
      <c r="G16" s="219">
        <f>'随時②-1'!G20</f>
        <v>70000</v>
      </c>
      <c r="H16" s="219">
        <f>'随時②-1'!H20</f>
        <v>0</v>
      </c>
      <c r="I16" s="219">
        <f>'随時②-1'!I20</f>
        <v>0</v>
      </c>
      <c r="J16" s="220">
        <f>'随時②-1'!J20</f>
        <v>106080</v>
      </c>
      <c r="K16" s="426">
        <f t="shared" ref="K16:K26" si="0">SUM(B16:J16)</f>
        <v>1600000</v>
      </c>
    </row>
    <row r="17" spans="1:11" ht="39" customHeight="1" x14ac:dyDescent="0.15">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6">
        <f t="shared" si="0"/>
        <v>11000</v>
      </c>
    </row>
    <row r="18" spans="1:11" ht="51.95" customHeight="1" thickBot="1" x14ac:dyDescent="0.2">
      <c r="A18" s="29" t="s">
        <v>259</v>
      </c>
      <c r="B18" s="218">
        <f>B16-B17</f>
        <v>657200</v>
      </c>
      <c r="C18" s="219">
        <f>C16-C17</f>
        <v>280580</v>
      </c>
      <c r="D18" s="219">
        <f t="shared" ref="D18:J18" si="1">D16-D17</f>
        <v>421140</v>
      </c>
      <c r="E18" s="219">
        <f t="shared" si="1"/>
        <v>0</v>
      </c>
      <c r="F18" s="219">
        <f t="shared" si="1"/>
        <v>65000</v>
      </c>
      <c r="G18" s="219">
        <f t="shared" si="1"/>
        <v>70000</v>
      </c>
      <c r="H18" s="219">
        <f t="shared" si="1"/>
        <v>0</v>
      </c>
      <c r="I18" s="219">
        <f t="shared" si="1"/>
        <v>0</v>
      </c>
      <c r="J18" s="219">
        <f t="shared" si="1"/>
        <v>95080</v>
      </c>
      <c r="K18" s="426">
        <f t="shared" si="0"/>
        <v>1589000</v>
      </c>
    </row>
    <row r="19" spans="1:11" ht="39" customHeight="1" thickBot="1" x14ac:dyDescent="0.2">
      <c r="A19" s="31" t="s">
        <v>210</v>
      </c>
      <c r="B19" s="434">
        <f>'2-2'!K142</f>
        <v>653200</v>
      </c>
      <c r="C19" s="435">
        <f>'2-2'!K143</f>
        <v>268280</v>
      </c>
      <c r="D19" s="435">
        <f>'2-2'!K144</f>
        <v>419178</v>
      </c>
      <c r="E19" s="435">
        <f>'2-2'!K145</f>
        <v>0</v>
      </c>
      <c r="F19" s="435">
        <f>'2-2'!K146</f>
        <v>64967</v>
      </c>
      <c r="G19" s="435">
        <f>'2-2'!K147</f>
        <v>69193</v>
      </c>
      <c r="H19" s="435">
        <f>'2-2'!K148</f>
        <v>0</v>
      </c>
      <c r="I19" s="435">
        <f>'2-2'!K149</f>
        <v>0</v>
      </c>
      <c r="J19" s="439">
        <f>'2-2'!K150</f>
        <v>100080</v>
      </c>
      <c r="K19" s="436">
        <f t="shared" si="0"/>
        <v>1574898</v>
      </c>
    </row>
    <row r="20" spans="1:11" ht="39" customHeight="1" x14ac:dyDescent="0.15">
      <c r="A20" s="38" t="s">
        <v>211</v>
      </c>
      <c r="B20" s="430">
        <f>'2-2'!L142</f>
        <v>0</v>
      </c>
      <c r="C20" s="431">
        <f>'2-2'!L143</f>
        <v>0</v>
      </c>
      <c r="D20" s="431">
        <f>'2-2'!L144</f>
        <v>0</v>
      </c>
      <c r="E20" s="431">
        <f>'2-2'!L145</f>
        <v>0</v>
      </c>
      <c r="F20" s="431">
        <f>'2-2'!L146</f>
        <v>0</v>
      </c>
      <c r="G20" s="431">
        <f>'2-2'!L147</f>
        <v>0</v>
      </c>
      <c r="H20" s="431">
        <f>'2-2'!L148</f>
        <v>0</v>
      </c>
      <c r="I20" s="431">
        <f>'2-2'!L149</f>
        <v>0</v>
      </c>
      <c r="J20" s="431">
        <f>'2-2'!L150</f>
        <v>11000</v>
      </c>
      <c r="K20" s="433">
        <f t="shared" si="0"/>
        <v>11000</v>
      </c>
    </row>
    <row r="21" spans="1:11" ht="39" customHeight="1" thickBot="1" x14ac:dyDescent="0.2">
      <c r="A21" s="479" t="s">
        <v>212</v>
      </c>
      <c r="B21" s="427">
        <f>B19-B20</f>
        <v>653200</v>
      </c>
      <c r="C21" s="316">
        <f>C19-C20</f>
        <v>268280</v>
      </c>
      <c r="D21" s="316">
        <f t="shared" ref="D21:J21" si="2">D19-D20</f>
        <v>419178</v>
      </c>
      <c r="E21" s="316">
        <f t="shared" si="2"/>
        <v>0</v>
      </c>
      <c r="F21" s="316">
        <f t="shared" si="2"/>
        <v>64967</v>
      </c>
      <c r="G21" s="316">
        <f t="shared" si="2"/>
        <v>69193</v>
      </c>
      <c r="H21" s="316">
        <f t="shared" si="2"/>
        <v>0</v>
      </c>
      <c r="I21" s="316">
        <f t="shared" si="2"/>
        <v>0</v>
      </c>
      <c r="J21" s="316">
        <f t="shared" si="2"/>
        <v>89080</v>
      </c>
      <c r="K21" s="429">
        <f t="shared" si="0"/>
        <v>1563898</v>
      </c>
    </row>
    <row r="22" spans="1:11" ht="39" customHeight="1" thickBot="1" x14ac:dyDescent="0.2">
      <c r="A22" s="477" t="s">
        <v>260</v>
      </c>
      <c r="B22" s="434">
        <f>B18-B21</f>
        <v>4000</v>
      </c>
      <c r="C22" s="434">
        <f>C18-C21</f>
        <v>12300</v>
      </c>
      <c r="D22" s="434">
        <f>D18-D21</f>
        <v>1962</v>
      </c>
      <c r="E22" s="434">
        <f t="shared" ref="E22:J22" si="3">E18-E21</f>
        <v>0</v>
      </c>
      <c r="F22" s="434">
        <f t="shared" si="3"/>
        <v>33</v>
      </c>
      <c r="G22" s="434">
        <f t="shared" si="3"/>
        <v>807</v>
      </c>
      <c r="H22" s="434">
        <f t="shared" si="3"/>
        <v>0</v>
      </c>
      <c r="I22" s="434">
        <f t="shared" si="3"/>
        <v>0</v>
      </c>
      <c r="J22" s="434">
        <f t="shared" si="3"/>
        <v>6000</v>
      </c>
      <c r="K22" s="436">
        <f t="shared" si="0"/>
        <v>25102</v>
      </c>
    </row>
    <row r="23" spans="1:11" ht="39" customHeight="1" x14ac:dyDescent="0.15">
      <c r="A23" s="29" t="s">
        <v>241</v>
      </c>
      <c r="B23" s="219">
        <f>'2-4'!G107</f>
        <v>0</v>
      </c>
      <c r="C23" s="219">
        <f>'2-4'!G108</f>
        <v>0</v>
      </c>
      <c r="D23" s="219">
        <f>'2-4'!G109</f>
        <v>0</v>
      </c>
      <c r="E23" s="219">
        <f>'2-4'!G110</f>
        <v>0</v>
      </c>
      <c r="F23" s="219">
        <f>'2-4'!G111</f>
        <v>0</v>
      </c>
      <c r="G23" s="219">
        <f>'2-4'!G112</f>
        <v>0</v>
      </c>
      <c r="H23" s="219">
        <f>'2-4'!G113</f>
        <v>0</v>
      </c>
      <c r="I23" s="219">
        <f>'2-4'!G114</f>
        <v>0</v>
      </c>
      <c r="J23" s="219">
        <f>'2-4'!G115</f>
        <v>0</v>
      </c>
      <c r="K23" s="426">
        <f t="shared" si="0"/>
        <v>0</v>
      </c>
    </row>
    <row r="24" spans="1:11" ht="39" customHeight="1" thickBot="1" x14ac:dyDescent="0.2">
      <c r="A24" s="33" t="s">
        <v>215</v>
      </c>
      <c r="B24" s="473">
        <f>'2-4'!H107</f>
        <v>0</v>
      </c>
      <c r="C24" s="473">
        <f>'2-4'!H108</f>
        <v>0</v>
      </c>
      <c r="D24" s="473">
        <f>'2-4'!H109</f>
        <v>0</v>
      </c>
      <c r="E24" s="473">
        <f>'2-4'!H110</f>
        <v>0</v>
      </c>
      <c r="F24" s="473">
        <f>'2-4'!H111</f>
        <v>0</v>
      </c>
      <c r="G24" s="473">
        <f>'2-4'!H112</f>
        <v>0</v>
      </c>
      <c r="H24" s="473">
        <f>'2-4'!H113</f>
        <v>0</v>
      </c>
      <c r="I24" s="473">
        <f>'2-4'!H114</f>
        <v>0</v>
      </c>
      <c r="J24" s="473">
        <f>'2-4'!H115</f>
        <v>0</v>
      </c>
      <c r="K24" s="433">
        <f t="shared" si="0"/>
        <v>0</v>
      </c>
    </row>
    <row r="25" spans="1:11" ht="39" customHeight="1" thickBot="1" x14ac:dyDescent="0.2">
      <c r="A25" s="477" t="s">
        <v>261</v>
      </c>
      <c r="B25" s="434">
        <f>B23-B24-B22</f>
        <v>-4000</v>
      </c>
      <c r="C25" s="434">
        <f t="shared" ref="C25:J25" si="4">C23-C24-C22</f>
        <v>-12300</v>
      </c>
      <c r="D25" s="434">
        <f t="shared" si="4"/>
        <v>-1962</v>
      </c>
      <c r="E25" s="434">
        <f t="shared" si="4"/>
        <v>0</v>
      </c>
      <c r="F25" s="434">
        <f t="shared" si="4"/>
        <v>-33</v>
      </c>
      <c r="G25" s="434">
        <f t="shared" si="4"/>
        <v>-807</v>
      </c>
      <c r="H25" s="434">
        <f t="shared" si="4"/>
        <v>0</v>
      </c>
      <c r="I25" s="434">
        <f t="shared" si="4"/>
        <v>0</v>
      </c>
      <c r="J25" s="434">
        <f t="shared" si="4"/>
        <v>-6000</v>
      </c>
      <c r="K25" s="436">
        <f t="shared" si="0"/>
        <v>-25102</v>
      </c>
    </row>
    <row r="26" spans="1:11" ht="39" customHeight="1" thickBot="1" x14ac:dyDescent="0.2">
      <c r="A26" s="474" t="s">
        <v>262</v>
      </c>
      <c r="B26" s="475">
        <f>B19+B23</f>
        <v>653200</v>
      </c>
      <c r="C26" s="475">
        <f t="shared" ref="C26:J26" si="5">C19+C23</f>
        <v>268280</v>
      </c>
      <c r="D26" s="475">
        <f t="shared" si="5"/>
        <v>419178</v>
      </c>
      <c r="E26" s="475">
        <f t="shared" si="5"/>
        <v>0</v>
      </c>
      <c r="F26" s="475">
        <f t="shared" si="5"/>
        <v>64967</v>
      </c>
      <c r="G26" s="475">
        <f t="shared" si="5"/>
        <v>69193</v>
      </c>
      <c r="H26" s="475">
        <f t="shared" si="5"/>
        <v>0</v>
      </c>
      <c r="I26" s="475">
        <f t="shared" si="5"/>
        <v>0</v>
      </c>
      <c r="J26" s="475">
        <f t="shared" si="5"/>
        <v>100080</v>
      </c>
      <c r="K26" s="476">
        <f t="shared" si="0"/>
        <v>1574898</v>
      </c>
    </row>
    <row r="27" spans="1:11" ht="39" customHeight="1" thickBot="1" x14ac:dyDescent="0.2">
      <c r="A27" s="31" t="s">
        <v>92</v>
      </c>
      <c r="B27" s="572" t="s">
        <v>102</v>
      </c>
      <c r="C27" s="572"/>
      <c r="D27" s="572"/>
      <c r="E27" s="572"/>
      <c r="F27" s="572"/>
      <c r="G27" s="572"/>
      <c r="H27" s="572"/>
      <c r="I27" s="572"/>
      <c r="J27" s="572"/>
      <c r="K27" s="573"/>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zoomScaleNormal="100" zoomScaleSheetLayoutView="100" workbookViewId="0">
      <pane xSplit="4" ySplit="3" topLeftCell="I4" activePane="bottomRight" state="frozen"/>
      <selection activeCell="H4" sqref="H4:K5"/>
      <selection pane="topRight" activeCell="H4" sqref="H4:K5"/>
      <selection pane="bottomLeft" activeCell="H4" sqref="H4:K5"/>
      <selection pane="bottomRight" activeCell="H4" sqref="H4: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603" t="s">
        <v>123</v>
      </c>
      <c r="G2" s="604"/>
      <c r="H2" s="604"/>
      <c r="I2" s="604"/>
      <c r="J2" s="604"/>
      <c r="K2" s="561" t="s">
        <v>99</v>
      </c>
      <c r="L2" s="559"/>
      <c r="M2" s="559"/>
      <c r="N2" s="559"/>
      <c r="O2" s="560"/>
      <c r="P2" s="13"/>
    </row>
    <row r="3" spans="1:23" ht="24" customHeight="1" x14ac:dyDescent="0.15">
      <c r="A3" s="415" t="s">
        <v>121</v>
      </c>
      <c r="B3" s="294" t="s">
        <v>122</v>
      </c>
      <c r="C3" s="57" t="s">
        <v>124</v>
      </c>
      <c r="D3" s="94" t="s">
        <v>126</v>
      </c>
      <c r="E3" s="94" t="s">
        <v>0</v>
      </c>
      <c r="F3" s="94" t="s">
        <v>154</v>
      </c>
      <c r="G3" s="94" t="s">
        <v>86</v>
      </c>
      <c r="H3" s="465" t="s">
        <v>198</v>
      </c>
      <c r="I3" s="94" t="s">
        <v>87</v>
      </c>
      <c r="J3" s="94" t="s">
        <v>88</v>
      </c>
      <c r="K3" s="376" t="s">
        <v>156</v>
      </c>
      <c r="L3" s="377" t="s">
        <v>86</v>
      </c>
      <c r="M3" s="466" t="s">
        <v>198</v>
      </c>
      <c r="N3" s="377" t="s">
        <v>87</v>
      </c>
      <c r="O3" s="378" t="s">
        <v>88</v>
      </c>
      <c r="P3" s="222" t="s">
        <v>96</v>
      </c>
      <c r="Q3" s="290" t="s">
        <v>93</v>
      </c>
      <c r="R3" s="60" t="s">
        <v>128</v>
      </c>
      <c r="S3" s="59" t="s">
        <v>129</v>
      </c>
      <c r="T3" s="59" t="s">
        <v>130</v>
      </c>
      <c r="U3" s="59" t="s">
        <v>131</v>
      </c>
    </row>
    <row r="4" spans="1:23" ht="13.5" customHeight="1" x14ac:dyDescent="0.15">
      <c r="A4" s="295">
        <f>'1-2'!A4</f>
        <v>0</v>
      </c>
      <c r="B4" s="296">
        <f>'1-2'!B4</f>
        <v>0</v>
      </c>
      <c r="C4" s="468">
        <f>'1-2'!C4</f>
        <v>0</v>
      </c>
      <c r="D4" s="238">
        <v>1</v>
      </c>
      <c r="E4" s="297" t="str">
        <f>IF($R4=1,"",VLOOKUP($D4,'1-2'!$D$4:$L$103,2))</f>
        <v/>
      </c>
      <c r="F4" s="297" t="str">
        <f>IF($R4=1,"取消し",VLOOKUP($D4,'1-2'!$D$4:$L$103,3))</f>
        <v>取消し</v>
      </c>
      <c r="G4" s="298">
        <f>IF($R4=1,,VLOOKUP($D4,'1-2'!$D$4:$L$103,4))</f>
        <v>0</v>
      </c>
      <c r="H4" s="299">
        <f>IF($R4=1,,VLOOKUP($D4,'1-2'!$D$4:$L$103,5))</f>
        <v>0</v>
      </c>
      <c r="I4" s="299">
        <f>IF($R4=1,,VLOOKUP($D4,'1-2'!$D$4:$L$103,6))</f>
        <v>0</v>
      </c>
      <c r="J4" s="300">
        <f>IF($R4=1,,VLOOKUP($D4,'1-2'!$D$4:$L$103,7))</f>
        <v>0</v>
      </c>
      <c r="K4" s="301" t="str">
        <f t="shared" ref="K4:N5" si="0">F4</f>
        <v>取消し</v>
      </c>
      <c r="L4" s="302">
        <f t="shared" si="0"/>
        <v>0</v>
      </c>
      <c r="M4" s="303">
        <f t="shared" si="0"/>
        <v>0</v>
      </c>
      <c r="N4" s="303">
        <f t="shared" si="0"/>
        <v>0</v>
      </c>
      <c r="O4" s="304">
        <f>L4*M4*N4</f>
        <v>0</v>
      </c>
      <c r="P4" s="305" t="str">
        <f>IF($R4=1,"",VLOOKUP($D4,'1-2'!$D$4:$L$103,8))</f>
        <v/>
      </c>
      <c r="Q4" s="306" t="s">
        <v>180</v>
      </c>
      <c r="R4" s="24">
        <f>IF(ISNA(MATCH($D4,'随時②-2'!$D$4:$D$18,0)),0,1)</f>
        <v>1</v>
      </c>
      <c r="S4" s="61" t="str">
        <f t="shared" ref="S4:S67" si="1">IF(P4="◎",J4,"")</f>
        <v/>
      </c>
      <c r="T4" s="61" t="str">
        <f>IF(P4="◎",O4,"")</f>
        <v/>
      </c>
      <c r="U4" s="5" t="e">
        <f>IF($E4=0,"",VLOOKUP($E4,$V$5:$X$13,2))</f>
        <v>#N/A</v>
      </c>
    </row>
    <row r="5" spans="1:23" ht="13.5" customHeight="1" x14ac:dyDescent="0.15">
      <c r="A5" s="307">
        <f>'1-2'!A5</f>
        <v>1</v>
      </c>
      <c r="B5" s="308" t="str">
        <f>'1-2'!B5</f>
        <v>1-(1)-ア</v>
      </c>
      <c r="C5" s="469" t="str">
        <f>'1-2'!C5</f>
        <v>授業改善</v>
      </c>
      <c r="D5" s="249">
        <v>2</v>
      </c>
      <c r="E5" s="309" t="str">
        <f>IF($R5=1,"",VLOOKUP($D5,'1-2'!$D$4:$L$103,2))</f>
        <v>消耗需用費</v>
      </c>
      <c r="F5" s="310" t="str">
        <f>IF($R5=1,"取消し",VLOOKUP($D5,'1-2'!$D$4:$L$103,3))</f>
        <v>教科研究教材費(全定)</v>
      </c>
      <c r="G5" s="219">
        <f>IF($R5=1,,VLOOKUP($D5,'1-2'!$D$4:$L$103,4))</f>
        <v>18540</v>
      </c>
      <c r="H5" s="311">
        <f>IF($R5=1,,VLOOKUP($D5,'1-2'!$D$4:$L$103,5))</f>
        <v>1</v>
      </c>
      <c r="I5" s="311">
        <f>IF($R5=1,,VLOOKUP($D5,'1-2'!$D$4:$L$103,6))</f>
        <v>1</v>
      </c>
      <c r="J5" s="312">
        <f>IF($R5=1,,VLOOKUP($D5,'1-2'!$D$4:$L$103,7))</f>
        <v>18540</v>
      </c>
      <c r="K5" s="313" t="str">
        <f>F5</f>
        <v>教科研究教材費(全定)</v>
      </c>
      <c r="L5" s="314">
        <v>17685</v>
      </c>
      <c r="M5" s="315">
        <f t="shared" si="0"/>
        <v>1</v>
      </c>
      <c r="N5" s="315">
        <f t="shared" si="0"/>
        <v>1</v>
      </c>
      <c r="O5" s="304">
        <f t="shared" ref="O5:O68" si="2">L5*M5*N5</f>
        <v>17685</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132</v>
      </c>
      <c r="W5" s="5">
        <v>6</v>
      </c>
    </row>
    <row r="6" spans="1:23" ht="13.5" customHeight="1" x14ac:dyDescent="0.15">
      <c r="A6" s="307">
        <f>'1-2'!A6</f>
        <v>1</v>
      </c>
      <c r="B6" s="308" t="str">
        <f>'1-2'!B6</f>
        <v>1-(1)-ア</v>
      </c>
      <c r="C6" s="469" t="str">
        <f>'1-2'!C6</f>
        <v>授業改善</v>
      </c>
      <c r="D6" s="249">
        <v>3</v>
      </c>
      <c r="E6" s="309" t="str">
        <f>IF($R6=1,"",VLOOKUP($D6,'1-2'!$D$4:$L$103,2))</f>
        <v>報償費</v>
      </c>
      <c r="F6" s="310" t="str">
        <f>IF($R6=1,"取消し",VLOOKUP($D6,'1-2'!$D$4:$L$103,3))</f>
        <v>教職員研修講師謝金(全定)</v>
      </c>
      <c r="G6" s="219">
        <f>IF($R6=1,,VLOOKUP($D6,'1-2'!$D$4:$L$103,4))</f>
        <v>20000</v>
      </c>
      <c r="H6" s="311">
        <f>IF($R6=1,,VLOOKUP($D6,'1-2'!$D$4:$L$103,5))</f>
        <v>1</v>
      </c>
      <c r="I6" s="311">
        <f>IF($R6=1,,VLOOKUP($D6,'1-2'!$D$4:$L$103,6))</f>
        <v>2</v>
      </c>
      <c r="J6" s="312">
        <f>IF($R6=1,,VLOOKUP($D6,'1-2'!$D$4:$L$103,7))</f>
        <v>40000</v>
      </c>
      <c r="K6" s="313" t="str">
        <f t="shared" ref="K6:K69" si="5">F6</f>
        <v>教職員研修講師謝金(全定)</v>
      </c>
      <c r="L6" s="314">
        <f>G6</f>
        <v>20000</v>
      </c>
      <c r="M6" s="315">
        <f t="shared" ref="M6:N10" si="6">H6</f>
        <v>1</v>
      </c>
      <c r="N6" s="315">
        <f t="shared" si="6"/>
        <v>2</v>
      </c>
      <c r="O6" s="316">
        <f t="shared" si="2"/>
        <v>40000</v>
      </c>
      <c r="P6" s="305">
        <f>IF($R6=1,"",VLOOKUP($D6,'1-2'!$D$4:$L$103,8))</f>
        <v>0</v>
      </c>
      <c r="Q6" s="306">
        <f>IF($R6=1,"",VLOOKUP($D6,'1-2'!$D$4:$L$103,9))</f>
        <v>0</v>
      </c>
      <c r="R6" s="24">
        <f>IF(ISNA(MATCH($D6,'随時②-2'!$D$4:$D$18,0)),0,1)</f>
        <v>0</v>
      </c>
      <c r="S6" s="61" t="str">
        <f t="shared" si="1"/>
        <v/>
      </c>
      <c r="T6" s="61" t="str">
        <f t="shared" si="3"/>
        <v/>
      </c>
      <c r="U6" s="5">
        <f t="shared" si="4"/>
        <v>1</v>
      </c>
      <c r="V6" s="5" t="s">
        <v>133</v>
      </c>
      <c r="W6" s="5">
        <v>4</v>
      </c>
    </row>
    <row r="7" spans="1:23" ht="13.5" customHeight="1" x14ac:dyDescent="0.15">
      <c r="A7" s="307">
        <f>'1-2'!A7</f>
        <v>1</v>
      </c>
      <c r="B7" s="308" t="str">
        <f>'1-2'!B7</f>
        <v>1-(1)-ア</v>
      </c>
      <c r="C7" s="469" t="str">
        <f>'1-2'!C7</f>
        <v>授業改善</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f>G7</f>
        <v>0</v>
      </c>
      <c r="M7" s="315">
        <f t="shared" si="6"/>
        <v>0</v>
      </c>
      <c r="N7" s="315">
        <f t="shared" si="6"/>
        <v>0</v>
      </c>
      <c r="O7" s="304">
        <f t="shared" si="2"/>
        <v>0</v>
      </c>
      <c r="P7" s="305" t="str">
        <f>IF($R7=1,"",VLOOKUP($D7,'1-2'!$D$4:$L$103,8))</f>
        <v/>
      </c>
      <c r="Q7" s="306" t="str">
        <f>IF($R7=1,"",VLOOKUP($D7,'1-2'!$D$4:$L$103,9))</f>
        <v/>
      </c>
      <c r="R7" s="24">
        <f>IF(ISNA(MATCH($D7,'随時②-2'!$D$4:$D$18,0)),0,1)</f>
        <v>1</v>
      </c>
      <c r="S7" s="61" t="str">
        <f t="shared" si="1"/>
        <v/>
      </c>
      <c r="T7" s="61" t="str">
        <f t="shared" si="3"/>
        <v/>
      </c>
      <c r="U7" s="5" t="e">
        <f t="shared" si="4"/>
        <v>#N/A</v>
      </c>
      <c r="V7" s="5" t="s">
        <v>134</v>
      </c>
      <c r="W7" s="5">
        <v>7</v>
      </c>
    </row>
    <row r="8" spans="1:23" ht="13.5" customHeight="1" x14ac:dyDescent="0.15">
      <c r="A8" s="307">
        <f>'1-2'!A8</f>
        <v>1</v>
      </c>
      <c r="B8" s="308" t="str">
        <f>'1-2'!B8</f>
        <v>1-(1)-イ</v>
      </c>
      <c r="C8" s="469" t="str">
        <f>'1-2'!C8</f>
        <v>課題研究充実</v>
      </c>
      <c r="D8" s="258">
        <v>5</v>
      </c>
      <c r="E8" s="309" t="str">
        <f>IF($R8=1,"",VLOOKUP($D8,'1-2'!$D$4:$L$103,2))</f>
        <v>消耗需用費</v>
      </c>
      <c r="F8" s="310" t="str">
        <f>IF($R8=1,"取消し",VLOOKUP($D8,'1-2'!$D$4:$L$103,3))</f>
        <v>課題研究教材費(全)</v>
      </c>
      <c r="G8" s="219">
        <f>IF($R8=1,,VLOOKUP($D8,'1-2'!$D$4:$L$103,4))</f>
        <v>80000</v>
      </c>
      <c r="H8" s="311">
        <f>IF($R8=1,,VLOOKUP($D8,'1-2'!$D$4:$L$103,5))</f>
        <v>1</v>
      </c>
      <c r="I8" s="311">
        <f>IF($R8=1,,VLOOKUP($D8,'1-2'!$D$4:$L$103,6))</f>
        <v>1</v>
      </c>
      <c r="J8" s="312">
        <f>IF($R8=1,,VLOOKUP($D8,'1-2'!$D$4:$L$103,7))</f>
        <v>80000</v>
      </c>
      <c r="K8" s="313" t="str">
        <f t="shared" si="5"/>
        <v>課題研究教材費(全)</v>
      </c>
      <c r="L8" s="314">
        <v>80000</v>
      </c>
      <c r="M8" s="315">
        <f t="shared" si="6"/>
        <v>1</v>
      </c>
      <c r="N8" s="315">
        <f t="shared" si="6"/>
        <v>1</v>
      </c>
      <c r="O8" s="304">
        <f t="shared" si="2"/>
        <v>80000</v>
      </c>
      <c r="P8" s="305">
        <f>IF($R8=1,"",VLOOKUP($D8,'1-2'!$D$4:$L$103,8))</f>
        <v>0</v>
      </c>
      <c r="Q8" s="306">
        <f>IF($R8=1,"",VLOOKUP($D8,'1-2'!$D$4:$L$103,9))</f>
        <v>0</v>
      </c>
      <c r="R8" s="24">
        <f>IF(ISNA(MATCH($D8,'随時②-2'!$D$4:$D$18,0)),0,1)</f>
        <v>0</v>
      </c>
      <c r="S8" s="61" t="str">
        <f t="shared" si="1"/>
        <v/>
      </c>
      <c r="T8" s="61" t="str">
        <f t="shared" si="3"/>
        <v/>
      </c>
      <c r="U8" s="5">
        <f t="shared" si="4"/>
        <v>7</v>
      </c>
      <c r="V8" s="5" t="s">
        <v>135</v>
      </c>
      <c r="W8" s="5">
        <v>3</v>
      </c>
    </row>
    <row r="9" spans="1:23" ht="13.5" customHeight="1" x14ac:dyDescent="0.15">
      <c r="A9" s="307">
        <f>'1-2'!A9</f>
        <v>1</v>
      </c>
      <c r="B9" s="308" t="str">
        <f>'1-2'!B9</f>
        <v>1-(1)-イ</v>
      </c>
      <c r="C9" s="469" t="str">
        <f>'1-2'!C9</f>
        <v>課題研究充実</v>
      </c>
      <c r="D9" s="249">
        <v>6</v>
      </c>
      <c r="E9" s="309" t="str">
        <f>IF($R9=1,"",VLOOKUP($D9,'1-2'!$D$4:$L$103,2))</f>
        <v>報償費</v>
      </c>
      <c r="F9" s="310" t="str">
        <f>IF($R9=1,"取消し",VLOOKUP($D9,'1-2'!$D$4:$L$103,3))</f>
        <v>大学教授による論文作成指導のための報償費(全)</v>
      </c>
      <c r="G9" s="219">
        <f>IF($R9=1,,VLOOKUP($D9,'1-2'!$D$4:$L$103,4))</f>
        <v>12000</v>
      </c>
      <c r="H9" s="311">
        <f>IF($R9=1,,VLOOKUP($D9,'1-2'!$D$4:$L$103,5))</f>
        <v>1</v>
      </c>
      <c r="I9" s="311">
        <f>IF($R9=1,,VLOOKUP($D9,'1-2'!$D$4:$L$103,6))</f>
        <v>12</v>
      </c>
      <c r="J9" s="312">
        <f>IF($R9=1,,VLOOKUP($D9,'1-2'!$D$4:$L$103,7))</f>
        <v>144000</v>
      </c>
      <c r="K9" s="313" t="str">
        <f t="shared" si="5"/>
        <v>大学教授による論文作成指導のための報償費(全)</v>
      </c>
      <c r="L9" s="314">
        <v>140000</v>
      </c>
      <c r="M9" s="315">
        <f t="shared" si="6"/>
        <v>1</v>
      </c>
      <c r="N9" s="315">
        <v>1</v>
      </c>
      <c r="O9" s="304">
        <f t="shared" si="2"/>
        <v>140000</v>
      </c>
      <c r="P9" s="305">
        <f>IF($R9=1,"",VLOOKUP($D9,'1-2'!$D$4:$L$103,8))</f>
        <v>0</v>
      </c>
      <c r="Q9" s="306">
        <f>IF($R9=1,"",VLOOKUP($D9,'1-2'!$D$4:$L$103,9))</f>
        <v>0</v>
      </c>
      <c r="R9" s="24">
        <f>IF(ISNA(MATCH($D9,'随時②-2'!$D$4:$D$18,0)),0,1)</f>
        <v>0</v>
      </c>
      <c r="S9" s="61" t="str">
        <f t="shared" si="1"/>
        <v/>
      </c>
      <c r="T9" s="61" t="str">
        <f t="shared" si="3"/>
        <v/>
      </c>
      <c r="U9" s="5">
        <f t="shared" si="4"/>
        <v>1</v>
      </c>
      <c r="V9" s="5" t="s">
        <v>136</v>
      </c>
      <c r="W9" s="5">
        <v>8</v>
      </c>
    </row>
    <row r="10" spans="1:23" ht="13.5" customHeight="1" x14ac:dyDescent="0.15">
      <c r="A10" s="307">
        <f>'1-2'!A10</f>
        <v>1</v>
      </c>
      <c r="B10" s="308" t="str">
        <f>'1-2'!B10</f>
        <v>1-(1)-ウ</v>
      </c>
      <c r="C10" s="469" t="str">
        <f>'1-2'!C10</f>
        <v>進路実現</v>
      </c>
      <c r="D10" s="249">
        <v>7</v>
      </c>
      <c r="E10" s="309" t="str">
        <f>IF($R10=1,"",VLOOKUP($D10,'1-2'!$D$4:$L$103,2))</f>
        <v>役務費</v>
      </c>
      <c r="F10" s="310" t="str">
        <f>IF($R10=1,"取消し",VLOOKUP($D10,'1-2'!$D$4:$L$103,3))</f>
        <v>マスフェスタ発表用ボード運搬費(全)</v>
      </c>
      <c r="G10" s="219">
        <f>IF($R10=1,,VLOOKUP($D10,'1-2'!$D$4:$L$103,4))</f>
        <v>50000</v>
      </c>
      <c r="H10" s="311">
        <f>IF($R10=1,,VLOOKUP($D10,'1-2'!$D$4:$L$103,5))</f>
        <v>1</v>
      </c>
      <c r="I10" s="311">
        <f>IF($R10=1,,VLOOKUP($D10,'1-2'!$D$4:$L$103,6))</f>
        <v>1</v>
      </c>
      <c r="J10" s="312">
        <f>IF($R10=1,,VLOOKUP($D10,'1-2'!$D$4:$L$103,7))</f>
        <v>50000</v>
      </c>
      <c r="K10" s="313" t="str">
        <f t="shared" si="5"/>
        <v>マスフェスタ発表用ボード運搬費(全)</v>
      </c>
      <c r="L10" s="314">
        <v>43117</v>
      </c>
      <c r="M10" s="315">
        <f t="shared" si="6"/>
        <v>1</v>
      </c>
      <c r="N10" s="315">
        <f t="shared" si="6"/>
        <v>1</v>
      </c>
      <c r="O10" s="304">
        <f t="shared" si="2"/>
        <v>43117</v>
      </c>
      <c r="P10" s="305">
        <f>IF($R10=1,"",VLOOKUP($D10,'1-2'!$D$4:$L$103,8))</f>
        <v>0</v>
      </c>
      <c r="Q10" s="306">
        <f>IF($R10=1,"",VLOOKUP($D10,'1-2'!$D$4:$L$103,9))</f>
        <v>0</v>
      </c>
      <c r="R10" s="24">
        <f>IF(ISNA(MATCH($D10,'随時②-2'!$D$4:$D$18,0)),0,1)</f>
        <v>0</v>
      </c>
      <c r="S10" s="61" t="str">
        <f t="shared" si="1"/>
        <v/>
      </c>
      <c r="T10" s="61" t="str">
        <f t="shared" si="3"/>
        <v/>
      </c>
      <c r="U10" s="5">
        <f t="shared" si="4"/>
        <v>5</v>
      </c>
      <c r="V10" s="5" t="s">
        <v>140</v>
      </c>
      <c r="W10" s="5">
        <v>9</v>
      </c>
    </row>
    <row r="11" spans="1:23" ht="13.5" customHeight="1" x14ac:dyDescent="0.15">
      <c r="A11" s="307">
        <f>'1-2'!A11</f>
        <v>1</v>
      </c>
      <c r="B11" s="308" t="str">
        <f>'1-2'!B11</f>
        <v>1-(1)-ウ</v>
      </c>
      <c r="C11" s="469" t="str">
        <f>'1-2'!C11</f>
        <v>進路実現</v>
      </c>
      <c r="D11" s="258">
        <v>8</v>
      </c>
      <c r="E11" s="309" t="str">
        <f>IF($R11=1,"",VLOOKUP($D11,'1-2'!$D$4:$L$103,2))</f>
        <v>消耗需用費</v>
      </c>
      <c r="F11" s="310" t="str">
        <f>IF($R11=1,"取消し",VLOOKUP($D11,'1-2'!$D$4:$L$103,3))</f>
        <v>マスフェスタ使用物品(全)</v>
      </c>
      <c r="G11" s="219">
        <f>IF($R11=1,,VLOOKUP($D11,'1-2'!$D$4:$L$103,4))</f>
        <v>100000</v>
      </c>
      <c r="H11" s="311">
        <f>IF($R11=1,,VLOOKUP($D11,'1-2'!$D$4:$L$103,5))</f>
        <v>1</v>
      </c>
      <c r="I11" s="311">
        <f>IF($R11=1,,VLOOKUP($D11,'1-2'!$D$4:$L$103,6))</f>
        <v>1</v>
      </c>
      <c r="J11" s="312">
        <f>IF($R11=1,,VLOOKUP($D11,'1-2'!$D$4:$L$103,7))</f>
        <v>100000</v>
      </c>
      <c r="K11" s="313" t="str">
        <f t="shared" si="5"/>
        <v>マスフェスタ使用物品(全)</v>
      </c>
      <c r="L11" s="314">
        <v>99998</v>
      </c>
      <c r="M11" s="315">
        <f t="shared" ref="M11:M74" si="7">H11</f>
        <v>1</v>
      </c>
      <c r="N11" s="315">
        <f t="shared" ref="N11:N74" si="8">I11</f>
        <v>1</v>
      </c>
      <c r="O11" s="304">
        <f t="shared" si="2"/>
        <v>99998</v>
      </c>
      <c r="P11" s="305">
        <f>IF($R11=1,"",VLOOKUP($D11,'1-2'!$D$4:$L$103,8))</f>
        <v>0</v>
      </c>
      <c r="Q11" s="306">
        <f>IF($R11=1,"",VLOOKUP($D11,'1-2'!$D$4:$L$103,9))</f>
        <v>0</v>
      </c>
      <c r="R11" s="24">
        <f>IF(ISNA(MATCH($D11,'随時②-2'!$D$4:$D$18,0)),0,1)</f>
        <v>0</v>
      </c>
      <c r="S11" s="61" t="str">
        <f t="shared" si="1"/>
        <v/>
      </c>
      <c r="T11" s="61" t="str">
        <f t="shared" si="3"/>
        <v/>
      </c>
      <c r="U11" s="5">
        <f t="shared" si="4"/>
        <v>7</v>
      </c>
      <c r="V11" s="5" t="s">
        <v>137</v>
      </c>
      <c r="W11" s="5">
        <v>1</v>
      </c>
    </row>
    <row r="12" spans="1:23" ht="13.5" customHeight="1" x14ac:dyDescent="0.15">
      <c r="A12" s="307">
        <f>'1-2'!A12</f>
        <v>1</v>
      </c>
      <c r="B12" s="308" t="str">
        <f>'1-2'!B12</f>
        <v>1-(1)-ウ</v>
      </c>
      <c r="C12" s="469" t="str">
        <f>'1-2'!C12</f>
        <v>進路実現</v>
      </c>
      <c r="D12" s="258">
        <v>9</v>
      </c>
      <c r="E12" s="309" t="str">
        <f>IF($R12=1,"",VLOOKUP($D12,'1-2'!$D$4:$L$103,2))</f>
        <v>旅費</v>
      </c>
      <c r="F12" s="310" t="str">
        <f>IF($R12=1,"取消し",VLOOKUP($D12,'1-2'!$D$4:$L$103,3))</f>
        <v>集中セミナー等教員旅費(全)</v>
      </c>
      <c r="G12" s="219">
        <f>IF($R12=1,,VLOOKUP($D12,'1-2'!$D$4:$L$103,4))</f>
        <v>70000</v>
      </c>
      <c r="H12" s="311">
        <f>IF($R12=1,,VLOOKUP($D12,'1-2'!$D$4:$L$103,5))</f>
        <v>1</v>
      </c>
      <c r="I12" s="311">
        <f>IF($R12=1,,VLOOKUP($D12,'1-2'!$D$4:$L$103,6))</f>
        <v>1</v>
      </c>
      <c r="J12" s="312">
        <f>IF($R12=1,,VLOOKUP($D12,'1-2'!$D$4:$L$103,7))</f>
        <v>70000</v>
      </c>
      <c r="K12" s="313" t="str">
        <f t="shared" si="5"/>
        <v>集中セミナー等教員旅費(全)</v>
      </c>
      <c r="L12" s="314">
        <v>59240</v>
      </c>
      <c r="M12" s="315">
        <f t="shared" si="7"/>
        <v>1</v>
      </c>
      <c r="N12" s="315">
        <f t="shared" si="8"/>
        <v>1</v>
      </c>
      <c r="O12" s="304">
        <f t="shared" si="2"/>
        <v>59240</v>
      </c>
      <c r="P12" s="305">
        <f>IF($R12=1,"",VLOOKUP($D12,'1-2'!$D$4:$L$103,8))</f>
        <v>0</v>
      </c>
      <c r="Q12" s="306">
        <f>IF($R12=1,"",VLOOKUP($D12,'1-2'!$D$4:$L$103,9))</f>
        <v>0</v>
      </c>
      <c r="R12" s="24">
        <f>IF(ISNA(MATCH($D12,'随時②-2'!$D$4:$D$18,0)),0,1)</f>
        <v>0</v>
      </c>
      <c r="S12" s="61" t="str">
        <f t="shared" si="1"/>
        <v/>
      </c>
      <c r="T12" s="61" t="str">
        <f t="shared" si="3"/>
        <v/>
      </c>
      <c r="U12" s="5">
        <f t="shared" si="4"/>
        <v>2</v>
      </c>
      <c r="V12" s="5" t="s">
        <v>138</v>
      </c>
      <c r="W12" s="5">
        <v>5</v>
      </c>
    </row>
    <row r="13" spans="1:23" ht="13.5" customHeight="1" x14ac:dyDescent="0.15">
      <c r="A13" s="307">
        <f>'1-2'!A13</f>
        <v>2</v>
      </c>
      <c r="B13" s="308" t="str">
        <f>'1-2'!B13</f>
        <v>2-(2)-エ</v>
      </c>
      <c r="C13" s="469" t="str">
        <f>'1-2'!C13</f>
        <v>人権尊重の意識向上</v>
      </c>
      <c r="D13" s="268">
        <v>10</v>
      </c>
      <c r="E13" s="309" t="str">
        <f>IF($R13=1,"",VLOOKUP($D13,'1-2'!$D$4:$L$103,2))</f>
        <v>消耗需用費</v>
      </c>
      <c r="F13" s="310" t="str">
        <f>IF($R13=1,"取消し",VLOOKUP($D13,'1-2'!$D$4:$L$103,3))</f>
        <v>府立人研参加資料代(全定)</v>
      </c>
      <c r="G13" s="219">
        <f>IF($R13=1,,VLOOKUP($D13,'1-2'!$D$4:$L$103,4))</f>
        <v>2000</v>
      </c>
      <c r="H13" s="311">
        <f>IF($R13=1,,VLOOKUP($D13,'1-2'!$D$4:$L$103,5))</f>
        <v>6</v>
      </c>
      <c r="I13" s="311">
        <f>IF($R13=1,,VLOOKUP($D13,'1-2'!$D$4:$L$103,6))</f>
        <v>1</v>
      </c>
      <c r="J13" s="312">
        <f>IF($R13=1,,VLOOKUP($D13,'1-2'!$D$4:$L$103,7))</f>
        <v>12000</v>
      </c>
      <c r="K13" s="313" t="str">
        <f t="shared" si="5"/>
        <v>府立人研参加資料代(全定)</v>
      </c>
      <c r="L13" s="314">
        <v>10400</v>
      </c>
      <c r="M13" s="315">
        <v>1</v>
      </c>
      <c r="N13" s="315">
        <f t="shared" si="8"/>
        <v>1</v>
      </c>
      <c r="O13" s="304">
        <f t="shared" si="2"/>
        <v>10400</v>
      </c>
      <c r="P13" s="305">
        <f>IF($R13=1,"",VLOOKUP($D13,'1-2'!$D$4:$L$103,8))</f>
        <v>0</v>
      </c>
      <c r="Q13" s="306">
        <f>IF($R13=1,"",VLOOKUP($D13,'1-2'!$D$4:$L$103,9))</f>
        <v>0</v>
      </c>
      <c r="R13" s="24">
        <f>IF(ISNA(MATCH($D13,'随時②-2'!$D$4:$D$18,0)),0,1)</f>
        <v>0</v>
      </c>
      <c r="S13" s="61" t="str">
        <f t="shared" si="1"/>
        <v/>
      </c>
      <c r="T13" s="61" t="str">
        <f t="shared" si="3"/>
        <v/>
      </c>
      <c r="U13" s="5">
        <f t="shared" si="4"/>
        <v>7</v>
      </c>
      <c r="V13" s="5" t="s">
        <v>139</v>
      </c>
      <c r="W13" s="5">
        <v>2</v>
      </c>
    </row>
    <row r="14" spans="1:23" ht="13.5" customHeight="1" x14ac:dyDescent="0.15">
      <c r="A14" s="307">
        <f>'1-2'!A14</f>
        <v>3</v>
      </c>
      <c r="B14" s="308" t="str">
        <f>'1-2'!B14</f>
        <v>3-(3)-ウ</v>
      </c>
      <c r="C14" s="469" t="str">
        <f>'1-2'!C14</f>
        <v>地域連携・教育活動充実</v>
      </c>
      <c r="D14" s="249">
        <v>11</v>
      </c>
      <c r="E14" s="309" t="str">
        <f>IF($R14=1,"",VLOOKUP($D14,'1-2'!$D$4:$L$103,2))</f>
        <v/>
      </c>
      <c r="F14" s="310" t="str">
        <f>IF($R14=1,"取消し",VLOOKUP($D14,'1-2'!$D$4:$L$103,3))</f>
        <v>取消し</v>
      </c>
      <c r="G14" s="219">
        <f>IF($R14=1,,VLOOKUP($D14,'1-2'!$D$4:$L$103,4))</f>
        <v>0</v>
      </c>
      <c r="H14" s="311">
        <f>IF($R14=1,,VLOOKUP($D14,'1-2'!$D$4:$L$103,5))</f>
        <v>0</v>
      </c>
      <c r="I14" s="311">
        <f>IF($R14=1,,VLOOKUP($D14,'1-2'!$D$4:$L$103,6))</f>
        <v>0</v>
      </c>
      <c r="J14" s="312">
        <f>IF($R14=1,,VLOOKUP($D14,'1-2'!$D$4:$L$103,7))</f>
        <v>0</v>
      </c>
      <c r="K14" s="313" t="str">
        <f t="shared" si="5"/>
        <v>取消し</v>
      </c>
      <c r="L14" s="314">
        <f t="shared" ref="L14:L74" si="9">G14</f>
        <v>0</v>
      </c>
      <c r="M14" s="315">
        <f t="shared" si="7"/>
        <v>0</v>
      </c>
      <c r="N14" s="315">
        <f t="shared" si="8"/>
        <v>0</v>
      </c>
      <c r="O14" s="304">
        <f t="shared" si="2"/>
        <v>0</v>
      </c>
      <c r="P14" s="305" t="str">
        <f>IF($R14=1,"",VLOOKUP($D14,'1-2'!$D$4:$L$103,8))</f>
        <v/>
      </c>
      <c r="Q14" s="306" t="str">
        <f>IF($R14=1,"",VLOOKUP($D14,'1-2'!$D$4:$L$103,9))</f>
        <v/>
      </c>
      <c r="R14" s="24">
        <f>IF(ISNA(MATCH($D14,'随時②-2'!$D$4:$D$18,0)),0,1)</f>
        <v>1</v>
      </c>
      <c r="S14" s="61" t="str">
        <f t="shared" si="1"/>
        <v/>
      </c>
      <c r="T14" s="61" t="str">
        <f t="shared" si="3"/>
        <v/>
      </c>
      <c r="U14" s="5" t="e">
        <f t="shared" si="4"/>
        <v>#N/A</v>
      </c>
    </row>
    <row r="15" spans="1:23" ht="13.5" customHeight="1" x14ac:dyDescent="0.15">
      <c r="A15" s="307">
        <f>'1-2'!A15</f>
        <v>3</v>
      </c>
      <c r="B15" s="308" t="str">
        <f>'1-2'!B15</f>
        <v>3-(3)-ウ</v>
      </c>
      <c r="C15" s="469" t="str">
        <f>'1-2'!C15</f>
        <v>地域連携・教育活動充実</v>
      </c>
      <c r="D15" s="249">
        <v>12</v>
      </c>
      <c r="E15" s="309" t="str">
        <f>IF($R15=1,"",VLOOKUP($D15,'1-2'!$D$4:$L$103,2))</f>
        <v>役務費</v>
      </c>
      <c r="F15" s="310" t="str">
        <f>IF($R15=1,"取消し",VLOOKUP($D15,'1-2'!$D$4:$L$103,3))</f>
        <v>学校案内郵送費(全)</v>
      </c>
      <c r="G15" s="219">
        <f>IF($R15=1,,VLOOKUP($D15,'1-2'!$D$4:$L$103,4))</f>
        <v>15000</v>
      </c>
      <c r="H15" s="311">
        <f>IF($R15=1,,VLOOKUP($D15,'1-2'!$D$4:$L$103,5))</f>
        <v>1</v>
      </c>
      <c r="I15" s="311">
        <f>IF($R15=1,,VLOOKUP($D15,'1-2'!$D$4:$L$103,6))</f>
        <v>1</v>
      </c>
      <c r="J15" s="312">
        <f>IF($R15=1,,VLOOKUP($D15,'1-2'!$D$4:$L$103,7))</f>
        <v>15000</v>
      </c>
      <c r="K15" s="313" t="str">
        <f t="shared" si="5"/>
        <v>学校案内郵送費(全)</v>
      </c>
      <c r="L15" s="314">
        <v>21850</v>
      </c>
      <c r="M15" s="315">
        <f t="shared" si="7"/>
        <v>1</v>
      </c>
      <c r="N15" s="315">
        <f t="shared" si="8"/>
        <v>1</v>
      </c>
      <c r="O15" s="304">
        <f t="shared" si="2"/>
        <v>21850</v>
      </c>
      <c r="P15" s="305">
        <f>IF($R15=1,"",VLOOKUP($D15,'1-2'!$D$4:$L$103,8))</f>
        <v>0</v>
      </c>
      <c r="Q15" s="306">
        <f>IF($R15=1,"",VLOOKUP($D15,'1-2'!$D$4:$L$103,9))</f>
        <v>0</v>
      </c>
      <c r="R15" s="24">
        <f>IF(ISNA(MATCH($D15,'随時②-2'!$D$4:$D$18,0)),0,1)</f>
        <v>0</v>
      </c>
      <c r="S15" s="61" t="str">
        <f t="shared" si="1"/>
        <v/>
      </c>
      <c r="T15" s="61" t="str">
        <f t="shared" si="3"/>
        <v/>
      </c>
      <c r="U15" s="5">
        <f t="shared" si="4"/>
        <v>5</v>
      </c>
    </row>
    <row r="16" spans="1:23" ht="13.5" customHeight="1" x14ac:dyDescent="0.15">
      <c r="A16" s="307">
        <f>'1-2'!A16</f>
        <v>3</v>
      </c>
      <c r="B16" s="308" t="str">
        <f>'1-2'!B16</f>
        <v>3-(3)-ウ</v>
      </c>
      <c r="C16" s="469" t="str">
        <f>'1-2'!C16</f>
        <v>地域連携・教育活動充実</v>
      </c>
      <c r="D16" s="249">
        <v>13</v>
      </c>
      <c r="E16" s="309" t="str">
        <f>IF($R16=1,"",VLOOKUP($D16,'1-2'!$D$4:$L$103,2))</f>
        <v>報償費</v>
      </c>
      <c r="F16" s="310" t="str">
        <f>IF($R16=1,"取消し",VLOOKUP($D16,'1-2'!$D$4:$L$103,3))</f>
        <v>教職員防災研修講師謝金(全定)</v>
      </c>
      <c r="G16" s="219">
        <f>IF($R16=1,,VLOOKUP($D16,'1-2'!$D$4:$L$103,4))</f>
        <v>30000</v>
      </c>
      <c r="H16" s="311">
        <f>IF($R16=1,,VLOOKUP($D16,'1-2'!$D$4:$L$103,5))</f>
        <v>1</v>
      </c>
      <c r="I16" s="311">
        <f>IF($R16=1,,VLOOKUP($D16,'1-2'!$D$4:$L$103,6))</f>
        <v>1</v>
      </c>
      <c r="J16" s="312">
        <f>IF($R16=1,,VLOOKUP($D16,'1-2'!$D$4:$L$103,7))</f>
        <v>30000</v>
      </c>
      <c r="K16" s="313" t="str">
        <f t="shared" si="5"/>
        <v>教職員防災研修講師謝金(全定)</v>
      </c>
      <c r="L16" s="314">
        <f t="shared" si="9"/>
        <v>30000</v>
      </c>
      <c r="M16" s="315">
        <f t="shared" si="7"/>
        <v>1</v>
      </c>
      <c r="N16" s="315">
        <f t="shared" si="8"/>
        <v>1</v>
      </c>
      <c r="O16" s="316">
        <f t="shared" si="2"/>
        <v>30000</v>
      </c>
      <c r="P16" s="305">
        <f>IF($R16=1,"",VLOOKUP($D16,'1-2'!$D$4:$L$103,8))</f>
        <v>0</v>
      </c>
      <c r="Q16" s="306">
        <f>IF($R16=1,"",VLOOKUP($D16,'1-2'!$D$4:$L$103,9))</f>
        <v>0</v>
      </c>
      <c r="R16" s="24">
        <f>IF(ISNA(MATCH($D16,'随時②-2'!$D$4:$D$18,0)),0,1)</f>
        <v>0</v>
      </c>
      <c r="S16" s="61" t="str">
        <f t="shared" si="1"/>
        <v/>
      </c>
      <c r="T16" s="61" t="str">
        <f t="shared" si="3"/>
        <v/>
      </c>
      <c r="U16" s="5">
        <f t="shared" si="4"/>
        <v>1</v>
      </c>
    </row>
    <row r="17" spans="1:21" ht="13.5" customHeight="1" x14ac:dyDescent="0.15">
      <c r="A17" s="307">
        <f>'1-2'!A17</f>
        <v>4</v>
      </c>
      <c r="B17" s="308" t="str">
        <f>'1-2'!B17</f>
        <v>定3-3-ア</v>
      </c>
      <c r="C17" s="469" t="str">
        <f>'1-2'!C17</f>
        <v>外部機関、キャリアコンサルタント（CC）との連携強化</v>
      </c>
      <c r="D17" s="249">
        <v>14</v>
      </c>
      <c r="E17" s="309" t="str">
        <f>IF($R17=1,"",VLOOKUP($D17,'1-2'!$D$4:$L$103,2))</f>
        <v>報償費</v>
      </c>
      <c r="F17" s="310" t="str">
        <f>IF($R17=1,"取消し",VLOOKUP($D17,'1-2'!$D$4:$L$103,3))</f>
        <v>ｽｸｰﾙｶｳﾝｾﾗｰの活用(定)</v>
      </c>
      <c r="G17" s="219">
        <f>IF($R17=1,,VLOOKUP($D17,'1-2'!$D$4:$L$103,4))</f>
        <v>5200</v>
      </c>
      <c r="H17" s="311">
        <f>IF($R17=1,,VLOOKUP($D17,'1-2'!$D$4:$L$103,5))</f>
        <v>1</v>
      </c>
      <c r="I17" s="311">
        <f>IF($R17=1,,VLOOKUP($D17,'1-2'!$D$4:$L$103,6))</f>
        <v>4</v>
      </c>
      <c r="J17" s="312">
        <f>IF($R17=1,,VLOOKUP($D17,'1-2'!$D$4:$L$103,7))</f>
        <v>20800</v>
      </c>
      <c r="K17" s="313" t="str">
        <f t="shared" si="5"/>
        <v>ｽｸｰﾙｶｳﾝｾﾗｰの活用(定)</v>
      </c>
      <c r="L17" s="314">
        <f t="shared" si="9"/>
        <v>5200</v>
      </c>
      <c r="M17" s="315">
        <f t="shared" si="7"/>
        <v>1</v>
      </c>
      <c r="N17" s="315">
        <f t="shared" si="8"/>
        <v>4</v>
      </c>
      <c r="O17" s="316">
        <f t="shared" si="2"/>
        <v>20800</v>
      </c>
      <c r="P17" s="305">
        <f>IF($R17=1,"",VLOOKUP($D17,'1-2'!$D$4:$L$103,8))</f>
        <v>0</v>
      </c>
      <c r="Q17" s="306">
        <f>IF($R17=1,"",VLOOKUP($D17,'1-2'!$D$4:$L$103,9))</f>
        <v>0</v>
      </c>
      <c r="R17" s="24">
        <f>IF(ISNA(MATCH($D17,'随時②-2'!$D$4:$D$18,0)),0,1)</f>
        <v>0</v>
      </c>
      <c r="S17" s="61" t="str">
        <f t="shared" si="1"/>
        <v/>
      </c>
      <c r="T17" s="61" t="str">
        <f t="shared" si="3"/>
        <v/>
      </c>
      <c r="U17" s="5">
        <f t="shared" si="4"/>
        <v>1</v>
      </c>
    </row>
    <row r="18" spans="1:21" ht="13.5" customHeight="1" x14ac:dyDescent="0.15">
      <c r="A18" s="307">
        <f>'1-2'!A18</f>
        <v>4</v>
      </c>
      <c r="B18" s="308" t="str">
        <f>'1-2'!B18</f>
        <v>定3-3-ア</v>
      </c>
      <c r="C18" s="469" t="str">
        <f>'1-2'!C18</f>
        <v>外部機関、キャリアコンサルタント（CC）との連携強化</v>
      </c>
      <c r="D18" s="249">
        <v>15</v>
      </c>
      <c r="E18" s="309" t="str">
        <f>IF($R18=1,"",VLOOKUP($D18,'1-2'!$D$4:$L$103,2))</f>
        <v>報償費</v>
      </c>
      <c r="F18" s="310" t="str">
        <f>IF($R18=1,"取消し",VLOOKUP($D18,'1-2'!$D$4:$L$103,3))</f>
        <v>就職ｺｰﾃﾞｨﾈｰﾀｰの活用(定)</v>
      </c>
      <c r="G18" s="219">
        <f>IF($R18=1,,VLOOKUP($D18,'1-2'!$D$4:$L$103,4))</f>
        <v>2500</v>
      </c>
      <c r="H18" s="311">
        <f>IF($R18=1,,VLOOKUP($D18,'1-2'!$D$4:$L$103,5))</f>
        <v>1</v>
      </c>
      <c r="I18" s="311">
        <f>IF($R18=1,,VLOOKUP($D18,'1-2'!$D$4:$L$103,6))</f>
        <v>76</v>
      </c>
      <c r="J18" s="312">
        <f>IF($R18=1,,VLOOKUP($D18,'1-2'!$D$4:$L$103,7))</f>
        <v>190000</v>
      </c>
      <c r="K18" s="313" t="str">
        <f t="shared" si="5"/>
        <v>就職ｺｰﾃﾞｨﾈｰﾀｰの活用(定)</v>
      </c>
      <c r="L18" s="314">
        <f t="shared" si="9"/>
        <v>2500</v>
      </c>
      <c r="M18" s="315">
        <f t="shared" si="7"/>
        <v>1</v>
      </c>
      <c r="N18" s="315">
        <f t="shared" si="8"/>
        <v>76</v>
      </c>
      <c r="O18" s="316">
        <f t="shared" si="2"/>
        <v>190000</v>
      </c>
      <c r="P18" s="305">
        <f>IF($R18=1,"",VLOOKUP($D18,'1-2'!$D$4:$L$103,8))</f>
        <v>0</v>
      </c>
      <c r="Q18" s="306">
        <f>IF($R18=1,"",VLOOKUP($D18,'1-2'!$D$4:$L$103,9))</f>
        <v>0</v>
      </c>
      <c r="R18" s="24">
        <f>IF(ISNA(MATCH($D18,'随時②-2'!$D$4:$D$18,0)),0,1)</f>
        <v>0</v>
      </c>
      <c r="S18" s="61" t="str">
        <f t="shared" si="1"/>
        <v/>
      </c>
      <c r="T18" s="61" t="str">
        <f t="shared" si="3"/>
        <v/>
      </c>
      <c r="U18" s="5">
        <f t="shared" si="4"/>
        <v>1</v>
      </c>
    </row>
    <row r="19" spans="1:21" ht="13.5" customHeight="1" x14ac:dyDescent="0.15">
      <c r="A19" s="307">
        <f>'1-2'!A19</f>
        <v>4</v>
      </c>
      <c r="B19" s="308" t="str">
        <f>'1-2'!B19</f>
        <v>定3-3-(1)</v>
      </c>
      <c r="C19" s="469" t="str">
        <f>'1-2'!C19</f>
        <v>入学から卒業までの期間を見通した、キャリア教育・人権教育の計画の策定</v>
      </c>
      <c r="D19" s="249">
        <v>16</v>
      </c>
      <c r="E19" s="309" t="str">
        <f>IF($R19=1,"",VLOOKUP($D19,'1-2'!$D$4:$L$103,2))</f>
        <v>報償費</v>
      </c>
      <c r="F19" s="310" t="str">
        <f>IF($R19=1,"取消し",VLOOKUP($D19,'1-2'!$D$4:$L$103,3))</f>
        <v>進路講演会謝金(定)</v>
      </c>
      <c r="G19" s="219">
        <f>IF($R19=1,,VLOOKUP($D19,'1-2'!$D$4:$L$103,4))</f>
        <v>10000</v>
      </c>
      <c r="H19" s="311">
        <f>IF($R19=1,,VLOOKUP($D19,'1-2'!$D$4:$L$103,5))</f>
        <v>1</v>
      </c>
      <c r="I19" s="311">
        <f>IF($R19=1,,VLOOKUP($D19,'1-2'!$D$4:$L$103,6))</f>
        <v>1</v>
      </c>
      <c r="J19" s="312">
        <f>IF($R19=1,,VLOOKUP($D19,'1-2'!$D$4:$L$103,7))</f>
        <v>10000</v>
      </c>
      <c r="K19" s="313" t="str">
        <f t="shared" si="5"/>
        <v>進路講演会謝金(定)</v>
      </c>
      <c r="L19" s="314">
        <f t="shared" si="9"/>
        <v>10000</v>
      </c>
      <c r="M19" s="315">
        <f t="shared" si="7"/>
        <v>1</v>
      </c>
      <c r="N19" s="315">
        <f t="shared" si="8"/>
        <v>1</v>
      </c>
      <c r="O19" s="316">
        <f t="shared" si="2"/>
        <v>10000</v>
      </c>
      <c r="P19" s="305">
        <f>IF($R19=1,"",VLOOKUP($D19,'1-2'!$D$4:$L$103,8))</f>
        <v>0</v>
      </c>
      <c r="Q19" s="306">
        <f>IF($R19=1,"",VLOOKUP($D19,'1-2'!$D$4:$L$103,9))</f>
        <v>0</v>
      </c>
      <c r="R19" s="24">
        <f>IF(ISNA(MATCH($D19,'随時②-2'!$D$4:$D$18,0)),0,1)</f>
        <v>0</v>
      </c>
      <c r="S19" s="61" t="str">
        <f t="shared" si="1"/>
        <v/>
      </c>
      <c r="T19" s="61" t="str">
        <f t="shared" si="3"/>
        <v/>
      </c>
      <c r="U19" s="5">
        <f t="shared" si="4"/>
        <v>1</v>
      </c>
    </row>
    <row r="20" spans="1:21" ht="13.5" customHeight="1" x14ac:dyDescent="0.15">
      <c r="A20" s="307">
        <f>'1-2'!A20</f>
        <v>4</v>
      </c>
      <c r="B20" s="308" t="str">
        <f>'1-2'!B20</f>
        <v>定4</v>
      </c>
      <c r="C20" s="469" t="str">
        <f>'1-2'!C20</f>
        <v>学校力の向上</v>
      </c>
      <c r="D20" s="249">
        <v>17</v>
      </c>
      <c r="E20" s="309" t="str">
        <f>IF($R20=1,"",VLOOKUP($D20,'1-2'!$D$4:$L$103,2))</f>
        <v>消耗需用費</v>
      </c>
      <c r="F20" s="310" t="str">
        <f>IF($R20=1,"取消し",VLOOKUP($D20,'1-2'!$D$4:$L$103,3))</f>
        <v>防災関連用品(定)</v>
      </c>
      <c r="G20" s="219">
        <f>IF($R20=1,,VLOOKUP($D20,'1-2'!$D$4:$L$103,4))</f>
        <v>115380</v>
      </c>
      <c r="H20" s="311">
        <f>IF($R20=1,,VLOOKUP($D20,'1-2'!$D$4:$L$103,5))</f>
        <v>1</v>
      </c>
      <c r="I20" s="311">
        <f>IF($R20=1,,VLOOKUP($D20,'1-2'!$D$4:$L$103,6))</f>
        <v>1</v>
      </c>
      <c r="J20" s="312">
        <f>IF($R20=1,,VLOOKUP($D20,'1-2'!$D$4:$L$103,7))</f>
        <v>115380</v>
      </c>
      <c r="K20" s="313" t="str">
        <f t="shared" si="5"/>
        <v>防災関連用品(定)</v>
      </c>
      <c r="L20" s="314">
        <v>114876</v>
      </c>
      <c r="M20" s="315">
        <f t="shared" si="7"/>
        <v>1</v>
      </c>
      <c r="N20" s="315">
        <f t="shared" si="8"/>
        <v>1</v>
      </c>
      <c r="O20" s="304">
        <f t="shared" si="2"/>
        <v>114876</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4</v>
      </c>
      <c r="B21" s="308" t="str">
        <f>'1-2'!B21</f>
        <v>定4</v>
      </c>
      <c r="C21" s="469" t="str">
        <f>'1-2'!C21</f>
        <v>学校力の向上</v>
      </c>
      <c r="D21" s="249">
        <v>18</v>
      </c>
      <c r="E21" s="309" t="str">
        <f>IF($R21=1,"",VLOOKUP($D21,'1-2'!$D$4:$L$103,2))</f>
        <v>旅費</v>
      </c>
      <c r="F21" s="310" t="str">
        <f>IF($R21=1,"取消し",VLOOKUP($D21,'1-2'!$D$4:$L$103,3))</f>
        <v>事例視察(定)</v>
      </c>
      <c r="G21" s="219">
        <f>IF($R21=1,,VLOOKUP($D21,'1-2'!$D$4:$L$103,4))</f>
        <v>5000</v>
      </c>
      <c r="H21" s="311">
        <f>IF($R21=1,,VLOOKUP($D21,'1-2'!$D$4:$L$103,5))</f>
        <v>1</v>
      </c>
      <c r="I21" s="311">
        <f>IF($R21=1,,VLOOKUP($D21,'1-2'!$D$4:$L$103,6))</f>
        <v>6</v>
      </c>
      <c r="J21" s="312">
        <f>IF($R21=1,,VLOOKUP($D21,'1-2'!$D$4:$L$103,7))</f>
        <v>30000</v>
      </c>
      <c r="K21" s="313" t="str">
        <f t="shared" si="5"/>
        <v>事例視察(定)</v>
      </c>
      <c r="L21" s="314">
        <v>37330</v>
      </c>
      <c r="M21" s="315">
        <f t="shared" si="7"/>
        <v>1</v>
      </c>
      <c r="N21" s="315">
        <v>1</v>
      </c>
      <c r="O21" s="304">
        <f t="shared" si="2"/>
        <v>37330</v>
      </c>
      <c r="P21" s="305">
        <f>IF($R21=1,"",VLOOKUP($D21,'1-2'!$D$4:$L$103,8))</f>
        <v>0</v>
      </c>
      <c r="Q21" s="306">
        <f>IF($R21=1,"",VLOOKUP($D21,'1-2'!$D$4:$L$103,9))</f>
        <v>0</v>
      </c>
      <c r="R21" s="24">
        <f>IF(ISNA(MATCH($D21,'随時②-2'!$D$4:$D$18,0)),0,1)</f>
        <v>0</v>
      </c>
      <c r="S21" s="61" t="str">
        <f t="shared" si="1"/>
        <v/>
      </c>
      <c r="T21" s="61" t="str">
        <f t="shared" si="3"/>
        <v/>
      </c>
      <c r="U21" s="5">
        <f t="shared" si="4"/>
        <v>2</v>
      </c>
    </row>
    <row r="22" spans="1:21" ht="13.5" customHeight="1" x14ac:dyDescent="0.15">
      <c r="A22" s="307">
        <f>'1-2'!A22</f>
        <v>4</v>
      </c>
      <c r="B22" s="308" t="str">
        <f>'1-2'!B22</f>
        <v>定4</v>
      </c>
      <c r="C22" s="469" t="str">
        <f>'1-2'!C22</f>
        <v>学校力の向上</v>
      </c>
      <c r="D22" s="249">
        <v>19</v>
      </c>
      <c r="E22" s="309" t="str">
        <f>IF($R22=1,"",VLOOKUP($D22,'1-2'!$D$4:$L$103,2))</f>
        <v>消耗需用費</v>
      </c>
      <c r="F22" s="310" t="str">
        <f>IF($R22=1,"取消し",VLOOKUP($D22,'1-2'!$D$4:$L$103,3))</f>
        <v>全国定時制通信制高等学校長会資料代(定)</v>
      </c>
      <c r="G22" s="219">
        <f>IF($R22=1,,VLOOKUP($D22,'1-2'!$D$4:$L$103,4))</f>
        <v>3000</v>
      </c>
      <c r="H22" s="311">
        <f>IF($R22=1,,VLOOKUP($D22,'1-2'!$D$4:$L$103,5))</f>
        <v>1</v>
      </c>
      <c r="I22" s="311">
        <f>IF($R22=1,,VLOOKUP($D22,'1-2'!$D$4:$L$103,6))</f>
        <v>1</v>
      </c>
      <c r="J22" s="312">
        <f>IF($R22=1,,VLOOKUP($D22,'1-2'!$D$4:$L$103,7))</f>
        <v>3000</v>
      </c>
      <c r="K22" s="313" t="str">
        <f t="shared" si="5"/>
        <v>全国定時制通信制高等学校長会資料代(定)</v>
      </c>
      <c r="L22" s="314">
        <f t="shared" si="9"/>
        <v>3000</v>
      </c>
      <c r="M22" s="315">
        <f t="shared" si="7"/>
        <v>1</v>
      </c>
      <c r="N22" s="315">
        <f t="shared" si="8"/>
        <v>1</v>
      </c>
      <c r="O22" s="304">
        <f t="shared" si="2"/>
        <v>3000</v>
      </c>
      <c r="P22" s="305">
        <f>IF($R22=1,"",VLOOKUP($D22,'1-2'!$D$4:$L$103,8))</f>
        <v>0</v>
      </c>
      <c r="Q22" s="306">
        <f>IF($R22=1,"",VLOOKUP($D22,'1-2'!$D$4:$L$103,9))</f>
        <v>0</v>
      </c>
      <c r="R22" s="24">
        <f>IF(ISNA(MATCH($D22,'随時②-2'!$D$4:$D$18,0)),0,1)</f>
        <v>0</v>
      </c>
      <c r="S22" s="61" t="str">
        <f t="shared" si="1"/>
        <v/>
      </c>
      <c r="T22" s="61" t="str">
        <f t="shared" si="3"/>
        <v/>
      </c>
      <c r="U22" s="5">
        <f t="shared" si="4"/>
        <v>7</v>
      </c>
    </row>
    <row r="23" spans="1:21" ht="13.5" customHeight="1" x14ac:dyDescent="0.15">
      <c r="A23" s="307">
        <f>'1-2'!A23</f>
        <v>4</v>
      </c>
      <c r="B23" s="308" t="str">
        <f>'1-2'!B23</f>
        <v>定4</v>
      </c>
      <c r="C23" s="469" t="str">
        <f>'1-2'!C23</f>
        <v>学校力の向上</v>
      </c>
      <c r="D23" s="249">
        <v>20</v>
      </c>
      <c r="E23" s="309" t="str">
        <f>IF($R23=1,"",VLOOKUP($D23,'1-2'!$D$4:$L$103,2))</f>
        <v>消耗需用費</v>
      </c>
      <c r="F23" s="310" t="str">
        <f>IF($R23=1,"取消し",VLOOKUP($D23,'1-2'!$D$4:$L$103,3))</f>
        <v>全国高等学校長協会・研究協議会資料代(定)</v>
      </c>
      <c r="G23" s="219">
        <f>IF($R23=1,,VLOOKUP($D23,'1-2'!$D$4:$L$103,4))</f>
        <v>3000</v>
      </c>
      <c r="H23" s="311">
        <f>IF($R23=1,,VLOOKUP($D23,'1-2'!$D$4:$L$103,5))</f>
        <v>1</v>
      </c>
      <c r="I23" s="311">
        <f>IF($R23=1,,VLOOKUP($D23,'1-2'!$D$4:$L$103,6))</f>
        <v>1</v>
      </c>
      <c r="J23" s="312">
        <f>IF($R23=1,,VLOOKUP($D23,'1-2'!$D$4:$L$103,7))</f>
        <v>3000</v>
      </c>
      <c r="K23" s="313" t="str">
        <f t="shared" si="5"/>
        <v>全国高等学校長協会・研究協議会資料代(定)</v>
      </c>
      <c r="L23" s="314">
        <f t="shared" si="9"/>
        <v>3000</v>
      </c>
      <c r="M23" s="315">
        <f t="shared" si="7"/>
        <v>1</v>
      </c>
      <c r="N23" s="315">
        <f t="shared" si="8"/>
        <v>1</v>
      </c>
      <c r="O23" s="304">
        <f t="shared" si="2"/>
        <v>3000</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f>'1-2'!A24</f>
        <v>4</v>
      </c>
      <c r="B24" s="308" t="str">
        <f>'1-2'!B24</f>
        <v>定4</v>
      </c>
      <c r="C24" s="469" t="str">
        <f>'1-2'!C24</f>
        <v>学校力の向上</v>
      </c>
      <c r="D24" s="249">
        <v>21</v>
      </c>
      <c r="E24" s="309" t="str">
        <f>IF($R24=1,"",VLOOKUP($D24,'1-2'!$D$4:$L$103,2))</f>
        <v>消耗需用費</v>
      </c>
      <c r="F24" s="310" t="str">
        <f>IF($R24=1,"取消し",VLOOKUP($D24,'1-2'!$D$4:$L$103,3))</f>
        <v>近畿地区定時制通信制高等学校校長会資料代(定)</v>
      </c>
      <c r="G24" s="219">
        <f>IF($R24=1,,VLOOKUP($D24,'1-2'!$D$4:$L$103,4))</f>
        <v>1000</v>
      </c>
      <c r="H24" s="311">
        <f>IF($R24=1,,VLOOKUP($D24,'1-2'!$D$4:$L$103,5))</f>
        <v>1</v>
      </c>
      <c r="I24" s="311">
        <f>IF($R24=1,,VLOOKUP($D24,'1-2'!$D$4:$L$103,6))</f>
        <v>1</v>
      </c>
      <c r="J24" s="312">
        <f>IF($R24=1,,VLOOKUP($D24,'1-2'!$D$4:$L$103,7))</f>
        <v>1000</v>
      </c>
      <c r="K24" s="313" t="str">
        <f t="shared" si="5"/>
        <v>近畿地区定時制通信制高等学校校長会資料代(定)</v>
      </c>
      <c r="L24" s="314">
        <v>2000</v>
      </c>
      <c r="M24" s="315">
        <f t="shared" si="7"/>
        <v>1</v>
      </c>
      <c r="N24" s="315">
        <f t="shared" si="8"/>
        <v>1</v>
      </c>
      <c r="O24" s="304">
        <f t="shared" si="2"/>
        <v>2000</v>
      </c>
      <c r="P24" s="305">
        <f>IF($R24=1,"",VLOOKUP($D24,'1-2'!$D$4:$L$103,8))</f>
        <v>0</v>
      </c>
      <c r="Q24" s="306">
        <f>IF($R24=1,"",VLOOKUP($D24,'1-2'!$D$4:$L$103,9))</f>
        <v>0</v>
      </c>
      <c r="R24" s="24">
        <f>IF(ISNA(MATCH($D24,'随時②-2'!$D$4:$D$18,0)),0,1)</f>
        <v>0</v>
      </c>
      <c r="S24" s="61" t="str">
        <f t="shared" si="1"/>
        <v/>
      </c>
      <c r="T24" s="61" t="str">
        <f t="shared" si="3"/>
        <v/>
      </c>
      <c r="U24" s="5">
        <f t="shared" si="4"/>
        <v>7</v>
      </c>
    </row>
    <row r="25" spans="1:21" ht="13.5" customHeight="1" x14ac:dyDescent="0.15">
      <c r="A25" s="307">
        <f>'1-2'!A25</f>
        <v>4</v>
      </c>
      <c r="B25" s="308" t="str">
        <f>'1-2'!B25</f>
        <v>定4</v>
      </c>
      <c r="C25" s="469" t="str">
        <f>'1-2'!C25</f>
        <v>学校力の向上</v>
      </c>
      <c r="D25" s="249">
        <v>22</v>
      </c>
      <c r="E25" s="309" t="str">
        <f>IF($R25=1,"",VLOOKUP($D25,'1-2'!$D$4:$L$103,2))</f>
        <v>消耗需用費</v>
      </c>
      <c r="F25" s="310" t="str">
        <f>IF($R25=1,"取消し",VLOOKUP($D25,'1-2'!$D$4:$L$103,3))</f>
        <v>全国高等学校定時制通信制教頭副校長協会教育研究協議会近畿支部総会資料代(定)</v>
      </c>
      <c r="G25" s="219">
        <f>IF($R25=1,,VLOOKUP($D25,'1-2'!$D$4:$L$103,4))</f>
        <v>2000</v>
      </c>
      <c r="H25" s="311">
        <f>IF($R25=1,,VLOOKUP($D25,'1-2'!$D$4:$L$103,5))</f>
        <v>1</v>
      </c>
      <c r="I25" s="311">
        <f>IF($R25=1,,VLOOKUP($D25,'1-2'!$D$4:$L$103,6))</f>
        <v>1</v>
      </c>
      <c r="J25" s="312">
        <f>IF($R25=1,,VLOOKUP($D25,'1-2'!$D$4:$L$103,7))</f>
        <v>2000</v>
      </c>
      <c r="K25" s="313" t="str">
        <f t="shared" si="5"/>
        <v>全国高等学校定時制通信制教頭副校長協会教育研究協議会近畿支部総会資料代(定)</v>
      </c>
      <c r="L25" s="314">
        <f t="shared" si="9"/>
        <v>2000</v>
      </c>
      <c r="M25" s="315">
        <f t="shared" si="7"/>
        <v>1</v>
      </c>
      <c r="N25" s="315">
        <f t="shared" si="8"/>
        <v>1</v>
      </c>
      <c r="O25" s="304">
        <f t="shared" si="2"/>
        <v>2000</v>
      </c>
      <c r="P25" s="305">
        <f>IF($R25=1,"",VLOOKUP($D25,'1-2'!$D$4:$L$103,8))</f>
        <v>0</v>
      </c>
      <c r="Q25" s="306">
        <f>IF($R25=1,"",VLOOKUP($D25,'1-2'!$D$4:$L$103,9))</f>
        <v>0</v>
      </c>
      <c r="R25" s="24">
        <f>IF(ISNA(MATCH($D25,'随時②-2'!$D$4:$D$18,0)),0,1)</f>
        <v>0</v>
      </c>
      <c r="S25" s="61" t="str">
        <f t="shared" si="1"/>
        <v/>
      </c>
      <c r="T25" s="61" t="str">
        <f t="shared" si="3"/>
        <v/>
      </c>
      <c r="U25" s="5">
        <f t="shared" si="4"/>
        <v>7</v>
      </c>
    </row>
    <row r="26" spans="1:21" ht="13.5" customHeight="1" x14ac:dyDescent="0.15">
      <c r="A26" s="307">
        <f>'1-2'!A26</f>
        <v>4</v>
      </c>
      <c r="B26" s="308" t="str">
        <f>'1-2'!B26</f>
        <v>定4</v>
      </c>
      <c r="C26" s="469" t="str">
        <f>'1-2'!C26</f>
        <v>学校力の向上</v>
      </c>
      <c r="D26" s="249">
        <v>23</v>
      </c>
      <c r="E26" s="309" t="str">
        <f>IF($R26=1,"",VLOOKUP($D26,'1-2'!$D$4:$L$103,2))</f>
        <v>消耗需用費</v>
      </c>
      <c r="F26" s="310" t="str">
        <f>IF($R26=1,"取消し",VLOOKUP($D26,'1-2'!$D$4:$L$103,3))</f>
        <v>全国高等学校定時制通信制教育振興会近畿支部総会ならびに研究協議会資料代(定)</v>
      </c>
      <c r="G26" s="219">
        <f>IF($R26=1,,VLOOKUP($D26,'1-2'!$D$4:$L$103,4))</f>
        <v>2000</v>
      </c>
      <c r="H26" s="311">
        <f>IF($R26=1,,VLOOKUP($D26,'1-2'!$D$4:$L$103,5))</f>
        <v>1</v>
      </c>
      <c r="I26" s="311">
        <f>IF($R26=1,,VLOOKUP($D26,'1-2'!$D$4:$L$103,6))</f>
        <v>2</v>
      </c>
      <c r="J26" s="312">
        <f>IF($R26=1,,VLOOKUP($D26,'1-2'!$D$4:$L$103,7))</f>
        <v>4000</v>
      </c>
      <c r="K26" s="313" t="str">
        <f t="shared" si="5"/>
        <v>全国高等学校定時制通信制教育振興会近畿支部総会ならびに研究協議会資料代(定)</v>
      </c>
      <c r="L26" s="314">
        <f t="shared" si="9"/>
        <v>2000</v>
      </c>
      <c r="M26" s="315">
        <f t="shared" si="7"/>
        <v>1</v>
      </c>
      <c r="N26" s="315">
        <f t="shared" si="8"/>
        <v>2</v>
      </c>
      <c r="O26" s="304">
        <f t="shared" si="2"/>
        <v>4000</v>
      </c>
      <c r="P26" s="305">
        <f>IF($R26=1,"",VLOOKUP($D26,'1-2'!$D$4:$L$103,8))</f>
        <v>0</v>
      </c>
      <c r="Q26" s="306">
        <f>IF($R26=1,"",VLOOKUP($D26,'1-2'!$D$4:$L$103,9))</f>
        <v>0</v>
      </c>
      <c r="R26" s="24">
        <f>IF(ISNA(MATCH($D26,'随時②-2'!$D$4:$D$18,0)),0,1)</f>
        <v>0</v>
      </c>
      <c r="S26" s="61" t="str">
        <f t="shared" si="1"/>
        <v/>
      </c>
      <c r="T26" s="61" t="str">
        <f t="shared" si="3"/>
        <v/>
      </c>
      <c r="U26" s="5">
        <f t="shared" si="4"/>
        <v>7</v>
      </c>
    </row>
    <row r="27" spans="1:21" ht="13.5" customHeight="1" x14ac:dyDescent="0.15">
      <c r="A27" s="307">
        <f>'1-2'!A27</f>
        <v>4</v>
      </c>
      <c r="B27" s="308" t="str">
        <f>'1-2'!B27</f>
        <v>定4</v>
      </c>
      <c r="C27" s="469" t="str">
        <f>'1-2'!C27</f>
        <v>学校力の向上</v>
      </c>
      <c r="D27" s="249">
        <v>24</v>
      </c>
      <c r="E27" s="309" t="str">
        <f>IF($R27=1,"",VLOOKUP($D27,'1-2'!$D$4:$L$103,2))</f>
        <v>旅費</v>
      </c>
      <c r="F27" s="310" t="str">
        <f>IF($R27=1,"取消し",VLOOKUP($D27,'1-2'!$D$4:$L$103,3))</f>
        <v>全国高等学校長協会・研究協議会旅費(定)</v>
      </c>
      <c r="G27" s="219">
        <f>IF($R27=1,,VLOOKUP($D27,'1-2'!$D$4:$L$103,4))</f>
        <v>40000</v>
      </c>
      <c r="H27" s="311">
        <f>IF($R27=1,,VLOOKUP($D27,'1-2'!$D$4:$L$103,5))</f>
        <v>1</v>
      </c>
      <c r="I27" s="311">
        <f>IF($R27=1,,VLOOKUP($D27,'1-2'!$D$4:$L$103,6))</f>
        <v>1</v>
      </c>
      <c r="J27" s="312">
        <f>IF($R27=1,,VLOOKUP($D27,'1-2'!$D$4:$L$103,7))</f>
        <v>40000</v>
      </c>
      <c r="K27" s="313" t="str">
        <f t="shared" si="5"/>
        <v>全国高等学校長協会・研究協議会旅費(定)</v>
      </c>
      <c r="L27" s="314">
        <v>39650</v>
      </c>
      <c r="M27" s="315">
        <f t="shared" si="7"/>
        <v>1</v>
      </c>
      <c r="N27" s="315">
        <f t="shared" si="8"/>
        <v>1</v>
      </c>
      <c r="O27" s="304">
        <f t="shared" si="2"/>
        <v>39650</v>
      </c>
      <c r="P27" s="305">
        <f>IF($R27=1,"",VLOOKUP($D27,'1-2'!$D$4:$L$103,8))</f>
        <v>0</v>
      </c>
      <c r="Q27" s="306">
        <f>IF($R27=1,"",VLOOKUP($D27,'1-2'!$D$4:$L$103,9))</f>
        <v>0</v>
      </c>
      <c r="R27" s="24">
        <f>IF(ISNA(MATCH($D27,'随時②-2'!$D$4:$D$18,0)),0,1)</f>
        <v>0</v>
      </c>
      <c r="S27" s="61" t="str">
        <f t="shared" si="1"/>
        <v/>
      </c>
      <c r="T27" s="61" t="str">
        <f t="shared" si="3"/>
        <v/>
      </c>
      <c r="U27" s="5">
        <f t="shared" si="4"/>
        <v>2</v>
      </c>
    </row>
    <row r="28" spans="1:21" ht="13.5" customHeight="1" x14ac:dyDescent="0.15">
      <c r="A28" s="307">
        <f>'1-2'!A28</f>
        <v>4</v>
      </c>
      <c r="B28" s="308" t="str">
        <f>'1-2'!B28</f>
        <v>定4</v>
      </c>
      <c r="C28" s="469" t="str">
        <f>'1-2'!C28</f>
        <v>学校力の向上</v>
      </c>
      <c r="D28" s="258">
        <v>25</v>
      </c>
      <c r="E28" s="309" t="str">
        <f>IF($R28=1,"",VLOOKUP($D28,'1-2'!$D$4:$L$103,2))</f>
        <v>旅費</v>
      </c>
      <c r="F28" s="310" t="str">
        <f>IF($R28=1,"取消し",VLOOKUP($D28,'1-2'!$D$4:$L$103,3))</f>
        <v>近畿地区定時制通信制高等学校校長会旅費(定)</v>
      </c>
      <c r="G28" s="219">
        <f>IF($R28=1,,VLOOKUP($D28,'1-2'!$D$4:$L$103,4))</f>
        <v>4000</v>
      </c>
      <c r="H28" s="311">
        <f>IF($R28=1,,VLOOKUP($D28,'1-2'!$D$4:$L$103,5))</f>
        <v>1</v>
      </c>
      <c r="I28" s="311">
        <f>IF($R28=1,,VLOOKUP($D28,'1-2'!$D$4:$L$103,6))</f>
        <v>1</v>
      </c>
      <c r="J28" s="312">
        <f>IF($R28=1,,VLOOKUP($D28,'1-2'!$D$4:$L$103,7))</f>
        <v>4000</v>
      </c>
      <c r="K28" s="313" t="str">
        <f t="shared" si="5"/>
        <v>近畿地区定時制通信制高等学校校長会旅費(定)</v>
      </c>
      <c r="L28" s="314">
        <v>0</v>
      </c>
      <c r="M28" s="315">
        <f t="shared" si="7"/>
        <v>1</v>
      </c>
      <c r="N28" s="315">
        <f t="shared" si="8"/>
        <v>1</v>
      </c>
      <c r="O28" s="304">
        <f t="shared" si="2"/>
        <v>0</v>
      </c>
      <c r="P28" s="305">
        <f>IF($R28=1,"",VLOOKUP($D28,'1-2'!$D$4:$L$103,8))</f>
        <v>0</v>
      </c>
      <c r="Q28" s="306">
        <f>IF($R28=1,"",VLOOKUP($D28,'1-2'!$D$4:$L$103,9))</f>
        <v>0</v>
      </c>
      <c r="R28" s="24">
        <f>IF(ISNA(MATCH($D28,'随時②-2'!$D$4:$D$18,0)),0,1)</f>
        <v>0</v>
      </c>
      <c r="S28" s="61" t="str">
        <f t="shared" si="1"/>
        <v/>
      </c>
      <c r="T28" s="61" t="str">
        <f t="shared" si="3"/>
        <v/>
      </c>
      <c r="U28" s="5">
        <f t="shared" si="4"/>
        <v>2</v>
      </c>
    </row>
    <row r="29" spans="1:21" ht="13.5" customHeight="1" x14ac:dyDescent="0.15">
      <c r="A29" s="307">
        <f>'1-2'!A29</f>
        <v>0</v>
      </c>
      <c r="B29" s="308">
        <f>'1-2'!B29</f>
        <v>0</v>
      </c>
      <c r="C29" s="469">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69">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69">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69">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69">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69">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69">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69">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69">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69">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69">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69">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69">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69">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69">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69">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69">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69">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69">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69">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69">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69">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69">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69">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69">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69">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69">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69">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69">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69">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69">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69">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69">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69">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69">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69">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69">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69">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69">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69">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69">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69">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69">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69">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69">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69">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69">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69">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69">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69">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69">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69">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69">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69">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69">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69">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69">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69">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69">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69">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69">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69">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69">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69">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69">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69">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69">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69">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69">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69">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69">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69">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69">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69">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0">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1-(1)-イ</v>
      </c>
      <c r="C104" s="471" t="str">
        <f>'随時①-2'!C4</f>
        <v>課題研究の充実</v>
      </c>
      <c r="D104" s="258">
        <v>101</v>
      </c>
      <c r="E104" s="310" t="str">
        <f>IF($R104=1,"",VLOOKUP($D104,'随時①-2'!$D$4:$L$23,2))</f>
        <v>報償費</v>
      </c>
      <c r="F104" s="310" t="str">
        <f>IF($R104=1,"取消し",VLOOKUP($D104,'随時①-2'!$D$4:$L$23,3))</f>
        <v>大学教授による論文作成指導のための報償費</v>
      </c>
      <c r="G104" s="219">
        <f>IF($R104=1,,VLOOKUP($D104,'随時①-2'!$D$4:$L$23,4))</f>
        <v>12000</v>
      </c>
      <c r="H104" s="311">
        <f>IF($R104=1,,VLOOKUP($D104,'随時①-2'!$D$4:$L$23,5))</f>
        <v>1</v>
      </c>
      <c r="I104" s="311">
        <f>IF($R104=1,,VLOOKUP($D104,'随時①-2'!$D$4:$L$23,6))</f>
        <v>1</v>
      </c>
      <c r="J104" s="219">
        <f>IF($R104=1,,VLOOKUP($D104,'随時①-2'!$D$4:$L$23,7))</f>
        <v>12000</v>
      </c>
      <c r="K104" s="334" t="str">
        <f t="shared" si="14"/>
        <v>大学教授による論文作成指導のための報償費</v>
      </c>
      <c r="L104" s="335">
        <f t="shared" si="15"/>
        <v>12000</v>
      </c>
      <c r="M104" s="336">
        <f t="shared" si="16"/>
        <v>1</v>
      </c>
      <c r="N104" s="336">
        <f t="shared" si="17"/>
        <v>1</v>
      </c>
      <c r="O104" s="219">
        <f t="shared" si="11"/>
        <v>12000</v>
      </c>
      <c r="P104" s="338">
        <f>IF($R104=1,"",VLOOKUP($D104,'随時①-2'!$D$4:$L$23,8))</f>
        <v>0</v>
      </c>
      <c r="Q104" s="339" t="str">
        <f>IF($R104=1,"",VLOOKUP($D104,'随時①-2'!$D$4:$L$23,9))</f>
        <v>配当済み</v>
      </c>
      <c r="R104" s="24">
        <f>IF(ISNA(MATCH($D104,'随時②-2'!$D$4:$D$18,0)),0,1)</f>
        <v>0</v>
      </c>
      <c r="S104" s="61" t="str">
        <f t="shared" si="10"/>
        <v/>
      </c>
      <c r="T104" s="61" t="str">
        <f t="shared" si="12"/>
        <v/>
      </c>
      <c r="U104" s="5">
        <f t="shared" si="13"/>
        <v>1</v>
      </c>
    </row>
    <row r="105" spans="1:21" ht="13.5" customHeight="1" x14ac:dyDescent="0.15">
      <c r="A105" s="332">
        <f>'随時①-2'!A5</f>
        <v>1</v>
      </c>
      <c r="B105" s="333" t="str">
        <f>'随時①-2'!B5</f>
        <v>1-(1)-ウ</v>
      </c>
      <c r="C105" s="471" t="str">
        <f>'随時①-2'!C5</f>
        <v>進路実現</v>
      </c>
      <c r="D105" s="249">
        <v>102</v>
      </c>
      <c r="E105" s="309" t="str">
        <f>IF($R105=1,"",VLOOKUP($D105,'随時①-2'!$D$4:$L$23,2))</f>
        <v>報償費</v>
      </c>
      <c r="F105" s="309" t="str">
        <f>IF($R105=1,"取消し",VLOOKUP($D105,'随時①-2'!$D$4:$L$23,3))</f>
        <v>茶道体験講師謝金(全)</v>
      </c>
      <c r="G105" s="316">
        <f>IF($R105=1,,VLOOKUP($D105,'随時①-2'!$D$4:$L$23,4))</f>
        <v>85000</v>
      </c>
      <c r="H105" s="317">
        <f>IF($R105=1,,VLOOKUP($D105,'随時①-2'!$D$4:$L$23,5))</f>
        <v>1</v>
      </c>
      <c r="I105" s="317">
        <f>IF($R105=1,,VLOOKUP($D105,'随時①-2'!$D$4:$L$23,6))</f>
        <v>2</v>
      </c>
      <c r="J105" s="316">
        <f>IF($R105=1,,VLOOKUP($D105,'随時①-2'!$D$4:$L$23,7))</f>
        <v>170000</v>
      </c>
      <c r="K105" s="313" t="str">
        <f t="shared" si="14"/>
        <v>茶道体験講師謝金(全)</v>
      </c>
      <c r="L105" s="314">
        <f t="shared" si="15"/>
        <v>85000</v>
      </c>
      <c r="M105" s="315">
        <f t="shared" si="16"/>
        <v>1</v>
      </c>
      <c r="N105" s="315">
        <f t="shared" si="17"/>
        <v>2</v>
      </c>
      <c r="O105" s="316">
        <f t="shared" si="11"/>
        <v>170000</v>
      </c>
      <c r="P105" s="305">
        <f>IF($R105=1,"",VLOOKUP($D105,'随時①-2'!$D$4:$L$23,8))</f>
        <v>0</v>
      </c>
      <c r="Q105" s="306" t="str">
        <f>IF($R105=1,"",VLOOKUP($D105,'随時①-2'!$D$4:$L$23,9))</f>
        <v>配当済み</v>
      </c>
      <c r="R105" s="24">
        <f>IF(ISNA(MATCH($D105,'随時②-2'!$D$4:$D$18,0)),0,1)</f>
        <v>0</v>
      </c>
      <c r="S105" s="61" t="str">
        <f t="shared" si="10"/>
        <v/>
      </c>
      <c r="T105" s="61" t="str">
        <f t="shared" si="12"/>
        <v/>
      </c>
      <c r="U105" s="5">
        <f t="shared" si="13"/>
        <v>1</v>
      </c>
    </row>
    <row r="106" spans="1:21" ht="13.5" customHeight="1" x14ac:dyDescent="0.15">
      <c r="A106" s="332">
        <f>'随時①-2'!A6</f>
        <v>1</v>
      </c>
      <c r="B106" s="333" t="str">
        <f>'随時①-2'!B6</f>
        <v>1-(1)-ウ</v>
      </c>
      <c r="C106" s="471" t="str">
        <f>'随時①-2'!C6</f>
        <v>進路実現</v>
      </c>
      <c r="D106" s="249">
        <v>103</v>
      </c>
      <c r="E106" s="309" t="str">
        <f>IF($R106=1,"",VLOOKUP($D106,'随時①-2'!$D$4:$L$23,2))</f>
        <v>旅費</v>
      </c>
      <c r="F106" s="309" t="str">
        <f>IF($R106=1,"取消し",VLOOKUP($D106,'随時①-2'!$D$4:$L$23,3))</f>
        <v>先進的進路指導実践校視察(全)</v>
      </c>
      <c r="G106" s="316">
        <f>IF($R106=1,,VLOOKUP($D106,'随時①-2'!$D$4:$L$23,4))</f>
        <v>31540</v>
      </c>
      <c r="H106" s="317">
        <f>IF($R106=1,,VLOOKUP($D106,'随時①-2'!$D$4:$L$23,5))</f>
        <v>1</v>
      </c>
      <c r="I106" s="317">
        <f>IF($R106=1,,VLOOKUP($D106,'随時①-2'!$D$4:$L$23,6))</f>
        <v>1</v>
      </c>
      <c r="J106" s="316">
        <f>IF($R106=1,,VLOOKUP($D106,'随時①-2'!$D$4:$L$23,7))</f>
        <v>31540</v>
      </c>
      <c r="K106" s="313" t="str">
        <f t="shared" si="14"/>
        <v>先進的進路指導実践校視察(全)</v>
      </c>
      <c r="L106" s="314">
        <v>29640</v>
      </c>
      <c r="M106" s="315">
        <f t="shared" si="16"/>
        <v>1</v>
      </c>
      <c r="N106" s="315">
        <f t="shared" si="17"/>
        <v>1</v>
      </c>
      <c r="O106" s="304">
        <f t="shared" si="11"/>
        <v>29640</v>
      </c>
      <c r="P106" s="305">
        <f>IF($R106=1,"",VLOOKUP($D106,'随時①-2'!$D$4:$L$23,8))</f>
        <v>0</v>
      </c>
      <c r="Q106" s="306" t="str">
        <f>IF($R106=1,"",VLOOKUP($D106,'随時①-2'!$D$4:$L$23,9))</f>
        <v>配当済み</v>
      </c>
      <c r="R106" s="24">
        <f>IF(ISNA(MATCH($D106,'随時②-2'!$D$4:$D$18,0)),0,1)</f>
        <v>0</v>
      </c>
      <c r="S106" s="61" t="str">
        <f t="shared" si="10"/>
        <v/>
      </c>
      <c r="T106" s="61" t="str">
        <f t="shared" si="12"/>
        <v/>
      </c>
      <c r="U106" s="5">
        <f t="shared" si="13"/>
        <v>2</v>
      </c>
    </row>
    <row r="107" spans="1:21" ht="13.5" customHeight="1" x14ac:dyDescent="0.15">
      <c r="A107" s="332">
        <f>'随時①-2'!A7</f>
        <v>1</v>
      </c>
      <c r="B107" s="333" t="str">
        <f>'随時①-2'!B7</f>
        <v>1-(1)-ウ</v>
      </c>
      <c r="C107" s="471" t="str">
        <f>'随時①-2'!C7</f>
        <v>進路実現</v>
      </c>
      <c r="D107" s="249">
        <v>104</v>
      </c>
      <c r="E107" s="309" t="str">
        <f>IF($R107=1,"",VLOOKUP($D107,'随時①-2'!$D$4:$L$23,2))</f>
        <v>旅費</v>
      </c>
      <c r="F107" s="309" t="str">
        <f>IF($R107=1,"取消し",VLOOKUP($D107,'随時①-2'!$D$4:$L$23,3))</f>
        <v>先進的進路指導実践校視察(全)</v>
      </c>
      <c r="G107" s="316">
        <f>IF($R107=1,,VLOOKUP($D107,'随時①-2'!$D$4:$L$23,4))</f>
        <v>32260</v>
      </c>
      <c r="H107" s="317">
        <f>IF($R107=1,,VLOOKUP($D107,'随時①-2'!$D$4:$L$23,5))</f>
        <v>1</v>
      </c>
      <c r="I107" s="317">
        <f>IF($R107=1,,VLOOKUP($D107,'随時①-2'!$D$4:$L$23,6))</f>
        <v>1</v>
      </c>
      <c r="J107" s="316">
        <f>IF($R107=1,,VLOOKUP($D107,'随時①-2'!$D$4:$L$23,7))</f>
        <v>32260</v>
      </c>
      <c r="K107" s="313" t="str">
        <f t="shared" si="14"/>
        <v>先進的進路指導実践校視察(全)</v>
      </c>
      <c r="L107" s="314">
        <v>29640</v>
      </c>
      <c r="M107" s="315">
        <f t="shared" si="16"/>
        <v>1</v>
      </c>
      <c r="N107" s="315">
        <f t="shared" si="17"/>
        <v>1</v>
      </c>
      <c r="O107" s="304">
        <f t="shared" si="11"/>
        <v>29640</v>
      </c>
      <c r="P107" s="305">
        <f>IF($R107=1,"",VLOOKUP($D107,'随時①-2'!$D$4:$L$23,8))</f>
        <v>0</v>
      </c>
      <c r="Q107" s="306" t="str">
        <f>IF($R107=1,"",VLOOKUP($D107,'随時①-2'!$D$4:$L$23,9))</f>
        <v>配当済み</v>
      </c>
      <c r="R107" s="24">
        <f>IF(ISNA(MATCH($D107,'随時②-2'!$D$4:$D$18,0)),0,1)</f>
        <v>0</v>
      </c>
      <c r="S107" s="61" t="str">
        <f t="shared" si="10"/>
        <v/>
      </c>
      <c r="T107" s="61" t="str">
        <f t="shared" si="12"/>
        <v/>
      </c>
      <c r="U107" s="5">
        <f t="shared" si="13"/>
        <v>2</v>
      </c>
    </row>
    <row r="108" spans="1:21" ht="13.5" customHeight="1" x14ac:dyDescent="0.15">
      <c r="A108" s="332">
        <f>'随時①-2'!A8</f>
        <v>4</v>
      </c>
      <c r="B108" s="333" t="str">
        <f>'随時①-2'!B8</f>
        <v>3-3-ア</v>
      </c>
      <c r="C108" s="471" t="str">
        <f>'随時①-2'!C8</f>
        <v>外部機関、キャリアコンサルタント（CC）との連携強化</v>
      </c>
      <c r="D108" s="249">
        <v>105</v>
      </c>
      <c r="E108" s="309" t="str">
        <f>IF($R108=1,"",VLOOKUP($D108,'随時①-2'!$D$4:$L$23,2))</f>
        <v>報償費</v>
      </c>
      <c r="F108" s="309" t="str">
        <f>IF($R108=1,"取消し",VLOOKUP($D108,'随時①-2'!$D$4:$L$23,3))</f>
        <v>就職コーディネーターの活用（定）</v>
      </c>
      <c r="G108" s="316">
        <f>IF($R108=1,,VLOOKUP($D108,'随時①-2'!$D$4:$L$23,4))</f>
        <v>2500</v>
      </c>
      <c r="H108" s="317">
        <f>IF($R108=1,,VLOOKUP($D108,'随時①-2'!$D$4:$L$23,5))</f>
        <v>1</v>
      </c>
      <c r="I108" s="317">
        <f>IF($R108=1,,VLOOKUP($D108,'随時①-2'!$D$4:$L$23,6))</f>
        <v>4</v>
      </c>
      <c r="J108" s="316">
        <f>IF($R108=1,,VLOOKUP($D108,'随時①-2'!$D$4:$L$23,7))</f>
        <v>10000</v>
      </c>
      <c r="K108" s="313" t="str">
        <f t="shared" si="14"/>
        <v>就職コーディネーターの活用（定）</v>
      </c>
      <c r="L108" s="314">
        <f t="shared" si="15"/>
        <v>2500</v>
      </c>
      <c r="M108" s="315">
        <f t="shared" si="16"/>
        <v>1</v>
      </c>
      <c r="N108" s="315">
        <f t="shared" si="17"/>
        <v>4</v>
      </c>
      <c r="O108" s="316">
        <f t="shared" si="11"/>
        <v>10000</v>
      </c>
      <c r="P108" s="305">
        <f>IF($R108=1,"",VLOOKUP($D108,'随時①-2'!$D$4:$L$23,8))</f>
        <v>0</v>
      </c>
      <c r="Q108" s="306" t="str">
        <f>IF($R108=1,"",VLOOKUP($D108,'随時①-2'!$D$4:$L$23,9))</f>
        <v>令和元年6月18日開催</v>
      </c>
      <c r="R108" s="24">
        <f>IF(ISNA(MATCH($D108,'随時②-2'!$D$4:$D$18,0)),0,1)</f>
        <v>0</v>
      </c>
      <c r="S108" s="61" t="str">
        <f t="shared" si="10"/>
        <v/>
      </c>
      <c r="T108" s="61" t="str">
        <f t="shared" si="12"/>
        <v/>
      </c>
      <c r="U108" s="5">
        <f t="shared" si="13"/>
        <v>1</v>
      </c>
    </row>
    <row r="109" spans="1:21" ht="13.5" customHeight="1" x14ac:dyDescent="0.15">
      <c r="A109" s="332">
        <f>'随時①-2'!A9</f>
        <v>4</v>
      </c>
      <c r="B109" s="333" t="str">
        <f>'随時①-2'!B9</f>
        <v>3-3-ア</v>
      </c>
      <c r="C109" s="471" t="str">
        <f>'随時①-2'!C9</f>
        <v>外部機関、キャリアコンサルタント（CC）との連携強化</v>
      </c>
      <c r="D109" s="249">
        <v>106</v>
      </c>
      <c r="E109" s="309" t="str">
        <f>IF($R109=1,"",VLOOKUP($D109,'随時①-2'!$D$4:$L$23,2))</f>
        <v>報償費</v>
      </c>
      <c r="F109" s="309" t="str">
        <f>IF($R109=1,"取消し",VLOOKUP($D109,'随時①-2'!$D$4:$L$23,3))</f>
        <v>スクールカウンセラーの活用（定）</v>
      </c>
      <c r="G109" s="316">
        <f>IF($R109=1,,VLOOKUP($D109,'随時①-2'!$D$4:$L$23,4))</f>
        <v>5200</v>
      </c>
      <c r="H109" s="317">
        <f>IF($R109=1,,VLOOKUP($D109,'随時①-2'!$D$4:$L$23,5))</f>
        <v>1</v>
      </c>
      <c r="I109" s="317">
        <f>IF($R109=1,,VLOOKUP($D109,'随時①-2'!$D$4:$L$23,6))</f>
        <v>2</v>
      </c>
      <c r="J109" s="316">
        <f>IF($R109=1,,VLOOKUP($D109,'随時①-2'!$D$4:$L$23,7))</f>
        <v>10400</v>
      </c>
      <c r="K109" s="313" t="str">
        <f t="shared" si="14"/>
        <v>スクールカウンセラーの活用（定）</v>
      </c>
      <c r="L109" s="314">
        <f t="shared" si="15"/>
        <v>5200</v>
      </c>
      <c r="M109" s="315">
        <f t="shared" si="16"/>
        <v>1</v>
      </c>
      <c r="N109" s="315">
        <f t="shared" si="17"/>
        <v>2</v>
      </c>
      <c r="O109" s="316">
        <f t="shared" si="11"/>
        <v>10400</v>
      </c>
      <c r="P109" s="305">
        <f>IF($R109=1,"",VLOOKUP($D109,'随時①-2'!$D$4:$L$23,8))</f>
        <v>0</v>
      </c>
      <c r="Q109" s="306" t="str">
        <f>IF($R109=1,"",VLOOKUP($D109,'随時①-2'!$D$4:$L$23,9))</f>
        <v>令和元年6月19日開催</v>
      </c>
      <c r="R109" s="24">
        <f>IF(ISNA(MATCH($D109,'随時②-2'!$D$4:$D$18,0)),0,1)</f>
        <v>0</v>
      </c>
      <c r="S109" s="61" t="str">
        <f t="shared" si="10"/>
        <v/>
      </c>
      <c r="T109" s="61" t="str">
        <f t="shared" si="12"/>
        <v/>
      </c>
      <c r="U109" s="5">
        <f t="shared" si="13"/>
        <v>1</v>
      </c>
    </row>
    <row r="110" spans="1:21" ht="13.5" customHeight="1" x14ac:dyDescent="0.15">
      <c r="A110" s="332">
        <f>'随時①-2'!A10</f>
        <v>4</v>
      </c>
      <c r="B110" s="333" t="str">
        <f>'随時①-2'!B10</f>
        <v>3-3-(1)</v>
      </c>
      <c r="C110" s="471" t="str">
        <f>'随時①-2'!C10</f>
        <v>入学から卒業までの期間を見通した、キャリア教育・人権教育の計画の策定</v>
      </c>
      <c r="D110" s="249">
        <v>107</v>
      </c>
      <c r="E110" s="309" t="str">
        <f>IF($R110=1,"",VLOOKUP($D110,'随時①-2'!$D$4:$L$23,2))</f>
        <v>報償費</v>
      </c>
      <c r="F110" s="309" t="str">
        <f>IF($R110=1,"取消し",VLOOKUP($D110,'随時①-2'!$D$4:$L$23,3))</f>
        <v>性に関する講演会　謝金（定）</v>
      </c>
      <c r="G110" s="316">
        <f>IF($R110=1,,VLOOKUP($D110,'随時①-2'!$D$4:$L$23,4))</f>
        <v>20000</v>
      </c>
      <c r="H110" s="317">
        <f>IF($R110=1,,VLOOKUP($D110,'随時①-2'!$D$4:$L$23,5))</f>
        <v>1</v>
      </c>
      <c r="I110" s="317">
        <f>IF($R110=1,,VLOOKUP($D110,'随時①-2'!$D$4:$L$23,6))</f>
        <v>1</v>
      </c>
      <c r="J110" s="316">
        <f>IF($R110=1,,VLOOKUP($D110,'随時①-2'!$D$4:$L$23,7))</f>
        <v>20000</v>
      </c>
      <c r="K110" s="313" t="str">
        <f t="shared" si="14"/>
        <v>性に関する講演会　謝金（定）</v>
      </c>
      <c r="L110" s="314">
        <f t="shared" si="15"/>
        <v>20000</v>
      </c>
      <c r="M110" s="315">
        <f t="shared" si="16"/>
        <v>1</v>
      </c>
      <c r="N110" s="315">
        <f t="shared" si="17"/>
        <v>1</v>
      </c>
      <c r="O110" s="316">
        <f t="shared" si="11"/>
        <v>20000</v>
      </c>
      <c r="P110" s="305">
        <f>IF($R110=1,"",VLOOKUP($D110,'随時①-2'!$D$4:$L$23,8))</f>
        <v>0</v>
      </c>
      <c r="Q110" s="306" t="str">
        <f>IF($R110=1,"",VLOOKUP($D110,'随時①-2'!$D$4:$L$23,9))</f>
        <v>令和元年6月25日開催</v>
      </c>
      <c r="R110" s="24">
        <f>IF(ISNA(MATCH($D110,'随時②-2'!$D$4:$D$18,0)),0,1)</f>
        <v>0</v>
      </c>
      <c r="S110" s="61" t="str">
        <f t="shared" si="10"/>
        <v/>
      </c>
      <c r="T110" s="61" t="str">
        <f t="shared" si="12"/>
        <v/>
      </c>
      <c r="U110" s="5">
        <f t="shared" si="13"/>
        <v>1</v>
      </c>
    </row>
    <row r="111" spans="1:21" ht="13.5" customHeight="1" x14ac:dyDescent="0.15">
      <c r="A111" s="332">
        <f>'随時①-2'!A11</f>
        <v>0</v>
      </c>
      <c r="B111" s="333">
        <f>'随時①-2'!B11</f>
        <v>0</v>
      </c>
      <c r="C111" s="471">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1">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1">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1">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1">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1">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1">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1">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1">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1">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1">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1">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0">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71">
        <f>'随時②-2'!C21</f>
        <v>0</v>
      </c>
      <c r="D124" s="258">
        <v>201</v>
      </c>
      <c r="E124" s="310" t="str">
        <f>IF($R124=1,"",VLOOKUP($D124,'随時②-2'!$D$21:$L$35,2))</f>
        <v>負担金、補助及び交付金</v>
      </c>
      <c r="F124" s="310" t="str">
        <f>IF($R124=1,"取消し",VLOOKUP($D124,'随時②-2'!$D$21:$L$35,3))</f>
        <v>各種団体負担金（会費）</v>
      </c>
      <c r="G124" s="219">
        <f>IF($R124=1,,VLOOKUP($D124,'随時②-2'!$D$21:$L$35,4))</f>
        <v>106080</v>
      </c>
      <c r="H124" s="311">
        <f>IF($R124=1,,VLOOKUP($D124,'随時②-2'!$D$21:$L$35,5))</f>
        <v>1</v>
      </c>
      <c r="I124" s="311">
        <f>IF($R124=1,,VLOOKUP($D124,'随時②-2'!$D$21:$L$35,6))</f>
        <v>1</v>
      </c>
      <c r="J124" s="312">
        <f>IF($R124=1,,VLOOKUP($D124,'随時②-2'!$D$21:$L$35,7))</f>
        <v>106080</v>
      </c>
      <c r="K124" s="334" t="str">
        <f t="shared" si="14"/>
        <v>各種団体負担金（会費）</v>
      </c>
      <c r="L124" s="335">
        <v>100080</v>
      </c>
      <c r="M124" s="303">
        <f t="shared" si="16"/>
        <v>1</v>
      </c>
      <c r="N124" s="303">
        <f t="shared" si="17"/>
        <v>1</v>
      </c>
      <c r="O124" s="337">
        <f t="shared" si="11"/>
        <v>100080</v>
      </c>
      <c r="P124" s="338">
        <f>IF($R124=1,"",VLOOKUP($D124,'随時②-2'!$D$21:$L$35,8))</f>
        <v>0</v>
      </c>
      <c r="Q124" s="339">
        <f>IF($R124=1,"",VLOOKUP($D124,'随時②-2'!$D$21:$L$35,9))</f>
        <v>0</v>
      </c>
      <c r="R124" s="24">
        <f>IF(ISNA(MATCH($D124,'随時②-2'!$D$4:$D$18,0)),0,1)</f>
        <v>0</v>
      </c>
      <c r="S124" s="61" t="str">
        <f t="shared" si="10"/>
        <v/>
      </c>
      <c r="T124" s="61" t="str">
        <f t="shared" si="12"/>
        <v/>
      </c>
      <c r="U124" s="5">
        <f t="shared" si="13"/>
        <v>9</v>
      </c>
    </row>
    <row r="125" spans="1:21" ht="13.5" customHeight="1" x14ac:dyDescent="0.15">
      <c r="A125" s="307">
        <f>'随時②-2'!A22</f>
        <v>1</v>
      </c>
      <c r="B125" s="308" t="str">
        <f>'随時②-2'!B22</f>
        <v>1-(1)-ア</v>
      </c>
      <c r="C125" s="469" t="str">
        <f>'随時②-2'!C22</f>
        <v>授業改善</v>
      </c>
      <c r="D125" s="249">
        <v>202</v>
      </c>
      <c r="E125" s="309" t="str">
        <f>IF($R125=1,"",VLOOKUP($D125,'随時②-2'!$D$21:$L$35,2))</f>
        <v>委託料</v>
      </c>
      <c r="F125" s="309" t="str">
        <f>IF($R125=1,"取消し",VLOOKUP($D125,'随時②-2'!$D$21:$L$35,3))</f>
        <v>授業アンケート委託料(全定)</v>
      </c>
      <c r="G125" s="316">
        <f>IF($R125=1,,VLOOKUP($D125,'随時②-2'!$D$21:$L$35,4))</f>
        <v>70000</v>
      </c>
      <c r="H125" s="317">
        <f>IF($R125=1,,VLOOKUP($D125,'随時②-2'!$D$21:$L$35,5))</f>
        <v>1</v>
      </c>
      <c r="I125" s="317">
        <f>IF($R125=1,,VLOOKUP($D125,'随時②-2'!$D$21:$L$35,6))</f>
        <v>1</v>
      </c>
      <c r="J125" s="318">
        <f>IF($R125=1,,VLOOKUP($D125,'随時②-2'!$D$21:$L$35,7))</f>
        <v>70000</v>
      </c>
      <c r="K125" s="313" t="str">
        <f t="shared" si="14"/>
        <v>授業アンケート委託料(全定)</v>
      </c>
      <c r="L125" s="314">
        <v>69193</v>
      </c>
      <c r="M125" s="336">
        <f t="shared" si="16"/>
        <v>1</v>
      </c>
      <c r="N125" s="336">
        <f t="shared" si="17"/>
        <v>1</v>
      </c>
      <c r="O125" s="304">
        <f t="shared" si="11"/>
        <v>69193</v>
      </c>
      <c r="P125" s="305">
        <f>IF($R125=1,"",VLOOKUP($D125,'随時②-2'!$D$21:$L$35,8))</f>
        <v>0</v>
      </c>
      <c r="Q125" s="306">
        <f>IF($R125=1,"",VLOOKUP($D125,'随時②-2'!$D$21:$L$35,9))</f>
        <v>0</v>
      </c>
      <c r="R125" s="24">
        <f>IF(ISNA(MATCH($D125,'随時②-2'!$D$4:$D$18,0)),0,1)</f>
        <v>0</v>
      </c>
      <c r="S125" s="61" t="str">
        <f t="shared" si="10"/>
        <v/>
      </c>
      <c r="T125" s="61" t="str">
        <f t="shared" si="12"/>
        <v/>
      </c>
      <c r="U125" s="5">
        <f t="shared" si="13"/>
        <v>6</v>
      </c>
    </row>
    <row r="126" spans="1:21" ht="13.5" customHeight="1" x14ac:dyDescent="0.15">
      <c r="A126" s="307">
        <f>'随時②-2'!A23</f>
        <v>1</v>
      </c>
      <c r="B126" s="308" t="str">
        <f>'随時②-2'!B23</f>
        <v>1-(1)-ウ</v>
      </c>
      <c r="C126" s="469" t="str">
        <f>'随時②-2'!C23</f>
        <v>進路実現</v>
      </c>
      <c r="D126" s="249">
        <v>203</v>
      </c>
      <c r="E126" s="309" t="str">
        <f>IF($R126=1,"",VLOOKUP($D126,'随時②-2'!$D$21:$L$35,2))</f>
        <v>旅費</v>
      </c>
      <c r="F126" s="309" t="str">
        <f>IF($R126=1,"取消し",VLOOKUP($D126,'随時②-2'!$D$21:$L$35,3))</f>
        <v>先進的進路指導実践校視察(全)</v>
      </c>
      <c r="G126" s="316">
        <f>IF($R126=1,,VLOOKUP($D126,'随時②-2'!$D$21:$L$35,4))</f>
        <v>29640</v>
      </c>
      <c r="H126" s="317">
        <f>IF($R126=1,,VLOOKUP($D126,'随時②-2'!$D$21:$L$35,5))</f>
        <v>1</v>
      </c>
      <c r="I126" s="317">
        <f>IF($R126=1,,VLOOKUP($D126,'随時②-2'!$D$21:$L$35,6))</f>
        <v>1</v>
      </c>
      <c r="J126" s="318">
        <f>IF($R126=1,,VLOOKUP($D126,'随時②-2'!$D$21:$L$35,7))</f>
        <v>29640</v>
      </c>
      <c r="K126" s="313" t="str">
        <f t="shared" si="14"/>
        <v>先進的進路指導実践校視察(全)</v>
      </c>
      <c r="L126" s="314">
        <v>29640</v>
      </c>
      <c r="M126" s="315">
        <f t="shared" si="16"/>
        <v>1</v>
      </c>
      <c r="N126" s="336">
        <f t="shared" si="17"/>
        <v>1</v>
      </c>
      <c r="O126" s="304">
        <f t="shared" si="11"/>
        <v>29640</v>
      </c>
      <c r="P126" s="305">
        <f>IF($R126=1,"",VLOOKUP($D126,'随時②-2'!$D$21:$L$35,8))</f>
        <v>0</v>
      </c>
      <c r="Q126" s="306" t="str">
        <f>IF($R126=1,"",VLOOKUP($D126,'随時②-2'!$D$21:$L$35,9))</f>
        <v>科目変更</v>
      </c>
      <c r="R126" s="24">
        <f>IF(ISNA(MATCH($D126,'随時②-2'!$D$4:$D$18,0)),0,1)</f>
        <v>0</v>
      </c>
      <c r="S126" s="61" t="str">
        <f t="shared" si="10"/>
        <v/>
      </c>
      <c r="T126" s="61" t="str">
        <f t="shared" si="12"/>
        <v/>
      </c>
      <c r="U126" s="5">
        <f t="shared" si="13"/>
        <v>2</v>
      </c>
    </row>
    <row r="127" spans="1:21" ht="13.5" customHeight="1" x14ac:dyDescent="0.15">
      <c r="A127" s="307">
        <f>'随時②-2'!A24</f>
        <v>1</v>
      </c>
      <c r="B127" s="308" t="str">
        <f>'随時②-2'!B24</f>
        <v>1-(1)-ウ</v>
      </c>
      <c r="C127" s="469" t="str">
        <f>'随時②-2'!C24</f>
        <v>進路実現</v>
      </c>
      <c r="D127" s="249">
        <v>204</v>
      </c>
      <c r="E127" s="309" t="str">
        <f>IF($R127=1,"",VLOOKUP($D127,'随時②-2'!$D$21:$L$35,2))</f>
        <v>旅費</v>
      </c>
      <c r="F127" s="309" t="str">
        <f>IF($R127=1,"取消し",VLOOKUP($D127,'随時②-2'!$D$21:$L$35,3))</f>
        <v>課題研究講師招聘旅費(全)</v>
      </c>
      <c r="G127" s="316">
        <f>IF($R127=1,,VLOOKUP($D127,'随時②-2'!$D$21:$L$35,4))</f>
        <v>43140</v>
      </c>
      <c r="H127" s="317">
        <f>IF($R127=1,,VLOOKUP($D127,'随時②-2'!$D$21:$L$35,5))</f>
        <v>1</v>
      </c>
      <c r="I127" s="317">
        <f>IF($R127=1,,VLOOKUP($D127,'随時②-2'!$D$21:$L$35,6))</f>
        <v>1</v>
      </c>
      <c r="J127" s="318">
        <f>IF($R127=1,,VLOOKUP($D127,'随時②-2'!$D$21:$L$35,7))</f>
        <v>43140</v>
      </c>
      <c r="K127" s="313" t="str">
        <f t="shared" si="14"/>
        <v>課題研究講師招聘旅費(全)</v>
      </c>
      <c r="L127" s="314">
        <v>43140</v>
      </c>
      <c r="M127" s="315">
        <f t="shared" si="16"/>
        <v>1</v>
      </c>
      <c r="N127" s="315">
        <f t="shared" si="17"/>
        <v>1</v>
      </c>
      <c r="O127" s="304">
        <f t="shared" si="11"/>
        <v>43140</v>
      </c>
      <c r="P127" s="305">
        <f>IF($R127=1,"",VLOOKUP($D127,'随時②-2'!$D$21:$L$35,8))</f>
        <v>0</v>
      </c>
      <c r="Q127" s="306" t="str">
        <f>IF($R127=1,"",VLOOKUP($D127,'随時②-2'!$D$21:$L$35,9))</f>
        <v>科目変更</v>
      </c>
      <c r="R127" s="24">
        <f>IF(ISNA(MATCH($D127,'随時②-2'!$D$4:$D$18,0)),0,1)</f>
        <v>0</v>
      </c>
      <c r="S127" s="61" t="str">
        <f t="shared" si="10"/>
        <v/>
      </c>
      <c r="T127" s="61" t="str">
        <f t="shared" si="12"/>
        <v/>
      </c>
      <c r="U127" s="5">
        <f t="shared" si="13"/>
        <v>2</v>
      </c>
    </row>
    <row r="128" spans="1:21" ht="13.5" customHeight="1" x14ac:dyDescent="0.15">
      <c r="A128" s="307">
        <f>'随時②-2'!A25</f>
        <v>1</v>
      </c>
      <c r="B128" s="308" t="str">
        <f>'随時②-2'!B25</f>
        <v>1-(1)-イ</v>
      </c>
      <c r="C128" s="469" t="str">
        <f>'随時②-2'!C25</f>
        <v>課題研究充実</v>
      </c>
      <c r="D128" s="249">
        <v>205</v>
      </c>
      <c r="E128" s="309" t="str">
        <f>IF($R128=1,"",VLOOKUP($D128,'随時②-2'!$D$21:$L$35,2))</f>
        <v>消耗需用費</v>
      </c>
      <c r="F128" s="309" t="str">
        <f>IF($R128=1,"取消し",VLOOKUP($D128,'随時②-2'!$D$21:$L$35,3))</f>
        <v>課題研究教材費(全)</v>
      </c>
      <c r="G128" s="316">
        <f>IF($R128=1,,VLOOKUP($D128,'随時②-2'!$D$21:$L$35,4))</f>
        <v>82220</v>
      </c>
      <c r="H128" s="317">
        <f>IF($R128=1,,VLOOKUP($D128,'随時②-2'!$D$21:$L$35,5))</f>
        <v>1</v>
      </c>
      <c r="I128" s="317">
        <f>IF($R128=1,,VLOOKUP($D128,'随時②-2'!$D$21:$L$35,6))</f>
        <v>1</v>
      </c>
      <c r="J128" s="318">
        <f>IF($R128=1,,VLOOKUP($D128,'随時②-2'!$D$21:$L$35,7))</f>
        <v>82220</v>
      </c>
      <c r="K128" s="313" t="str">
        <f t="shared" si="14"/>
        <v>課題研究教材費(全)</v>
      </c>
      <c r="L128" s="314">
        <v>82219</v>
      </c>
      <c r="M128" s="315">
        <f t="shared" si="16"/>
        <v>1</v>
      </c>
      <c r="N128" s="315">
        <f t="shared" si="17"/>
        <v>1</v>
      </c>
      <c r="O128" s="304">
        <f t="shared" si="11"/>
        <v>82219</v>
      </c>
      <c r="P128" s="305">
        <f>IF($R128=1,"",VLOOKUP($D128,'随時②-2'!$D$21:$L$35,8))</f>
        <v>0</v>
      </c>
      <c r="Q128" s="306" t="str">
        <f>IF($R128=1,"",VLOOKUP($D128,'随時②-2'!$D$21:$L$35,9))</f>
        <v>科目変更に伴う内容変更</v>
      </c>
      <c r="R128" s="24">
        <f>IF(ISNA(MATCH($D128,'随時②-2'!$D$4:$D$18,0)),0,1)</f>
        <v>0</v>
      </c>
      <c r="S128" s="61" t="str">
        <f>IF(P128="◎",J128,"")</f>
        <v/>
      </c>
      <c r="T128" s="61" t="str">
        <f>IF(P128="◎",O128,"")</f>
        <v/>
      </c>
      <c r="U128" s="5">
        <f t="shared" si="13"/>
        <v>7</v>
      </c>
    </row>
    <row r="129" spans="1:21" ht="13.5" customHeight="1" x14ac:dyDescent="0.15">
      <c r="A129" s="307">
        <f>'随時②-2'!A26</f>
        <v>0</v>
      </c>
      <c r="B129" s="308">
        <f>'随時②-2'!B26</f>
        <v>0</v>
      </c>
      <c r="C129" s="469">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69">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69">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69">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69">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69">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69">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69">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69">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69">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208</v>
      </c>
      <c r="H141" s="593" t="s">
        <v>216</v>
      </c>
      <c r="I141" s="594"/>
      <c r="J141" s="489" t="s">
        <v>263</v>
      </c>
      <c r="K141" s="36" t="s">
        <v>213</v>
      </c>
      <c r="L141" s="554" t="s">
        <v>214</v>
      </c>
      <c r="M141" s="595"/>
      <c r="N141" s="596" t="s">
        <v>146</v>
      </c>
      <c r="O141" s="597"/>
      <c r="P141" s="611" t="s">
        <v>98</v>
      </c>
      <c r="Q141" s="612"/>
    </row>
    <row r="142" spans="1:21" ht="14.25" thickTop="1" x14ac:dyDescent="0.15">
      <c r="F142" s="341" t="s">
        <v>80</v>
      </c>
      <c r="G142" s="342">
        <f>SUMIF($E$4:$E$138,$F142,$J$4:$J$138)</f>
        <v>657200</v>
      </c>
      <c r="H142" s="598">
        <f>SUMIF($E$4:$E$138,$F142,$S$4:$S$138)</f>
        <v>0</v>
      </c>
      <c r="I142" s="599"/>
      <c r="J142" s="343">
        <f>G142-H142</f>
        <v>657200</v>
      </c>
      <c r="K142" s="342">
        <f>SUMIF($E$4:$E$138,$F142,$O$4:$O$138)</f>
        <v>653200</v>
      </c>
      <c r="L142" s="598">
        <f>SUMIF($E$4:$E$138,$F142,$T$4:$T$138)</f>
        <v>0</v>
      </c>
      <c r="M142" s="600"/>
      <c r="N142" s="601">
        <f>K142-L142</f>
        <v>653200</v>
      </c>
      <c r="O142" s="602"/>
      <c r="P142" s="545">
        <f>J142-N142</f>
        <v>4000</v>
      </c>
      <c r="Q142" s="613"/>
    </row>
    <row r="143" spans="1:21" x14ac:dyDescent="0.15">
      <c r="F143" s="341" t="s">
        <v>81</v>
      </c>
      <c r="G143" s="344">
        <f t="shared" ref="G143:G150" si="22">SUMIF($E$4:$E$138,$F143,$J$4:$J$138)</f>
        <v>280580</v>
      </c>
      <c r="H143" s="542">
        <f>SUMIF($E$4:$E$138,$F143,$S$4:$S$138)</f>
        <v>0</v>
      </c>
      <c r="I143" s="591"/>
      <c r="J143" s="345">
        <f>G143-H143</f>
        <v>280580</v>
      </c>
      <c r="K143" s="342">
        <f t="shared" ref="K143:K150" si="23">SUMIF($E$4:$E$138,$F143,$O$4:$O$138)</f>
        <v>268280</v>
      </c>
      <c r="L143" s="541">
        <f t="shared" ref="L143:L149" si="24">SUMIF($E$4:$E$138,$F143,$T$4:$T$138)</f>
        <v>0</v>
      </c>
      <c r="M143" s="544"/>
      <c r="N143" s="592">
        <f>K143-L143</f>
        <v>268280</v>
      </c>
      <c r="O143" s="591"/>
      <c r="P143" s="541">
        <f t="shared" ref="P143:P150" si="25">J143-N143</f>
        <v>12300</v>
      </c>
      <c r="Q143" s="544"/>
    </row>
    <row r="144" spans="1:21" x14ac:dyDescent="0.15">
      <c r="F144" s="341" t="s">
        <v>105</v>
      </c>
      <c r="G144" s="342">
        <f t="shared" si="22"/>
        <v>421140</v>
      </c>
      <c r="H144" s="542">
        <f t="shared" ref="H144:H149" si="26">SUMIF($E$4:$E$138,$F144,$S$4:$S$138)</f>
        <v>0</v>
      </c>
      <c r="I144" s="591"/>
      <c r="J144" s="345">
        <f t="shared" ref="J144:J150" si="27">G144-H144</f>
        <v>421140</v>
      </c>
      <c r="K144" s="342">
        <f t="shared" si="23"/>
        <v>419178</v>
      </c>
      <c r="L144" s="541">
        <f t="shared" si="24"/>
        <v>0</v>
      </c>
      <c r="M144" s="544"/>
      <c r="N144" s="592">
        <f t="shared" ref="N144:N150" si="28">K144-L144</f>
        <v>419178</v>
      </c>
      <c r="O144" s="591"/>
      <c r="P144" s="541">
        <f t="shared" si="25"/>
        <v>1962</v>
      </c>
      <c r="Q144" s="544"/>
    </row>
    <row r="145" spans="6:17" x14ac:dyDescent="0.15">
      <c r="F145" s="341" t="s">
        <v>106</v>
      </c>
      <c r="G145" s="342">
        <f t="shared" si="22"/>
        <v>0</v>
      </c>
      <c r="H145" s="542">
        <f t="shared" si="26"/>
        <v>0</v>
      </c>
      <c r="I145" s="591"/>
      <c r="J145" s="345">
        <f t="shared" si="27"/>
        <v>0</v>
      </c>
      <c r="K145" s="342">
        <f t="shared" si="23"/>
        <v>0</v>
      </c>
      <c r="L145" s="541">
        <f t="shared" si="24"/>
        <v>0</v>
      </c>
      <c r="M145" s="544"/>
      <c r="N145" s="592">
        <f t="shared" si="28"/>
        <v>0</v>
      </c>
      <c r="O145" s="591"/>
      <c r="P145" s="541">
        <f t="shared" si="25"/>
        <v>0</v>
      </c>
      <c r="Q145" s="544"/>
    </row>
    <row r="146" spans="6:17" x14ac:dyDescent="0.15">
      <c r="F146" s="341" t="s">
        <v>82</v>
      </c>
      <c r="G146" s="342">
        <f t="shared" si="22"/>
        <v>65000</v>
      </c>
      <c r="H146" s="542">
        <f t="shared" si="26"/>
        <v>0</v>
      </c>
      <c r="I146" s="591"/>
      <c r="J146" s="345">
        <f t="shared" si="27"/>
        <v>65000</v>
      </c>
      <c r="K146" s="342">
        <f t="shared" si="23"/>
        <v>64967</v>
      </c>
      <c r="L146" s="541">
        <f t="shared" si="24"/>
        <v>0</v>
      </c>
      <c r="M146" s="544"/>
      <c r="N146" s="592">
        <f t="shared" si="28"/>
        <v>64967</v>
      </c>
      <c r="O146" s="591"/>
      <c r="P146" s="541">
        <f t="shared" si="25"/>
        <v>33</v>
      </c>
      <c r="Q146" s="544"/>
    </row>
    <row r="147" spans="6:17" x14ac:dyDescent="0.15">
      <c r="F147" s="341" t="s">
        <v>83</v>
      </c>
      <c r="G147" s="342">
        <f t="shared" si="22"/>
        <v>70000</v>
      </c>
      <c r="H147" s="542">
        <f t="shared" si="26"/>
        <v>0</v>
      </c>
      <c r="I147" s="591"/>
      <c r="J147" s="345">
        <f t="shared" si="27"/>
        <v>70000</v>
      </c>
      <c r="K147" s="342">
        <f t="shared" si="23"/>
        <v>69193</v>
      </c>
      <c r="L147" s="541">
        <f t="shared" si="24"/>
        <v>0</v>
      </c>
      <c r="M147" s="544"/>
      <c r="N147" s="592">
        <f t="shared" si="28"/>
        <v>69193</v>
      </c>
      <c r="O147" s="591"/>
      <c r="P147" s="541">
        <f t="shared" si="25"/>
        <v>807</v>
      </c>
      <c r="Q147" s="544"/>
    </row>
    <row r="148" spans="6:17" x14ac:dyDescent="0.15">
      <c r="F148" s="341" t="s">
        <v>84</v>
      </c>
      <c r="G148" s="342">
        <f t="shared" si="22"/>
        <v>0</v>
      </c>
      <c r="H148" s="542">
        <f t="shared" si="26"/>
        <v>0</v>
      </c>
      <c r="I148" s="591"/>
      <c r="J148" s="345">
        <f t="shared" si="27"/>
        <v>0</v>
      </c>
      <c r="K148" s="342">
        <f t="shared" si="23"/>
        <v>0</v>
      </c>
      <c r="L148" s="541">
        <f t="shared" si="24"/>
        <v>0</v>
      </c>
      <c r="M148" s="544"/>
      <c r="N148" s="592">
        <f t="shared" si="28"/>
        <v>0</v>
      </c>
      <c r="O148" s="591"/>
      <c r="P148" s="541">
        <f t="shared" si="25"/>
        <v>0</v>
      </c>
      <c r="Q148" s="544"/>
    </row>
    <row r="149" spans="6:17" x14ac:dyDescent="0.15">
      <c r="F149" s="341" t="s">
        <v>85</v>
      </c>
      <c r="G149" s="342">
        <f t="shared" si="22"/>
        <v>0</v>
      </c>
      <c r="H149" s="542">
        <f t="shared" si="26"/>
        <v>0</v>
      </c>
      <c r="I149" s="591"/>
      <c r="J149" s="345">
        <f t="shared" si="27"/>
        <v>0</v>
      </c>
      <c r="K149" s="342">
        <f t="shared" si="23"/>
        <v>0</v>
      </c>
      <c r="L149" s="541">
        <f t="shared" si="24"/>
        <v>0</v>
      </c>
      <c r="M149" s="544"/>
      <c r="N149" s="592">
        <f t="shared" si="28"/>
        <v>0</v>
      </c>
      <c r="O149" s="591"/>
      <c r="P149" s="541">
        <f t="shared" si="25"/>
        <v>0</v>
      </c>
      <c r="Q149" s="544"/>
    </row>
    <row r="150" spans="6:17" ht="14.25" thickBot="1" x14ac:dyDescent="0.2">
      <c r="F150" s="341" t="s">
        <v>118</v>
      </c>
      <c r="G150" s="342">
        <f t="shared" si="22"/>
        <v>106080</v>
      </c>
      <c r="H150" s="542">
        <f>SUMIF($E$4:$E$138,$F150,$S$4:$S$138)+'2-3'!G122</f>
        <v>11000</v>
      </c>
      <c r="I150" s="591"/>
      <c r="J150" s="345">
        <f t="shared" si="27"/>
        <v>95080</v>
      </c>
      <c r="K150" s="342">
        <f t="shared" si="23"/>
        <v>100080</v>
      </c>
      <c r="L150" s="609">
        <f>SUMIF($E$4:$E$138,$F150,$T$4:$T$138)+'2-3'!E122</f>
        <v>11000</v>
      </c>
      <c r="M150" s="610"/>
      <c r="N150" s="592">
        <f t="shared" si="28"/>
        <v>89080</v>
      </c>
      <c r="O150" s="591"/>
      <c r="P150" s="609">
        <f t="shared" si="25"/>
        <v>6000</v>
      </c>
      <c r="Q150" s="610"/>
    </row>
    <row r="151" spans="6:17" ht="15" thickTop="1" thickBot="1" x14ac:dyDescent="0.2">
      <c r="F151" s="348" t="s">
        <v>11</v>
      </c>
      <c r="G151" s="349">
        <f>SUM(G142:G150)</f>
        <v>1600000</v>
      </c>
      <c r="H151" s="538">
        <f>SUM(H142:I150)</f>
        <v>11000</v>
      </c>
      <c r="I151" s="605"/>
      <c r="J151" s="349">
        <f>SUM(J142:J150)</f>
        <v>1589000</v>
      </c>
      <c r="K151" s="349">
        <f>SUM(K142:K150)</f>
        <v>1574898</v>
      </c>
      <c r="L151" s="606">
        <f>SUM(L142:M150)</f>
        <v>11000</v>
      </c>
      <c r="M151" s="607"/>
      <c r="N151" s="605">
        <f>SUM(N142:O150)</f>
        <v>1563898</v>
      </c>
      <c r="O151" s="608"/>
      <c r="P151" s="606">
        <f>SUM(P142:Q150)</f>
        <v>25102</v>
      </c>
      <c r="Q151" s="607"/>
    </row>
  </sheetData>
  <sheetProtection formatCells="0" selectLockedCells="1"/>
  <autoFilter ref="A3:W15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1" activePane="bottomRight" state="frozen"/>
      <selection activeCell="H4" sqref="H4:K5"/>
      <selection pane="topRight" activeCell="H4" sqref="H4:K5"/>
      <selection pane="bottomLeft" activeCell="H4" sqref="H4:K5"/>
      <selection pane="bottomRight" activeCell="H4" sqref="H4:K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8" t="s">
        <v>222</v>
      </c>
      <c r="B1" s="618"/>
      <c r="C1" s="618"/>
      <c r="D1" s="618"/>
      <c r="E1" s="618"/>
      <c r="F1" s="618"/>
      <c r="G1" s="619"/>
      <c r="H1" s="619"/>
      <c r="I1" s="619"/>
    </row>
    <row r="2" spans="1:10" ht="15" customHeight="1" thickBot="1" x14ac:dyDescent="0.2">
      <c r="A2" s="8"/>
      <c r="B2" s="7" t="s">
        <v>197</v>
      </c>
      <c r="C2" s="85"/>
      <c r="E2" s="114"/>
      <c r="F2" s="115" t="s">
        <v>97</v>
      </c>
      <c r="G2" s="203">
        <f>SUM(E5:E119)</f>
        <v>106080</v>
      </c>
      <c r="H2" s="70" t="s">
        <v>148</v>
      </c>
      <c r="I2" s="203">
        <f>SUM(H5:H119)</f>
        <v>0</v>
      </c>
    </row>
    <row r="3" spans="1:10" ht="15" customHeight="1" thickBot="1" x14ac:dyDescent="0.2">
      <c r="A3" s="8"/>
      <c r="B3" s="7"/>
      <c r="C3" s="85"/>
      <c r="E3" s="614" t="s">
        <v>207</v>
      </c>
      <c r="F3" s="615"/>
      <c r="G3" s="616"/>
      <c r="H3" s="614" t="s">
        <v>147</v>
      </c>
      <c r="I3" s="617"/>
    </row>
    <row r="4" spans="1:10" ht="15" customHeight="1" thickBot="1" x14ac:dyDescent="0.2">
      <c r="A4" s="97" t="s">
        <v>13</v>
      </c>
      <c r="B4" s="98" t="s">
        <v>159</v>
      </c>
      <c r="C4" s="98" t="s">
        <v>160</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f>F11</f>
        <v>8000</v>
      </c>
      <c r="F11" s="190">
        <f>IF('1-3'!E10="","",'1-3'!E10)</f>
        <v>8000</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f t="shared" si="0"/>
        <v>9000</v>
      </c>
      <c r="F26" s="190">
        <f>IF('1-3'!E25="","",'1-3'!E25)</f>
        <v>9000</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f t="shared" si="0"/>
        <v>2000</v>
      </c>
      <c r="F50" s="198">
        <f>IF('1-3'!E49="","",'1-3'!E49)</f>
        <v>2000</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f t="shared" si="2"/>
        <v>6000</v>
      </c>
      <c r="F82" s="196">
        <f>IF('1-3'!E81="","",'1-3'!E81)</f>
        <v>6000</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c r="F87" s="190">
        <f>IF('1-3'!E86="","",'1-3'!E86)</f>
        <v>3000</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f t="shared" si="2"/>
        <v>12000</v>
      </c>
      <c r="F90" s="190">
        <f>IF('1-3'!E89="","",'1-3'!E89)</f>
        <v>12000</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c r="F99" s="190">
        <f>IF('1-3'!E98="","",'1-3'!E98)</f>
        <v>5000</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全国</v>
      </c>
      <c r="C105" s="149" t="str">
        <f>IF('1-3'!C104="","",'1-3'!C104)</f>
        <v>教頭</v>
      </c>
      <c r="D105" s="128" t="str">
        <f>IF('1-3'!D104="","",'1-3'!D104)</f>
        <v>全国高等学校定時制通信制教頭会（教育研究協議会）会費(定)</v>
      </c>
      <c r="E105" s="186">
        <f t="shared" si="2"/>
        <v>2000</v>
      </c>
      <c r="F105" s="188">
        <f>IF('1-3'!E104="","",'1-3'!E104)</f>
        <v>2000</v>
      </c>
      <c r="G105" s="125" t="str">
        <f t="shared" si="3"/>
        <v/>
      </c>
      <c r="H105" s="210"/>
      <c r="I105" s="125"/>
      <c r="J105" s="122" t="str">
        <f>IF('1-3'!F104="","",'1-3'!F104)</f>
        <v/>
      </c>
    </row>
    <row r="106" spans="1:10" ht="15" customHeight="1" x14ac:dyDescent="0.15">
      <c r="A106" s="100">
        <v>102</v>
      </c>
      <c r="B106" s="150" t="str">
        <f>IF('1-3'!B105="","",'1-3'!B105)</f>
        <v>全国</v>
      </c>
      <c r="C106" s="150" t="str">
        <f>IF('1-3'!C105="","",'1-3'!C105)</f>
        <v>校長</v>
      </c>
      <c r="D106" s="129" t="str">
        <f>IF('1-3'!D105="","",'1-3'!D105)</f>
        <v>全国定時制通信制高等学校長会参加費(定)</v>
      </c>
      <c r="E106" s="181">
        <f t="shared" si="2"/>
        <v>1000</v>
      </c>
      <c r="F106" s="190">
        <f>IF('1-3'!E105="","",'1-3'!E105)</f>
        <v>1000</v>
      </c>
      <c r="G106" s="82" t="str">
        <f t="shared" si="3"/>
        <v/>
      </c>
      <c r="H106" s="204"/>
      <c r="I106" s="81"/>
      <c r="J106" s="122" t="str">
        <f>IF('1-3'!F105="","",'1-3'!F105)</f>
        <v/>
      </c>
    </row>
    <row r="107" spans="1:10" ht="15" customHeight="1" x14ac:dyDescent="0.15">
      <c r="A107" s="102">
        <v>103</v>
      </c>
      <c r="B107" s="151" t="str">
        <f>IF('1-3'!B106="","",'1-3'!B106)</f>
        <v>近畿</v>
      </c>
      <c r="C107" s="151" t="str">
        <f>IF('1-3'!C106="","",'1-3'!C106)</f>
        <v>校長</v>
      </c>
      <c r="D107" s="130" t="str">
        <f>IF('1-3'!D106="","",'1-3'!D106)</f>
        <v>近畿地区定時制通信制高等学校長会参加費(定)</v>
      </c>
      <c r="E107" s="181">
        <f t="shared" si="2"/>
        <v>2000</v>
      </c>
      <c r="F107" s="190">
        <f>IF('1-3'!E106="","",'1-3'!E106)</f>
        <v>2000</v>
      </c>
      <c r="G107" s="82" t="str">
        <f t="shared" si="3"/>
        <v/>
      </c>
      <c r="H107" s="204"/>
      <c r="I107" s="81"/>
      <c r="J107" s="122" t="str">
        <f>IF('1-3'!F106="","",'1-3'!F106)</f>
        <v/>
      </c>
    </row>
    <row r="108" spans="1:10" ht="15" customHeight="1" x14ac:dyDescent="0.15">
      <c r="A108" s="100">
        <v>104</v>
      </c>
      <c r="B108" s="151" t="str">
        <f>IF('1-3'!B107="","",'1-3'!B107)</f>
        <v>全国</v>
      </c>
      <c r="C108" s="151" t="str">
        <f>IF('1-3'!C107="","",'1-3'!C107)</f>
        <v/>
      </c>
      <c r="D108" s="130" t="str">
        <f>IF('1-3'!D107="","",'1-3'!D107)</f>
        <v>日本教育会(定)</v>
      </c>
      <c r="E108" s="181">
        <f t="shared" si="2"/>
        <v>3600</v>
      </c>
      <c r="F108" s="190">
        <f>IF('1-3'!E107="","",'1-3'!E107)</f>
        <v>3600</v>
      </c>
      <c r="G108" s="82" t="str">
        <f t="shared" si="3"/>
        <v/>
      </c>
      <c r="H108" s="204"/>
      <c r="I108" s="81"/>
      <c r="J108" s="122" t="str">
        <f>IF('1-3'!F107="","",'1-3'!F107)</f>
        <v/>
      </c>
    </row>
    <row r="109" spans="1:10" ht="15" customHeight="1" x14ac:dyDescent="0.15">
      <c r="A109" s="102">
        <v>105</v>
      </c>
      <c r="B109" s="151" t="str">
        <f>IF('1-3'!B108="","",'1-3'!B108)</f>
        <v>全国</v>
      </c>
      <c r="C109" s="151" t="str">
        <f>IF('1-3'!C108="","",'1-3'!C108)</f>
        <v>校長</v>
      </c>
      <c r="D109" s="130" t="str">
        <f>IF('1-3'!D108="","",'1-3'!D108)</f>
        <v>全国高等学校長協会総会　参加費(定)</v>
      </c>
      <c r="E109" s="181">
        <f t="shared" si="2"/>
        <v>2000</v>
      </c>
      <c r="F109" s="190">
        <f>IF('1-3'!E108="","",'1-3'!E108)</f>
        <v>2000</v>
      </c>
      <c r="G109" s="82" t="str">
        <f t="shared" si="3"/>
        <v/>
      </c>
      <c r="H109" s="204"/>
      <c r="I109" s="81"/>
      <c r="J109" s="122" t="str">
        <f>IF('1-3'!F108="","",'1-3'!F108)</f>
        <v/>
      </c>
    </row>
    <row r="110" spans="1:10" ht="15" customHeight="1" x14ac:dyDescent="0.15">
      <c r="A110" s="100">
        <v>106</v>
      </c>
      <c r="B110" s="151" t="str">
        <f>IF('1-3'!B109="","",'1-3'!B109)</f>
        <v>全国・近畿</v>
      </c>
      <c r="C110" s="151" t="str">
        <f>IF('1-3'!C109="","",'1-3'!C109)</f>
        <v>教頭</v>
      </c>
      <c r="D110" s="130" t="str">
        <f>IF('1-3'!D109="","",'1-3'!D109)</f>
        <v>全国高等学校定時制通信制教頭副校長協会教育研究協議会近畿支部総会参加費(定)</v>
      </c>
      <c r="E110" s="181">
        <f t="shared" si="2"/>
        <v>2000</v>
      </c>
      <c r="F110" s="190">
        <f>IF('1-3'!E109="","",'1-3'!E109)</f>
        <v>2000</v>
      </c>
      <c r="G110" s="82" t="str">
        <f t="shared" si="3"/>
        <v/>
      </c>
      <c r="H110" s="204"/>
      <c r="I110" s="81"/>
      <c r="J110" s="122" t="str">
        <f>IF('1-3'!F109="","",'1-3'!F109)</f>
        <v/>
      </c>
    </row>
    <row r="111" spans="1:10" ht="15" customHeight="1" x14ac:dyDescent="0.15">
      <c r="A111" s="102">
        <v>107</v>
      </c>
      <c r="B111" s="151" t="str">
        <f>IF('1-3'!B110="","",'1-3'!B110)</f>
        <v>全国</v>
      </c>
      <c r="C111" s="151" t="str">
        <f>IF('1-3'!C110="","",'1-3'!C110)</f>
        <v>事務長</v>
      </c>
      <c r="D111" s="130" t="str">
        <f>IF('1-3'!D110="","",'1-3'!D110)</f>
        <v>全国公立学校事務長会参加費</v>
      </c>
      <c r="E111" s="181">
        <f t="shared" si="2"/>
        <v>2000</v>
      </c>
      <c r="F111" s="190">
        <f>IF('1-3'!E110="","",'1-3'!E110)</f>
        <v>2000</v>
      </c>
      <c r="G111" s="82" t="str">
        <f t="shared" si="3"/>
        <v/>
      </c>
      <c r="H111" s="204"/>
      <c r="I111" s="81"/>
      <c r="J111" s="122" t="str">
        <f>IF('1-3'!F110="","",'1-3'!F110)</f>
        <v/>
      </c>
    </row>
    <row r="112" spans="1:10" ht="15" customHeight="1" x14ac:dyDescent="0.15">
      <c r="A112" s="100">
        <v>108</v>
      </c>
      <c r="B112" s="151" t="str">
        <f>IF('1-3'!B111="","",'1-3'!B111)</f>
        <v>大阪</v>
      </c>
      <c r="C112" s="151" t="str">
        <f>IF('1-3'!C111="","",'1-3'!C111)</f>
        <v>教頭</v>
      </c>
      <c r="D112" s="130" t="str">
        <f>IF('1-3'!D111="","",'1-3'!D111)</f>
        <v>大阪府高等学校定時制通信制教頭会</v>
      </c>
      <c r="E112" s="181"/>
      <c r="F112" s="190">
        <f>IF('1-3'!E111="","",'1-3'!E111)</f>
        <v>2000</v>
      </c>
      <c r="G112" s="82" t="str">
        <f t="shared" si="3"/>
        <v/>
      </c>
      <c r="H112" s="204"/>
      <c r="I112" s="81"/>
      <c r="J112" s="122" t="str">
        <f>IF('1-3'!F111="","",'1-3'!F111)</f>
        <v/>
      </c>
    </row>
    <row r="113" spans="1:10" ht="15" customHeight="1" x14ac:dyDescent="0.15">
      <c r="A113" s="102">
        <v>109</v>
      </c>
      <c r="B113" s="151" t="str">
        <f>IF('1-3'!B112="","",'1-3'!B112)</f>
        <v>全国・近畿</v>
      </c>
      <c r="C113" s="151" t="str">
        <f>IF('1-3'!C112="","",'1-3'!C112)</f>
        <v/>
      </c>
      <c r="D113" s="130" t="str">
        <f>IF('1-3'!D112="","",'1-3'!D112)</f>
        <v>全国高等学校定時制通信制教育振興会近畿支部総会ならびに研究協議会参加費(定)</v>
      </c>
      <c r="E113" s="181">
        <f t="shared" si="2"/>
        <v>8000</v>
      </c>
      <c r="F113" s="190">
        <f>IF('1-3'!E112="","",'1-3'!E112)</f>
        <v>8000</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213</v>
      </c>
      <c r="E121" s="211">
        <f>SUM(E5:E119)</f>
        <v>106080</v>
      </c>
      <c r="F121" s="116" t="s">
        <v>256</v>
      </c>
      <c r="G121" s="176">
        <f>SUM(F5:F119)</f>
        <v>116080</v>
      </c>
      <c r="H121" s="118" t="s">
        <v>150</v>
      </c>
      <c r="I121" s="176">
        <f>I2</f>
        <v>0</v>
      </c>
    </row>
    <row r="122" spans="1:10" ht="15" customHeight="1" x14ac:dyDescent="0.15">
      <c r="D122" s="85" t="s">
        <v>214</v>
      </c>
      <c r="E122" s="212">
        <f>SUMIF($G$5:$G$119,"◎",$E$5:$E$119)</f>
        <v>11000</v>
      </c>
      <c r="F122" s="117" t="s">
        <v>214</v>
      </c>
      <c r="G122" s="177">
        <f>'1-3'!F121</f>
        <v>11000</v>
      </c>
      <c r="H122" s="119" t="s">
        <v>145</v>
      </c>
      <c r="I122" s="177">
        <f>SUMIF($I$5:$I$119,"◎",$H$5:$H$119)</f>
        <v>0</v>
      </c>
    </row>
    <row r="123" spans="1:10" ht="30" customHeight="1" thickBot="1" x14ac:dyDescent="0.2">
      <c r="D123" s="490" t="s">
        <v>264</v>
      </c>
      <c r="E123" s="213">
        <f>E121-E122</f>
        <v>95080</v>
      </c>
      <c r="F123" s="491" t="s">
        <v>263</v>
      </c>
      <c r="G123" s="178">
        <f>G121-G122</f>
        <v>105080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AD8F17-87C0-4715-A3CE-A54A37FFD7F4}">
  <ds:schemaRefs>
    <ds:schemaRef ds:uri="http://purl.org/dc/terms/"/>
    <ds:schemaRef ds:uri="http://www.w3.org/XML/1998/namespace"/>
    <ds:schemaRef ds:uri="http://purl.org/dc/elements/1.1/"/>
    <ds:schemaRef ds:uri="http://purl.org/dc/dcmitype/"/>
    <ds:schemaRef ds:uri="http://schemas.microsoft.com/office/2006/metadata/properties"/>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2020-03-31T05:54:31Z</cp:lastPrinted>
  <dcterms:created xsi:type="dcterms:W3CDTF">2007-02-21T01:05:33Z</dcterms:created>
  <dcterms:modified xsi:type="dcterms:W3CDTF">2020-08-20T10:23:37Z</dcterms:modified>
</cp:coreProperties>
</file>