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19.55.22\keieishien\令和２年度\1-1_府立学校の学校経営支援に関すること\08_校長マネジメント経費\00_H31実績報告\02_web_up\01_高等学校\"/>
    </mc:Choice>
  </mc:AlternateContent>
  <bookViews>
    <workbookView xWindow="32760" yWindow="32760" windowWidth="20490" windowHeight="7530" tabRatio="845"/>
  </bookViews>
  <sheets>
    <sheet name="3-1" sheetId="53" r:id="rId1"/>
    <sheet name="3-2" sheetId="39" r:id="rId2"/>
    <sheet name="3-3" sheetId="51" r:id="rId3"/>
    <sheet name="1-1" sheetId="28" r:id="rId4"/>
    <sheet name="1-2" sheetId="25" r:id="rId5"/>
    <sheet name="1-3" sheetId="48" r:id="rId6"/>
    <sheet name="2-1" sheetId="34" r:id="rId7"/>
    <sheet name="2-2" sheetId="36" r:id="rId8"/>
    <sheet name="2-3" sheetId="49" r:id="rId9"/>
    <sheet name="2-4" sheetId="38" r:id="rId10"/>
    <sheet name="随時①-1" sheetId="46" r:id="rId11"/>
    <sheet name="随時①-2" sheetId="47" r:id="rId12"/>
    <sheet name="随時②-1" sheetId="41" r:id="rId13"/>
    <sheet name="随時②-2" sheetId="42" r:id="rId14"/>
    <sheet name="随時③-1" sheetId="43" r:id="rId15"/>
    <sheet name="随時③-2" sheetId="44" r:id="rId16"/>
  </sheets>
  <definedNames>
    <definedName name="_xlnm.Print_Area" localSheetId="3">'1-1'!$A$1:$K$24</definedName>
    <definedName name="_xlnm.Print_Area" localSheetId="4">'1-2'!$A$1:$L$116</definedName>
    <definedName name="_xlnm.Print_Area" localSheetId="6">'2-1'!$A$1:$K$28</definedName>
    <definedName name="_xlnm.Print_Area" localSheetId="7">'2-2'!$A$1:$Q$151</definedName>
    <definedName name="_xlnm.Print_Area" localSheetId="8">'2-3'!$A$1:$I$123</definedName>
    <definedName name="_xlnm.Print_Area" localSheetId="9">'2-4'!$A$1:$L$116</definedName>
    <definedName name="_xlnm.Print_Area" localSheetId="0">'3-1'!$A$1:$K$29</definedName>
    <definedName name="_xlnm.Print_Area" localSheetId="1">'3-2'!$A$1:$Q$34</definedName>
    <definedName name="_xlnm.Print_Area" localSheetId="10">'随時①-1'!$A$1:$K$18</definedName>
    <definedName name="_xlnm.Print_Area" localSheetId="11">'随時①-2'!$A$1:$L$37</definedName>
    <definedName name="_xlnm.Print_Area" localSheetId="12">'随時②-1'!$A$1:$K$23</definedName>
    <definedName name="_xlnm.Print_Area" localSheetId="13">'随時②-2'!$A$1:$L$47</definedName>
    <definedName name="_xlnm.Print_Area" localSheetId="14">'随時③-1'!$A$1:$K$25</definedName>
    <definedName name="_xlnm.Print_Area" localSheetId="15">'随時③-2'!$A$1:$L$47</definedName>
  </definedNames>
  <calcPr calcId="977461"/>
</workbook>
</file>

<file path=xl/calcChain.xml><?xml version="1.0" encoding="utf-8"?>
<calcChain xmlns="http://schemas.openxmlformats.org/spreadsheetml/2006/main">
  <c r="H8" i="43" l="1"/>
  <c r="H7" i="43"/>
  <c r="H2" i="43"/>
  <c r="H1" i="43"/>
  <c r="H8" i="41"/>
  <c r="H7" i="41"/>
  <c r="H2" i="41"/>
  <c r="H1" i="41"/>
  <c r="H8" i="53"/>
  <c r="H7" i="53"/>
  <c r="H2" i="53"/>
  <c r="H1" i="53"/>
  <c r="H8" i="34"/>
  <c r="H7" i="34"/>
  <c r="H2" i="34"/>
  <c r="H1" i="34"/>
  <c r="E11" i="38"/>
  <c r="I2" i="49"/>
  <c r="I121" i="49"/>
  <c r="I123" i="49"/>
  <c r="I122" i="49"/>
  <c r="J10" i="25"/>
  <c r="J11" i="25"/>
  <c r="J12" i="25"/>
  <c r="J13" i="25"/>
  <c r="J14" i="25"/>
  <c r="J15" i="25"/>
  <c r="J16" i="25"/>
  <c r="J17" i="25"/>
  <c r="G108" i="25"/>
  <c r="C18" i="28"/>
  <c r="J18" i="25"/>
  <c r="J19" i="25"/>
  <c r="J20" i="25"/>
  <c r="J21" i="25"/>
  <c r="J22" i="25"/>
  <c r="J23" i="25"/>
  <c r="J24" i="25"/>
  <c r="J25" i="25"/>
  <c r="J26" i="25"/>
  <c r="J27" i="25"/>
  <c r="J28" i="25"/>
  <c r="J29" i="25"/>
  <c r="J30" i="25"/>
  <c r="J31" i="25"/>
  <c r="J32" i="25"/>
  <c r="J33" i="25"/>
  <c r="J34" i="25"/>
  <c r="J35" i="25"/>
  <c r="J36" i="25"/>
  <c r="J37" i="25"/>
  <c r="J38" i="25"/>
  <c r="J39" i="25"/>
  <c r="J40" i="25"/>
  <c r="J41" i="25"/>
  <c r="J42" i="25"/>
  <c r="J43" i="25"/>
  <c r="J44" i="25"/>
  <c r="J45" i="25"/>
  <c r="J46" i="25"/>
  <c r="J47" i="25"/>
  <c r="J48" i="25"/>
  <c r="J49" i="25"/>
  <c r="J50" i="25"/>
  <c r="J51" i="25"/>
  <c r="J52" i="25"/>
  <c r="J53" i="25"/>
  <c r="J54" i="25"/>
  <c r="J55" i="25"/>
  <c r="J56" i="25"/>
  <c r="J57" i="25"/>
  <c r="J58" i="25"/>
  <c r="J59" i="25"/>
  <c r="J60" i="25"/>
  <c r="J61" i="25"/>
  <c r="J62" i="25"/>
  <c r="J63" i="25"/>
  <c r="J64" i="25"/>
  <c r="J65" i="25"/>
  <c r="J66" i="25"/>
  <c r="J67" i="25"/>
  <c r="J68" i="25"/>
  <c r="J69" i="25"/>
  <c r="J70" i="25"/>
  <c r="J71" i="25"/>
  <c r="J72" i="25"/>
  <c r="J73" i="25"/>
  <c r="J74" i="25"/>
  <c r="J75" i="25"/>
  <c r="J76" i="25"/>
  <c r="J77" i="25"/>
  <c r="J78" i="25"/>
  <c r="J79" i="25"/>
  <c r="J80" i="25"/>
  <c r="J81" i="25"/>
  <c r="J82" i="25"/>
  <c r="J83" i="25"/>
  <c r="J84" i="25"/>
  <c r="J85" i="25"/>
  <c r="J86" i="25"/>
  <c r="J87" i="25"/>
  <c r="J88" i="25"/>
  <c r="J89" i="25"/>
  <c r="R55" i="36"/>
  <c r="R56" i="36"/>
  <c r="I56" i="36"/>
  <c r="R57" i="36"/>
  <c r="R58" i="36"/>
  <c r="R59" i="36"/>
  <c r="J59" i="36"/>
  <c r="R60" i="36"/>
  <c r="R61" i="36"/>
  <c r="R62" i="36"/>
  <c r="J62" i="36"/>
  <c r="R63" i="36"/>
  <c r="R64" i="36"/>
  <c r="R65" i="36"/>
  <c r="R66" i="36"/>
  <c r="R67" i="36"/>
  <c r="R68" i="36"/>
  <c r="F68" i="36"/>
  <c r="R69" i="36"/>
  <c r="J69" i="36"/>
  <c r="R70" i="36"/>
  <c r="J70" i="36"/>
  <c r="R71" i="36"/>
  <c r="R72" i="36"/>
  <c r="R73" i="36"/>
  <c r="R74" i="36"/>
  <c r="E74" i="36"/>
  <c r="R75" i="36"/>
  <c r="J75" i="36"/>
  <c r="R76" i="36"/>
  <c r="R77" i="36"/>
  <c r="J77" i="36"/>
  <c r="R78" i="36"/>
  <c r="R79" i="36"/>
  <c r="J79" i="36"/>
  <c r="R80" i="36"/>
  <c r="R81" i="36"/>
  <c r="R82" i="36"/>
  <c r="R83" i="36"/>
  <c r="E83" i="36"/>
  <c r="U83" i="36"/>
  <c r="J83" i="36"/>
  <c r="R84" i="36"/>
  <c r="R85" i="36"/>
  <c r="R86" i="36"/>
  <c r="R87" i="36"/>
  <c r="R88" i="36"/>
  <c r="G88" i="36"/>
  <c r="R89" i="36"/>
  <c r="R90" i="36"/>
  <c r="R91" i="36"/>
  <c r="I91" i="36"/>
  <c r="N91" i="36"/>
  <c r="R92" i="36"/>
  <c r="R93" i="36"/>
  <c r="E93" i="36"/>
  <c r="R94" i="36"/>
  <c r="E94" i="36"/>
  <c r="R95" i="36"/>
  <c r="R96" i="36"/>
  <c r="P96" i="36"/>
  <c r="S96" i="36"/>
  <c r="R97" i="36"/>
  <c r="R98" i="36"/>
  <c r="R99" i="36"/>
  <c r="R100" i="36"/>
  <c r="P100" i="36"/>
  <c r="R101" i="36"/>
  <c r="G101" i="36"/>
  <c r="L101" i="36"/>
  <c r="R102" i="36"/>
  <c r="R103" i="36"/>
  <c r="R104" i="36"/>
  <c r="R105" i="36"/>
  <c r="R106" i="36"/>
  <c r="F106" i="36"/>
  <c r="R107" i="36"/>
  <c r="R108" i="36"/>
  <c r="R109" i="36"/>
  <c r="Q109" i="36"/>
  <c r="R110" i="36"/>
  <c r="R111" i="36"/>
  <c r="R112" i="36"/>
  <c r="R113" i="36"/>
  <c r="R114" i="36"/>
  <c r="F114" i="36"/>
  <c r="R115" i="36"/>
  <c r="R116" i="36"/>
  <c r="H116" i="36"/>
  <c r="I116" i="36"/>
  <c r="N116" i="36"/>
  <c r="R117" i="36"/>
  <c r="R118" i="36"/>
  <c r="R119" i="36"/>
  <c r="R120" i="36"/>
  <c r="I120" i="36"/>
  <c r="R121" i="36"/>
  <c r="R122" i="36"/>
  <c r="R123" i="36"/>
  <c r="R124" i="36"/>
  <c r="R125" i="36"/>
  <c r="Q125" i="36"/>
  <c r="R126" i="36"/>
  <c r="F126" i="36"/>
  <c r="R127" i="36"/>
  <c r="P127" i="36"/>
  <c r="R128" i="36"/>
  <c r="R129" i="36"/>
  <c r="R130" i="36"/>
  <c r="R131" i="36"/>
  <c r="R132" i="36"/>
  <c r="H132" i="36"/>
  <c r="R133" i="36"/>
  <c r="R134" i="36"/>
  <c r="R135" i="36"/>
  <c r="R136" i="36"/>
  <c r="R137" i="36"/>
  <c r="R138" i="36"/>
  <c r="R4" i="36"/>
  <c r="R5" i="36"/>
  <c r="R6" i="36"/>
  <c r="I6" i="36"/>
  <c r="I6" i="39"/>
  <c r="R7" i="36"/>
  <c r="R8" i="36"/>
  <c r="R9" i="36"/>
  <c r="R10" i="36"/>
  <c r="J10" i="36"/>
  <c r="R11" i="36"/>
  <c r="J11" i="36"/>
  <c r="J9" i="39"/>
  <c r="R12" i="36"/>
  <c r="J12" i="36"/>
  <c r="J10" i="39"/>
  <c r="R13" i="36"/>
  <c r="R14" i="36"/>
  <c r="J14" i="36"/>
  <c r="J12" i="39"/>
  <c r="R15" i="36"/>
  <c r="R16" i="36"/>
  <c r="Q16" i="36"/>
  <c r="Q14" i="39"/>
  <c r="R17" i="36"/>
  <c r="R18" i="36"/>
  <c r="R19" i="36"/>
  <c r="J19" i="36"/>
  <c r="R20" i="36"/>
  <c r="R21" i="36"/>
  <c r="R22" i="36"/>
  <c r="R23" i="36"/>
  <c r="R24" i="36"/>
  <c r="J24" i="36"/>
  <c r="R25" i="36"/>
  <c r="J25" i="36"/>
  <c r="R26" i="36"/>
  <c r="J26" i="36"/>
  <c r="R27" i="36"/>
  <c r="R28" i="36"/>
  <c r="R29" i="36"/>
  <c r="J29" i="36"/>
  <c r="R30" i="36"/>
  <c r="J30" i="36"/>
  <c r="R31" i="36"/>
  <c r="J31" i="36"/>
  <c r="R32" i="36"/>
  <c r="Q32" i="36"/>
  <c r="R33" i="36"/>
  <c r="R34" i="36"/>
  <c r="R35" i="36"/>
  <c r="R36" i="36"/>
  <c r="R37" i="36"/>
  <c r="R38" i="36"/>
  <c r="R39" i="36"/>
  <c r="R40" i="36"/>
  <c r="Q40" i="36"/>
  <c r="R41" i="36"/>
  <c r="R42" i="36"/>
  <c r="P42" i="36"/>
  <c r="S42" i="36"/>
  <c r="R43" i="36"/>
  <c r="R44" i="36"/>
  <c r="R45" i="36"/>
  <c r="R46" i="36"/>
  <c r="J46" i="36"/>
  <c r="R47" i="36"/>
  <c r="R48" i="36"/>
  <c r="R49" i="36"/>
  <c r="R50" i="36"/>
  <c r="R51" i="36"/>
  <c r="P51" i="36"/>
  <c r="R52" i="36"/>
  <c r="R53" i="36"/>
  <c r="R5" i="39"/>
  <c r="R6" i="39"/>
  <c r="R7" i="39"/>
  <c r="R8" i="39"/>
  <c r="R9" i="39"/>
  <c r="R10" i="39"/>
  <c r="R11" i="39"/>
  <c r="R12" i="39"/>
  <c r="R13" i="39"/>
  <c r="R14" i="39"/>
  <c r="R15" i="39"/>
  <c r="R16" i="39"/>
  <c r="R17" i="39"/>
  <c r="R18" i="39"/>
  <c r="R19" i="39"/>
  <c r="R20" i="39"/>
  <c r="R21" i="39"/>
  <c r="G21" i="39"/>
  <c r="L21" i="39"/>
  <c r="R4" i="39"/>
  <c r="M4" i="38"/>
  <c r="M5" i="38"/>
  <c r="H108" i="38"/>
  <c r="C24" i="34"/>
  <c r="C17" i="43"/>
  <c r="M6" i="38"/>
  <c r="M7" i="38"/>
  <c r="M8" i="38"/>
  <c r="M9" i="38"/>
  <c r="M10" i="38"/>
  <c r="M11" i="38"/>
  <c r="M12" i="38"/>
  <c r="M13" i="38"/>
  <c r="M14" i="38"/>
  <c r="M15" i="38"/>
  <c r="M16" i="38"/>
  <c r="M17" i="38"/>
  <c r="M18" i="38"/>
  <c r="M19" i="38"/>
  <c r="M20" i="38"/>
  <c r="M21" i="38"/>
  <c r="M22" i="38"/>
  <c r="M23" i="38"/>
  <c r="M24" i="38"/>
  <c r="M25" i="38"/>
  <c r="M26" i="38"/>
  <c r="M27" i="38"/>
  <c r="M28" i="38"/>
  <c r="M29" i="38"/>
  <c r="M30" i="38"/>
  <c r="M31" i="38"/>
  <c r="M32" i="38"/>
  <c r="M33" i="38"/>
  <c r="M34" i="38"/>
  <c r="M35" i="38"/>
  <c r="M36" i="38"/>
  <c r="M37"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4" i="25"/>
  <c r="M5" i="25"/>
  <c r="H111" i="25"/>
  <c r="F19" i="28"/>
  <c r="M6" i="25"/>
  <c r="M8" i="25"/>
  <c r="M9" i="25"/>
  <c r="M10" i="25"/>
  <c r="H110" i="25"/>
  <c r="E19" i="28"/>
  <c r="M11" i="25"/>
  <c r="M12" i="25"/>
  <c r="H112" i="25"/>
  <c r="G19" i="28"/>
  <c r="M13" i="25"/>
  <c r="H113" i="25"/>
  <c r="M14" i="25"/>
  <c r="M15" i="25"/>
  <c r="M16" i="25"/>
  <c r="M17" i="25"/>
  <c r="H108" i="25"/>
  <c r="C19" i="28"/>
  <c r="M18" i="25"/>
  <c r="M19" i="25"/>
  <c r="M20" i="25"/>
  <c r="M21" i="25"/>
  <c r="M22" i="25"/>
  <c r="M23" i="25"/>
  <c r="M24" i="25"/>
  <c r="M25" i="25"/>
  <c r="M26" i="25"/>
  <c r="M27" i="25"/>
  <c r="M28" i="25"/>
  <c r="M29" i="25"/>
  <c r="M30" i="25"/>
  <c r="M31" i="25"/>
  <c r="M32" i="25"/>
  <c r="M33" i="25"/>
  <c r="M34" i="25"/>
  <c r="M35" i="25"/>
  <c r="M36" i="25"/>
  <c r="M37" i="25"/>
  <c r="M38" i="25"/>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9" i="25"/>
  <c r="M101" i="25"/>
  <c r="M21" i="44"/>
  <c r="M22" i="44"/>
  <c r="M23" i="44"/>
  <c r="M24" i="44"/>
  <c r="M25" i="44"/>
  <c r="M26" i="44"/>
  <c r="M27" i="44"/>
  <c r="M28" i="44"/>
  <c r="M29" i="44"/>
  <c r="M30" i="44"/>
  <c r="M33" i="44"/>
  <c r="M34" i="44"/>
  <c r="M23" i="42"/>
  <c r="M24" i="42"/>
  <c r="M26" i="42"/>
  <c r="M27" i="42"/>
  <c r="M28" i="42"/>
  <c r="M29" i="42"/>
  <c r="M30" i="42"/>
  <c r="M31" i="42"/>
  <c r="M32" i="42"/>
  <c r="M33" i="42"/>
  <c r="M34" i="42"/>
  <c r="M35" i="42"/>
  <c r="M13" i="47"/>
  <c r="H35" i="47"/>
  <c r="M14" i="47"/>
  <c r="M15" i="47"/>
  <c r="M16" i="47"/>
  <c r="M17" i="47"/>
  <c r="M18" i="47"/>
  <c r="M19" i="47"/>
  <c r="M20" i="47"/>
  <c r="M21" i="47"/>
  <c r="M22" i="47"/>
  <c r="M23" i="47"/>
  <c r="J139" i="36"/>
  <c r="B105" i="49"/>
  <c r="C106" i="49"/>
  <c r="D106" i="49"/>
  <c r="C107" i="49"/>
  <c r="D107" i="49"/>
  <c r="C108" i="49"/>
  <c r="D108" i="49"/>
  <c r="C109" i="49"/>
  <c r="D109" i="49"/>
  <c r="C110" i="49"/>
  <c r="D110" i="49"/>
  <c r="C111" i="49"/>
  <c r="D111" i="49"/>
  <c r="C112" i="49"/>
  <c r="D112" i="49"/>
  <c r="C113" i="49"/>
  <c r="D113" i="49"/>
  <c r="C114" i="49"/>
  <c r="D114" i="49"/>
  <c r="C115" i="49"/>
  <c r="D115" i="49"/>
  <c r="C116" i="49"/>
  <c r="D116" i="49"/>
  <c r="C117" i="49"/>
  <c r="D117" i="49"/>
  <c r="C118" i="49"/>
  <c r="D118" i="49"/>
  <c r="C119" i="49"/>
  <c r="D119" i="49"/>
  <c r="D105" i="49"/>
  <c r="C105" i="49"/>
  <c r="B106" i="49"/>
  <c r="B107" i="49"/>
  <c r="B108" i="49"/>
  <c r="B109" i="49"/>
  <c r="B110" i="49"/>
  <c r="B111" i="49"/>
  <c r="B112" i="49"/>
  <c r="B113" i="49"/>
  <c r="B114" i="49"/>
  <c r="B115" i="49"/>
  <c r="B116" i="49"/>
  <c r="B117" i="49"/>
  <c r="B118" i="49"/>
  <c r="B119" i="49"/>
  <c r="J6" i="49"/>
  <c r="G6" i="49"/>
  <c r="J7" i="49"/>
  <c r="G7" i="49"/>
  <c r="J8" i="49"/>
  <c r="G8" i="49"/>
  <c r="J9" i="49"/>
  <c r="G9" i="49"/>
  <c r="J10" i="49"/>
  <c r="G10" i="49"/>
  <c r="J11" i="49"/>
  <c r="G11" i="49"/>
  <c r="J12" i="49"/>
  <c r="G12" i="49"/>
  <c r="J13" i="49"/>
  <c r="G13" i="49"/>
  <c r="J14" i="49"/>
  <c r="G14" i="49"/>
  <c r="J15" i="49"/>
  <c r="J16" i="49"/>
  <c r="G16" i="49"/>
  <c r="J17" i="49"/>
  <c r="G17" i="49"/>
  <c r="J18" i="49"/>
  <c r="G18" i="49"/>
  <c r="J19" i="49"/>
  <c r="J20" i="49"/>
  <c r="G20" i="49"/>
  <c r="J21" i="49"/>
  <c r="G21" i="49"/>
  <c r="J22" i="49"/>
  <c r="G22" i="49"/>
  <c r="J23" i="49"/>
  <c r="J24" i="49"/>
  <c r="G24" i="49"/>
  <c r="J25" i="49"/>
  <c r="G25" i="49"/>
  <c r="F5" i="51"/>
  <c r="J26" i="49"/>
  <c r="G26" i="49"/>
  <c r="J27" i="49"/>
  <c r="J28" i="49"/>
  <c r="G28" i="49"/>
  <c r="J29" i="49"/>
  <c r="G29" i="49"/>
  <c r="J30" i="49"/>
  <c r="G30" i="49"/>
  <c r="J31" i="49"/>
  <c r="G31" i="49"/>
  <c r="J32" i="49"/>
  <c r="J33" i="49"/>
  <c r="G33" i="49"/>
  <c r="J34" i="49"/>
  <c r="G34" i="49"/>
  <c r="J35" i="49"/>
  <c r="G35" i="49"/>
  <c r="J36" i="49"/>
  <c r="G36" i="49"/>
  <c r="J37" i="49"/>
  <c r="G37" i="49"/>
  <c r="J38" i="49"/>
  <c r="G38" i="49"/>
  <c r="J39" i="49"/>
  <c r="J40" i="49"/>
  <c r="G40" i="49"/>
  <c r="J41" i="49"/>
  <c r="G41" i="49"/>
  <c r="J42" i="49"/>
  <c r="G42" i="49"/>
  <c r="J43" i="49"/>
  <c r="J44" i="49"/>
  <c r="G44" i="49"/>
  <c r="J45" i="49"/>
  <c r="G45" i="49"/>
  <c r="J46" i="49"/>
  <c r="G46" i="49"/>
  <c r="J47" i="49"/>
  <c r="G47" i="49"/>
  <c r="J48" i="49"/>
  <c r="J49" i="49"/>
  <c r="G49" i="49"/>
  <c r="F7" i="51"/>
  <c r="J50" i="49"/>
  <c r="J51" i="49"/>
  <c r="J52" i="49"/>
  <c r="G52" i="49"/>
  <c r="J53" i="49"/>
  <c r="G53" i="49"/>
  <c r="J54" i="49"/>
  <c r="G54" i="49"/>
  <c r="J55" i="49"/>
  <c r="J56" i="49"/>
  <c r="G56" i="49"/>
  <c r="J57" i="49"/>
  <c r="G57" i="49"/>
  <c r="J58" i="49"/>
  <c r="G58" i="49"/>
  <c r="J59" i="49"/>
  <c r="G59" i="49"/>
  <c r="J60" i="49"/>
  <c r="G60" i="49"/>
  <c r="J61" i="49"/>
  <c r="G61" i="49"/>
  <c r="J62" i="49"/>
  <c r="J63" i="49"/>
  <c r="G63" i="49"/>
  <c r="J64" i="49"/>
  <c r="G64" i="49"/>
  <c r="F8" i="51"/>
  <c r="J65" i="49"/>
  <c r="G65" i="49"/>
  <c r="J66" i="49"/>
  <c r="G66" i="49"/>
  <c r="J67" i="49"/>
  <c r="J68" i="49"/>
  <c r="G68" i="49"/>
  <c r="J69" i="49"/>
  <c r="G69" i="49"/>
  <c r="J70" i="49"/>
  <c r="G70" i="49"/>
  <c r="J71" i="49"/>
  <c r="J72" i="49"/>
  <c r="G72" i="49"/>
  <c r="J73" i="49"/>
  <c r="G73" i="49"/>
  <c r="J74" i="49"/>
  <c r="G74" i="49"/>
  <c r="J75" i="49"/>
  <c r="J76" i="49"/>
  <c r="G76" i="49"/>
  <c r="J77" i="49"/>
  <c r="G77" i="49"/>
  <c r="J78" i="49"/>
  <c r="J79" i="49"/>
  <c r="J80" i="49"/>
  <c r="G80" i="49"/>
  <c r="J81" i="49"/>
  <c r="G81" i="49"/>
  <c r="J82" i="49"/>
  <c r="G82" i="49"/>
  <c r="J83" i="49"/>
  <c r="G83" i="49"/>
  <c r="F9" i="51"/>
  <c r="J84" i="49"/>
  <c r="G84" i="49"/>
  <c r="J85" i="49"/>
  <c r="G85" i="49"/>
  <c r="J86" i="49"/>
  <c r="G86" i="49"/>
  <c r="J87" i="49"/>
  <c r="J88" i="49"/>
  <c r="G88" i="49"/>
  <c r="J89" i="49"/>
  <c r="G89" i="49"/>
  <c r="F11" i="51"/>
  <c r="J90" i="49"/>
  <c r="G90" i="49"/>
  <c r="J91" i="49"/>
  <c r="G91" i="49"/>
  <c r="J92" i="49"/>
  <c r="G92" i="49"/>
  <c r="J93" i="49"/>
  <c r="G93" i="49"/>
  <c r="J94" i="49"/>
  <c r="G94" i="49"/>
  <c r="F12" i="51"/>
  <c r="J95" i="49"/>
  <c r="J96" i="49"/>
  <c r="G96" i="49"/>
  <c r="F14" i="51"/>
  <c r="J97" i="49"/>
  <c r="G97" i="49"/>
  <c r="F15" i="51"/>
  <c r="J98" i="49"/>
  <c r="G98" i="49"/>
  <c r="F16" i="51"/>
  <c r="J99" i="49"/>
  <c r="J100" i="49"/>
  <c r="G100" i="49"/>
  <c r="J101" i="49"/>
  <c r="G101" i="49"/>
  <c r="F18" i="51"/>
  <c r="J102" i="49"/>
  <c r="G102" i="49"/>
  <c r="J103" i="49"/>
  <c r="G103" i="49"/>
  <c r="J104" i="49"/>
  <c r="G104" i="49"/>
  <c r="J105" i="49"/>
  <c r="G105" i="49"/>
  <c r="J106" i="49"/>
  <c r="G106" i="49"/>
  <c r="J107" i="49"/>
  <c r="G107" i="49"/>
  <c r="J108" i="49"/>
  <c r="G108" i="49"/>
  <c r="J109" i="49"/>
  <c r="G109" i="49"/>
  <c r="J110" i="49"/>
  <c r="G110" i="49"/>
  <c r="J111" i="49"/>
  <c r="J112" i="49"/>
  <c r="G112" i="49"/>
  <c r="J113" i="49"/>
  <c r="G113" i="49"/>
  <c r="J114" i="49"/>
  <c r="G114" i="49"/>
  <c r="J115" i="49"/>
  <c r="G115" i="49"/>
  <c r="J116" i="49"/>
  <c r="G116" i="49"/>
  <c r="J117" i="49"/>
  <c r="G117" i="49"/>
  <c r="J118" i="49"/>
  <c r="G118" i="49"/>
  <c r="J119" i="49"/>
  <c r="F6" i="49"/>
  <c r="E6" i="49"/>
  <c r="F7" i="49"/>
  <c r="E7" i="49"/>
  <c r="F8" i="49"/>
  <c r="E8" i="49"/>
  <c r="F9" i="49"/>
  <c r="E9" i="49"/>
  <c r="F10" i="49"/>
  <c r="E10" i="49"/>
  <c r="F11" i="49"/>
  <c r="E11" i="49"/>
  <c r="F12" i="49"/>
  <c r="E12" i="49"/>
  <c r="F13" i="49"/>
  <c r="E13" i="49"/>
  <c r="F14" i="49"/>
  <c r="E14" i="49"/>
  <c r="F15" i="49"/>
  <c r="E15" i="49"/>
  <c r="F16" i="49"/>
  <c r="E16" i="49"/>
  <c r="F17" i="49"/>
  <c r="E17" i="49"/>
  <c r="F18" i="49"/>
  <c r="E18" i="49"/>
  <c r="F19" i="49"/>
  <c r="E19" i="49"/>
  <c r="F20" i="49"/>
  <c r="E20" i="49"/>
  <c r="F21" i="49"/>
  <c r="E21" i="49"/>
  <c r="F22" i="49"/>
  <c r="E22" i="49"/>
  <c r="F23" i="49"/>
  <c r="E23" i="49"/>
  <c r="F24" i="49"/>
  <c r="E24" i="49"/>
  <c r="F25" i="49"/>
  <c r="E25" i="49"/>
  <c r="E5" i="51"/>
  <c r="F26" i="49"/>
  <c r="E26" i="49"/>
  <c r="F27" i="49"/>
  <c r="E27" i="49"/>
  <c r="F28" i="49"/>
  <c r="E28" i="49"/>
  <c r="F29" i="49"/>
  <c r="E29" i="49"/>
  <c r="F30" i="49"/>
  <c r="E30" i="49"/>
  <c r="F31" i="49"/>
  <c r="E31" i="49"/>
  <c r="F32" i="49"/>
  <c r="E32" i="49"/>
  <c r="F33" i="49"/>
  <c r="E33" i="49"/>
  <c r="F34" i="49"/>
  <c r="E34" i="49"/>
  <c r="F35" i="49"/>
  <c r="E35" i="49"/>
  <c r="F36" i="49"/>
  <c r="E36" i="49"/>
  <c r="F37" i="49"/>
  <c r="E37" i="49"/>
  <c r="F38" i="49"/>
  <c r="E38" i="49"/>
  <c r="F39" i="49"/>
  <c r="E39" i="49"/>
  <c r="F40" i="49"/>
  <c r="E40" i="49"/>
  <c r="F41" i="49"/>
  <c r="E41" i="49"/>
  <c r="F42" i="49"/>
  <c r="E42" i="49"/>
  <c r="F43" i="49"/>
  <c r="E43" i="49"/>
  <c r="F44" i="49"/>
  <c r="E44" i="49"/>
  <c r="F45" i="49"/>
  <c r="E45" i="49"/>
  <c r="F46" i="49"/>
  <c r="E46" i="49"/>
  <c r="F47" i="49"/>
  <c r="E47" i="49"/>
  <c r="F48" i="49"/>
  <c r="E48" i="49"/>
  <c r="F49" i="49"/>
  <c r="E49" i="49"/>
  <c r="E7" i="51"/>
  <c r="F50" i="49"/>
  <c r="E50" i="49"/>
  <c r="F51" i="49"/>
  <c r="E51" i="49"/>
  <c r="F52" i="49"/>
  <c r="E52" i="49"/>
  <c r="F53" i="49"/>
  <c r="E53" i="49"/>
  <c r="F54" i="49"/>
  <c r="E54" i="49"/>
  <c r="F55" i="49"/>
  <c r="E55" i="49"/>
  <c r="F56" i="49"/>
  <c r="E56" i="49"/>
  <c r="F57" i="49"/>
  <c r="E57" i="49"/>
  <c r="F58" i="49"/>
  <c r="E58" i="49"/>
  <c r="F59" i="49"/>
  <c r="E59" i="49"/>
  <c r="F60" i="49"/>
  <c r="E60" i="49"/>
  <c r="F61" i="49"/>
  <c r="E61" i="49"/>
  <c r="F62" i="49"/>
  <c r="E62" i="49"/>
  <c r="F63" i="49"/>
  <c r="E63" i="49"/>
  <c r="F64" i="49"/>
  <c r="E64" i="49"/>
  <c r="E8" i="51"/>
  <c r="F65" i="49"/>
  <c r="E65" i="49"/>
  <c r="F66" i="49"/>
  <c r="E66" i="49"/>
  <c r="F67" i="49"/>
  <c r="E67" i="49"/>
  <c r="F68" i="49"/>
  <c r="E68" i="49"/>
  <c r="F69" i="49"/>
  <c r="E69" i="49"/>
  <c r="F70" i="49"/>
  <c r="E70" i="49"/>
  <c r="F71" i="49"/>
  <c r="E71" i="49"/>
  <c r="F72" i="49"/>
  <c r="E72" i="49"/>
  <c r="F73" i="49"/>
  <c r="E73" i="49"/>
  <c r="F74" i="49"/>
  <c r="E74" i="49"/>
  <c r="F75" i="49"/>
  <c r="E75" i="49"/>
  <c r="F76" i="49"/>
  <c r="E76" i="49"/>
  <c r="F77" i="49"/>
  <c r="E77" i="49"/>
  <c r="F78" i="49"/>
  <c r="E78" i="49"/>
  <c r="F79" i="49"/>
  <c r="E79" i="49"/>
  <c r="F80" i="49"/>
  <c r="E80" i="49"/>
  <c r="F81" i="49"/>
  <c r="E81" i="49"/>
  <c r="F82" i="49"/>
  <c r="E82" i="49"/>
  <c r="F83" i="49"/>
  <c r="E83" i="49"/>
  <c r="E9" i="51"/>
  <c r="F84" i="49"/>
  <c r="E84" i="49"/>
  <c r="F85" i="49"/>
  <c r="E85" i="49"/>
  <c r="F86" i="49"/>
  <c r="E86" i="49"/>
  <c r="E10" i="51"/>
  <c r="F87" i="49"/>
  <c r="E87" i="49"/>
  <c r="F88" i="49"/>
  <c r="E88" i="49"/>
  <c r="F89" i="49"/>
  <c r="E89" i="49"/>
  <c r="E11" i="51"/>
  <c r="F90" i="49"/>
  <c r="E90" i="49"/>
  <c r="F91" i="49"/>
  <c r="E91" i="49"/>
  <c r="F92" i="49"/>
  <c r="E92" i="49"/>
  <c r="F93" i="49"/>
  <c r="E93" i="49"/>
  <c r="F94" i="49"/>
  <c r="E94" i="49"/>
  <c r="E12" i="51"/>
  <c r="F95" i="49"/>
  <c r="E95" i="49"/>
  <c r="E13" i="51"/>
  <c r="F96" i="49"/>
  <c r="E96" i="49"/>
  <c r="E14" i="51"/>
  <c r="F97" i="49"/>
  <c r="E97" i="49"/>
  <c r="E15" i="51"/>
  <c r="F98" i="49"/>
  <c r="E98" i="49"/>
  <c r="E16" i="51"/>
  <c r="F99" i="49"/>
  <c r="E99" i="49"/>
  <c r="F100" i="49"/>
  <c r="E100" i="49"/>
  <c r="E17" i="51"/>
  <c r="F101" i="49"/>
  <c r="E101" i="49"/>
  <c r="E18" i="51"/>
  <c r="F102" i="49"/>
  <c r="E102" i="49"/>
  <c r="F103" i="49"/>
  <c r="E103" i="49"/>
  <c r="F104" i="49"/>
  <c r="E104" i="49"/>
  <c r="F105" i="49"/>
  <c r="E105" i="49"/>
  <c r="F106" i="49"/>
  <c r="E106" i="49"/>
  <c r="F107" i="49"/>
  <c r="E107" i="49"/>
  <c r="F108" i="49"/>
  <c r="E108" i="49"/>
  <c r="F109" i="49"/>
  <c r="E109" i="49"/>
  <c r="F110" i="49"/>
  <c r="E110" i="49"/>
  <c r="F111" i="49"/>
  <c r="E111" i="49"/>
  <c r="F112" i="49"/>
  <c r="E112" i="49"/>
  <c r="F113" i="49"/>
  <c r="E113" i="49"/>
  <c r="F114" i="49"/>
  <c r="E114" i="49"/>
  <c r="F115" i="49"/>
  <c r="E115" i="49"/>
  <c r="F116" i="49"/>
  <c r="E116" i="49"/>
  <c r="F117" i="49"/>
  <c r="E117" i="49"/>
  <c r="F118" i="49"/>
  <c r="E118" i="49"/>
  <c r="F10" i="51"/>
  <c r="H115" i="38"/>
  <c r="J24" i="34"/>
  <c r="J17" i="43"/>
  <c r="F2" i="48"/>
  <c r="F121" i="48"/>
  <c r="G122" i="49"/>
  <c r="B5" i="49"/>
  <c r="C5" i="49"/>
  <c r="D5" i="49"/>
  <c r="B6" i="49"/>
  <c r="C6" i="49"/>
  <c r="D6" i="49"/>
  <c r="B7" i="49"/>
  <c r="C7" i="49"/>
  <c r="D7" i="49"/>
  <c r="B8" i="49"/>
  <c r="C8" i="49"/>
  <c r="D8" i="49"/>
  <c r="B9" i="49"/>
  <c r="C9" i="49"/>
  <c r="D9" i="49"/>
  <c r="B10" i="49"/>
  <c r="C10" i="49"/>
  <c r="D10" i="49"/>
  <c r="B11" i="49"/>
  <c r="C11" i="49"/>
  <c r="D11" i="49"/>
  <c r="B12" i="49"/>
  <c r="C12" i="49"/>
  <c r="D12" i="49"/>
  <c r="B13" i="49"/>
  <c r="C13" i="49"/>
  <c r="D13" i="49"/>
  <c r="B14" i="49"/>
  <c r="C14" i="49"/>
  <c r="D14" i="49"/>
  <c r="B15" i="49"/>
  <c r="C15" i="49"/>
  <c r="D15" i="49"/>
  <c r="B16" i="49"/>
  <c r="C16" i="49"/>
  <c r="D16" i="49"/>
  <c r="B17" i="49"/>
  <c r="C17" i="49"/>
  <c r="D17" i="49"/>
  <c r="B18" i="49"/>
  <c r="C18" i="49"/>
  <c r="D18" i="49"/>
  <c r="B19" i="49"/>
  <c r="C19" i="49"/>
  <c r="D19" i="49"/>
  <c r="B20" i="49"/>
  <c r="C20" i="49"/>
  <c r="D20" i="49"/>
  <c r="B21" i="49"/>
  <c r="C21" i="49"/>
  <c r="D21" i="49"/>
  <c r="B22" i="49"/>
  <c r="C22" i="49"/>
  <c r="D22" i="49"/>
  <c r="B23" i="49"/>
  <c r="C23" i="49"/>
  <c r="D23" i="49"/>
  <c r="B24" i="49"/>
  <c r="C24" i="49"/>
  <c r="D24" i="49"/>
  <c r="B25" i="49"/>
  <c r="C25" i="49"/>
  <c r="D25" i="49"/>
  <c r="B26" i="49"/>
  <c r="C26" i="49"/>
  <c r="D26" i="49"/>
  <c r="B27" i="49"/>
  <c r="C27" i="49"/>
  <c r="D27" i="49"/>
  <c r="B28" i="49"/>
  <c r="C28" i="49"/>
  <c r="D28" i="49"/>
  <c r="B29" i="49"/>
  <c r="C29" i="49"/>
  <c r="D29" i="49"/>
  <c r="B30" i="49"/>
  <c r="C30" i="49"/>
  <c r="D30" i="49"/>
  <c r="B31" i="49"/>
  <c r="C31" i="49"/>
  <c r="D31" i="49"/>
  <c r="B32" i="49"/>
  <c r="C32" i="49"/>
  <c r="D32" i="49"/>
  <c r="B33" i="49"/>
  <c r="C33" i="49"/>
  <c r="D33" i="49"/>
  <c r="B34" i="49"/>
  <c r="C34" i="49"/>
  <c r="D34" i="49"/>
  <c r="B35" i="49"/>
  <c r="C35" i="49"/>
  <c r="D35" i="49"/>
  <c r="B36" i="49"/>
  <c r="C36" i="49"/>
  <c r="D36" i="49"/>
  <c r="B37" i="49"/>
  <c r="C37" i="49"/>
  <c r="D37" i="49"/>
  <c r="B38" i="49"/>
  <c r="C38" i="49"/>
  <c r="D38" i="49"/>
  <c r="B39" i="49"/>
  <c r="C39" i="49"/>
  <c r="D39" i="49"/>
  <c r="B40" i="49"/>
  <c r="C40" i="49"/>
  <c r="D40" i="49"/>
  <c r="B41" i="49"/>
  <c r="C41" i="49"/>
  <c r="D41" i="49"/>
  <c r="B42" i="49"/>
  <c r="C42" i="49"/>
  <c r="D42" i="49"/>
  <c r="B43" i="49"/>
  <c r="C43" i="49"/>
  <c r="D43" i="49"/>
  <c r="B44" i="49"/>
  <c r="C44" i="49"/>
  <c r="D44" i="49"/>
  <c r="B45" i="49"/>
  <c r="C45" i="49"/>
  <c r="D45" i="49"/>
  <c r="B46" i="49"/>
  <c r="C46" i="49"/>
  <c r="D46" i="49"/>
  <c r="B47" i="49"/>
  <c r="C47" i="49"/>
  <c r="D47" i="49"/>
  <c r="B48" i="49"/>
  <c r="C48" i="49"/>
  <c r="D48" i="49"/>
  <c r="B49" i="49"/>
  <c r="C49" i="49"/>
  <c r="D49" i="49"/>
  <c r="B50" i="49"/>
  <c r="C50" i="49"/>
  <c r="D50" i="49"/>
  <c r="B51" i="49"/>
  <c r="C51" i="49"/>
  <c r="D51" i="49"/>
  <c r="B52" i="49"/>
  <c r="C52" i="49"/>
  <c r="D52" i="49"/>
  <c r="B53" i="49"/>
  <c r="C53" i="49"/>
  <c r="D53" i="49"/>
  <c r="B54" i="49"/>
  <c r="C54" i="49"/>
  <c r="D54" i="49"/>
  <c r="B55" i="49"/>
  <c r="C55" i="49"/>
  <c r="D55" i="49"/>
  <c r="B56" i="49"/>
  <c r="C56" i="49"/>
  <c r="D56" i="49"/>
  <c r="B57" i="49"/>
  <c r="C57" i="49"/>
  <c r="D57" i="49"/>
  <c r="B58" i="49"/>
  <c r="C58" i="49"/>
  <c r="D58" i="49"/>
  <c r="B59" i="49"/>
  <c r="C59" i="49"/>
  <c r="D59" i="49"/>
  <c r="B60" i="49"/>
  <c r="C60" i="49"/>
  <c r="D60" i="49"/>
  <c r="B61" i="49"/>
  <c r="C61" i="49"/>
  <c r="D61" i="49"/>
  <c r="B62" i="49"/>
  <c r="C62" i="49"/>
  <c r="D62" i="49"/>
  <c r="B63" i="49"/>
  <c r="C63" i="49"/>
  <c r="D63" i="49"/>
  <c r="B64" i="49"/>
  <c r="C64" i="49"/>
  <c r="D64" i="49"/>
  <c r="B65" i="49"/>
  <c r="C65" i="49"/>
  <c r="D65" i="49"/>
  <c r="B66" i="49"/>
  <c r="C66" i="49"/>
  <c r="D66" i="49"/>
  <c r="B67" i="49"/>
  <c r="C67" i="49"/>
  <c r="D67" i="49"/>
  <c r="B68" i="49"/>
  <c r="C68" i="49"/>
  <c r="D68" i="49"/>
  <c r="B69" i="49"/>
  <c r="C69" i="49"/>
  <c r="D69" i="49"/>
  <c r="B70" i="49"/>
  <c r="C70" i="49"/>
  <c r="D70" i="49"/>
  <c r="B71" i="49"/>
  <c r="C71" i="49"/>
  <c r="D71" i="49"/>
  <c r="B72" i="49"/>
  <c r="C72" i="49"/>
  <c r="D72" i="49"/>
  <c r="B73" i="49"/>
  <c r="C73" i="49"/>
  <c r="D73" i="49"/>
  <c r="B74" i="49"/>
  <c r="C74" i="49"/>
  <c r="D74" i="49"/>
  <c r="B75" i="49"/>
  <c r="C75" i="49"/>
  <c r="D75" i="49"/>
  <c r="B76" i="49"/>
  <c r="C76" i="49"/>
  <c r="D76" i="49"/>
  <c r="B77" i="49"/>
  <c r="C77" i="49"/>
  <c r="D77" i="49"/>
  <c r="B78" i="49"/>
  <c r="C78" i="49"/>
  <c r="D78" i="49"/>
  <c r="B79" i="49"/>
  <c r="C79" i="49"/>
  <c r="D79" i="49"/>
  <c r="B80" i="49"/>
  <c r="C80" i="49"/>
  <c r="D80" i="49"/>
  <c r="B81" i="49"/>
  <c r="C81" i="49"/>
  <c r="D81" i="49"/>
  <c r="B82" i="49"/>
  <c r="C82" i="49"/>
  <c r="D82" i="49"/>
  <c r="B83" i="49"/>
  <c r="C83" i="49"/>
  <c r="D83" i="49"/>
  <c r="B84" i="49"/>
  <c r="C84" i="49"/>
  <c r="D84" i="49"/>
  <c r="B85" i="49"/>
  <c r="C85" i="49"/>
  <c r="D85" i="49"/>
  <c r="B86" i="49"/>
  <c r="C86" i="49"/>
  <c r="D86" i="49"/>
  <c r="B87" i="49"/>
  <c r="C87" i="49"/>
  <c r="D87" i="49"/>
  <c r="B88" i="49"/>
  <c r="C88" i="49"/>
  <c r="D88" i="49"/>
  <c r="B89" i="49"/>
  <c r="C89" i="49"/>
  <c r="D89" i="49"/>
  <c r="B90" i="49"/>
  <c r="C90" i="49"/>
  <c r="D90" i="49"/>
  <c r="B91" i="49"/>
  <c r="C91" i="49"/>
  <c r="D91" i="49"/>
  <c r="B92" i="49"/>
  <c r="C92" i="49"/>
  <c r="D92" i="49"/>
  <c r="B93" i="49"/>
  <c r="C93" i="49"/>
  <c r="D93" i="49"/>
  <c r="B94" i="49"/>
  <c r="C94" i="49"/>
  <c r="D94" i="49"/>
  <c r="B95" i="49"/>
  <c r="C95" i="49"/>
  <c r="D95" i="49"/>
  <c r="B96" i="49"/>
  <c r="C96" i="49"/>
  <c r="D96" i="49"/>
  <c r="B97" i="49"/>
  <c r="C97" i="49"/>
  <c r="D97" i="49"/>
  <c r="B98" i="49"/>
  <c r="C98" i="49"/>
  <c r="D98" i="49"/>
  <c r="B99" i="49"/>
  <c r="C99" i="49"/>
  <c r="D99" i="49"/>
  <c r="B100" i="49"/>
  <c r="C100" i="49"/>
  <c r="D100" i="49"/>
  <c r="B101" i="49"/>
  <c r="C101" i="49"/>
  <c r="D101" i="49"/>
  <c r="B102" i="49"/>
  <c r="C102" i="49"/>
  <c r="D102" i="49"/>
  <c r="B103" i="49"/>
  <c r="C103" i="49"/>
  <c r="D103" i="49"/>
  <c r="B104" i="49"/>
  <c r="C104" i="49"/>
  <c r="D104" i="49"/>
  <c r="K14" i="34"/>
  <c r="B5" i="51"/>
  <c r="C5" i="51"/>
  <c r="D5" i="51"/>
  <c r="B6" i="51"/>
  <c r="C6" i="51"/>
  <c r="D6" i="51"/>
  <c r="B7" i="51"/>
  <c r="C7" i="51"/>
  <c r="D7" i="51"/>
  <c r="B8" i="51"/>
  <c r="C8" i="51"/>
  <c r="D8" i="51"/>
  <c r="B9" i="51"/>
  <c r="C9" i="51"/>
  <c r="D9" i="51"/>
  <c r="B10" i="51"/>
  <c r="C10" i="51"/>
  <c r="D10" i="51"/>
  <c r="B11" i="51"/>
  <c r="C11" i="51"/>
  <c r="D11" i="51"/>
  <c r="B12" i="51"/>
  <c r="C12" i="51"/>
  <c r="D12" i="51"/>
  <c r="B13" i="51"/>
  <c r="C13" i="51"/>
  <c r="D13" i="51"/>
  <c r="B14" i="51"/>
  <c r="C14" i="51"/>
  <c r="D14" i="51"/>
  <c r="B15" i="51"/>
  <c r="C15" i="51"/>
  <c r="D15" i="51"/>
  <c r="B16" i="51"/>
  <c r="C16" i="51"/>
  <c r="D16" i="51"/>
  <c r="B17" i="51"/>
  <c r="C17" i="51"/>
  <c r="D17" i="51"/>
  <c r="B18" i="51"/>
  <c r="C18" i="51"/>
  <c r="D18" i="51"/>
  <c r="C4" i="51"/>
  <c r="D4" i="51"/>
  <c r="B4" i="51"/>
  <c r="G15" i="49"/>
  <c r="G19" i="49"/>
  <c r="G23" i="49"/>
  <c r="G27" i="49"/>
  <c r="G32" i="49"/>
  <c r="F6" i="51"/>
  <c r="G39" i="49"/>
  <c r="G43" i="49"/>
  <c r="G48" i="49"/>
  <c r="G50" i="49"/>
  <c r="G51" i="49"/>
  <c r="G55" i="49"/>
  <c r="G62" i="49"/>
  <c r="G67" i="49"/>
  <c r="G71" i="49"/>
  <c r="G75" i="49"/>
  <c r="G78" i="49"/>
  <c r="G79" i="49"/>
  <c r="G87" i="49"/>
  <c r="G95" i="49"/>
  <c r="F13" i="51"/>
  <c r="G99" i="49"/>
  <c r="F17" i="51"/>
  <c r="G111" i="49"/>
  <c r="F119" i="49"/>
  <c r="E119" i="49"/>
  <c r="G119" i="49"/>
  <c r="J5" i="49"/>
  <c r="G5" i="49"/>
  <c r="F5" i="49"/>
  <c r="F120" i="48"/>
  <c r="B21" i="41"/>
  <c r="G21" i="41"/>
  <c r="K21" i="41"/>
  <c r="C21" i="41"/>
  <c r="D21" i="41"/>
  <c r="E21" i="41"/>
  <c r="F21" i="41"/>
  <c r="H21" i="41"/>
  <c r="I21" i="41"/>
  <c r="J21" i="41"/>
  <c r="A21" i="39"/>
  <c r="B21" i="39"/>
  <c r="C21" i="39"/>
  <c r="C20" i="39"/>
  <c r="B20" i="39"/>
  <c r="A20" i="39"/>
  <c r="C19" i="39"/>
  <c r="B19" i="39"/>
  <c r="A19" i="39"/>
  <c r="C18" i="39"/>
  <c r="B18" i="39"/>
  <c r="A18" i="39"/>
  <c r="A6" i="39"/>
  <c r="B6" i="39"/>
  <c r="C6" i="39"/>
  <c r="A7" i="39"/>
  <c r="B7" i="39"/>
  <c r="C7" i="39"/>
  <c r="A8" i="39"/>
  <c r="B8" i="39"/>
  <c r="C8" i="39"/>
  <c r="A9" i="39"/>
  <c r="B9" i="39"/>
  <c r="C9" i="39"/>
  <c r="A10" i="39"/>
  <c r="B10" i="39"/>
  <c r="C10" i="39"/>
  <c r="A11" i="39"/>
  <c r="B11" i="39"/>
  <c r="C11" i="39"/>
  <c r="A12" i="39"/>
  <c r="B12" i="39"/>
  <c r="C12" i="39"/>
  <c r="A13" i="39"/>
  <c r="B13" i="39"/>
  <c r="C13" i="39"/>
  <c r="A14" i="39"/>
  <c r="B14" i="39"/>
  <c r="C14" i="39"/>
  <c r="A15" i="39"/>
  <c r="B15" i="39"/>
  <c r="C15" i="39"/>
  <c r="A5" i="39"/>
  <c r="B5" i="39"/>
  <c r="C5" i="39"/>
  <c r="C4" i="39"/>
  <c r="B4" i="39"/>
  <c r="A4" i="39"/>
  <c r="C17" i="39"/>
  <c r="B17" i="39"/>
  <c r="A17" i="39"/>
  <c r="C16" i="39"/>
  <c r="B16" i="39"/>
  <c r="A16" i="39"/>
  <c r="K14" i="43"/>
  <c r="J22" i="44"/>
  <c r="J23" i="44"/>
  <c r="J24" i="44"/>
  <c r="J25" i="44"/>
  <c r="J26" i="44"/>
  <c r="J27" i="44"/>
  <c r="J28" i="44"/>
  <c r="J29" i="44"/>
  <c r="J30" i="44"/>
  <c r="J31" i="44"/>
  <c r="M31" i="44"/>
  <c r="J32" i="44"/>
  <c r="M32" i="44"/>
  <c r="J33" i="44"/>
  <c r="J34" i="44"/>
  <c r="J35" i="44"/>
  <c r="J21" i="44"/>
  <c r="K5" i="44"/>
  <c r="M5" i="44"/>
  <c r="K6" i="44"/>
  <c r="M6" i="44"/>
  <c r="K7" i="44"/>
  <c r="M7" i="44"/>
  <c r="K8" i="44"/>
  <c r="M8" i="44"/>
  <c r="K9" i="44"/>
  <c r="M9" i="44"/>
  <c r="K10" i="44"/>
  <c r="M10" i="44"/>
  <c r="K11" i="44"/>
  <c r="M11" i="44"/>
  <c r="K12" i="44"/>
  <c r="M12" i="44"/>
  <c r="K13" i="44"/>
  <c r="M13" i="44"/>
  <c r="K14" i="44"/>
  <c r="M14" i="44"/>
  <c r="K15" i="44"/>
  <c r="M15" i="44"/>
  <c r="K16" i="44"/>
  <c r="M16" i="44"/>
  <c r="K17" i="44"/>
  <c r="M17" i="44"/>
  <c r="K18" i="44"/>
  <c r="M18" i="44"/>
  <c r="L5" i="44"/>
  <c r="L6" i="44"/>
  <c r="L7" i="44"/>
  <c r="L8" i="44"/>
  <c r="L9" i="44"/>
  <c r="L10" i="44"/>
  <c r="L11" i="44"/>
  <c r="L12" i="44"/>
  <c r="L13" i="44"/>
  <c r="L14" i="44"/>
  <c r="L15" i="44"/>
  <c r="L16" i="44"/>
  <c r="L17" i="44"/>
  <c r="L18" i="44"/>
  <c r="L4" i="44"/>
  <c r="K4" i="44"/>
  <c r="M4" i="44"/>
  <c r="J6" i="44"/>
  <c r="J7" i="44"/>
  <c r="J8" i="44"/>
  <c r="J9" i="44"/>
  <c r="J10" i="44"/>
  <c r="J12" i="44"/>
  <c r="J13" i="44"/>
  <c r="J14" i="44"/>
  <c r="J15" i="44"/>
  <c r="J16" i="44"/>
  <c r="J17" i="44"/>
  <c r="J18" i="44"/>
  <c r="I5" i="44"/>
  <c r="I6" i="44"/>
  <c r="I7" i="44"/>
  <c r="I8" i="44"/>
  <c r="I9" i="44"/>
  <c r="I10" i="44"/>
  <c r="I11" i="44"/>
  <c r="I12" i="44"/>
  <c r="I13" i="44"/>
  <c r="I14" i="44"/>
  <c r="I15" i="44"/>
  <c r="I16" i="44"/>
  <c r="I17" i="44"/>
  <c r="I18" i="44"/>
  <c r="I4" i="44"/>
  <c r="H5" i="44"/>
  <c r="H6" i="44"/>
  <c r="H7" i="44"/>
  <c r="H8" i="44"/>
  <c r="H9" i="44"/>
  <c r="H10" i="44"/>
  <c r="H11" i="44"/>
  <c r="H12" i="44"/>
  <c r="H13" i="44"/>
  <c r="H14" i="44"/>
  <c r="H15" i="44"/>
  <c r="H16" i="44"/>
  <c r="H17" i="44"/>
  <c r="H18" i="44"/>
  <c r="H4" i="44"/>
  <c r="G5" i="44"/>
  <c r="G6" i="44"/>
  <c r="G7" i="44"/>
  <c r="G8" i="44"/>
  <c r="G9" i="44"/>
  <c r="G10" i="44"/>
  <c r="G11" i="44"/>
  <c r="G12" i="44"/>
  <c r="G13" i="44"/>
  <c r="G14" i="44"/>
  <c r="G15" i="44"/>
  <c r="G16" i="44"/>
  <c r="G17" i="44"/>
  <c r="G18" i="44"/>
  <c r="G4" i="44"/>
  <c r="F5" i="44"/>
  <c r="F6" i="44"/>
  <c r="F7" i="44"/>
  <c r="F8" i="44"/>
  <c r="F9" i="44"/>
  <c r="F10" i="44"/>
  <c r="F11" i="44"/>
  <c r="F12" i="44"/>
  <c r="F13" i="44"/>
  <c r="F14" i="44"/>
  <c r="F15" i="44"/>
  <c r="F16" i="44"/>
  <c r="F17" i="44"/>
  <c r="F18" i="44"/>
  <c r="F4" i="44"/>
  <c r="E5" i="44"/>
  <c r="E6" i="44"/>
  <c r="E7" i="44"/>
  <c r="E8" i="44"/>
  <c r="E9" i="44"/>
  <c r="E10" i="44"/>
  <c r="E11" i="44"/>
  <c r="E12" i="44"/>
  <c r="E13" i="44"/>
  <c r="E14" i="44"/>
  <c r="E15" i="44"/>
  <c r="E16" i="44"/>
  <c r="E17" i="44"/>
  <c r="E18" i="44"/>
  <c r="E4" i="44"/>
  <c r="J6" i="38"/>
  <c r="J7" i="38"/>
  <c r="J8" i="38"/>
  <c r="G110" i="38"/>
  <c r="E23" i="34"/>
  <c r="E16" i="43"/>
  <c r="J9" i="38"/>
  <c r="J10" i="38"/>
  <c r="J11" i="38"/>
  <c r="J11" i="44"/>
  <c r="J12" i="38"/>
  <c r="J13" i="38"/>
  <c r="G115" i="38"/>
  <c r="J23" i="34"/>
  <c r="J16" i="43"/>
  <c r="J14" i="38"/>
  <c r="J15" i="38"/>
  <c r="J16" i="38"/>
  <c r="J17" i="38"/>
  <c r="J18" i="38"/>
  <c r="J19" i="38"/>
  <c r="J20" i="38"/>
  <c r="J21" i="38"/>
  <c r="J22" i="38"/>
  <c r="J23" i="38"/>
  <c r="J24" i="38"/>
  <c r="J25" i="38"/>
  <c r="J26" i="38"/>
  <c r="J27" i="38"/>
  <c r="J28" i="38"/>
  <c r="J29" i="38"/>
  <c r="J30" i="38"/>
  <c r="J31" i="38"/>
  <c r="J32" i="38"/>
  <c r="J33" i="38"/>
  <c r="J34" i="38"/>
  <c r="J35" i="38"/>
  <c r="J36" i="38"/>
  <c r="J37" i="38"/>
  <c r="J38" i="38"/>
  <c r="J39" i="38"/>
  <c r="J40" i="38"/>
  <c r="J41" i="38"/>
  <c r="J42" i="38"/>
  <c r="J43" i="38"/>
  <c r="J44" i="38"/>
  <c r="J45" i="38"/>
  <c r="J46" i="38"/>
  <c r="J47" i="38"/>
  <c r="J48" i="38"/>
  <c r="J49" i="38"/>
  <c r="J50" i="38"/>
  <c r="J51" i="38"/>
  <c r="J52" i="38"/>
  <c r="J53" i="38"/>
  <c r="J54" i="38"/>
  <c r="J55" i="38"/>
  <c r="J56" i="38"/>
  <c r="J57" i="38"/>
  <c r="J58" i="38"/>
  <c r="J59" i="38"/>
  <c r="J60" i="38"/>
  <c r="J61" i="38"/>
  <c r="J62" i="38"/>
  <c r="J63" i="38"/>
  <c r="J64" i="38"/>
  <c r="J65" i="38"/>
  <c r="J66" i="38"/>
  <c r="J67" i="38"/>
  <c r="J68" i="38"/>
  <c r="J69" i="38"/>
  <c r="J70" i="38"/>
  <c r="J71" i="38"/>
  <c r="J72" i="38"/>
  <c r="J73" i="38"/>
  <c r="J74" i="38"/>
  <c r="J75" i="38"/>
  <c r="J76" i="38"/>
  <c r="J77" i="38"/>
  <c r="J78" i="38"/>
  <c r="J79" i="38"/>
  <c r="J80" i="38"/>
  <c r="J81" i="38"/>
  <c r="J82" i="38"/>
  <c r="J83" i="38"/>
  <c r="J84" i="38"/>
  <c r="J85" i="38"/>
  <c r="J86" i="38"/>
  <c r="J87" i="38"/>
  <c r="J88" i="38"/>
  <c r="J89" i="38"/>
  <c r="J90" i="38"/>
  <c r="J91" i="38"/>
  <c r="J92" i="38"/>
  <c r="J93" i="38"/>
  <c r="J94" i="38"/>
  <c r="M94" i="38"/>
  <c r="J95" i="38"/>
  <c r="M95" i="38"/>
  <c r="J96" i="38"/>
  <c r="M96" i="38"/>
  <c r="J97" i="38"/>
  <c r="M97" i="38"/>
  <c r="J98" i="38"/>
  <c r="M98" i="38"/>
  <c r="J99" i="38"/>
  <c r="M99" i="38"/>
  <c r="J100" i="38"/>
  <c r="M100" i="38"/>
  <c r="J101" i="38"/>
  <c r="J102" i="38"/>
  <c r="M102" i="38"/>
  <c r="J103" i="38"/>
  <c r="M103" i="38"/>
  <c r="J5" i="38"/>
  <c r="G109" i="38"/>
  <c r="J4" i="44"/>
  <c r="G108" i="38"/>
  <c r="C23" i="34"/>
  <c r="C16" i="43"/>
  <c r="C18" i="43"/>
  <c r="J5" i="44"/>
  <c r="J4" i="38"/>
  <c r="A125" i="36"/>
  <c r="B125" i="36"/>
  <c r="C125" i="36"/>
  <c r="A126" i="36"/>
  <c r="B126" i="36"/>
  <c r="C126" i="36"/>
  <c r="A127" i="36"/>
  <c r="B127" i="36"/>
  <c r="C127" i="36"/>
  <c r="A128" i="36"/>
  <c r="B128" i="36"/>
  <c r="C128" i="36"/>
  <c r="A129" i="36"/>
  <c r="B129" i="36"/>
  <c r="C129" i="36"/>
  <c r="A130" i="36"/>
  <c r="B130" i="36"/>
  <c r="C130" i="36"/>
  <c r="A131" i="36"/>
  <c r="B131" i="36"/>
  <c r="C131" i="36"/>
  <c r="A132" i="36"/>
  <c r="B132" i="36"/>
  <c r="C132" i="36"/>
  <c r="A133" i="36"/>
  <c r="B133" i="36"/>
  <c r="C133" i="36"/>
  <c r="A134" i="36"/>
  <c r="B134" i="36"/>
  <c r="C134" i="36"/>
  <c r="A135" i="36"/>
  <c r="B135" i="36"/>
  <c r="C135" i="36"/>
  <c r="A136" i="36"/>
  <c r="B136" i="36"/>
  <c r="C136" i="36"/>
  <c r="A137" i="36"/>
  <c r="B137" i="36"/>
  <c r="C137" i="36"/>
  <c r="A138" i="36"/>
  <c r="B138" i="36"/>
  <c r="C138" i="36"/>
  <c r="C124" i="36"/>
  <c r="B124" i="36"/>
  <c r="A124" i="36"/>
  <c r="A105" i="36"/>
  <c r="B105" i="36"/>
  <c r="C105" i="36"/>
  <c r="A106" i="36"/>
  <c r="B106" i="36"/>
  <c r="C106" i="36"/>
  <c r="A107" i="36"/>
  <c r="B107" i="36"/>
  <c r="C107" i="36"/>
  <c r="A108" i="36"/>
  <c r="B108" i="36"/>
  <c r="C108" i="36"/>
  <c r="A109" i="36"/>
  <c r="B109" i="36"/>
  <c r="C109" i="36"/>
  <c r="A110" i="36"/>
  <c r="B110" i="36"/>
  <c r="C110" i="36"/>
  <c r="A111" i="36"/>
  <c r="B111" i="36"/>
  <c r="C111" i="36"/>
  <c r="A112" i="36"/>
  <c r="B112" i="36"/>
  <c r="C112" i="36"/>
  <c r="A113" i="36"/>
  <c r="B113" i="36"/>
  <c r="C113" i="36"/>
  <c r="A114" i="36"/>
  <c r="B114" i="36"/>
  <c r="C114" i="36"/>
  <c r="A115" i="36"/>
  <c r="B115" i="36"/>
  <c r="C115" i="36"/>
  <c r="A116" i="36"/>
  <c r="B116" i="36"/>
  <c r="C116" i="36"/>
  <c r="A117" i="36"/>
  <c r="B117" i="36"/>
  <c r="C117" i="36"/>
  <c r="A118" i="36"/>
  <c r="B118" i="36"/>
  <c r="C118" i="36"/>
  <c r="A119" i="36"/>
  <c r="B119" i="36"/>
  <c r="C119" i="36"/>
  <c r="A120" i="36"/>
  <c r="B120" i="36"/>
  <c r="C120" i="36"/>
  <c r="A121" i="36"/>
  <c r="B121" i="36"/>
  <c r="C121" i="36"/>
  <c r="A122" i="36"/>
  <c r="B122" i="36"/>
  <c r="C122" i="36"/>
  <c r="A123" i="36"/>
  <c r="B123" i="36"/>
  <c r="C123" i="36"/>
  <c r="C104" i="36"/>
  <c r="B104" i="36"/>
  <c r="A104" i="36"/>
  <c r="C6" i="36"/>
  <c r="C7" i="36"/>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69" i="36"/>
  <c r="C70" i="36"/>
  <c r="C71" i="36"/>
  <c r="C72" i="36"/>
  <c r="C73" i="36"/>
  <c r="C74" i="36"/>
  <c r="C75" i="36"/>
  <c r="C76" i="36"/>
  <c r="C77" i="36"/>
  <c r="C78" i="36"/>
  <c r="C79" i="36"/>
  <c r="C80" i="36"/>
  <c r="C81" i="36"/>
  <c r="C82" i="36"/>
  <c r="C83" i="36"/>
  <c r="C84" i="36"/>
  <c r="C85" i="36"/>
  <c r="C86" i="36"/>
  <c r="C87" i="36"/>
  <c r="C88" i="36"/>
  <c r="C89" i="36"/>
  <c r="C90" i="36"/>
  <c r="C91" i="36"/>
  <c r="C92" i="36"/>
  <c r="C93" i="36"/>
  <c r="C94" i="36"/>
  <c r="C95" i="36"/>
  <c r="C96" i="36"/>
  <c r="C97" i="36"/>
  <c r="C98" i="36"/>
  <c r="C99" i="36"/>
  <c r="C100" i="36"/>
  <c r="C101" i="36"/>
  <c r="C102" i="36"/>
  <c r="C103" i="36"/>
  <c r="C5" i="36"/>
  <c r="C4" i="36"/>
  <c r="B6" i="36"/>
  <c r="B7" i="36"/>
  <c r="B8" i="36"/>
  <c r="B9" i="36"/>
  <c r="B10" i="36"/>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B99" i="36"/>
  <c r="B100" i="36"/>
  <c r="B101" i="36"/>
  <c r="B102" i="36"/>
  <c r="B103" i="36"/>
  <c r="B5" i="36"/>
  <c r="B4"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5" i="36"/>
  <c r="A4" i="36"/>
  <c r="F5" i="42"/>
  <c r="F6" i="42"/>
  <c r="F7" i="42"/>
  <c r="F8" i="42"/>
  <c r="F9" i="42"/>
  <c r="F10" i="42"/>
  <c r="F11" i="42"/>
  <c r="F12" i="42"/>
  <c r="F13" i="42"/>
  <c r="F14" i="42"/>
  <c r="F15" i="42"/>
  <c r="F16" i="42"/>
  <c r="F17" i="42"/>
  <c r="F18" i="42"/>
  <c r="Q7" i="36"/>
  <c r="Q7" i="39"/>
  <c r="P12" i="36"/>
  <c r="I19" i="36"/>
  <c r="N19" i="36"/>
  <c r="P20" i="36"/>
  <c r="Q24" i="36"/>
  <c r="E28" i="36"/>
  <c r="P31" i="36"/>
  <c r="T31" i="36"/>
  <c r="S31" i="36"/>
  <c r="R54" i="36"/>
  <c r="I57" i="36"/>
  <c r="N57" i="36"/>
  <c r="P59" i="36"/>
  <c r="S59" i="36"/>
  <c r="Q73" i="36"/>
  <c r="E77" i="36"/>
  <c r="P79" i="36"/>
  <c r="T79" i="36"/>
  <c r="I101" i="36"/>
  <c r="I109" i="36"/>
  <c r="N109" i="36"/>
  <c r="Q117" i="36"/>
  <c r="P123" i="36"/>
  <c r="E129" i="36"/>
  <c r="G4" i="36"/>
  <c r="K14" i="41"/>
  <c r="J23" i="42"/>
  <c r="J24" i="42"/>
  <c r="J127" i="36"/>
  <c r="J25" i="42"/>
  <c r="M25" i="42"/>
  <c r="J26" i="42"/>
  <c r="J27" i="42"/>
  <c r="J28" i="42"/>
  <c r="J29" i="42"/>
  <c r="J30" i="42"/>
  <c r="J31" i="42"/>
  <c r="J134" i="36"/>
  <c r="J32" i="42"/>
  <c r="J33" i="42"/>
  <c r="J34" i="42"/>
  <c r="J35" i="42"/>
  <c r="J22" i="42"/>
  <c r="M22" i="42"/>
  <c r="J21" i="42"/>
  <c r="E5" i="42"/>
  <c r="E6" i="42"/>
  <c r="E7" i="42"/>
  <c r="E8" i="42"/>
  <c r="E9" i="42"/>
  <c r="E10" i="42"/>
  <c r="E11" i="42"/>
  <c r="E12" i="42"/>
  <c r="E13" i="42"/>
  <c r="E14" i="42"/>
  <c r="E15" i="42"/>
  <c r="E16" i="42"/>
  <c r="E17" i="42"/>
  <c r="E18" i="42"/>
  <c r="E4" i="42"/>
  <c r="G7" i="42"/>
  <c r="H7" i="42"/>
  <c r="I7" i="42"/>
  <c r="J7" i="42"/>
  <c r="K7" i="42"/>
  <c r="M7" i="42"/>
  <c r="L7" i="42"/>
  <c r="H5" i="42"/>
  <c r="I5" i="42"/>
  <c r="J5" i="42"/>
  <c r="K5" i="42"/>
  <c r="M5" i="42"/>
  <c r="L5" i="42"/>
  <c r="H6" i="42"/>
  <c r="I6" i="42"/>
  <c r="K6" i="42"/>
  <c r="M6" i="42"/>
  <c r="L6" i="42"/>
  <c r="H8" i="42"/>
  <c r="I8" i="42"/>
  <c r="J8" i="42"/>
  <c r="K8" i="42"/>
  <c r="M8" i="42"/>
  <c r="L8" i="42"/>
  <c r="H9" i="42"/>
  <c r="I9" i="42"/>
  <c r="J9" i="42"/>
  <c r="K9" i="42"/>
  <c r="M9" i="42"/>
  <c r="L9" i="42"/>
  <c r="H10" i="42"/>
  <c r="I10" i="42"/>
  <c r="J10" i="42"/>
  <c r="K10" i="42"/>
  <c r="M10" i="42"/>
  <c r="L10" i="42"/>
  <c r="H11" i="42"/>
  <c r="I11" i="42"/>
  <c r="J11" i="42"/>
  <c r="K11" i="42"/>
  <c r="M11" i="42"/>
  <c r="L11" i="42"/>
  <c r="H12" i="42"/>
  <c r="I12" i="42"/>
  <c r="J12" i="42"/>
  <c r="K12" i="42"/>
  <c r="M12" i="42"/>
  <c r="L12" i="42"/>
  <c r="H13" i="42"/>
  <c r="I13" i="42"/>
  <c r="J13" i="42"/>
  <c r="K13" i="42"/>
  <c r="M13" i="42"/>
  <c r="L13" i="42"/>
  <c r="H14" i="42"/>
  <c r="I14" i="42"/>
  <c r="J14" i="42"/>
  <c r="K14" i="42"/>
  <c r="M14" i="42"/>
  <c r="L14" i="42"/>
  <c r="H15" i="42"/>
  <c r="I15" i="42"/>
  <c r="J15" i="42"/>
  <c r="K15" i="42"/>
  <c r="M15" i="42"/>
  <c r="L15" i="42"/>
  <c r="H16" i="42"/>
  <c r="I16" i="42"/>
  <c r="J16" i="42"/>
  <c r="K16" i="42"/>
  <c r="M16" i="42"/>
  <c r="L16" i="42"/>
  <c r="H17" i="42"/>
  <c r="I17" i="42"/>
  <c r="J17" i="42"/>
  <c r="K17" i="42"/>
  <c r="M17" i="42"/>
  <c r="L17" i="42"/>
  <c r="H18" i="42"/>
  <c r="I18" i="42"/>
  <c r="J18" i="42"/>
  <c r="K18" i="42"/>
  <c r="M18" i="42"/>
  <c r="L18" i="42"/>
  <c r="L4" i="42"/>
  <c r="K4" i="42"/>
  <c r="M4" i="42"/>
  <c r="I4" i="42"/>
  <c r="H4" i="42"/>
  <c r="G5" i="42"/>
  <c r="G6" i="42"/>
  <c r="G8" i="42"/>
  <c r="G9" i="42"/>
  <c r="G10" i="42"/>
  <c r="G11" i="42"/>
  <c r="G12" i="42"/>
  <c r="G13" i="42"/>
  <c r="G14" i="42"/>
  <c r="G15" i="42"/>
  <c r="G16" i="42"/>
  <c r="G17" i="42"/>
  <c r="G18" i="42"/>
  <c r="G4" i="42"/>
  <c r="F4" i="42"/>
  <c r="K22" i="28"/>
  <c r="J6" i="25"/>
  <c r="G113" i="25"/>
  <c r="J7" i="25"/>
  <c r="M7" i="25"/>
  <c r="J4" i="42"/>
  <c r="J8" i="25"/>
  <c r="J9" i="25"/>
  <c r="J90" i="25"/>
  <c r="J91" i="25"/>
  <c r="J91" i="36"/>
  <c r="J92" i="25"/>
  <c r="J93" i="25"/>
  <c r="J93" i="36"/>
  <c r="J94" i="25"/>
  <c r="J95" i="25"/>
  <c r="J96" i="25"/>
  <c r="M96" i="25"/>
  <c r="J97" i="25"/>
  <c r="M97" i="25"/>
  <c r="J98" i="25"/>
  <c r="J99" i="25"/>
  <c r="J100" i="25"/>
  <c r="M100" i="25"/>
  <c r="J101" i="25"/>
  <c r="J102" i="25"/>
  <c r="J103" i="25"/>
  <c r="M103" i="25"/>
  <c r="J5" i="25"/>
  <c r="J5" i="36"/>
  <c r="J5" i="39"/>
  <c r="J4" i="25"/>
  <c r="J6" i="47"/>
  <c r="M6" i="47"/>
  <c r="H29" i="47"/>
  <c r="J7" i="47"/>
  <c r="J8" i="47"/>
  <c r="G31" i="47"/>
  <c r="M8" i="47"/>
  <c r="H31" i="47"/>
  <c r="F16" i="46"/>
  <c r="J9" i="47"/>
  <c r="J109" i="36"/>
  <c r="M9" i="47"/>
  <c r="H32" i="47"/>
  <c r="G17" i="28"/>
  <c r="J10" i="47"/>
  <c r="J110" i="36"/>
  <c r="M10" i="47"/>
  <c r="J11" i="47"/>
  <c r="J12" i="47"/>
  <c r="J112" i="36"/>
  <c r="G35" i="47"/>
  <c r="J15" i="46"/>
  <c r="J13" i="47"/>
  <c r="J113" i="36"/>
  <c r="J14" i="47"/>
  <c r="J15" i="47"/>
  <c r="J16" i="47"/>
  <c r="J17" i="47"/>
  <c r="J18" i="47"/>
  <c r="J19" i="47"/>
  <c r="J20" i="47"/>
  <c r="J120" i="36"/>
  <c r="J21" i="47"/>
  <c r="J22" i="47"/>
  <c r="J23" i="47"/>
  <c r="J123" i="36"/>
  <c r="J5" i="47"/>
  <c r="J105" i="36"/>
  <c r="J17" i="39"/>
  <c r="M5" i="47"/>
  <c r="J4" i="47"/>
  <c r="H33" i="47"/>
  <c r="M35" i="44"/>
  <c r="J26" i="43"/>
  <c r="I26" i="43"/>
  <c r="H26" i="43"/>
  <c r="G26" i="43"/>
  <c r="F26" i="43"/>
  <c r="E26" i="43"/>
  <c r="D26" i="43"/>
  <c r="C26" i="43"/>
  <c r="B26" i="43"/>
  <c r="M21" i="42"/>
  <c r="J22" i="39"/>
  <c r="J6" i="42"/>
  <c r="Q4" i="39"/>
  <c r="H28" i="36"/>
  <c r="M28" i="36"/>
  <c r="P28" i="36"/>
  <c r="H12" i="36"/>
  <c r="H10" i="39"/>
  <c r="F31" i="36"/>
  <c r="K31" i="36"/>
  <c r="F59" i="36"/>
  <c r="E39" i="36"/>
  <c r="U39" i="36"/>
  <c r="Q23" i="36"/>
  <c r="G119" i="36"/>
  <c r="H77" i="36"/>
  <c r="F79" i="36"/>
  <c r="K79" i="36"/>
  <c r="E59" i="36"/>
  <c r="Q59" i="36"/>
  <c r="H133" i="36"/>
  <c r="M133" i="36"/>
  <c r="G59" i="36"/>
  <c r="I59" i="36"/>
  <c r="E106" i="36"/>
  <c r="Q26" i="36"/>
  <c r="F108" i="36"/>
  <c r="K108" i="36"/>
  <c r="E134" i="36"/>
  <c r="E75" i="36"/>
  <c r="G75" i="36"/>
  <c r="I60" i="36"/>
  <c r="G134" i="36"/>
  <c r="L134" i="36"/>
  <c r="G71" i="36"/>
  <c r="E137" i="36"/>
  <c r="U137" i="36"/>
  <c r="H74" i="36"/>
  <c r="H75" i="36"/>
  <c r="H122" i="36"/>
  <c r="I105" i="36"/>
  <c r="I17" i="39"/>
  <c r="Q105" i="36"/>
  <c r="Q17" i="39"/>
  <c r="H101" i="36"/>
  <c r="I93" i="36"/>
  <c r="N93" i="36"/>
  <c r="G79" i="36"/>
  <c r="H79" i="36"/>
  <c r="E79" i="36"/>
  <c r="Q79" i="36"/>
  <c r="I79" i="36"/>
  <c r="F122" i="36"/>
  <c r="Q75" i="36"/>
  <c r="Q119" i="36"/>
  <c r="F119" i="36"/>
  <c r="K119" i="36"/>
  <c r="Q64" i="36"/>
  <c r="E64" i="36"/>
  <c r="H83" i="36"/>
  <c r="Q45" i="36"/>
  <c r="E72" i="36"/>
  <c r="G31" i="36"/>
  <c r="Q123" i="36"/>
  <c r="F20" i="36"/>
  <c r="F23" i="36"/>
  <c r="H59" i="36"/>
  <c r="M59" i="36"/>
  <c r="E20" i="36"/>
  <c r="U20" i="36"/>
  <c r="H20" i="36"/>
  <c r="E62" i="36"/>
  <c r="U62" i="36"/>
  <c r="E45" i="36"/>
  <c r="I20" i="36"/>
  <c r="I4" i="36"/>
  <c r="I4" i="39"/>
  <c r="E31" i="36"/>
  <c r="E120" i="36"/>
  <c r="U120" i="36"/>
  <c r="I31" i="36"/>
  <c r="H103" i="36"/>
  <c r="I83" i="36"/>
  <c r="Q77" i="36"/>
  <c r="P77" i="36"/>
  <c r="Q69" i="36"/>
  <c r="F69" i="36"/>
  <c r="E69" i="36"/>
  <c r="P69" i="36"/>
  <c r="H117" i="36"/>
  <c r="I77" i="36"/>
  <c r="G109" i="36"/>
  <c r="G98" i="36"/>
  <c r="P98" i="36"/>
  <c r="F98" i="36"/>
  <c r="I98" i="36"/>
  <c r="H69" i="36"/>
  <c r="Q83" i="36"/>
  <c r="I69" i="36"/>
  <c r="G77" i="36"/>
  <c r="H4" i="36"/>
  <c r="F77" i="36"/>
  <c r="E95" i="36"/>
  <c r="E26" i="36"/>
  <c r="I63" i="36"/>
  <c r="F63" i="36"/>
  <c r="G60" i="36"/>
  <c r="F60" i="36"/>
  <c r="K60" i="36"/>
  <c r="F120" i="36"/>
  <c r="P120" i="36"/>
  <c r="G120" i="36"/>
  <c r="L120" i="36"/>
  <c r="Q120" i="36"/>
  <c r="P73" i="36"/>
  <c r="G73" i="36"/>
  <c r="L73" i="36"/>
  <c r="I73" i="36"/>
  <c r="G12" i="36"/>
  <c r="F12" i="36"/>
  <c r="I12" i="36"/>
  <c r="N12" i="36"/>
  <c r="N10" i="39"/>
  <c r="P83" i="36"/>
  <c r="E12" i="36"/>
  <c r="Q12" i="36"/>
  <c r="Q10" i="39"/>
  <c r="F83" i="36"/>
  <c r="I135" i="36"/>
  <c r="N135" i="36"/>
  <c r="H135" i="36"/>
  <c r="M135" i="36"/>
  <c r="G106" i="36"/>
  <c r="P106" i="36"/>
  <c r="S106" i="36"/>
  <c r="J94" i="36"/>
  <c r="G56" i="36"/>
  <c r="Q56" i="36"/>
  <c r="P56" i="36"/>
  <c r="H56" i="36"/>
  <c r="H30" i="36"/>
  <c r="E30" i="36"/>
  <c r="H120" i="36"/>
  <c r="M120" i="36"/>
  <c r="P95" i="36"/>
  <c r="T95" i="36"/>
  <c r="G69" i="36"/>
  <c r="F56" i="36"/>
  <c r="E56" i="36"/>
  <c r="E98" i="36"/>
  <c r="U98" i="36"/>
  <c r="H114" i="36"/>
  <c r="G91" i="36"/>
  <c r="L91" i="36"/>
  <c r="H98" i="36"/>
  <c r="G14" i="36"/>
  <c r="P14" i="36"/>
  <c r="E123" i="36"/>
  <c r="U123" i="36"/>
  <c r="H94" i="36"/>
  <c r="G94" i="36"/>
  <c r="I133" i="36"/>
  <c r="E133" i="36"/>
  <c r="U133" i="36"/>
  <c r="G133" i="36"/>
  <c r="I129" i="36"/>
  <c r="N129" i="36"/>
  <c r="F129" i="36"/>
  <c r="K129" i="36"/>
  <c r="G129" i="36"/>
  <c r="P125" i="36"/>
  <c r="E125" i="36"/>
  <c r="U125" i="36"/>
  <c r="G125" i="36"/>
  <c r="H125" i="36"/>
  <c r="M125" i="36"/>
  <c r="H92" i="36"/>
  <c r="M92" i="36"/>
  <c r="G92" i="36"/>
  <c r="Q88" i="36"/>
  <c r="H88" i="36"/>
  <c r="E88" i="36"/>
  <c r="U88" i="36"/>
  <c r="I88" i="36"/>
  <c r="P88" i="36"/>
  <c r="S88" i="36"/>
  <c r="I81" i="36"/>
  <c r="N81" i="36"/>
  <c r="H27" i="36"/>
  <c r="E27" i="36"/>
  <c r="U27" i="36"/>
  <c r="G27" i="36"/>
  <c r="G9" i="36"/>
  <c r="H9" i="36"/>
  <c r="E135" i="36"/>
  <c r="U135" i="36"/>
  <c r="E4" i="36"/>
  <c r="E11" i="36"/>
  <c r="Q133" i="36"/>
  <c r="F125" i="36"/>
  <c r="K125" i="36"/>
  <c r="H105" i="36"/>
  <c r="H17" i="39"/>
  <c r="E110" i="36"/>
  <c r="U110" i="36"/>
  <c r="F95" i="36"/>
  <c r="K95" i="36"/>
  <c r="H95" i="36"/>
  <c r="M95" i="36"/>
  <c r="Q95" i="36"/>
  <c r="G95" i="36"/>
  <c r="Q91" i="36"/>
  <c r="P91" i="36"/>
  <c r="E91" i="36"/>
  <c r="F91" i="36"/>
  <c r="H91" i="36"/>
  <c r="F41" i="36"/>
  <c r="K41" i="36"/>
  <c r="G30" i="36"/>
  <c r="P30" i="36"/>
  <c r="Q30" i="36"/>
  <c r="I30" i="36"/>
  <c r="H26" i="36"/>
  <c r="G26" i="36"/>
  <c r="L26" i="36"/>
  <c r="P26" i="36"/>
  <c r="G123" i="36"/>
  <c r="F123" i="36"/>
  <c r="I123" i="36"/>
  <c r="N123" i="36"/>
  <c r="Q113" i="36"/>
  <c r="E113" i="36"/>
  <c r="H113" i="36"/>
  <c r="M113" i="36"/>
  <c r="F94" i="36"/>
  <c r="K94" i="36"/>
  <c r="P94" i="36"/>
  <c r="I94" i="36"/>
  <c r="Q94" i="36"/>
  <c r="I90" i="36"/>
  <c r="E90" i="36"/>
  <c r="F4" i="36"/>
  <c r="K4" i="36"/>
  <c r="K4" i="39"/>
  <c r="P4" i="36"/>
  <c r="S4" i="36"/>
  <c r="E14" i="36"/>
  <c r="I78" i="36"/>
  <c r="N78" i="36"/>
  <c r="F133" i="36"/>
  <c r="H123" i="36"/>
  <c r="M123" i="36"/>
  <c r="I125" i="36"/>
  <c r="F92" i="36"/>
  <c r="K92" i="36"/>
  <c r="Q72" i="36"/>
  <c r="H129" i="36"/>
  <c r="M129" i="36"/>
  <c r="F88" i="36"/>
  <c r="K88" i="36"/>
  <c r="Q129" i="36"/>
  <c r="P112" i="36"/>
  <c r="T112" i="36"/>
  <c r="Q50" i="36"/>
  <c r="P137" i="36"/>
  <c r="S137" i="36"/>
  <c r="H137" i="36"/>
  <c r="F107" i="36"/>
  <c r="K107" i="36"/>
  <c r="G84" i="36"/>
  <c r="P84" i="36"/>
  <c r="G78" i="36"/>
  <c r="L78" i="36"/>
  <c r="P78" i="36"/>
  <c r="E121" i="36"/>
  <c r="U121" i="36"/>
  <c r="G121" i="36"/>
  <c r="Q121" i="36"/>
  <c r="H121" i="36"/>
  <c r="M121" i="36"/>
  <c r="I121" i="36"/>
  <c r="F121" i="36"/>
  <c r="J121" i="36"/>
  <c r="I118" i="36"/>
  <c r="N118" i="36"/>
  <c r="H118" i="36"/>
  <c r="M118" i="36"/>
  <c r="G105" i="36"/>
  <c r="L105" i="36"/>
  <c r="L17" i="39"/>
  <c r="P105" i="36"/>
  <c r="T105" i="36"/>
  <c r="E101" i="36"/>
  <c r="F101" i="36"/>
  <c r="K101" i="36"/>
  <c r="P101" i="36"/>
  <c r="S101" i="36"/>
  <c r="Q101" i="36"/>
  <c r="P68" i="36"/>
  <c r="H55" i="36"/>
  <c r="M55" i="36"/>
  <c r="F48" i="36"/>
  <c r="I48" i="36"/>
  <c r="N48" i="36"/>
  <c r="Q48" i="36"/>
  <c r="P41" i="36"/>
  <c r="H24" i="36"/>
  <c r="G24" i="36"/>
  <c r="L24" i="36"/>
  <c r="I24" i="36"/>
  <c r="P24" i="36"/>
  <c r="E21" i="36"/>
  <c r="G21" i="36"/>
  <c r="P21" i="36"/>
  <c r="I14" i="36"/>
  <c r="F14" i="36"/>
  <c r="Q14" i="36"/>
  <c r="Q12" i="39"/>
  <c r="H14" i="36"/>
  <c r="P11" i="36"/>
  <c r="P9" i="39"/>
  <c r="S9" i="39"/>
  <c r="I11" i="36"/>
  <c r="I9" i="39"/>
  <c r="G11" i="36"/>
  <c r="L9" i="39"/>
  <c r="F110" i="36"/>
  <c r="P110" i="36"/>
  <c r="S110" i="36"/>
  <c r="G110" i="36"/>
  <c r="Q110" i="36"/>
  <c r="P81" i="36"/>
  <c r="S81" i="36"/>
  <c r="F74" i="36"/>
  <c r="G74" i="36"/>
  <c r="P74" i="36"/>
  <c r="I74" i="36"/>
  <c r="E70" i="36"/>
  <c r="G70" i="36"/>
  <c r="L70" i="36"/>
  <c r="H6" i="36"/>
  <c r="F6" i="36"/>
  <c r="K6" i="36"/>
  <c r="K6" i="39"/>
  <c r="G6" i="36"/>
  <c r="P20" i="39"/>
  <c r="T20" i="39"/>
  <c r="F20" i="39"/>
  <c r="K20" i="39"/>
  <c r="E46" i="36"/>
  <c r="U46" i="36"/>
  <c r="Q74" i="36"/>
  <c r="Q81" i="36"/>
  <c r="H84" i="36"/>
  <c r="Q118" i="36"/>
  <c r="H44" i="36"/>
  <c r="M44" i="36"/>
  <c r="Q98" i="36"/>
  <c r="P114" i="36"/>
  <c r="E114" i="36"/>
  <c r="Q114" i="36"/>
  <c r="I75" i="36"/>
  <c r="F75" i="36"/>
  <c r="P75" i="36"/>
  <c r="T75" i="36"/>
  <c r="H33" i="36"/>
  <c r="M33" i="36"/>
  <c r="P33" i="36"/>
  <c r="Q33" i="36"/>
  <c r="F33" i="36"/>
  <c r="K33" i="36"/>
  <c r="G33" i="36"/>
  <c r="P136" i="36"/>
  <c r="S136" i="36"/>
  <c r="Q136" i="36"/>
  <c r="Q122" i="36"/>
  <c r="H106" i="36"/>
  <c r="Q106" i="36"/>
  <c r="I106" i="36"/>
  <c r="Q52" i="36"/>
  <c r="G52" i="36"/>
  <c r="H52" i="36"/>
  <c r="G28" i="36"/>
  <c r="L28" i="36"/>
  <c r="I28" i="36"/>
  <c r="F28" i="36"/>
  <c r="G18" i="36"/>
  <c r="P18" i="36"/>
  <c r="J101" i="36"/>
  <c r="P115" i="36"/>
  <c r="E102" i="36"/>
  <c r="H102" i="36"/>
  <c r="M102" i="36"/>
  <c r="Q102" i="36"/>
  <c r="P93" i="36"/>
  <c r="G93" i="36"/>
  <c r="F93" i="36"/>
  <c r="Q93" i="36"/>
  <c r="E66" i="36"/>
  <c r="U66" i="36"/>
  <c r="E61" i="36"/>
  <c r="U61" i="36"/>
  <c r="F61" i="36"/>
  <c r="H61" i="36"/>
  <c r="Q61" i="36"/>
  <c r="G61" i="36"/>
  <c r="L61" i="36"/>
  <c r="E53" i="36"/>
  <c r="H51" i="36"/>
  <c r="M51" i="36"/>
  <c r="I49" i="36"/>
  <c r="Q49" i="36"/>
  <c r="G49" i="36"/>
  <c r="H49" i="36"/>
  <c r="F46" i="36"/>
  <c r="H46" i="36"/>
  <c r="M46" i="36"/>
  <c r="I46" i="36"/>
  <c r="P46" i="36"/>
  <c r="P34" i="36"/>
  <c r="S34" i="36"/>
  <c r="P25" i="36"/>
  <c r="G25" i="36"/>
  <c r="Q25" i="36"/>
  <c r="I25" i="36"/>
  <c r="H19" i="36"/>
  <c r="G19" i="36"/>
  <c r="Q19" i="36"/>
  <c r="P19" i="36"/>
  <c r="F19" i="36"/>
  <c r="G17" i="36"/>
  <c r="P17" i="36"/>
  <c r="P15" i="39"/>
  <c r="S15" i="39"/>
  <c r="H17" i="36"/>
  <c r="H15" i="39"/>
  <c r="H15" i="36"/>
  <c r="Q15" i="36"/>
  <c r="Q13" i="39"/>
  <c r="F7" i="36"/>
  <c r="K7" i="36"/>
  <c r="K7" i="39"/>
  <c r="G51" i="36"/>
  <c r="P7" i="36"/>
  <c r="E15" i="36"/>
  <c r="U15" i="36"/>
  <c r="G46" i="36"/>
  <c r="G115" i="36"/>
  <c r="L115" i="36"/>
  <c r="I115" i="36"/>
  <c r="G102" i="36"/>
  <c r="I15" i="36"/>
  <c r="I13" i="39"/>
  <c r="Q17" i="36"/>
  <c r="Q15" i="39"/>
  <c r="P15" i="36"/>
  <c r="S15" i="36"/>
  <c r="P126" i="36"/>
  <c r="T126" i="36"/>
  <c r="H126" i="36"/>
  <c r="M126" i="36"/>
  <c r="Q126" i="36"/>
  <c r="I126" i="36"/>
  <c r="N126" i="36"/>
  <c r="E126" i="36"/>
  <c r="U126" i="36"/>
  <c r="G126" i="36"/>
  <c r="F117" i="36"/>
  <c r="I117" i="36"/>
  <c r="N117" i="36"/>
  <c r="E117" i="36"/>
  <c r="U117" i="36"/>
  <c r="P117" i="36"/>
  <c r="S117" i="36"/>
  <c r="G117" i="36"/>
  <c r="J117" i="36"/>
  <c r="H109" i="36"/>
  <c r="F109" i="36"/>
  <c r="P109" i="36"/>
  <c r="E109" i="36"/>
  <c r="Q36" i="36"/>
  <c r="Q38" i="36"/>
  <c r="P38" i="36"/>
  <c r="S38" i="36"/>
  <c r="H38" i="36"/>
  <c r="F38" i="36"/>
  <c r="G38" i="36"/>
  <c r="I17" i="36"/>
  <c r="I51" i="36"/>
  <c r="H7" i="36"/>
  <c r="I61" i="36"/>
  <c r="N61" i="36"/>
  <c r="H93" i="36"/>
  <c r="E19" i="36"/>
  <c r="P49" i="36"/>
  <c r="S49" i="36"/>
  <c r="I38" i="36"/>
  <c r="N38" i="36"/>
  <c r="E25" i="36"/>
  <c r="J115" i="36"/>
  <c r="J135" i="36"/>
  <c r="G135" i="36"/>
  <c r="F135" i="36"/>
  <c r="K135" i="36"/>
  <c r="P135" i="36"/>
  <c r="S135" i="36"/>
  <c r="Q135" i="36"/>
  <c r="H131" i="36"/>
  <c r="M131" i="36"/>
  <c r="J131" i="36"/>
  <c r="G97" i="36"/>
  <c r="P97" i="36"/>
  <c r="F97" i="36"/>
  <c r="E97" i="36"/>
  <c r="E54" i="36"/>
  <c r="H54" i="36"/>
  <c r="M54" i="36"/>
  <c r="F49" i="36"/>
  <c r="K49" i="36"/>
  <c r="E47" i="36"/>
  <c r="Q47" i="36"/>
  <c r="F47" i="36"/>
  <c r="F43" i="36"/>
  <c r="E43" i="36"/>
  <c r="I43" i="36"/>
  <c r="N43" i="36"/>
  <c r="H43" i="36"/>
  <c r="G32" i="36"/>
  <c r="I32" i="36"/>
  <c r="N32" i="36"/>
  <c r="E32" i="36"/>
  <c r="P32" i="36"/>
  <c r="H32" i="36"/>
  <c r="P23" i="36"/>
  <c r="I23" i="36"/>
  <c r="E23" i="36"/>
  <c r="H23" i="36"/>
  <c r="G20" i="36"/>
  <c r="Q20" i="36"/>
  <c r="F17" i="36"/>
  <c r="G15" i="36"/>
  <c r="E13" i="36"/>
  <c r="U13" i="36"/>
  <c r="I13" i="36"/>
  <c r="I11" i="39"/>
  <c r="Q5" i="36"/>
  <c r="Q5" i="39"/>
  <c r="H5" i="36"/>
  <c r="M5" i="36"/>
  <c r="M5" i="39"/>
  <c r="F5" i="36"/>
  <c r="E5" i="36"/>
  <c r="G5" i="36"/>
  <c r="L5" i="39"/>
  <c r="P122" i="36"/>
  <c r="S122" i="36"/>
  <c r="E122" i="36"/>
  <c r="P63" i="36"/>
  <c r="T63" i="36"/>
  <c r="P129" i="36"/>
  <c r="T129" i="36"/>
  <c r="J129" i="36"/>
  <c r="I9" i="36"/>
  <c r="F9" i="36"/>
  <c r="P118" i="36"/>
  <c r="P121" i="36"/>
  <c r="J118" i="36"/>
  <c r="J126" i="36"/>
  <c r="H111" i="38"/>
  <c r="F24" i="34"/>
  <c r="F17" i="43"/>
  <c r="G107" i="38"/>
  <c r="H112" i="38"/>
  <c r="G24" i="34"/>
  <c r="G17" i="43"/>
  <c r="G18" i="43"/>
  <c r="G111" i="38"/>
  <c r="F23" i="34"/>
  <c r="G114" i="38"/>
  <c r="I23" i="34"/>
  <c r="H107" i="38"/>
  <c r="B24" i="34"/>
  <c r="B17" i="43"/>
  <c r="H113" i="38"/>
  <c r="H24" i="34"/>
  <c r="H17" i="43"/>
  <c r="H114" i="38"/>
  <c r="G112" i="38"/>
  <c r="G23" i="34"/>
  <c r="G16" i="43"/>
  <c r="G113" i="38"/>
  <c r="H23" i="34"/>
  <c r="H16" i="43"/>
  <c r="H110" i="38"/>
  <c r="E24" i="34"/>
  <c r="E17" i="43"/>
  <c r="H114" i="25"/>
  <c r="I19" i="28"/>
  <c r="J114" i="36"/>
  <c r="M102" i="25"/>
  <c r="J102" i="36"/>
  <c r="M98" i="25"/>
  <c r="J98" i="36"/>
  <c r="J97" i="36"/>
  <c r="M101" i="38"/>
  <c r="M12" i="47"/>
  <c r="M11" i="47"/>
  <c r="H34" i="47"/>
  <c r="M7" i="47"/>
  <c r="H30" i="47"/>
  <c r="E16" i="46"/>
  <c r="J125" i="36"/>
  <c r="G10" i="36"/>
  <c r="L10" i="36"/>
  <c r="P10" i="36"/>
  <c r="F10" i="36"/>
  <c r="K10" i="36"/>
  <c r="Q10" i="36"/>
  <c r="I10" i="36"/>
  <c r="E10" i="36"/>
  <c r="H10" i="36"/>
  <c r="M10" i="36"/>
  <c r="E131" i="36"/>
  <c r="U131" i="36"/>
  <c r="I80" i="36"/>
  <c r="H70" i="36"/>
  <c r="M70" i="36"/>
  <c r="Q70" i="36"/>
  <c r="F70" i="36"/>
  <c r="I70" i="36"/>
  <c r="N70" i="36"/>
  <c r="P70" i="36"/>
  <c r="G66" i="36"/>
  <c r="P66" i="36"/>
  <c r="Q66" i="36"/>
  <c r="I66" i="36"/>
  <c r="G62" i="36"/>
  <c r="Q62" i="36"/>
  <c r="P62" i="36"/>
  <c r="H62" i="36"/>
  <c r="M62" i="36"/>
  <c r="I62" i="36"/>
  <c r="N62" i="36"/>
  <c r="F62" i="36"/>
  <c r="E58" i="36"/>
  <c r="H58" i="36"/>
  <c r="P58" i="36"/>
  <c r="S58" i="36"/>
  <c r="I58" i="36"/>
  <c r="Q58" i="36"/>
  <c r="G58" i="36"/>
  <c r="Q43" i="36"/>
  <c r="G43" i="36"/>
  <c r="L43" i="36"/>
  <c r="P50" i="36"/>
  <c r="T50" i="36"/>
  <c r="F50" i="36"/>
  <c r="H50" i="36"/>
  <c r="E50" i="36"/>
  <c r="H47" i="36"/>
  <c r="M47" i="36"/>
  <c r="G47" i="36"/>
  <c r="P47" i="36"/>
  <c r="T47" i="36"/>
  <c r="E41" i="36"/>
  <c r="P29" i="36"/>
  <c r="I29" i="36"/>
  <c r="Q21" i="36"/>
  <c r="H21" i="36"/>
  <c r="M21" i="36"/>
  <c r="H13" i="36"/>
  <c r="P13" i="36"/>
  <c r="F26" i="36"/>
  <c r="I26" i="36"/>
  <c r="E22" i="36"/>
  <c r="Q18" i="36"/>
  <c r="E18" i="36"/>
  <c r="H18" i="36"/>
  <c r="E116" i="36"/>
  <c r="Q116" i="36"/>
  <c r="P116" i="36"/>
  <c r="G116" i="36"/>
  <c r="L116" i="36"/>
  <c r="F116" i="36"/>
  <c r="K116" i="36"/>
  <c r="J116" i="36"/>
  <c r="P54" i="36"/>
  <c r="F54" i="36"/>
  <c r="H20" i="39"/>
  <c r="M20" i="39"/>
  <c r="Q20" i="39"/>
  <c r="K126" i="36"/>
  <c r="P19" i="39"/>
  <c r="T19" i="39"/>
  <c r="E5" i="49"/>
  <c r="E4" i="51"/>
  <c r="H28" i="47"/>
  <c r="G110" i="25"/>
  <c r="G112" i="25"/>
  <c r="G18" i="28"/>
  <c r="G114" i="25"/>
  <c r="I18" i="28"/>
  <c r="I20" i="28"/>
  <c r="G34" i="47"/>
  <c r="G33" i="47"/>
  <c r="H15" i="46"/>
  <c r="G32" i="47"/>
  <c r="G16" i="28"/>
  <c r="G30" i="47"/>
  <c r="E16" i="28"/>
  <c r="G28" i="47"/>
  <c r="C15" i="46"/>
  <c r="M4" i="47"/>
  <c r="E19" i="39"/>
  <c r="H19" i="39"/>
  <c r="M19" i="39"/>
  <c r="O19" i="39"/>
  <c r="G19" i="39"/>
  <c r="L19" i="39"/>
  <c r="F19" i="39"/>
  <c r="K19" i="39"/>
  <c r="J76" i="36"/>
  <c r="E76" i="36"/>
  <c r="F76" i="36"/>
  <c r="H76" i="36"/>
  <c r="P76" i="36"/>
  <c r="Q76" i="36"/>
  <c r="G76" i="36"/>
  <c r="L76" i="36"/>
  <c r="I76" i="36"/>
  <c r="F99" i="36"/>
  <c r="E99" i="36"/>
  <c r="G99" i="36"/>
  <c r="I99" i="36"/>
  <c r="J99" i="36"/>
  <c r="Q99" i="36"/>
  <c r="H99" i="36"/>
  <c r="P99" i="36"/>
  <c r="S99" i="36"/>
  <c r="P17" i="39"/>
  <c r="I40" i="36"/>
  <c r="J40" i="36"/>
  <c r="G40" i="36"/>
  <c r="F40" i="36"/>
  <c r="K40" i="36"/>
  <c r="J36" i="36"/>
  <c r="H36" i="36"/>
  <c r="I36" i="36"/>
  <c r="P36" i="36"/>
  <c r="I86" i="36"/>
  <c r="E86" i="36"/>
  <c r="Q68" i="36"/>
  <c r="J68" i="36"/>
  <c r="H68" i="36"/>
  <c r="I68" i="36"/>
  <c r="G68" i="36"/>
  <c r="E68" i="36"/>
  <c r="U68" i="36"/>
  <c r="E17" i="36"/>
  <c r="P5" i="36"/>
  <c r="I5" i="36"/>
  <c r="J136" i="36"/>
  <c r="I136" i="36"/>
  <c r="J89" i="36"/>
  <c r="G89" i="36"/>
  <c r="Q89" i="36"/>
  <c r="H89" i="36"/>
  <c r="M89" i="36"/>
  <c r="P89" i="36"/>
  <c r="F89" i="36"/>
  <c r="K89" i="36"/>
  <c r="E89" i="36"/>
  <c r="I89" i="36"/>
  <c r="E130" i="36"/>
  <c r="U130" i="36"/>
  <c r="J130" i="36"/>
  <c r="P130" i="36"/>
  <c r="S130" i="36"/>
  <c r="H130" i="36"/>
  <c r="M130" i="36"/>
  <c r="F130" i="36"/>
  <c r="Q130" i="36"/>
  <c r="J49" i="36"/>
  <c r="E49" i="36"/>
  <c r="U49" i="36"/>
  <c r="P133" i="36"/>
  <c r="J133" i="36"/>
  <c r="E108" i="36"/>
  <c r="U108" i="36"/>
  <c r="J108" i="36"/>
  <c r="I108" i="36"/>
  <c r="H108" i="36"/>
  <c r="M108" i="36"/>
  <c r="J33" i="36"/>
  <c r="E33" i="36"/>
  <c r="U33" i="36"/>
  <c r="I33" i="36"/>
  <c r="N33" i="36"/>
  <c r="J73" i="36"/>
  <c r="F73" i="36"/>
  <c r="E73" i="36"/>
  <c r="U73" i="36"/>
  <c r="H73" i="36"/>
  <c r="M73" i="36"/>
  <c r="J67" i="36"/>
  <c r="I67" i="36"/>
  <c r="E67" i="36"/>
  <c r="U67" i="36"/>
  <c r="G67" i="36"/>
  <c r="J61" i="36"/>
  <c r="P61" i="36"/>
  <c r="J57" i="36"/>
  <c r="E57" i="36"/>
  <c r="F57" i="36"/>
  <c r="K57" i="36"/>
  <c r="H57" i="36"/>
  <c r="M57" i="36"/>
  <c r="J88" i="36"/>
  <c r="J84" i="36"/>
  <c r="G83" i="36"/>
  <c r="H71" i="36"/>
  <c r="F55" i="36"/>
  <c r="J87" i="36"/>
  <c r="P87" i="36"/>
  <c r="G87" i="36"/>
  <c r="F87" i="36"/>
  <c r="Q87" i="36"/>
  <c r="H87" i="36"/>
  <c r="E87" i="36"/>
  <c r="J80" i="36"/>
  <c r="Q80" i="36"/>
  <c r="P80" i="36"/>
  <c r="F80" i="36"/>
  <c r="K80" i="36"/>
  <c r="E80" i="36"/>
  <c r="H80" i="36"/>
  <c r="G80" i="36"/>
  <c r="I87" i="36"/>
  <c r="H22" i="36"/>
  <c r="P22" i="36"/>
  <c r="S22" i="36"/>
  <c r="F22" i="36"/>
  <c r="K22" i="36"/>
  <c r="J22" i="36"/>
  <c r="Q22" i="36"/>
  <c r="I22" i="36"/>
  <c r="G22" i="36"/>
  <c r="F16" i="36"/>
  <c r="K16" i="36"/>
  <c r="K14" i="39"/>
  <c r="G16" i="36"/>
  <c r="I16" i="36"/>
  <c r="N16" i="36"/>
  <c r="N14" i="39"/>
  <c r="E16" i="36"/>
  <c r="U16" i="36"/>
  <c r="P16" i="36"/>
  <c r="P14" i="39"/>
  <c r="S14" i="39"/>
  <c r="H16" i="36"/>
  <c r="Q13" i="36"/>
  <c r="Q11" i="39"/>
  <c r="G13" i="36"/>
  <c r="F13" i="36"/>
  <c r="K13" i="36"/>
  <c r="K11" i="39"/>
  <c r="J7" i="36"/>
  <c r="I7" i="36"/>
  <c r="N7" i="36"/>
  <c r="N7" i="39"/>
  <c r="G7" i="36"/>
  <c r="E7" i="36"/>
  <c r="G131" i="36"/>
  <c r="L131" i="36"/>
  <c r="Q131" i="36"/>
  <c r="P131" i="36"/>
  <c r="T131" i="36"/>
  <c r="F131" i="36"/>
  <c r="I131" i="36"/>
  <c r="N131" i="36"/>
  <c r="G127" i="36"/>
  <c r="L127" i="36"/>
  <c r="H127" i="36"/>
  <c r="M127" i="36"/>
  <c r="Q127" i="36"/>
  <c r="E127" i="36"/>
  <c r="U127" i="36"/>
  <c r="F127" i="36"/>
  <c r="I127" i="36"/>
  <c r="E96" i="36"/>
  <c r="F96" i="36"/>
  <c r="J96" i="36"/>
  <c r="G96" i="36"/>
  <c r="Q96" i="36"/>
  <c r="I96" i="36"/>
  <c r="H96" i="36"/>
  <c r="F90" i="36"/>
  <c r="K90" i="36"/>
  <c r="J90" i="36"/>
  <c r="Q90" i="36"/>
  <c r="P90" i="36"/>
  <c r="S90" i="36"/>
  <c r="H90" i="36"/>
  <c r="G90" i="36"/>
  <c r="J42" i="36"/>
  <c r="G42" i="36"/>
  <c r="L42" i="36"/>
  <c r="Q42" i="36"/>
  <c r="F42" i="36"/>
  <c r="K42" i="36"/>
  <c r="E42" i="36"/>
  <c r="H42" i="36"/>
  <c r="I42" i="36"/>
  <c r="J35" i="36"/>
  <c r="G35" i="36"/>
  <c r="Q35" i="36"/>
  <c r="P35" i="36"/>
  <c r="H35" i="36"/>
  <c r="F35" i="36"/>
  <c r="E35" i="36"/>
  <c r="I35" i="36"/>
  <c r="H29" i="36"/>
  <c r="G29" i="36"/>
  <c r="F29" i="36"/>
  <c r="K29" i="36"/>
  <c r="Q29" i="36"/>
  <c r="E29" i="36"/>
  <c r="J45" i="36"/>
  <c r="I45" i="36"/>
  <c r="H45" i="36"/>
  <c r="P45" i="36"/>
  <c r="T45" i="36"/>
  <c r="G45" i="36"/>
  <c r="F45" i="36"/>
  <c r="K45" i="36"/>
  <c r="I103" i="36"/>
  <c r="F103" i="36"/>
  <c r="P103" i="36"/>
  <c r="G103" i="36"/>
  <c r="Q103" i="36"/>
  <c r="E103" i="36"/>
  <c r="J103" i="36"/>
  <c r="P92" i="36"/>
  <c r="T92" i="36"/>
  <c r="J92" i="36"/>
  <c r="E92" i="36"/>
  <c r="U92" i="36"/>
  <c r="I92" i="36"/>
  <c r="Q92" i="36"/>
  <c r="E78" i="36"/>
  <c r="J78" i="36"/>
  <c r="H78" i="36"/>
  <c r="M78" i="36"/>
  <c r="F78" i="36"/>
  <c r="Q78" i="36"/>
  <c r="M137" i="36"/>
  <c r="J47" i="36"/>
  <c r="I47" i="36"/>
  <c r="J44" i="36"/>
  <c r="F44" i="36"/>
  <c r="P44" i="36"/>
  <c r="Q44" i="36"/>
  <c r="I27" i="36"/>
  <c r="J27" i="36"/>
  <c r="F27" i="36"/>
  <c r="P27" i="36"/>
  <c r="T27" i="36"/>
  <c r="Q27" i="36"/>
  <c r="I113" i="36"/>
  <c r="P113" i="36"/>
  <c r="G113" i="36"/>
  <c r="F113" i="36"/>
  <c r="E105" i="36"/>
  <c r="E17" i="39"/>
  <c r="U17" i="39"/>
  <c r="F105" i="36"/>
  <c r="F102" i="36"/>
  <c r="I102" i="36"/>
  <c r="P102" i="36"/>
  <c r="S102" i="36"/>
  <c r="J81" i="36"/>
  <c r="E81" i="36"/>
  <c r="G81" i="36"/>
  <c r="H81" i="36"/>
  <c r="F81" i="36"/>
  <c r="J71" i="36"/>
  <c r="Q71" i="36"/>
  <c r="E71" i="36"/>
  <c r="I71" i="36"/>
  <c r="N71" i="36"/>
  <c r="P71" i="36"/>
  <c r="F71" i="36"/>
  <c r="H67" i="36"/>
  <c r="Q67" i="36"/>
  <c r="F67" i="36"/>
  <c r="P67" i="36"/>
  <c r="J58" i="36"/>
  <c r="F58" i="36"/>
  <c r="E55" i="36"/>
  <c r="P55" i="36"/>
  <c r="S55" i="36"/>
  <c r="I55" i="36"/>
  <c r="G55" i="36"/>
  <c r="J52" i="36"/>
  <c r="E52" i="36"/>
  <c r="H31" i="36"/>
  <c r="Q31" i="36"/>
  <c r="I130" i="36"/>
  <c r="G130" i="36"/>
  <c r="F112" i="36"/>
  <c r="G112" i="36"/>
  <c r="L112" i="36"/>
  <c r="G108" i="36"/>
  <c r="Q108" i="36"/>
  <c r="P108" i="36"/>
  <c r="T108" i="36"/>
  <c r="J85" i="36"/>
  <c r="J63" i="36"/>
  <c r="H63" i="36"/>
  <c r="M63" i="36"/>
  <c r="J60" i="36"/>
  <c r="Q60" i="36"/>
  <c r="E119" i="36"/>
  <c r="J119" i="36"/>
  <c r="Q100" i="36"/>
  <c r="F100" i="36"/>
  <c r="K100" i="36"/>
  <c r="J65" i="36"/>
  <c r="F65" i="36"/>
  <c r="E65" i="36"/>
  <c r="U65" i="36"/>
  <c r="J13" i="36"/>
  <c r="J11" i="39"/>
  <c r="K130" i="36"/>
  <c r="T136" i="36"/>
  <c r="L133" i="36"/>
  <c r="K133" i="36"/>
  <c r="U134" i="36"/>
  <c r="T125" i="36"/>
  <c r="T127" i="36"/>
  <c r="S127" i="36"/>
  <c r="L126" i="36"/>
  <c r="S125" i="36"/>
  <c r="J17" i="28"/>
  <c r="L123" i="36"/>
  <c r="J104" i="36"/>
  <c r="G27" i="47"/>
  <c r="B15" i="46"/>
  <c r="J106" i="36"/>
  <c r="G29" i="47"/>
  <c r="D15" i="46"/>
  <c r="I20" i="39"/>
  <c r="N20" i="39"/>
  <c r="G20" i="39"/>
  <c r="L20" i="39"/>
  <c r="E20" i="39"/>
  <c r="J20" i="39"/>
  <c r="K127" i="36"/>
  <c r="T133" i="36"/>
  <c r="L135" i="36"/>
  <c r="H85" i="36"/>
  <c r="E85" i="36"/>
  <c r="U85" i="36"/>
  <c r="G85" i="36"/>
  <c r="Q85" i="36"/>
  <c r="F85" i="36"/>
  <c r="I85" i="36"/>
  <c r="P85" i="36"/>
  <c r="S85" i="36"/>
  <c r="G53" i="36"/>
  <c r="L53" i="36"/>
  <c r="Q53" i="36"/>
  <c r="I53" i="36"/>
  <c r="F53" i="36"/>
  <c r="P53" i="36"/>
  <c r="J53" i="36"/>
  <c r="H53" i="36"/>
  <c r="E40" i="36"/>
  <c r="H40" i="36"/>
  <c r="P40" i="36"/>
  <c r="S40" i="36"/>
  <c r="P132" i="36"/>
  <c r="T132" i="36"/>
  <c r="F132" i="36"/>
  <c r="K132" i="36"/>
  <c r="Q132" i="36"/>
  <c r="E132" i="36"/>
  <c r="U132" i="36"/>
  <c r="I132" i="36"/>
  <c r="G132" i="36"/>
  <c r="L132" i="36"/>
  <c r="J132" i="36"/>
  <c r="F128" i="36"/>
  <c r="I128" i="36"/>
  <c r="N128" i="36"/>
  <c r="G128" i="36"/>
  <c r="L128" i="36"/>
  <c r="J128" i="36"/>
  <c r="P124" i="36"/>
  <c r="P18" i="39"/>
  <c r="E124" i="36"/>
  <c r="U124" i="36"/>
  <c r="I124" i="36"/>
  <c r="N124" i="36"/>
  <c r="N18" i="39"/>
  <c r="F124" i="36"/>
  <c r="K124" i="36"/>
  <c r="K18" i="39"/>
  <c r="H107" i="36"/>
  <c r="M107" i="36"/>
  <c r="Q107" i="36"/>
  <c r="E107" i="36"/>
  <c r="P107" i="36"/>
  <c r="I107" i="36"/>
  <c r="N107" i="36"/>
  <c r="G107" i="36"/>
  <c r="J107" i="36"/>
  <c r="J34" i="36"/>
  <c r="I34" i="36"/>
  <c r="N34" i="36"/>
  <c r="Q34" i="36"/>
  <c r="H34" i="36"/>
  <c r="F34" i="36"/>
  <c r="G34" i="36"/>
  <c r="E34" i="36"/>
  <c r="U34" i="36"/>
  <c r="G104" i="36"/>
  <c r="G16" i="39"/>
  <c r="E104" i="36"/>
  <c r="E16" i="39"/>
  <c r="U16" i="39"/>
  <c r="I104" i="36"/>
  <c r="I16" i="39"/>
  <c r="H104" i="36"/>
  <c r="M104" i="36"/>
  <c r="M16" i="39"/>
  <c r="Q104" i="36"/>
  <c r="Q16" i="39"/>
  <c r="P104" i="36"/>
  <c r="F104" i="36"/>
  <c r="F16" i="39"/>
  <c r="H100" i="36"/>
  <c r="I100" i="36"/>
  <c r="E100" i="36"/>
  <c r="U100" i="36"/>
  <c r="G100" i="36"/>
  <c r="J100" i="36"/>
  <c r="E82" i="36"/>
  <c r="J82" i="36"/>
  <c r="G82" i="36"/>
  <c r="I82" i="36"/>
  <c r="P82" i="36"/>
  <c r="S82" i="36"/>
  <c r="Q82" i="36"/>
  <c r="F82" i="36"/>
  <c r="H82" i="36"/>
  <c r="M82" i="36"/>
  <c r="J21" i="36"/>
  <c r="F21" i="36"/>
  <c r="I21" i="36"/>
  <c r="P9" i="36"/>
  <c r="E9" i="36"/>
  <c r="Q9" i="36"/>
  <c r="Q6" i="36"/>
  <c r="Q6" i="39"/>
  <c r="P6" i="36"/>
  <c r="T6" i="36"/>
  <c r="E6" i="36"/>
  <c r="J137" i="36"/>
  <c r="F137" i="36"/>
  <c r="I137" i="36"/>
  <c r="G137" i="36"/>
  <c r="Q137" i="36"/>
  <c r="G114" i="36"/>
  <c r="I114" i="36"/>
  <c r="H110" i="36"/>
  <c r="I110" i="36"/>
  <c r="F84" i="36"/>
  <c r="E84" i="36"/>
  <c r="Q84" i="36"/>
  <c r="I84" i="36"/>
  <c r="E60" i="36"/>
  <c r="H60" i="36"/>
  <c r="P60" i="36"/>
  <c r="S60" i="36"/>
  <c r="Q51" i="36"/>
  <c r="J51" i="36"/>
  <c r="E51" i="36"/>
  <c r="U51" i="36"/>
  <c r="F51" i="36"/>
  <c r="K51" i="36"/>
  <c r="J38" i="36"/>
  <c r="E38" i="36"/>
  <c r="U38" i="36"/>
  <c r="J18" i="36"/>
  <c r="I18" i="36"/>
  <c r="F18" i="36"/>
  <c r="K18" i="36"/>
  <c r="J66" i="36"/>
  <c r="F66" i="36"/>
  <c r="K66" i="36"/>
  <c r="H66" i="36"/>
  <c r="F30" i="36"/>
  <c r="K30" i="36"/>
  <c r="E24" i="36"/>
  <c r="U24" i="36"/>
  <c r="F24" i="36"/>
  <c r="P119" i="36"/>
  <c r="H119" i="36"/>
  <c r="I119" i="36"/>
  <c r="N119" i="36"/>
  <c r="J74" i="36"/>
  <c r="J32" i="36"/>
  <c r="F32" i="36"/>
  <c r="J23" i="36"/>
  <c r="G23" i="36"/>
  <c r="Q28" i="36"/>
  <c r="J54" i="36"/>
  <c r="I54" i="36"/>
  <c r="F11" i="36"/>
  <c r="K11" i="36"/>
  <c r="K9" i="39"/>
  <c r="J72" i="36"/>
  <c r="P72" i="36"/>
  <c r="T72" i="36"/>
  <c r="Q19" i="39"/>
  <c r="I19" i="39"/>
  <c r="N19" i="39"/>
  <c r="Q46" i="36"/>
  <c r="L129" i="36"/>
  <c r="Q128" i="36"/>
  <c r="H128" i="36"/>
  <c r="E128" i="36"/>
  <c r="Q124" i="36"/>
  <c r="Q18" i="39"/>
  <c r="H124" i="36"/>
  <c r="H18" i="39"/>
  <c r="G124" i="36"/>
  <c r="L124" i="36"/>
  <c r="M132" i="36"/>
  <c r="P128" i="36"/>
  <c r="S128" i="36"/>
  <c r="P52" i="36"/>
  <c r="F52" i="36"/>
  <c r="I52" i="36"/>
  <c r="J48" i="36"/>
  <c r="G48" i="36"/>
  <c r="L48" i="36"/>
  <c r="H48" i="36"/>
  <c r="P48" i="36"/>
  <c r="T48" i="36"/>
  <c r="E48" i="36"/>
  <c r="I44" i="36"/>
  <c r="N44" i="36"/>
  <c r="E44" i="36"/>
  <c r="U44" i="36"/>
  <c r="G44" i="36"/>
  <c r="E36" i="36"/>
  <c r="F36" i="36"/>
  <c r="G36" i="36"/>
  <c r="J15" i="36"/>
  <c r="J13" i="39"/>
  <c r="F15" i="36"/>
  <c r="K15" i="36"/>
  <c r="K13" i="39"/>
  <c r="Q63" i="36"/>
  <c r="E63" i="36"/>
  <c r="U63" i="36"/>
  <c r="G63" i="36"/>
  <c r="J50" i="36"/>
  <c r="G50" i="36"/>
  <c r="I50" i="36"/>
  <c r="N50" i="36"/>
  <c r="J95" i="36"/>
  <c r="I95" i="36"/>
  <c r="Q11" i="36"/>
  <c r="Q9" i="39"/>
  <c r="H11" i="36"/>
  <c r="H9" i="39"/>
  <c r="Q97" i="36"/>
  <c r="H97" i="36"/>
  <c r="I97" i="36"/>
  <c r="N97" i="36"/>
  <c r="H27" i="47"/>
  <c r="L119" i="36"/>
  <c r="K117" i="36"/>
  <c r="L117" i="36"/>
  <c r="K121" i="36"/>
  <c r="S115" i="36"/>
  <c r="N113" i="36"/>
  <c r="T115" i="36"/>
  <c r="M105" i="36"/>
  <c r="M17" i="39"/>
  <c r="T118" i="36"/>
  <c r="K122" i="36"/>
  <c r="K123" i="36"/>
  <c r="E17" i="28"/>
  <c r="U113" i="36"/>
  <c r="T123" i="36"/>
  <c r="B16" i="28"/>
  <c r="E15" i="46"/>
  <c r="E17" i="46"/>
  <c r="S114" i="36"/>
  <c r="U105" i="36"/>
  <c r="M114" i="36"/>
  <c r="T114" i="36"/>
  <c r="N16" i="39"/>
  <c r="T122" i="36"/>
  <c r="N17" i="39"/>
  <c r="J16" i="28"/>
  <c r="N120" i="36"/>
  <c r="J29" i="47"/>
  <c r="L121" i="36"/>
  <c r="L110" i="36"/>
  <c r="U122" i="36"/>
  <c r="G16" i="46"/>
  <c r="F17" i="28"/>
  <c r="D16" i="28"/>
  <c r="J30" i="47"/>
  <c r="S112" i="36"/>
  <c r="J32" i="47"/>
  <c r="G15" i="46"/>
  <c r="U109" i="36"/>
  <c r="L114" i="36"/>
  <c r="S108" i="36"/>
  <c r="T110" i="36"/>
  <c r="S105" i="36"/>
  <c r="T106" i="36"/>
  <c r="M119" i="36"/>
  <c r="L107" i="36"/>
  <c r="S123" i="36"/>
  <c r="U114" i="36"/>
  <c r="K110" i="36"/>
  <c r="S104" i="36"/>
  <c r="P16" i="39"/>
  <c r="S16" i="39"/>
  <c r="K112" i="36"/>
  <c r="T104" i="36"/>
  <c r="K104" i="36"/>
  <c r="K16" i="39"/>
  <c r="L108" i="36"/>
  <c r="S116" i="36"/>
  <c r="S109" i="36"/>
  <c r="T109" i="36"/>
  <c r="I15" i="46"/>
  <c r="I16" i="28"/>
  <c r="I21" i="28"/>
  <c r="U107" i="36"/>
  <c r="J16" i="39"/>
  <c r="F17" i="39"/>
  <c r="K105" i="36"/>
  <c r="K17" i="39"/>
  <c r="N108" i="36"/>
  <c r="N115" i="36"/>
  <c r="M109" i="36"/>
  <c r="M116" i="36"/>
  <c r="N114" i="36"/>
  <c r="T116" i="36"/>
  <c r="J34" i="47"/>
  <c r="H17" i="28"/>
  <c r="J33" i="47"/>
  <c r="J31" i="47"/>
  <c r="K109" i="36"/>
  <c r="S118" i="36"/>
  <c r="T117" i="36"/>
  <c r="G17" i="39"/>
  <c r="C16" i="28"/>
  <c r="B17" i="28"/>
  <c r="J35" i="47"/>
  <c r="L106" i="36"/>
  <c r="L109" i="36"/>
  <c r="O109" i="36"/>
  <c r="S119" i="36"/>
  <c r="S120" i="36"/>
  <c r="H16" i="28"/>
  <c r="S17" i="39"/>
  <c r="T17" i="39"/>
  <c r="L113" i="36"/>
  <c r="O113" i="36"/>
  <c r="M117" i="36"/>
  <c r="T120" i="36"/>
  <c r="U104" i="36"/>
  <c r="N110" i="36"/>
  <c r="C17" i="28"/>
  <c r="C16" i="46"/>
  <c r="C17" i="46"/>
  <c r="J28" i="47"/>
  <c r="J36" i="47"/>
  <c r="T121" i="36"/>
  <c r="S121" i="36"/>
  <c r="G36" i="47"/>
  <c r="J16" i="46"/>
  <c r="J17" i="46"/>
  <c r="N121" i="36"/>
  <c r="M122" i="36"/>
  <c r="U116" i="36"/>
  <c r="U106" i="36"/>
  <c r="D17" i="28"/>
  <c r="D16" i="46"/>
  <c r="F15" i="46"/>
  <c r="F17" i="46"/>
  <c r="F16" i="28"/>
  <c r="K114" i="36"/>
  <c r="S113" i="36"/>
  <c r="T113" i="36"/>
  <c r="H16" i="46"/>
  <c r="H17" i="46"/>
  <c r="K120" i="36"/>
  <c r="K106" i="36"/>
  <c r="O105" i="36"/>
  <c r="G17" i="46"/>
  <c r="H107" i="25"/>
  <c r="B19" i="28"/>
  <c r="G107" i="25"/>
  <c r="J6" i="36"/>
  <c r="J6" i="39"/>
  <c r="G111" i="25"/>
  <c r="F18" i="28"/>
  <c r="G109" i="25"/>
  <c r="D18" i="28"/>
  <c r="D20" i="28"/>
  <c r="D21" i="28"/>
  <c r="F40" i="42"/>
  <c r="H109" i="25"/>
  <c r="D19" i="28"/>
  <c r="K26" i="36"/>
  <c r="J9" i="36"/>
  <c r="M20" i="36"/>
  <c r="G12" i="39"/>
  <c r="K103" i="36"/>
  <c r="N80" i="36"/>
  <c r="K63" i="36"/>
  <c r="F4" i="39"/>
  <c r="K19" i="36"/>
  <c r="N13" i="36"/>
  <c r="N11" i="39"/>
  <c r="L49" i="36"/>
  <c r="L52" i="36"/>
  <c r="N42" i="36"/>
  <c r="T59" i="36"/>
  <c r="T58" i="36"/>
  <c r="T42" i="36"/>
  <c r="U69" i="36"/>
  <c r="J108" i="25"/>
  <c r="U59" i="36"/>
  <c r="M67" i="36"/>
  <c r="U9" i="36"/>
  <c r="K74" i="36"/>
  <c r="K23" i="36"/>
  <c r="F11" i="39"/>
  <c r="N11" i="36"/>
  <c r="N9" i="39"/>
  <c r="M101" i="36"/>
  <c r="M74" i="36"/>
  <c r="K77" i="36"/>
  <c r="T82" i="36"/>
  <c r="T55" i="36"/>
  <c r="S95" i="36"/>
  <c r="L51" i="36"/>
  <c r="U70" i="36"/>
  <c r="H19" i="28"/>
  <c r="T73" i="36"/>
  <c r="T96" i="36"/>
  <c r="N73" i="36"/>
  <c r="L84" i="36"/>
  <c r="N77" i="36"/>
  <c r="L96" i="36"/>
  <c r="S73" i="36"/>
  <c r="P13" i="39"/>
  <c r="M52" i="36"/>
  <c r="L33" i="36"/>
  <c r="U10" i="36"/>
  <c r="F15" i="39"/>
  <c r="K17" i="36"/>
  <c r="K15" i="39"/>
  <c r="S32" i="36"/>
  <c r="K47" i="36"/>
  <c r="U25" i="36"/>
  <c r="T89" i="36"/>
  <c r="K71" i="36"/>
  <c r="L46" i="36"/>
  <c r="S46" i="36"/>
  <c r="T46" i="36"/>
  <c r="L69" i="36"/>
  <c r="S69" i="36"/>
  <c r="S77" i="36"/>
  <c r="T77" i="36"/>
  <c r="U97" i="36"/>
  <c r="M93" i="36"/>
  <c r="K56" i="36"/>
  <c r="L19" i="36"/>
  <c r="T32" i="36"/>
  <c r="L58" i="36"/>
  <c r="M18" i="36"/>
  <c r="U45" i="36"/>
  <c r="L21" i="36"/>
  <c r="M56" i="36"/>
  <c r="T54" i="36"/>
  <c r="S54" i="36"/>
  <c r="T49" i="36"/>
  <c r="E13" i="39"/>
  <c r="U13" i="39"/>
  <c r="L93" i="36"/>
  <c r="U102" i="36"/>
  <c r="N28" i="36"/>
  <c r="N74" i="36"/>
  <c r="L94" i="36"/>
  <c r="P12" i="39"/>
  <c r="T12" i="39"/>
  <c r="S14" i="36"/>
  <c r="K69" i="36"/>
  <c r="N4" i="36"/>
  <c r="N4" i="39"/>
  <c r="N60" i="36"/>
  <c r="S12" i="36"/>
  <c r="T12" i="36"/>
  <c r="P10" i="39"/>
  <c r="S10" i="39"/>
  <c r="T14" i="36"/>
  <c r="T81" i="36"/>
  <c r="F14" i="39"/>
  <c r="M75" i="36"/>
  <c r="T29" i="36"/>
  <c r="L32" i="36"/>
  <c r="L97" i="36"/>
  <c r="T38" i="36"/>
  <c r="P7" i="39"/>
  <c r="F7" i="39"/>
  <c r="S17" i="36"/>
  <c r="T17" i="36"/>
  <c r="N94" i="36"/>
  <c r="L27" i="36"/>
  <c r="S51" i="36"/>
  <c r="U47" i="36"/>
  <c r="T97" i="36"/>
  <c r="U71" i="36"/>
  <c r="K87" i="36"/>
  <c r="L67" i="36"/>
  <c r="N99" i="36"/>
  <c r="U74" i="36"/>
  <c r="H45" i="42"/>
  <c r="I18" i="41"/>
  <c r="S24" i="36"/>
  <c r="N89" i="36"/>
  <c r="S36" i="36"/>
  <c r="N14" i="36"/>
  <c r="N12" i="39"/>
  <c r="I12" i="39"/>
  <c r="U21" i="36"/>
  <c r="N29" i="36"/>
  <c r="K50" i="36"/>
  <c r="T66" i="36"/>
  <c r="S66" i="36"/>
  <c r="K70" i="36"/>
  <c r="T83" i="36"/>
  <c r="S98" i="36"/>
  <c r="T98" i="36"/>
  <c r="N85" i="36"/>
  <c r="M91" i="36"/>
  <c r="P6" i="39"/>
  <c r="S6" i="39"/>
  <c r="S6" i="36"/>
  <c r="S83" i="36"/>
  <c r="N55" i="36"/>
  <c r="U35" i="36"/>
  <c r="N95" i="36"/>
  <c r="S13" i="36"/>
  <c r="T15" i="36"/>
  <c r="U19" i="36"/>
  <c r="K91" i="36"/>
  <c r="M90" i="36"/>
  <c r="U23" i="36"/>
  <c r="M9" i="36"/>
  <c r="M42" i="36"/>
  <c r="G15" i="39"/>
  <c r="M35" i="36"/>
  <c r="U18" i="36"/>
  <c r="M15" i="36"/>
  <c r="M13" i="39"/>
  <c r="H13" i="39"/>
  <c r="F12" i="39"/>
  <c r="K14" i="36"/>
  <c r="K12" i="39"/>
  <c r="N59" i="36"/>
  <c r="M60" i="36"/>
  <c r="K99" i="36"/>
  <c r="U54" i="36"/>
  <c r="K28" i="36"/>
  <c r="N20" i="36"/>
  <c r="M83" i="36"/>
  <c r="N79" i="36"/>
  <c r="L75" i="36"/>
  <c r="S92" i="36"/>
  <c r="M96" i="36"/>
  <c r="K67" i="36"/>
  <c r="M81" i="36"/>
  <c r="K84" i="36"/>
  <c r="E14" i="39"/>
  <c r="U14" i="39"/>
  <c r="F6" i="39"/>
  <c r="N75" i="36"/>
  <c r="S61" i="36"/>
  <c r="K102" i="36"/>
  <c r="L47" i="36"/>
  <c r="S11" i="36"/>
  <c r="T11" i="36"/>
  <c r="U56" i="36"/>
  <c r="N68" i="36"/>
  <c r="K97" i="36"/>
  <c r="H38" i="42"/>
  <c r="L82" i="36"/>
  <c r="M100" i="36"/>
  <c r="U89" i="36"/>
  <c r="T5" i="36"/>
  <c r="P5" i="39"/>
  <c r="T5" i="39"/>
  <c r="S5" i="36"/>
  <c r="U86" i="36"/>
  <c r="K76" i="36"/>
  <c r="M13" i="36"/>
  <c r="M11" i="39"/>
  <c r="H11" i="39"/>
  <c r="M38" i="36"/>
  <c r="U90" i="36"/>
  <c r="N18" i="36"/>
  <c r="K53" i="36"/>
  <c r="K81" i="36"/>
  <c r="G14" i="39"/>
  <c r="S30" i="36"/>
  <c r="N83" i="36"/>
  <c r="M12" i="36"/>
  <c r="M10" i="39"/>
  <c r="F9" i="39"/>
  <c r="T51" i="36"/>
  <c r="S89" i="36"/>
  <c r="M98" i="36"/>
  <c r="S76" i="36"/>
  <c r="S9" i="36"/>
  <c r="M24" i="36"/>
  <c r="L83" i="36"/>
  <c r="S50" i="36"/>
  <c r="N15" i="36"/>
  <c r="N13" i="39"/>
  <c r="T33" i="36"/>
  <c r="S33" i="36"/>
  <c r="N30" i="36"/>
  <c r="U72" i="36"/>
  <c r="M11" i="36"/>
  <c r="M85" i="36"/>
  <c r="M66" i="36"/>
  <c r="T85" i="36"/>
  <c r="T90" i="36"/>
  <c r="L80" i="36"/>
  <c r="E18" i="28"/>
  <c r="E20" i="28"/>
  <c r="J110" i="25"/>
  <c r="M23" i="36"/>
  <c r="S79" i="36"/>
  <c r="N88" i="36"/>
  <c r="E11" i="39"/>
  <c r="U11" i="39"/>
  <c r="L35" i="36"/>
  <c r="K58" i="36"/>
  <c r="T30" i="36"/>
  <c r="N67" i="36"/>
  <c r="H14" i="39"/>
  <c r="M16" i="36"/>
  <c r="N86" i="36"/>
  <c r="E5" i="39"/>
  <c r="U5" i="39"/>
  <c r="U5" i="36"/>
  <c r="T91" i="36"/>
  <c r="S91" i="36"/>
  <c r="G10" i="39"/>
  <c r="L10" i="39"/>
  <c r="U93" i="36"/>
  <c r="S35" i="36"/>
  <c r="T99" i="36"/>
  <c r="T88" i="36"/>
  <c r="J4" i="36"/>
  <c r="J4" i="39"/>
  <c r="G115" i="25"/>
  <c r="J18" i="28"/>
  <c r="J111" i="25"/>
  <c r="T6" i="39"/>
  <c r="E6" i="51"/>
  <c r="E121" i="49"/>
  <c r="G121" i="49"/>
  <c r="G123" i="49"/>
  <c r="G2" i="49"/>
  <c r="E122" i="49"/>
  <c r="E123" i="49"/>
  <c r="F4" i="51"/>
  <c r="F122" i="48"/>
  <c r="H115" i="25"/>
  <c r="J19" i="28"/>
  <c r="N27" i="36"/>
  <c r="K78" i="36"/>
  <c r="M45" i="36"/>
  <c r="N26" i="36"/>
  <c r="S10" i="36"/>
  <c r="U75" i="36"/>
  <c r="N35" i="36"/>
  <c r="P4" i="39"/>
  <c r="T4" i="39"/>
  <c r="U96" i="36"/>
  <c r="T10" i="36"/>
  <c r="U30" i="36"/>
  <c r="I5" i="39"/>
  <c r="N5" i="36"/>
  <c r="L15" i="39"/>
  <c r="G6" i="39"/>
  <c r="T69" i="36"/>
  <c r="K20" i="36"/>
  <c r="S84" i="36"/>
  <c r="T84" i="36"/>
  <c r="E4" i="39"/>
  <c r="I10" i="39"/>
  <c r="T4" i="36"/>
  <c r="N56" i="36"/>
  <c r="S72" i="36"/>
  <c r="T9" i="36"/>
  <c r="T61" i="36"/>
  <c r="M58" i="36"/>
  <c r="N66" i="36"/>
  <c r="M43" i="36"/>
  <c r="O43" i="36"/>
  <c r="K43" i="36"/>
  <c r="M50" i="36"/>
  <c r="U32" i="36"/>
  <c r="U14" i="36"/>
  <c r="E12" i="39"/>
  <c r="U12" i="39"/>
  <c r="H41" i="42"/>
  <c r="E18" i="41"/>
  <c r="H42" i="42"/>
  <c r="F18" i="41"/>
  <c r="N22" i="36"/>
  <c r="L92" i="36"/>
  <c r="O92" i="36"/>
  <c r="L71" i="36"/>
  <c r="O73" i="36"/>
  <c r="O70" i="36"/>
  <c r="U84" i="36"/>
  <c r="U7" i="36"/>
  <c r="E7" i="39"/>
  <c r="M22" i="36"/>
  <c r="K73" i="36"/>
  <c r="K54" i="36"/>
  <c r="U58" i="36"/>
  <c r="S62" i="36"/>
  <c r="T62" i="36"/>
  <c r="M32" i="36"/>
  <c r="K38" i="36"/>
  <c r="T56" i="36"/>
  <c r="S56" i="36"/>
  <c r="S20" i="36"/>
  <c r="T20" i="36"/>
  <c r="S48" i="36"/>
  <c r="N58" i="36"/>
  <c r="I7" i="39"/>
  <c r="T101" i="36"/>
  <c r="N25" i="36"/>
  <c r="N40" i="36"/>
  <c r="N51" i="36"/>
  <c r="N84" i="36"/>
  <c r="L7" i="36"/>
  <c r="L7" i="39"/>
  <c r="G7" i="39"/>
  <c r="K62" i="36"/>
  <c r="T24" i="36"/>
  <c r="L30" i="36"/>
  <c r="U4" i="36"/>
  <c r="N100" i="36"/>
  <c r="O100" i="36"/>
  <c r="N10" i="36"/>
  <c r="M87" i="36"/>
  <c r="U103" i="36"/>
  <c r="L89" i="36"/>
  <c r="N23" i="36"/>
  <c r="U43" i="36"/>
  <c r="S94" i="36"/>
  <c r="T94" i="36"/>
  <c r="L56" i="36"/>
  <c r="E10" i="39"/>
  <c r="U10" i="39"/>
  <c r="U12" i="36"/>
  <c r="N45" i="36"/>
  <c r="T68" i="36"/>
  <c r="I14" i="39"/>
  <c r="U76" i="36"/>
  <c r="L85" i="36"/>
  <c r="S45" i="36"/>
  <c r="M68" i="36"/>
  <c r="N9" i="36"/>
  <c r="N90" i="36"/>
  <c r="U91" i="36"/>
  <c r="L4" i="36"/>
  <c r="L4" i="39"/>
  <c r="G4" i="39"/>
  <c r="L14" i="39"/>
  <c r="L55" i="36"/>
  <c r="L99" i="36"/>
  <c r="M76" i="36"/>
  <c r="L87" i="36"/>
  <c r="M40" i="36"/>
  <c r="L81" i="36"/>
  <c r="L29" i="36"/>
  <c r="J7" i="39"/>
  <c r="S7" i="39"/>
  <c r="S7" i="36"/>
  <c r="M80" i="36"/>
  <c r="H6" i="39"/>
  <c r="M6" i="36"/>
  <c r="M6" i="39"/>
  <c r="S74" i="36"/>
  <c r="T74" i="36"/>
  <c r="M14" i="36"/>
  <c r="M12" i="39"/>
  <c r="H12" i="39"/>
  <c r="N24" i="36"/>
  <c r="M79" i="36"/>
  <c r="M77" i="36"/>
  <c r="T28" i="36"/>
  <c r="S28" i="36"/>
  <c r="K21" i="36"/>
  <c r="T53" i="36"/>
  <c r="N96" i="36"/>
  <c r="N82" i="36"/>
  <c r="L44" i="36"/>
  <c r="K24" i="36"/>
  <c r="U29" i="36"/>
  <c r="M88" i="36"/>
  <c r="M94" i="36"/>
  <c r="L12" i="39"/>
  <c r="O12" i="39"/>
  <c r="M30" i="36"/>
  <c r="F10" i="39"/>
  <c r="K12" i="36"/>
  <c r="K10" i="39"/>
  <c r="U95" i="36"/>
  <c r="L77" i="36"/>
  <c r="N98" i="36"/>
  <c r="O9" i="36"/>
  <c r="S80" i="36"/>
  <c r="T80" i="36"/>
  <c r="U87" i="36"/>
  <c r="K55" i="36"/>
  <c r="U57" i="36"/>
  <c r="M36" i="36"/>
  <c r="K35" i="36"/>
  <c r="G11" i="39"/>
  <c r="S16" i="36"/>
  <c r="S53" i="36"/>
  <c r="S67" i="36"/>
  <c r="T67" i="36"/>
  <c r="N76" i="36"/>
  <c r="T76" i="36"/>
  <c r="U41" i="36"/>
  <c r="L102" i="36"/>
  <c r="L25" i="36"/>
  <c r="N46" i="36"/>
  <c r="M49" i="36"/>
  <c r="M61" i="36"/>
  <c r="O61" i="36"/>
  <c r="S18" i="36"/>
  <c r="T18" i="36"/>
  <c r="T78" i="36"/>
  <c r="H4" i="39"/>
  <c r="M4" i="36"/>
  <c r="M4" i="39"/>
  <c r="C21" i="28"/>
  <c r="C23" i="28"/>
  <c r="C20" i="28"/>
  <c r="S75" i="36"/>
  <c r="M69" i="36"/>
  <c r="U40" i="36"/>
  <c r="T35" i="36"/>
  <c r="U42" i="36"/>
  <c r="J17" i="36"/>
  <c r="J15" i="39"/>
  <c r="U53" i="36"/>
  <c r="M84" i="36"/>
  <c r="L74" i="36"/>
  <c r="U31" i="36"/>
  <c r="O51" i="36"/>
  <c r="O85" i="36"/>
  <c r="K9" i="36"/>
  <c r="G5" i="39"/>
  <c r="L59" i="36"/>
  <c r="S78" i="36"/>
  <c r="N92" i="36"/>
  <c r="L45" i="36"/>
  <c r="I23" i="28"/>
  <c r="T13" i="36"/>
  <c r="P11" i="39"/>
  <c r="S11" i="39"/>
  <c r="G13" i="39"/>
  <c r="L15" i="36"/>
  <c r="L13" i="39"/>
  <c r="S68" i="36"/>
  <c r="U101" i="36"/>
  <c r="U11" i="36"/>
  <c r="E9" i="39"/>
  <c r="U9" i="39"/>
  <c r="N31" i="36"/>
  <c r="U64" i="36"/>
  <c r="G42" i="42"/>
  <c r="F17" i="41"/>
  <c r="F19" i="41"/>
  <c r="G40" i="42"/>
  <c r="K40" i="42"/>
  <c r="U77" i="36"/>
  <c r="S47" i="36"/>
  <c r="H39" i="42"/>
  <c r="C18" i="41"/>
  <c r="O44" i="36"/>
  <c r="D23" i="28"/>
  <c r="D16" i="41"/>
  <c r="L6" i="39"/>
  <c r="O30" i="36"/>
  <c r="G116" i="25"/>
  <c r="O28" i="36"/>
  <c r="L18" i="36"/>
  <c r="L103" i="36"/>
  <c r="S93" i="36"/>
  <c r="K48" i="36"/>
  <c r="T26" i="36"/>
  <c r="S26" i="36"/>
  <c r="U26" i="36"/>
  <c r="L31" i="36"/>
  <c r="O32" i="36"/>
  <c r="O12" i="36"/>
  <c r="H44" i="42"/>
  <c r="J109" i="25"/>
  <c r="G46" i="42"/>
  <c r="J17" i="41"/>
  <c r="T34" i="36"/>
  <c r="M48" i="36"/>
  <c r="G45" i="42"/>
  <c r="N49" i="36"/>
  <c r="L95" i="36"/>
  <c r="M17" i="36"/>
  <c r="M15" i="39"/>
  <c r="U80" i="36"/>
  <c r="U99" i="36"/>
  <c r="G21" i="28"/>
  <c r="G20" i="28"/>
  <c r="S70" i="36"/>
  <c r="T70" i="36"/>
  <c r="S97" i="36"/>
  <c r="L79" i="36"/>
  <c r="K61" i="36"/>
  <c r="N69" i="36"/>
  <c r="K98" i="36"/>
  <c r="G41" i="42"/>
  <c r="E17" i="41"/>
  <c r="G38" i="42"/>
  <c r="U94" i="36"/>
  <c r="H116" i="25"/>
  <c r="G44" i="42"/>
  <c r="H17" i="41"/>
  <c r="K85" i="36"/>
  <c r="M103" i="36"/>
  <c r="H46" i="42"/>
  <c r="J18" i="41"/>
  <c r="J17" i="34"/>
  <c r="U78" i="36"/>
  <c r="M19" i="36"/>
  <c r="J114" i="25"/>
  <c r="N6" i="36"/>
  <c r="N6" i="39"/>
  <c r="H40" i="42"/>
  <c r="D18" i="41"/>
  <c r="D19" i="41"/>
  <c r="S27" i="36"/>
  <c r="K75" i="36"/>
  <c r="L38" i="36"/>
  <c r="U50" i="36"/>
  <c r="G39" i="42"/>
  <c r="C17" i="41"/>
  <c r="C19" i="41"/>
  <c r="C20" i="41"/>
  <c r="J112" i="25"/>
  <c r="T93" i="36"/>
  <c r="L23" i="36"/>
  <c r="L22" i="36"/>
  <c r="K5" i="36"/>
  <c r="K5" i="39"/>
  <c r="F5" i="39"/>
  <c r="K46" i="36"/>
  <c r="M26" i="36"/>
  <c r="U79" i="36"/>
  <c r="H18" i="28"/>
  <c r="H20" i="28"/>
  <c r="J113" i="25"/>
  <c r="L66" i="36"/>
  <c r="K68" i="36"/>
  <c r="H5" i="39"/>
  <c r="O35" i="36"/>
  <c r="U6" i="36"/>
  <c r="E6" i="39"/>
  <c r="U6" i="39"/>
  <c r="N47" i="36"/>
  <c r="U55" i="36"/>
  <c r="O94" i="36"/>
  <c r="N21" i="36"/>
  <c r="L34" i="36"/>
  <c r="O34" i="36"/>
  <c r="K44" i="36"/>
  <c r="S103" i="36"/>
  <c r="T103" i="36"/>
  <c r="U60" i="36"/>
  <c r="L100" i="36"/>
  <c r="M31" i="36"/>
  <c r="U81" i="36"/>
  <c r="N102" i="36"/>
  <c r="K27" i="36"/>
  <c r="B18" i="41"/>
  <c r="O91" i="36"/>
  <c r="O89" i="36"/>
  <c r="O81" i="36"/>
  <c r="K36" i="36"/>
  <c r="T71" i="36"/>
  <c r="S71" i="36"/>
  <c r="O42" i="36"/>
  <c r="U22" i="36"/>
  <c r="L68" i="36"/>
  <c r="U48" i="36"/>
  <c r="M53" i="36"/>
  <c r="T102" i="36"/>
  <c r="N103" i="36"/>
  <c r="E15" i="39"/>
  <c r="U15" i="39"/>
  <c r="U17" i="36"/>
  <c r="N17" i="36"/>
  <c r="N15" i="39"/>
  <c r="I15" i="39"/>
  <c r="N63" i="36"/>
  <c r="U28" i="36"/>
  <c r="M71" i="36"/>
  <c r="L40" i="36"/>
  <c r="H7" i="39"/>
  <c r="M7" i="36"/>
  <c r="M27" i="36"/>
  <c r="K59" i="36"/>
  <c r="N101" i="36"/>
  <c r="L88" i="36"/>
  <c r="O78" i="36"/>
  <c r="O47" i="36"/>
  <c r="T22" i="36"/>
  <c r="K52" i="36"/>
  <c r="T16" i="36"/>
  <c r="K93" i="36"/>
  <c r="L62" i="36"/>
  <c r="M97" i="36"/>
  <c r="K82" i="36"/>
  <c r="K34" i="36"/>
  <c r="T36" i="36"/>
  <c r="S29" i="36"/>
  <c r="L20" i="36"/>
  <c r="S23" i="36"/>
  <c r="T23" i="36"/>
  <c r="T41" i="36"/>
  <c r="S41" i="36"/>
  <c r="T100" i="36"/>
  <c r="S100" i="36"/>
  <c r="O33" i="36"/>
  <c r="O74" i="36"/>
  <c r="O15" i="36"/>
  <c r="L60" i="36"/>
  <c r="O60" i="36"/>
  <c r="T40" i="36"/>
  <c r="N53" i="36"/>
  <c r="M29" i="36"/>
  <c r="L90" i="36"/>
  <c r="K96" i="36"/>
  <c r="N87" i="36"/>
  <c r="N36" i="36"/>
  <c r="S63" i="36"/>
  <c r="T21" i="36"/>
  <c r="S21" i="36"/>
  <c r="L98" i="36"/>
  <c r="O77" i="36"/>
  <c r="C16" i="41"/>
  <c r="O14" i="36"/>
  <c r="O76" i="36"/>
  <c r="O45" i="36"/>
  <c r="O6" i="36"/>
  <c r="O55" i="36"/>
  <c r="O48" i="36"/>
  <c r="O84" i="36"/>
  <c r="H21" i="28"/>
  <c r="O26" i="36"/>
  <c r="O23" i="36"/>
  <c r="O95" i="36"/>
  <c r="O38" i="36"/>
  <c r="O19" i="36"/>
  <c r="O69" i="36"/>
  <c r="O18" i="36"/>
  <c r="O66" i="36"/>
  <c r="O79" i="36"/>
  <c r="G23" i="28"/>
  <c r="F43" i="42"/>
  <c r="G16" i="41"/>
  <c r="O22" i="36"/>
  <c r="M7" i="39"/>
  <c r="O7" i="36"/>
  <c r="O71" i="36"/>
  <c r="O29" i="36"/>
  <c r="O101" i="36"/>
  <c r="O103" i="36"/>
  <c r="O21" i="36"/>
  <c r="O40" i="36"/>
  <c r="O53" i="36"/>
  <c r="O68" i="36"/>
  <c r="O17" i="36"/>
  <c r="O31" i="36"/>
  <c r="O27" i="36"/>
  <c r="H23" i="28"/>
  <c r="F44" i="42"/>
  <c r="K44" i="42"/>
  <c r="H16" i="41"/>
  <c r="H20" i="41"/>
  <c r="H16" i="34"/>
  <c r="F18" i="39"/>
  <c r="J39" i="42"/>
  <c r="G18" i="39"/>
  <c r="J42" i="42"/>
  <c r="K128" i="36"/>
  <c r="N125" i="36"/>
  <c r="D17" i="41"/>
  <c r="D20" i="41"/>
  <c r="D22" i="41"/>
  <c r="D16" i="34"/>
  <c r="D18" i="34"/>
  <c r="U128" i="36"/>
  <c r="T124" i="36"/>
  <c r="N127" i="36"/>
  <c r="J41" i="42"/>
  <c r="J124" i="36"/>
  <c r="J18" i="39"/>
  <c r="I18" i="39"/>
  <c r="U129" i="36"/>
  <c r="S131" i="36"/>
  <c r="L125" i="36"/>
  <c r="T137" i="36"/>
  <c r="I17" i="41"/>
  <c r="K131" i="36"/>
  <c r="N133" i="36"/>
  <c r="O133" i="36"/>
  <c r="J40" i="42"/>
  <c r="S129" i="36"/>
  <c r="T135" i="36"/>
  <c r="O135" i="36"/>
  <c r="O125" i="36"/>
  <c r="E18" i="39"/>
  <c r="U18" i="39"/>
  <c r="S126" i="36"/>
  <c r="C17" i="34"/>
  <c r="J46" i="42"/>
  <c r="T128" i="36"/>
  <c r="S132" i="36"/>
  <c r="L137" i="36"/>
  <c r="O126" i="36"/>
  <c r="L130" i="36"/>
  <c r="O129" i="36"/>
  <c r="N132" i="36"/>
  <c r="J45" i="42"/>
  <c r="K137" i="36"/>
  <c r="S133" i="36"/>
  <c r="O131" i="36"/>
  <c r="N136" i="36"/>
  <c r="L11" i="39"/>
  <c r="O11" i="39"/>
  <c r="O13" i="36"/>
  <c r="O46" i="36"/>
  <c r="O56" i="36"/>
  <c r="O16" i="36"/>
  <c r="M14" i="39"/>
  <c r="O14" i="39"/>
  <c r="M9" i="39"/>
  <c r="O11" i="36"/>
  <c r="O59" i="36"/>
  <c r="S4" i="39"/>
  <c r="O67" i="36"/>
  <c r="O108" i="36"/>
  <c r="O83" i="36"/>
  <c r="L50" i="36"/>
  <c r="M34" i="36"/>
  <c r="L104" i="36"/>
  <c r="M124" i="36"/>
  <c r="M18" i="39"/>
  <c r="F13" i="39"/>
  <c r="H16" i="39"/>
  <c r="O80" i="36"/>
  <c r="O4" i="36"/>
  <c r="O58" i="36"/>
  <c r="S12" i="39"/>
  <c r="T60" i="36"/>
  <c r="L36" i="36"/>
  <c r="T119" i="36"/>
  <c r="S124" i="36"/>
  <c r="G8" i="36"/>
  <c r="P8" i="36"/>
  <c r="H8" i="36"/>
  <c r="I8" i="36"/>
  <c r="Q8" i="36"/>
  <c r="Q8" i="39"/>
  <c r="J8" i="36"/>
  <c r="J8" i="39"/>
  <c r="E8" i="36"/>
  <c r="G136" i="36"/>
  <c r="H136" i="36"/>
  <c r="F136" i="36"/>
  <c r="J122" i="36"/>
  <c r="G122" i="36"/>
  <c r="L122" i="36"/>
  <c r="E118" i="36"/>
  <c r="F118" i="36"/>
  <c r="G118" i="36"/>
  <c r="L118" i="36"/>
  <c r="Q115" i="36"/>
  <c r="H115" i="36"/>
  <c r="E115" i="36"/>
  <c r="G86" i="36"/>
  <c r="P86" i="36"/>
  <c r="F86" i="36"/>
  <c r="Q86" i="36"/>
  <c r="H86" i="36"/>
  <c r="J64" i="36"/>
  <c r="F64" i="36"/>
  <c r="I64" i="36"/>
  <c r="H64" i="36"/>
  <c r="G64" i="36"/>
  <c r="P64" i="36"/>
  <c r="F25" i="36"/>
  <c r="H25" i="36"/>
  <c r="M25" i="36"/>
  <c r="F115" i="36"/>
  <c r="K115" i="36"/>
  <c r="E136" i="36"/>
  <c r="F8" i="36"/>
  <c r="I122" i="36"/>
  <c r="J41" i="36"/>
  <c r="I41" i="36"/>
  <c r="Q41" i="36"/>
  <c r="H41" i="36"/>
  <c r="G41" i="36"/>
  <c r="J55" i="36"/>
  <c r="Q55" i="36"/>
  <c r="J86" i="36"/>
  <c r="J16" i="36"/>
  <c r="F134" i="36"/>
  <c r="H134" i="36"/>
  <c r="I134" i="36"/>
  <c r="Q134" i="36"/>
  <c r="P134" i="36"/>
  <c r="T134" i="36"/>
  <c r="J43" i="36"/>
  <c r="P43" i="36"/>
  <c r="T43" i="36"/>
  <c r="J39" i="36"/>
  <c r="F39" i="36"/>
  <c r="H39" i="36"/>
  <c r="G39" i="36"/>
  <c r="Q39" i="36"/>
  <c r="P39" i="36"/>
  <c r="I39" i="36"/>
  <c r="E112" i="36"/>
  <c r="U112" i="36"/>
  <c r="I112" i="36"/>
  <c r="H112" i="36"/>
  <c r="M112" i="36"/>
  <c r="Q112" i="36"/>
  <c r="I72" i="36"/>
  <c r="N72" i="36"/>
  <c r="F72" i="36"/>
  <c r="H72" i="36"/>
  <c r="G72" i="36"/>
  <c r="L72" i="36"/>
  <c r="P65" i="36"/>
  <c r="I65" i="36"/>
  <c r="H65" i="36"/>
  <c r="G65" i="36"/>
  <c r="Q65" i="36"/>
  <c r="G57" i="36"/>
  <c r="Q57" i="36"/>
  <c r="P57" i="36"/>
  <c r="J56" i="36"/>
  <c r="J28" i="36"/>
  <c r="J20" i="36"/>
  <c r="F17" i="34"/>
  <c r="D17" i="34"/>
  <c r="H22" i="41"/>
  <c r="O10" i="36"/>
  <c r="S52" i="36"/>
  <c r="T52" i="36"/>
  <c r="M128" i="36"/>
  <c r="O107" i="36"/>
  <c r="T18" i="39"/>
  <c r="S18" i="39"/>
  <c r="F20" i="28"/>
  <c r="F21" i="28"/>
  <c r="F42" i="42"/>
  <c r="K42" i="42"/>
  <c r="L16" i="39"/>
  <c r="O104" i="36"/>
  <c r="H36" i="47"/>
  <c r="B16" i="46"/>
  <c r="B17" i="46"/>
  <c r="J27" i="47"/>
  <c r="N54" i="36"/>
  <c r="J21" i="28"/>
  <c r="J20" i="28"/>
  <c r="B18" i="28"/>
  <c r="J107" i="25"/>
  <c r="J116" i="25"/>
  <c r="K16" i="28"/>
  <c r="O106" i="36"/>
  <c r="N52" i="36"/>
  <c r="O121" i="36"/>
  <c r="B21" i="28"/>
  <c r="L18" i="39"/>
  <c r="K15" i="46"/>
  <c r="J115" i="25"/>
  <c r="E21" i="28"/>
  <c r="E16" i="41"/>
  <c r="E20" i="41"/>
  <c r="O117" i="36"/>
  <c r="O114" i="36"/>
  <c r="K65" i="36"/>
  <c r="N130" i="36"/>
  <c r="T130" i="36"/>
  <c r="G9" i="39"/>
  <c r="I19" i="41"/>
  <c r="O124" i="36"/>
  <c r="L39" i="36"/>
  <c r="F8" i="39"/>
  <c r="K8" i="36"/>
  <c r="K8" i="39"/>
  <c r="K64" i="36"/>
  <c r="N39" i="36"/>
  <c r="M39" i="36"/>
  <c r="M134" i="36"/>
  <c r="N41" i="36"/>
  <c r="L64" i="36"/>
  <c r="L136" i="36"/>
  <c r="I8" i="39"/>
  <c r="N8" i="36"/>
  <c r="N8" i="39"/>
  <c r="S65" i="36"/>
  <c r="T65" i="36"/>
  <c r="S43" i="36"/>
  <c r="N134" i="36"/>
  <c r="K25" i="36"/>
  <c r="T64" i="36"/>
  <c r="K86" i="36"/>
  <c r="M115" i="36"/>
  <c r="L8" i="36"/>
  <c r="G8" i="39"/>
  <c r="M65" i="36"/>
  <c r="M72" i="36"/>
  <c r="S39" i="36"/>
  <c r="T39" i="36"/>
  <c r="K39" i="36"/>
  <c r="S134" i="36"/>
  <c r="K134" i="36"/>
  <c r="L41" i="36"/>
  <c r="M64" i="36"/>
  <c r="M86" i="36"/>
  <c r="L86" i="36"/>
  <c r="E8" i="39"/>
  <c r="U8" i="39"/>
  <c r="U8" i="36"/>
  <c r="M8" i="36"/>
  <c r="M8" i="39"/>
  <c r="H8" i="39"/>
  <c r="O50" i="36"/>
  <c r="L57" i="36"/>
  <c r="O57" i="36"/>
  <c r="N65" i="36"/>
  <c r="K72" i="36"/>
  <c r="N112" i="36"/>
  <c r="M41" i="36"/>
  <c r="N122" i="36"/>
  <c r="U115" i="36"/>
  <c r="K118" i="36"/>
  <c r="K136" i="36"/>
  <c r="P8" i="39"/>
  <c r="S8" i="39"/>
  <c r="T8" i="36"/>
  <c r="S8" i="36"/>
  <c r="F23" i="28"/>
  <c r="K18" i="28"/>
  <c r="B20" i="28"/>
  <c r="F46" i="42"/>
  <c r="K46" i="42"/>
  <c r="J16" i="41"/>
  <c r="J20" i="41"/>
  <c r="J23" i="28"/>
  <c r="B17" i="34"/>
  <c r="O118" i="36"/>
  <c r="O112" i="36"/>
  <c r="O8" i="36"/>
  <c r="L8" i="39"/>
  <c r="O115" i="36"/>
  <c r="O25" i="36"/>
  <c r="J22" i="41"/>
  <c r="J16" i="34"/>
  <c r="J18" i="34"/>
  <c r="D23" i="34"/>
  <c r="F40" i="44"/>
  <c r="J19" i="39"/>
  <c r="F46" i="44"/>
  <c r="I24" i="34"/>
  <c r="I17" i="43"/>
  <c r="B23" i="34"/>
  <c r="F38" i="44"/>
  <c r="B16" i="43"/>
  <c r="B18" i="43"/>
  <c r="H109" i="38"/>
  <c r="D24" i="34"/>
  <c r="J114" i="38"/>
  <c r="H39" i="44"/>
  <c r="C20" i="43"/>
  <c r="J115" i="38"/>
  <c r="H45" i="44"/>
  <c r="I20" i="43"/>
  <c r="F44" i="44"/>
  <c r="H40" i="44"/>
  <c r="D20" i="43"/>
  <c r="J112" i="38"/>
  <c r="J108" i="38"/>
  <c r="H43" i="44"/>
  <c r="G20" i="43"/>
  <c r="J18" i="43"/>
  <c r="F43" i="44"/>
  <c r="J107" i="38"/>
  <c r="S19" i="39"/>
  <c r="S20" i="39"/>
  <c r="F45" i="44"/>
  <c r="I16" i="43"/>
  <c r="E18" i="43"/>
  <c r="G40" i="44"/>
  <c r="J109" i="38"/>
  <c r="F16" i="43"/>
  <c r="F22" i="43"/>
  <c r="F42" i="44"/>
  <c r="K40" i="44"/>
  <c r="G116" i="38"/>
  <c r="J110" i="38"/>
  <c r="J116" i="38"/>
  <c r="G38" i="44"/>
  <c r="B19" i="43"/>
  <c r="H116" i="38"/>
  <c r="I18" i="43"/>
  <c r="H38" i="44"/>
  <c r="B20" i="43"/>
  <c r="G42" i="44"/>
  <c r="J113" i="38"/>
  <c r="H42" i="44"/>
  <c r="J42" i="44"/>
  <c r="F39" i="44"/>
  <c r="D16" i="43"/>
  <c r="D18" i="43"/>
  <c r="F41" i="44"/>
  <c r="K41" i="44"/>
  <c r="J111" i="38"/>
  <c r="H41" i="44"/>
  <c r="E20" i="43"/>
  <c r="G43" i="44"/>
  <c r="H46" i="44"/>
  <c r="J20" i="43"/>
  <c r="G39" i="44"/>
  <c r="C19" i="43"/>
  <c r="G41" i="44"/>
  <c r="G46" i="44"/>
  <c r="K46" i="44"/>
  <c r="K16" i="43"/>
  <c r="H18" i="43"/>
  <c r="D17" i="43"/>
  <c r="K24" i="34"/>
  <c r="D19" i="43"/>
  <c r="D21" i="43"/>
  <c r="J40" i="44"/>
  <c r="K42" i="44"/>
  <c r="F19" i="43"/>
  <c r="J19" i="43"/>
  <c r="J21" i="43"/>
  <c r="E19" i="43"/>
  <c r="E22" i="43"/>
  <c r="J41" i="44"/>
  <c r="J39" i="44"/>
  <c r="K17" i="43"/>
  <c r="J22" i="43"/>
  <c r="O8" i="39"/>
  <c r="H21" i="39"/>
  <c r="M21" i="39"/>
  <c r="T9" i="39"/>
  <c r="O17" i="39"/>
  <c r="O10" i="39"/>
  <c r="T11" i="39"/>
  <c r="O4" i="39"/>
  <c r="T14" i="39"/>
  <c r="O16" i="39"/>
  <c r="T15" i="39"/>
  <c r="S5" i="39"/>
  <c r="O20" i="39"/>
  <c r="T16" i="39"/>
  <c r="I21" i="39"/>
  <c r="N21" i="39"/>
  <c r="O21" i="39"/>
  <c r="O18" i="39"/>
  <c r="Q21" i="39"/>
  <c r="F21" i="39"/>
  <c r="K21" i="39"/>
  <c r="T8" i="39"/>
  <c r="O7" i="39"/>
  <c r="T7" i="39"/>
  <c r="P21" i="39"/>
  <c r="E21" i="39"/>
  <c r="J21" i="39"/>
  <c r="O13" i="39"/>
  <c r="F47" i="44"/>
  <c r="K38" i="44"/>
  <c r="C22" i="43"/>
  <c r="C21" i="43"/>
  <c r="E16" i="34"/>
  <c r="E22" i="41"/>
  <c r="B22" i="43"/>
  <c r="B21" i="43"/>
  <c r="O39" i="36"/>
  <c r="O130" i="36"/>
  <c r="B16" i="41"/>
  <c r="F38" i="42"/>
  <c r="K21" i="28"/>
  <c r="K16" i="41"/>
  <c r="S57" i="36"/>
  <c r="T57" i="36"/>
  <c r="N64" i="36"/>
  <c r="S86" i="36"/>
  <c r="T86" i="36"/>
  <c r="H44" i="44"/>
  <c r="H20" i="43"/>
  <c r="G44" i="44"/>
  <c r="G47" i="44"/>
  <c r="G45" i="44"/>
  <c r="K45" i="44"/>
  <c r="F2" i="51"/>
  <c r="P37" i="36"/>
  <c r="E37" i="36"/>
  <c r="G37" i="36"/>
  <c r="H37" i="36"/>
  <c r="Q37" i="36"/>
  <c r="F37" i="36"/>
  <c r="I37" i="36"/>
  <c r="J37" i="36"/>
  <c r="J138" i="36"/>
  <c r="Q138" i="36"/>
  <c r="E138" i="36"/>
  <c r="G138" i="36"/>
  <c r="I138" i="36"/>
  <c r="P138" i="36"/>
  <c r="F138" i="36"/>
  <c r="H138" i="36"/>
  <c r="Q111" i="36"/>
  <c r="J111" i="36"/>
  <c r="F111" i="36"/>
  <c r="H111" i="36"/>
  <c r="P111" i="36"/>
  <c r="I111" i="36"/>
  <c r="E111" i="36"/>
  <c r="G144" i="36"/>
  <c r="G111" i="36"/>
  <c r="O122" i="36"/>
  <c r="F16" i="41"/>
  <c r="F20" i="41"/>
  <c r="B17" i="41"/>
  <c r="J38" i="42"/>
  <c r="H18" i="41"/>
  <c r="H17" i="34"/>
  <c r="H18" i="34"/>
  <c r="J44" i="42"/>
  <c r="O87" i="36"/>
  <c r="O15" i="39"/>
  <c r="O88" i="36"/>
  <c r="J38" i="44"/>
  <c r="K20" i="28"/>
  <c r="U136" i="36"/>
  <c r="T7" i="36"/>
  <c r="U7" i="39"/>
  <c r="T44" i="36"/>
  <c r="S44" i="36"/>
  <c r="K39" i="44"/>
  <c r="J43" i="44"/>
  <c r="F18" i="43"/>
  <c r="K18" i="43"/>
  <c r="E21" i="43"/>
  <c r="G19" i="43"/>
  <c r="F20" i="43"/>
  <c r="F21" i="43"/>
  <c r="E23" i="28"/>
  <c r="O86" i="36"/>
  <c r="H19" i="41"/>
  <c r="O128" i="36"/>
  <c r="F41" i="42"/>
  <c r="K41" i="42"/>
  <c r="O52" i="36"/>
  <c r="J14" i="39"/>
  <c r="M136" i="36"/>
  <c r="C22" i="41"/>
  <c r="C16" i="34"/>
  <c r="C18" i="34"/>
  <c r="O49" i="36"/>
  <c r="J19" i="41"/>
  <c r="E17" i="34"/>
  <c r="E19" i="41"/>
  <c r="N137" i="36"/>
  <c r="U82" i="36"/>
  <c r="O41" i="36"/>
  <c r="J46" i="44"/>
  <c r="S64" i="36"/>
  <c r="O90" i="36"/>
  <c r="O62" i="36"/>
  <c r="D22" i="43"/>
  <c r="O72" i="36"/>
  <c r="B23" i="28"/>
  <c r="K23" i="28"/>
  <c r="L144" i="36"/>
  <c r="D20" i="34"/>
  <c r="O137" i="36"/>
  <c r="O82" i="36"/>
  <c r="L63" i="36"/>
  <c r="K43" i="44"/>
  <c r="K23" i="34"/>
  <c r="O134" i="36"/>
  <c r="U118" i="36"/>
  <c r="O36" i="36"/>
  <c r="O24" i="36"/>
  <c r="O127" i="36"/>
  <c r="O98" i="36"/>
  <c r="K143" i="36"/>
  <c r="T10" i="39"/>
  <c r="F21" i="51"/>
  <c r="F20" i="51"/>
  <c r="K32" i="36"/>
  <c r="M110" i="36"/>
  <c r="O123" i="36"/>
  <c r="M99" i="36"/>
  <c r="O20" i="36"/>
  <c r="O75" i="36"/>
  <c r="O96" i="36"/>
  <c r="O97" i="36"/>
  <c r="U36" i="36"/>
  <c r="K83" i="36"/>
  <c r="L65" i="36"/>
  <c r="O102" i="36"/>
  <c r="O6" i="39"/>
  <c r="K19" i="28"/>
  <c r="F45" i="42"/>
  <c r="K45" i="42"/>
  <c r="I16" i="41"/>
  <c r="I20" i="41"/>
  <c r="D17" i="46"/>
  <c r="K113" i="36"/>
  <c r="T19" i="36"/>
  <c r="S19" i="36"/>
  <c r="T25" i="36"/>
  <c r="S25" i="36"/>
  <c r="O132" i="36"/>
  <c r="U4" i="39"/>
  <c r="O93" i="36"/>
  <c r="U52" i="36"/>
  <c r="O9" i="39"/>
  <c r="N5" i="39"/>
  <c r="O5" i="39"/>
  <c r="O5" i="36"/>
  <c r="S13" i="39"/>
  <c r="T13" i="39"/>
  <c r="O119" i="36"/>
  <c r="T87" i="36"/>
  <c r="S87" i="36"/>
  <c r="F39" i="42"/>
  <c r="K39" i="42"/>
  <c r="I17" i="28"/>
  <c r="K17" i="28"/>
  <c r="I16" i="46"/>
  <c r="L142" i="36"/>
  <c r="U119" i="36"/>
  <c r="O120" i="36"/>
  <c r="T107" i="36"/>
  <c r="S107" i="36"/>
  <c r="O116" i="36"/>
  <c r="G43" i="42"/>
  <c r="Q54" i="36"/>
  <c r="G54" i="36"/>
  <c r="H43" i="42"/>
  <c r="G18" i="41"/>
  <c r="K18" i="41"/>
  <c r="T21" i="39"/>
  <c r="S21" i="39"/>
  <c r="O110" i="36"/>
  <c r="H47" i="44"/>
  <c r="B19" i="41"/>
  <c r="L138" i="36"/>
  <c r="M37" i="36"/>
  <c r="K148" i="36"/>
  <c r="G17" i="41"/>
  <c r="K17" i="41"/>
  <c r="J43" i="42"/>
  <c r="K43" i="42"/>
  <c r="M111" i="36"/>
  <c r="G17" i="34"/>
  <c r="K17" i="34"/>
  <c r="K111" i="36"/>
  <c r="U138" i="36"/>
  <c r="L37" i="36"/>
  <c r="K38" i="42"/>
  <c r="K47" i="42"/>
  <c r="F47" i="42"/>
  <c r="K146" i="36"/>
  <c r="I16" i="34"/>
  <c r="I22" i="41"/>
  <c r="O65" i="36"/>
  <c r="O99" i="36"/>
  <c r="F22" i="51"/>
  <c r="O63" i="36"/>
  <c r="O136" i="36"/>
  <c r="F16" i="34"/>
  <c r="F18" i="34"/>
  <c r="F22" i="41"/>
  <c r="U37" i="36"/>
  <c r="M33" i="39"/>
  <c r="K149" i="36"/>
  <c r="H145" i="36"/>
  <c r="H143" i="36"/>
  <c r="G149" i="36"/>
  <c r="H150" i="36"/>
  <c r="G150" i="36"/>
  <c r="J150" i="36"/>
  <c r="L150" i="36"/>
  <c r="J20" i="34"/>
  <c r="L146" i="36"/>
  <c r="F20" i="34"/>
  <c r="L143" i="36"/>
  <c r="C20" i="34"/>
  <c r="L149" i="36"/>
  <c r="I20" i="34"/>
  <c r="K150" i="36"/>
  <c r="K147" i="36"/>
  <c r="L148" i="36"/>
  <c r="H20" i="34"/>
  <c r="H146" i="36"/>
  <c r="G143" i="36"/>
  <c r="J143" i="36"/>
  <c r="G146" i="36"/>
  <c r="L147" i="36"/>
  <c r="G20" i="34"/>
  <c r="G142" i="36"/>
  <c r="H148" i="36"/>
  <c r="K145" i="36"/>
  <c r="G148" i="36"/>
  <c r="J148" i="36"/>
  <c r="H149" i="36"/>
  <c r="G145" i="36"/>
  <c r="J145" i="36"/>
  <c r="H142" i="36"/>
  <c r="H144" i="36"/>
  <c r="J144" i="36"/>
  <c r="L145" i="36"/>
  <c r="E20" i="34"/>
  <c r="G147" i="36"/>
  <c r="H147" i="36"/>
  <c r="B20" i="41"/>
  <c r="L33" i="39"/>
  <c r="K142" i="36"/>
  <c r="T37" i="36"/>
  <c r="S37" i="36"/>
  <c r="J45" i="44"/>
  <c r="I19" i="43"/>
  <c r="O64" i="36"/>
  <c r="B20" i="34"/>
  <c r="G22" i="43"/>
  <c r="G21" i="43"/>
  <c r="K28" i="39"/>
  <c r="L111" i="36"/>
  <c r="M138" i="36"/>
  <c r="J44" i="44"/>
  <c r="J47" i="44"/>
  <c r="H19" i="43"/>
  <c r="K44" i="44"/>
  <c r="K47" i="44"/>
  <c r="K20" i="43"/>
  <c r="U111" i="36"/>
  <c r="K138" i="36"/>
  <c r="N37" i="36"/>
  <c r="K144" i="36"/>
  <c r="M26" i="39"/>
  <c r="J47" i="42"/>
  <c r="N111" i="36"/>
  <c r="S138" i="36"/>
  <c r="T138" i="36"/>
  <c r="K37" i="36"/>
  <c r="E18" i="34"/>
  <c r="L54" i="36"/>
  <c r="M29" i="39"/>
  <c r="K29" i="39"/>
  <c r="M27" i="39"/>
  <c r="K27" i="39"/>
  <c r="I17" i="34"/>
  <c r="I17" i="46"/>
  <c r="K16" i="46"/>
  <c r="K17" i="46"/>
  <c r="H47" i="42"/>
  <c r="N143" i="36"/>
  <c r="C19" i="34"/>
  <c r="M31" i="39"/>
  <c r="K31" i="39"/>
  <c r="G47" i="42"/>
  <c r="T111" i="36"/>
  <c r="S111" i="36"/>
  <c r="N138" i="36"/>
  <c r="K25" i="39"/>
  <c r="F16" i="53"/>
  <c r="O54" i="36"/>
  <c r="B16" i="53"/>
  <c r="I19" i="34"/>
  <c r="N149" i="36"/>
  <c r="O37" i="36"/>
  <c r="M25" i="39"/>
  <c r="H16" i="53"/>
  <c r="D19" i="34"/>
  <c r="N144" i="36"/>
  <c r="P144" i="36"/>
  <c r="O111" i="36"/>
  <c r="L151" i="36"/>
  <c r="H151" i="36"/>
  <c r="J146" i="36"/>
  <c r="K26" i="39"/>
  <c r="K33" i="39"/>
  <c r="H19" i="34"/>
  <c r="N148" i="36"/>
  <c r="L27" i="39"/>
  <c r="N27" i="39"/>
  <c r="M32" i="39"/>
  <c r="E16" i="53"/>
  <c r="K20" i="34"/>
  <c r="K151" i="36"/>
  <c r="N142" i="36"/>
  <c r="N151" i="36"/>
  <c r="B19" i="34"/>
  <c r="P143" i="36"/>
  <c r="N146" i="36"/>
  <c r="F19" i="34"/>
  <c r="K32" i="39"/>
  <c r="M30" i="39"/>
  <c r="L25" i="39"/>
  <c r="D16" i="53"/>
  <c r="H21" i="43"/>
  <c r="K21" i="43"/>
  <c r="H22" i="43"/>
  <c r="K22" i="43"/>
  <c r="B16" i="34"/>
  <c r="B22" i="41"/>
  <c r="K20" i="41"/>
  <c r="P148" i="36"/>
  <c r="O138" i="36"/>
  <c r="K30" i="39"/>
  <c r="L32" i="39"/>
  <c r="I21" i="43"/>
  <c r="I22" i="43"/>
  <c r="E19" i="34"/>
  <c r="N145" i="36"/>
  <c r="P145" i="36"/>
  <c r="N147" i="36"/>
  <c r="G19" i="34"/>
  <c r="J149" i="36"/>
  <c r="P149" i="36"/>
  <c r="L31" i="39"/>
  <c r="N31" i="39"/>
  <c r="L29" i="39"/>
  <c r="N29" i="39"/>
  <c r="K19" i="43"/>
  <c r="C23" i="43"/>
  <c r="C26" i="34"/>
  <c r="C21" i="34"/>
  <c r="C22" i="34"/>
  <c r="C25" i="34"/>
  <c r="J147" i="36"/>
  <c r="P147" i="36"/>
  <c r="J19" i="34"/>
  <c r="N150" i="36"/>
  <c r="P150" i="36"/>
  <c r="L30" i="39"/>
  <c r="L26" i="39"/>
  <c r="J142" i="36"/>
  <c r="G151" i="36"/>
  <c r="I18" i="34"/>
  <c r="G19" i="41"/>
  <c r="G20" i="41"/>
  <c r="K19" i="41"/>
  <c r="L28" i="39"/>
  <c r="N28" i="39"/>
  <c r="M28" i="39"/>
  <c r="B18" i="34"/>
  <c r="N33" i="39"/>
  <c r="J16" i="53"/>
  <c r="C16" i="53"/>
  <c r="N26" i="39"/>
  <c r="G16" i="53"/>
  <c r="N30" i="39"/>
  <c r="G21" i="34"/>
  <c r="G26" i="34"/>
  <c r="G23" i="43"/>
  <c r="I23" i="43"/>
  <c r="I26" i="34"/>
  <c r="I21" i="34"/>
  <c r="J151" i="36"/>
  <c r="P142" i="36"/>
  <c r="E26" i="34"/>
  <c r="E21" i="34"/>
  <c r="E22" i="34"/>
  <c r="E25" i="34"/>
  <c r="E23" i="43"/>
  <c r="N32" i="39"/>
  <c r="I16" i="53"/>
  <c r="G16" i="34"/>
  <c r="G18" i="34"/>
  <c r="G22" i="34"/>
  <c r="G25" i="34"/>
  <c r="G22" i="41"/>
  <c r="K22" i="41"/>
  <c r="J26" i="34"/>
  <c r="J21" i="34"/>
  <c r="J22" i="34"/>
  <c r="J25" i="34"/>
  <c r="J23" i="43"/>
  <c r="F23" i="43"/>
  <c r="F26" i="34"/>
  <c r="F21" i="34"/>
  <c r="F22" i="34"/>
  <c r="F25" i="34"/>
  <c r="I22" i="34"/>
  <c r="I25" i="34"/>
  <c r="P146" i="36"/>
  <c r="D26" i="34"/>
  <c r="D23" i="43"/>
  <c r="D21" i="34"/>
  <c r="D22" i="34"/>
  <c r="D25" i="34"/>
  <c r="L34" i="39"/>
  <c r="B21" i="34"/>
  <c r="B23" i="43"/>
  <c r="B26" i="34"/>
  <c r="K26" i="34"/>
  <c r="K19" i="34"/>
  <c r="N25" i="39"/>
  <c r="H21" i="34"/>
  <c r="H22" i="34"/>
  <c r="H25" i="34"/>
  <c r="H26" i="34"/>
  <c r="H23" i="43"/>
  <c r="K34" i="39"/>
  <c r="K16" i="53"/>
  <c r="D14" i="53"/>
  <c r="N34" i="39"/>
  <c r="P151" i="36"/>
  <c r="K23" i="43"/>
  <c r="D14" i="43"/>
  <c r="K21" i="34"/>
  <c r="K16" i="34"/>
  <c r="D14" i="34"/>
  <c r="K18" i="34"/>
  <c r="B22" i="34"/>
  <c r="K22" i="34"/>
  <c r="B25" i="34"/>
  <c r="K25" i="34"/>
</calcChain>
</file>

<file path=xl/comments1.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authors>
    <author>大阪府庁</author>
  </authors>
  <commentList>
    <comment ref="Q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3.xml><?xml version="1.0" encoding="utf-8"?>
<comments xmlns="http://schemas.openxmlformats.org/spreadsheetml/2006/main">
  <authors>
    <author>大阪府庁</author>
  </authors>
  <commentList>
    <comment ref="L9"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4.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取り消す「依頼内容」の番号（様式1-2、随時①-2参照）を入力してください。</t>
        </r>
      </text>
    </comment>
    <comment ref="L24"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取り消す「依頼内容」の番号（様式2-4参照）を入力してください。</t>
        </r>
      </text>
    </comment>
    <comment ref="L23"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<sst xmlns="http://schemas.openxmlformats.org/spreadsheetml/2006/main" count="839" uniqueCount="350">
  <si>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</si>
  <si>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</si>
  <si>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</si>
  <si>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　標記につきまして、下記のとおり依頼いたします。</t>
    <rPh sb="1" eb="3">
      <t>ヒョウキ</t>
    </rPh>
    <rPh sb="10" eb="12">
      <t>カキ</t>
    </rPh>
    <rPh sb="16" eb="18">
      <t>イライ</t>
    </rPh>
    <phoneticPr fontId="2"/>
  </si>
  <si>
    <t>　 ○○ 第 ○○○号　</t>
    <rPh sb="5" eb="6">
      <t>ダイ</t>
    </rPh>
    <rPh sb="10" eb="11">
      <t>ゴウ</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</si>
  <si>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</si>
  <si>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</si>
  <si>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</si>
  <si>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</si>
  <si>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</si>
  <si>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</si>
  <si>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</si>
  <si>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</si>
  <si>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</si>
  <si>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</si>
  <si>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</si>
  <si>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</si>
  <si>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</si>
  <si>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</si>
  <si>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</si>
  <si>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</si>
  <si>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</si>
  <si>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</si>
  <si>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</si>
  <si>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</si>
  <si>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</si>
  <si>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</si>
  <si>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</si>
  <si>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</si>
  <si>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</si>
  <si>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</si>
  <si>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</si>
  <si>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</si>
  <si>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</si>
  <si>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</si>
  <si>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</si>
  <si>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</si>
  <si>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</si>
  <si>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</si>
  <si>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</si>
  <si>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</si>
  <si>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</si>
  <si>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</si>
  <si>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</si>
  <si>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</si>
  <si>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</si>
  <si>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</si>
  <si>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</si>
  <si>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</si>
  <si>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</si>
  <si>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</si>
  <si>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</si>
  <si>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</si>
  <si>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</si>
  <si>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</si>
  <si>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</si>
  <si>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</si>
  <si>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</si>
  <si>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</si>
  <si>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</si>
  <si>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</si>
  <si>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</si>
  <si>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</si>
  <si>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</si>
  <si>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</si>
  <si>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</si>
  <si>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</si>
  <si>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</si>
  <si>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大阪府立高等学校保健研究会</t>
    <rPh sb="0" eb="2">
      <t>オオサカ</t>
    </rPh>
    <rPh sb="2" eb="4">
      <t>フリツ</t>
    </rPh>
    <rPh sb="4" eb="6">
      <t>コウトウ</t>
    </rPh>
    <rPh sb="6" eb="8">
      <t>ガッコウ</t>
    </rPh>
    <rPh sb="8" eb="10">
      <t>ホケン</t>
    </rPh>
    <rPh sb="10" eb="13">
      <t>ケンキュウカイ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</si>
  <si>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</si>
  <si>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</si>
  <si>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</si>
  <si>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</si>
  <si>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</si>
  <si>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</si>
  <si>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</si>
  <si>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</si>
  <si>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</si>
  <si>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</si>
  <si>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</si>
  <si>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</si>
  <si>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</si>
  <si>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</si>
  <si>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</si>
  <si>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</si>
  <si>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</si>
  <si>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</si>
  <si>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</si>
  <si>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</si>
  <si>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</si>
  <si>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</si>
  <si>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</si>
  <si>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</si>
  <si>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</si>
  <si>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</si>
  <si>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</si>
  <si>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</si>
  <si>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</si>
  <si>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</si>
  <si>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</si>
  <si>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</si>
  <si>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</si>
  <si>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　　平成　　　年　　　　月　　　　日</t>
    <rPh sb="2" eb="4">
      <t>ヘイセイ</t>
    </rPh>
    <rPh sb="7" eb="8">
      <t>ネン</t>
    </rPh>
    <rPh sb="12" eb="13">
      <t>ガツ</t>
    </rPh>
    <rPh sb="17" eb="18">
      <t>ニチ</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</si>
  <si>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</si>
  <si>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</si>
  <si>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</si>
  <si>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</si>
  <si>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</si>
  <si>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</si>
  <si>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</si>
  <si>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</si>
  <si>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大阪府立高等学校養護教諭研究会(府養研)</t>
    <rPh sb="0" eb="2">
      <t>オオサカ</t>
    </rPh>
    <rPh sb="2" eb="4">
      <t>フリツ</t>
    </rPh>
    <rPh sb="4" eb="6">
      <t>コウトウ</t>
    </rPh>
    <rPh sb="6" eb="8">
      <t>ガッコウ</t>
    </rPh>
    <rPh sb="8" eb="10">
      <t>ヨウゴ</t>
    </rPh>
    <rPh sb="10" eb="12">
      <t>キョウユ</t>
    </rPh>
    <rPh sb="12" eb="15">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</si>
  <si>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</si>
  <si>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</si>
  <si>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</si>
  <si>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</si>
  <si>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</si>
  <si>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</si>
  <si>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</si>
  <si>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</si>
  <si>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</si>
  <si>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</si>
  <si>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</si>
  <si>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</si>
  <si>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平成○年○月○日　</t>
    <rPh sb="0" eb="2">
      <t>ヘイセイ</t>
    </rPh>
    <rPh sb="3" eb="4">
      <t>ネン</t>
    </rPh>
    <rPh sb="5" eb="6">
      <t>ガツ</t>
    </rPh>
    <rPh sb="7" eb="8">
      <t>ニチ</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</si>
  <si>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</si>
  <si>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</si>
  <si>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</si>
  <si>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</si>
  <si>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</si>
  <si>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</si>
  <si>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</si>
  <si>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</si>
  <si>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</si>
  <si>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</si>
  <si>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</si>
  <si>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</si>
  <si>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</si>
  <si>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</si>
  <si>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</si>
  <si>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</si>
  <si>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</si>
  <si>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</si>
  <si>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</si>
  <si>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</si>
  <si>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</si>
  <si>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</si>
  <si>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</si>
  <si>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</si>
  <si>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</si>
  <si>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</si>
  <si>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</si>
  <si>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</si>
  <si>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</si>
  <si>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</si>
  <si>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</si>
  <si>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</si>
  <si>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</si>
  <si>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</si>
  <si>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</si>
  <si>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</si>
  <si>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</si>
  <si>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</si>
  <si>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</si>
  <si>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</si>
  <si>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</si>
  <si>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</si>
  <si>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</si>
  <si>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</si>
  <si>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</si>
  <si>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</si>
  <si>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</si>
  <si>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</si>
  <si>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</si>
  <si>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</si>
  <si>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</si>
  <si>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</si>
  <si>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各種団体負担金（会費）</t>
    <phoneticPr fontId="2"/>
  </si>
  <si>
    <t>詳細は様式１－３のとおり</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</si>
  <si>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</si>
  <si>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</si>
  <si>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</si>
  <si>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</si>
  <si>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</si>
  <si>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</si>
  <si>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</si>
  <si>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</si>
  <si>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</si>
  <si>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</si>
  <si>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</si>
  <si>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</si>
  <si>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</si>
  <si>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</si>
  <si>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</si>
  <si>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</si>
  <si>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</si>
  <si>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</si>
  <si>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</si>
  <si>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</si>
  <si>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</si>
  <si>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</si>
  <si>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</si>
  <si>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</si>
  <si>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</si>
  <si>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</si>
  <si>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</si>
  <si>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</si>
  <si>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</si>
  <si>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</si>
  <si>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</si>
  <si>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</si>
  <si>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</si>
  <si>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</si>
  <si>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</si>
  <si>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</si>
  <si>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</si>
  <si>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</si>
  <si>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平成31年度校長マネジメント経費　予算配当依頼（年間配当）</t>
    <rPh sb="24" eb="26">
      <t>ネンカン</t>
    </rPh>
    <rPh sb="26" eb="28">
      <t>ハイトウ</t>
    </rPh>
    <phoneticPr fontId="2"/>
  </si>
  <si>
    <r>
      <t>平成31年度校長マネジメント経費　</t>
    </r>
    <r>
      <rPr>
        <u/>
        <sz val="14"/>
        <rFont val="HG丸ｺﾞｼｯｸM-PRO"/>
        <family val="3"/>
        <charset val="128"/>
      </rPr>
      <t>負担金（会費のみ）内訳予定(様式１－３)</t>
    </r>
    <rPh sb="0" eb="2">
      <t>ヘイセイ</t>
    </rPh>
    <rPh sb="4" eb="6">
      <t>ネンド</t>
    </rPh>
    <rPh sb="6" eb="8">
      <t>コウチョウ</t>
    </rPh>
    <rPh sb="14" eb="16">
      <t>ケイヒ</t>
    </rPh>
    <rPh sb="17" eb="20">
      <t>フタンキン</t>
    </rPh>
    <rPh sb="21" eb="23">
      <t>カイヒ</t>
    </rPh>
    <rPh sb="26" eb="28">
      <t>ウチワケ</t>
    </rPh>
    <rPh sb="28" eb="30">
      <t>ヨテイ</t>
    </rPh>
    <rPh sb="31" eb="33">
      <t>ヨウシキ</t>
    </rPh>
    <phoneticPr fontId="2"/>
  </si>
  <si>
    <t>平成31年度校長マネジメント経費　予算配当依頼（追加配当）</t>
    <rPh sb="24" eb="26">
      <t>ツイカ</t>
    </rPh>
    <rPh sb="26" eb="28">
      <t>ハイトウ</t>
    </rPh>
    <phoneticPr fontId="2"/>
  </si>
  <si>
    <t>平成31年度校長マネジメント経費　年間配当予算執行状況報告（様式２－２）</t>
    <rPh sb="0" eb="2">
      <t>ヘイセイ</t>
    </rPh>
    <rPh sb="4" eb="6">
      <t>ネンド</t>
    </rPh>
    <rPh sb="6" eb="8">
      <t>コウチョウ</t>
    </rPh>
    <rPh sb="14" eb="16">
      <t>ケイヒ</t>
    </rPh>
    <rPh sb="17" eb="19">
      <t>ネンカン</t>
    </rPh>
    <rPh sb="19" eb="21">
      <t>ハイトウ</t>
    </rPh>
    <rPh sb="21" eb="23">
      <t>ヨサン</t>
    </rPh>
    <rPh sb="23" eb="25">
      <t>シッコウ</t>
    </rPh>
    <rPh sb="25" eb="27">
      <t>ジョウキョウ</t>
    </rPh>
    <rPh sb="27" eb="29">
      <t>ホウコク</t>
    </rPh>
    <rPh sb="30" eb="32">
      <t>ヨウシキ</t>
    </rPh>
    <phoneticPr fontId="2"/>
  </si>
  <si>
    <t>平成31年度校長マネジメント経費　負担金（会費のみ）内訳　年間配当報告(様式２－３)</t>
    <rPh sb="0" eb="2">
      <t>ヘイセイ</t>
    </rPh>
    <rPh sb="4" eb="6">
      <t>ネンド</t>
    </rPh>
    <rPh sb="6" eb="8">
      <t>コウチョウ</t>
    </rPh>
    <rPh sb="14" eb="16">
      <t>ケイヒ</t>
    </rPh>
    <rPh sb="17" eb="20">
      <t>フタンキン</t>
    </rPh>
    <rPh sb="21" eb="23">
      <t>カイヒ</t>
    </rPh>
    <rPh sb="26" eb="27">
      <t>ナイ</t>
    </rPh>
    <rPh sb="27" eb="28">
      <t>ワケ</t>
    </rPh>
    <rPh sb="29" eb="31">
      <t>ネンカン</t>
    </rPh>
    <rPh sb="31" eb="33">
      <t>ハイトウ</t>
    </rPh>
    <rPh sb="33" eb="35">
      <t>ホウコク</t>
    </rPh>
    <rPh sb="36" eb="38">
      <t>ヨウシキ</t>
    </rPh>
    <phoneticPr fontId="2"/>
  </si>
  <si>
    <t>平成31年度校長マネジメント経費　予算執行状況及び実施報告書</t>
    <phoneticPr fontId="2"/>
  </si>
  <si>
    <t>平成31年度校長マネジメント経費　（年間配当＋追加配当）予算執行状況報告（様式３－２）</t>
    <rPh sb="0" eb="2">
      <t>ヘイセイ</t>
    </rPh>
    <rPh sb="4" eb="6">
      <t>ネンド</t>
    </rPh>
    <rPh sb="6" eb="8">
      <t>コウチョウ</t>
    </rPh>
    <rPh sb="14" eb="16">
      <t>ケイヒ</t>
    </rPh>
    <rPh sb="18" eb="20">
      <t>ネンカン</t>
    </rPh>
    <rPh sb="20" eb="22">
      <t>ハイトウ</t>
    </rPh>
    <rPh sb="23" eb="25">
      <t>ツイカ</t>
    </rPh>
    <rPh sb="25" eb="27">
      <t>ハイトウ</t>
    </rPh>
    <rPh sb="28" eb="30">
      <t>ヨサン</t>
    </rPh>
    <rPh sb="30" eb="32">
      <t>シッコウ</t>
    </rPh>
    <rPh sb="32" eb="34">
      <t>ジョウキョウ</t>
    </rPh>
    <rPh sb="34" eb="36">
      <t>ホウコク</t>
    </rPh>
    <rPh sb="37" eb="39">
      <t>ヨウシキ</t>
    </rPh>
    <phoneticPr fontId="2"/>
  </si>
  <si>
    <r>
      <t>平成31年度校長マネジメント経費　</t>
    </r>
    <r>
      <rPr>
        <u/>
        <sz val="14"/>
        <rFont val="HG丸ｺﾞｼｯｸM-PRO"/>
        <family val="3"/>
        <charset val="128"/>
      </rPr>
      <t>負担金（会費のみ）年間最終報告(様式３－３)</t>
    </r>
    <rPh sb="0" eb="2">
      <t>ヘイセイ</t>
    </rPh>
    <rPh sb="4" eb="6">
      <t>ネンド</t>
    </rPh>
    <rPh sb="6" eb="8">
      <t>コウチョウ</t>
    </rPh>
    <rPh sb="14" eb="16">
      <t>ケイヒ</t>
    </rPh>
    <rPh sb="17" eb="20">
      <t>フタンキン</t>
    </rPh>
    <rPh sb="21" eb="23">
      <t>カイヒ</t>
    </rPh>
    <rPh sb="26" eb="28">
      <t>ネンカン</t>
    </rPh>
    <rPh sb="28" eb="30">
      <t>サイシュウ</t>
    </rPh>
    <rPh sb="30" eb="32">
      <t>ホウコク</t>
    </rPh>
    <rPh sb="33" eb="35">
      <t>ヨウシキ</t>
    </rPh>
    <phoneticPr fontId="2"/>
  </si>
  <si>
    <t>平成31年度校長マネジメント経費　予算配当依頼（随時①）</t>
    <rPh sb="24" eb="26">
      <t>ズイジ</t>
    </rPh>
    <phoneticPr fontId="2"/>
  </si>
  <si>
    <t>平成31年度校長マネジメント経費　予算配当依頼（随時②）</t>
    <rPh sb="24" eb="26">
      <t>ズイジ</t>
    </rPh>
    <phoneticPr fontId="2"/>
  </si>
  <si>
    <t>平成31年度校長マネジメント経費　予算配当依頼（随時③）</t>
    <rPh sb="24" eb="26">
      <t>ズイジ</t>
    </rPh>
    <phoneticPr fontId="2"/>
  </si>
  <si>
    <t>　標記につきまして、平成31年度の執行状況及び実施内容を、下記のとおり報告します。</t>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</si>
  <si>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</si>
  <si>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</si>
  <si>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平成31年度校長マネジメント経費　随時①配当要求額の内訳（随時①－２）</t>
    <rPh sb="0" eb="2">
      <t>ヘイセイ</t>
    </rPh>
    <rPh sb="4" eb="6">
      <t>ネンド</t>
    </rPh>
    <rPh sb="6" eb="8">
      <t>コウチョウ</t>
    </rPh>
    <rPh sb="14" eb="16">
      <t>ケイヒ</t>
    </rPh>
    <rPh sb="17" eb="19">
      <t>ズイジ</t>
    </rPh>
    <rPh sb="20" eb="22">
      <t>ハイトウ</t>
    </rPh>
    <rPh sb="22" eb="24">
      <t>ヨウキュウ</t>
    </rPh>
    <rPh sb="24" eb="25">
      <t>ガク</t>
    </rPh>
    <rPh sb="26" eb="28">
      <t>ウチワケ</t>
    </rPh>
    <rPh sb="29" eb="31">
      <t>ズイジ</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</si>
  <si>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</si>
  <si>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</si>
  <si>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</si>
  <si>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</si>
  <si>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平成31年度校長マネジメント経費　年間配当要求額の内訳（様式１－２）</t>
    <rPh sb="0" eb="2">
      <t>ヘイセイ</t>
    </rPh>
    <rPh sb="4" eb="6">
      <t>ネンド</t>
    </rPh>
    <rPh sb="6" eb="8">
      <t>コウチョウ</t>
    </rPh>
    <rPh sb="14" eb="16">
      <t>ケイヒ</t>
    </rPh>
    <rPh sb="17" eb="19">
      <t>ネンカン</t>
    </rPh>
    <rPh sb="19" eb="21">
      <t>ハイトウ</t>
    </rPh>
    <rPh sb="21" eb="23">
      <t>ヨウキュウ</t>
    </rPh>
    <rPh sb="23" eb="24">
      <t>ガク</t>
    </rPh>
    <rPh sb="25" eb="27">
      <t>ウチワケ</t>
    </rPh>
    <rPh sb="28" eb="30">
      <t>ヨウシキ</t>
    </rPh>
    <phoneticPr fontId="2"/>
  </si>
  <si>
    <t>予算要求額</t>
    <rPh sb="0" eb="2">
      <t>ヨサン</t>
    </rPh>
    <rPh sb="2" eb="4">
      <t>ヨウキュウ</t>
    </rPh>
    <rPh sb="4" eb="5">
      <t>ガク</t>
    </rPh>
    <phoneticPr fontId="2"/>
  </si>
  <si>
    <t>要求額</t>
    <rPh sb="0" eb="2">
      <t>ヨウキュウ</t>
    </rPh>
    <rPh sb="2" eb="3">
      <t>ガク</t>
    </rPh>
    <phoneticPr fontId="2"/>
  </si>
  <si>
    <t>平成31年度校長マネジメント経費　追加配当要求額の内訳（様式２－４）</t>
    <rPh sb="17" eb="19">
      <t>ツイカ</t>
    </rPh>
    <rPh sb="19" eb="21">
      <t>ハイトウ</t>
    </rPh>
    <rPh sb="21" eb="23">
      <t>ヨウキュウ</t>
    </rPh>
    <rPh sb="23" eb="24">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</si>
  <si>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</si>
  <si>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</si>
  <si>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</si>
  <si>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</si>
  <si>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</si>
  <si>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平成31年度校長マネジメント経費　随時②配当要求の取消し及び追加の内訳（随時②－２）</t>
    <rPh sb="22" eb="24">
      <t>ヨウキュウ</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</si>
  <si>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</si>
  <si>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</si>
  <si>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</si>
  <si>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平成31年度校長マネジメント経費　随時③配当要求の取消し及び追加の内訳（随時③－２）</t>
    <rPh sb="17" eb="19">
      <t>ズイジ</t>
    </rPh>
    <rPh sb="22" eb="24">
      <t>ヨウキュウ</t>
    </rPh>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</si>
  <si>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</si>
  <si>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</si>
  <si>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</si>
  <si>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</si>
  <si>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</si>
  <si>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</si>
  <si>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</si>
  <si>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</si>
  <si>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</si>
  <si>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</si>
  <si>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</si>
  <si>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</si>
  <si>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</si>
  <si>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</si>
  <si>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</si>
  <si>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</si>
  <si>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（学校番号：216）</t>
    <rPh sb="1" eb="3">
      <t>ガッコウ</t>
    </rPh>
    <rPh sb="3" eb="5">
      <t>バンゴウ</t>
    </rPh>
    <phoneticPr fontId="2"/>
  </si>
  <si>
    <t>（財務会計コード番号：11037）</t>
    <rPh sb="1" eb="3">
      <t>ザイム</t>
    </rPh>
    <rPh sb="3" eb="5">
      <t>カイケイ</t>
    </rPh>
    <rPh sb="8" eb="10">
      <t>バンゴウ</t>
    </rPh>
    <phoneticPr fontId="2"/>
  </si>
  <si>
    <t>府立緑風冠高等学校　</t>
    <rPh sb="0" eb="2">
      <t>フリツ</t>
    </rPh>
    <rPh sb="2" eb="4">
      <t>リョクフウ</t>
    </rPh>
    <rPh sb="4" eb="5">
      <t>カンムリ</t>
    </rPh>
    <rPh sb="5" eb="7">
      <t>コウトウ</t>
    </rPh>
    <rPh sb="7" eb="9">
      <t>ガッコウ</t>
    </rPh>
    <phoneticPr fontId="2"/>
  </si>
  <si>
    <t>　校長　富田　公一　</t>
    <rPh sb="1" eb="3">
      <t>コウチョウ</t>
    </rPh>
    <rPh sb="4" eb="5">
      <t>トミ</t>
    </rPh>
    <rPh sb="5" eb="6">
      <t>タ</t>
    </rPh>
    <rPh sb="7" eb="9">
      <t>コウイチ</t>
    </rPh>
    <phoneticPr fontId="2"/>
  </si>
  <si>
    <t>（学校番号：２１６）</t>
    <rPh sb="1" eb="3">
      <t>ガッコウ</t>
    </rPh>
    <rPh sb="3" eb="5">
      <t>バンゴウ</t>
    </rPh>
    <phoneticPr fontId="2"/>
  </si>
  <si>
    <t>（財務会計コード番号：１１０３７）</t>
    <rPh sb="1" eb="3">
      <t>ザイム</t>
    </rPh>
    <rPh sb="3" eb="5">
      <t>カイケイ</t>
    </rPh>
    <rPh sb="8" eb="10">
      <t>バンゴウ</t>
    </rPh>
    <phoneticPr fontId="2"/>
  </si>
  <si>
    <t>２－（２）ー（２）</t>
    <phoneticPr fontId="2"/>
  </si>
  <si>
    <t>支援体制、教育相談体制の充実</t>
    <rPh sb="0" eb="2">
      <t>シエン</t>
    </rPh>
    <rPh sb="2" eb="4">
      <t>タイセイ</t>
    </rPh>
    <rPh sb="5" eb="7">
      <t>キョウイク</t>
    </rPh>
    <rPh sb="7" eb="9">
      <t>ソウダン</t>
    </rPh>
    <rPh sb="9" eb="11">
      <t>タイセイ</t>
    </rPh>
    <rPh sb="12" eb="14">
      <t>ジュウジツ</t>
    </rPh>
    <phoneticPr fontId="2"/>
  </si>
  <si>
    <t>SSWの活用による生徒支援</t>
    <rPh sb="4" eb="6">
      <t>カツヨウ</t>
    </rPh>
    <rPh sb="9" eb="11">
      <t>セイト</t>
    </rPh>
    <rPh sb="11" eb="13">
      <t>シエン</t>
    </rPh>
    <phoneticPr fontId="2"/>
  </si>
  <si>
    <t>２－（３）ー（３）</t>
    <phoneticPr fontId="2"/>
  </si>
  <si>
    <t>特別活動等を通じた生徒の自己有用感の醸成</t>
    <rPh sb="0" eb="2">
      <t>トクベツ</t>
    </rPh>
    <rPh sb="2" eb="4">
      <t>カツドウ</t>
    </rPh>
    <rPh sb="4" eb="5">
      <t>トウ</t>
    </rPh>
    <rPh sb="6" eb="7">
      <t>ツウ</t>
    </rPh>
    <rPh sb="9" eb="11">
      <t>セイト</t>
    </rPh>
    <rPh sb="12" eb="14">
      <t>ジコ</t>
    </rPh>
    <rPh sb="14" eb="16">
      <t>ユウヨウ</t>
    </rPh>
    <rPh sb="16" eb="17">
      <t>カン</t>
    </rPh>
    <rPh sb="18" eb="20">
      <t>ジョウセイ</t>
    </rPh>
    <phoneticPr fontId="2"/>
  </si>
  <si>
    <t>外部講師との連携</t>
    <rPh sb="0" eb="2">
      <t>ガイブ</t>
    </rPh>
    <rPh sb="2" eb="4">
      <t>コウシ</t>
    </rPh>
    <rPh sb="6" eb="8">
      <t>レンケイ</t>
    </rPh>
    <phoneticPr fontId="2"/>
  </si>
  <si>
    <t>４－（２）－（２）</t>
    <phoneticPr fontId="2"/>
  </si>
  <si>
    <t>教師力の向上</t>
    <rPh sb="0" eb="2">
      <t>キョウシ</t>
    </rPh>
    <rPh sb="2" eb="3">
      <t>チカラ</t>
    </rPh>
    <rPh sb="4" eb="6">
      <t>コウジョウ</t>
    </rPh>
    <phoneticPr fontId="2"/>
  </si>
  <si>
    <t>教職員研修</t>
    <rPh sb="0" eb="3">
      <t>キョウショクイン</t>
    </rPh>
    <rPh sb="3" eb="5">
      <t>ケンシュウ</t>
    </rPh>
    <phoneticPr fontId="2"/>
  </si>
  <si>
    <t>　緑風高 第 10号　</t>
    <rPh sb="1" eb="3">
      <t>リョクフウ</t>
    </rPh>
    <rPh sb="3" eb="4">
      <t>タカ</t>
    </rPh>
    <rPh sb="5" eb="6">
      <t>ダイ</t>
    </rPh>
    <rPh sb="9" eb="10">
      <t>ゴウ</t>
    </rPh>
    <phoneticPr fontId="2"/>
  </si>
  <si>
    <t>　　平成３１年　４月　２日</t>
    <rPh sb="2" eb="4">
      <t>ヘイセイ</t>
    </rPh>
    <rPh sb="6" eb="7">
      <t>ネン</t>
    </rPh>
    <rPh sb="9" eb="10">
      <t>ツキ</t>
    </rPh>
    <rPh sb="12" eb="13">
      <t>ヒ</t>
    </rPh>
    <phoneticPr fontId="2"/>
  </si>
  <si>
    <t>2-(3)-(3)</t>
    <phoneticPr fontId="2"/>
  </si>
  <si>
    <t>校外コンサート楽器運送料</t>
    <rPh sb="0" eb="2">
      <t>コウガイ</t>
    </rPh>
    <rPh sb="7" eb="9">
      <t>ガッキ</t>
    </rPh>
    <rPh sb="9" eb="11">
      <t>ウンソウ</t>
    </rPh>
    <rPh sb="11" eb="12">
      <t>リョウ</t>
    </rPh>
    <phoneticPr fontId="2"/>
  </si>
  <si>
    <t>校外コンサート会場借上げ</t>
    <rPh sb="0" eb="2">
      <t>コウガイ</t>
    </rPh>
    <rPh sb="7" eb="9">
      <t>カイジョウ</t>
    </rPh>
    <rPh sb="9" eb="10">
      <t>カ</t>
    </rPh>
    <rPh sb="10" eb="11">
      <t>ア</t>
    </rPh>
    <phoneticPr fontId="2"/>
  </si>
  <si>
    <t>4-(2)-(2)</t>
    <phoneticPr fontId="2"/>
  </si>
  <si>
    <t>教師力の向上</t>
    <rPh sb="0" eb="2">
      <t>キョウシ</t>
    </rPh>
    <rPh sb="2" eb="3">
      <t>リョク</t>
    </rPh>
    <rPh sb="4" eb="6">
      <t>コウジョウ</t>
    </rPh>
    <phoneticPr fontId="2"/>
  </si>
  <si>
    <t>教職員人権研修（７月）</t>
    <rPh sb="0" eb="3">
      <t>キョウショクイン</t>
    </rPh>
    <rPh sb="3" eb="5">
      <t>ジンケン</t>
    </rPh>
    <rPh sb="5" eb="7">
      <t>ケンシュウ</t>
    </rPh>
    <rPh sb="9" eb="10">
      <t>ガツ</t>
    </rPh>
    <phoneticPr fontId="2"/>
  </si>
  <si>
    <t>研究会資料代</t>
    <rPh sb="0" eb="3">
      <t>ケンキュウカイ</t>
    </rPh>
    <rPh sb="3" eb="6">
      <t>シリョウダイ</t>
    </rPh>
    <phoneticPr fontId="2"/>
  </si>
  <si>
    <t>1-(1)-(1)</t>
    <phoneticPr fontId="2"/>
  </si>
  <si>
    <t>「主体的、対話的で深い学び」をめざした授業改善</t>
    <rPh sb="1" eb="4">
      <t>シュタイテキ</t>
    </rPh>
    <rPh sb="5" eb="8">
      <t>タイワテキ</t>
    </rPh>
    <rPh sb="9" eb="10">
      <t>フカ</t>
    </rPh>
    <rPh sb="11" eb="12">
      <t>マナ</t>
    </rPh>
    <rPh sb="19" eb="21">
      <t>ジュギョウ</t>
    </rPh>
    <rPh sb="21" eb="23">
      <t>カイゼン</t>
    </rPh>
    <phoneticPr fontId="2"/>
  </si>
  <si>
    <t>授業アンケート</t>
    <rPh sb="0" eb="2">
      <t>ジュギョウ</t>
    </rPh>
    <phoneticPr fontId="2"/>
  </si>
  <si>
    <t>プロジェクター・運搬用袋</t>
    <rPh sb="8" eb="10">
      <t>ウンパン</t>
    </rPh>
    <rPh sb="10" eb="11">
      <t>ヨウ</t>
    </rPh>
    <rPh sb="11" eb="12">
      <t>フクロ</t>
    </rPh>
    <phoneticPr fontId="2"/>
  </si>
  <si>
    <t>1-(2)-(2)</t>
    <phoneticPr fontId="2"/>
  </si>
  <si>
    <t>キャリア教育の推進</t>
    <rPh sb="4" eb="6">
      <t>キョウイク</t>
    </rPh>
    <rPh sb="7" eb="9">
      <t>スイシン</t>
    </rPh>
    <phoneticPr fontId="2"/>
  </si>
  <si>
    <t>性感染症講演会</t>
    <rPh sb="0" eb="1">
      <t>セイ</t>
    </rPh>
    <rPh sb="1" eb="4">
      <t>カンセンショウ</t>
    </rPh>
    <rPh sb="4" eb="7">
      <t>コウエンカイ</t>
    </rPh>
    <phoneticPr fontId="2"/>
  </si>
  <si>
    <t>1-(3)-(3)</t>
    <phoneticPr fontId="2"/>
  </si>
  <si>
    <t>普通科専門コース等の充実</t>
    <rPh sb="0" eb="3">
      <t>フツウカ</t>
    </rPh>
    <rPh sb="3" eb="5">
      <t>センモン</t>
    </rPh>
    <rPh sb="8" eb="9">
      <t>トウ</t>
    </rPh>
    <rPh sb="10" eb="12">
      <t>ジュウジツ</t>
    </rPh>
    <phoneticPr fontId="2"/>
  </si>
  <si>
    <t>進路用図書</t>
    <rPh sb="0" eb="2">
      <t>シンロ</t>
    </rPh>
    <rPh sb="2" eb="3">
      <t>ヨウ</t>
    </rPh>
    <rPh sb="3" eb="5">
      <t>トショ</t>
    </rPh>
    <phoneticPr fontId="2"/>
  </si>
  <si>
    <t>2-(4)-(4)</t>
    <phoneticPr fontId="2"/>
  </si>
  <si>
    <t>保護者及び地域との連携</t>
    <rPh sb="0" eb="3">
      <t>ホゴシャ</t>
    </rPh>
    <rPh sb="3" eb="4">
      <t>オヨ</t>
    </rPh>
    <rPh sb="5" eb="7">
      <t>チイキ</t>
    </rPh>
    <rPh sb="9" eb="11">
      <t>レンケイ</t>
    </rPh>
    <phoneticPr fontId="2"/>
  </si>
  <si>
    <t>学校説明会教材費</t>
    <rPh sb="0" eb="2">
      <t>ガッコウ</t>
    </rPh>
    <rPh sb="2" eb="5">
      <t>セツメイカイ</t>
    </rPh>
    <rPh sb="5" eb="7">
      <t>キョウザイ</t>
    </rPh>
    <rPh sb="7" eb="8">
      <t>ヒ</t>
    </rPh>
    <phoneticPr fontId="2"/>
  </si>
  <si>
    <t>学校案内パンフレット</t>
    <rPh sb="0" eb="2">
      <t>ガッコウ</t>
    </rPh>
    <rPh sb="2" eb="4">
      <t>アンナイ</t>
    </rPh>
    <phoneticPr fontId="2"/>
  </si>
  <si>
    <t>3-(1)-(1)</t>
    <phoneticPr fontId="2"/>
  </si>
  <si>
    <t>共生推進教室生徒の自立支援</t>
    <rPh sb="0" eb="2">
      <t>キョウセイ</t>
    </rPh>
    <rPh sb="2" eb="4">
      <t>スイシン</t>
    </rPh>
    <rPh sb="4" eb="6">
      <t>キョウシツ</t>
    </rPh>
    <rPh sb="6" eb="8">
      <t>セイト</t>
    </rPh>
    <rPh sb="9" eb="11">
      <t>ジリツ</t>
    </rPh>
    <rPh sb="11" eb="13">
      <t>シエン</t>
    </rPh>
    <phoneticPr fontId="2"/>
  </si>
  <si>
    <t>修学旅行下見</t>
    <rPh sb="0" eb="2">
      <t>シュウガク</t>
    </rPh>
    <rPh sb="2" eb="4">
      <t>リョコウ</t>
    </rPh>
    <rPh sb="4" eb="6">
      <t>シタミ</t>
    </rPh>
    <phoneticPr fontId="2"/>
  </si>
  <si>
    <t>　　令和　元　年　　５月　　１７日</t>
    <rPh sb="2" eb="4">
      <t>レイワ</t>
    </rPh>
    <rPh sb="5" eb="6">
      <t>ゲン</t>
    </rPh>
    <rPh sb="7" eb="8">
      <t>ネン</t>
    </rPh>
    <rPh sb="11" eb="12">
      <t>ガツ</t>
    </rPh>
    <rPh sb="16" eb="17">
      <t>ニチ</t>
    </rPh>
    <phoneticPr fontId="2"/>
  </si>
  <si>
    <t>◎</t>
  </si>
  <si>
    <t>◎</t>
    <phoneticPr fontId="2"/>
  </si>
  <si>
    <t>野崎高等学校と共催</t>
    <rPh sb="0" eb="2">
      <t>ノザキ</t>
    </rPh>
    <rPh sb="2" eb="4">
      <t>コウトウ</t>
    </rPh>
    <rPh sb="4" eb="6">
      <t>ガッコウ</t>
    </rPh>
    <rPh sb="7" eb="9">
      <t>キョウサイ</t>
    </rPh>
    <phoneticPr fontId="2"/>
  </si>
  <si>
    <t>教職員人権研修（１０月）</t>
    <rPh sb="0" eb="3">
      <t>キョウショクイン</t>
    </rPh>
    <rPh sb="3" eb="5">
      <t>ジンケン</t>
    </rPh>
    <phoneticPr fontId="2"/>
  </si>
  <si>
    <t>　緑風高 第 64号　</t>
    <rPh sb="1" eb="3">
      <t>リョクフウ</t>
    </rPh>
    <rPh sb="3" eb="4">
      <t>タカ</t>
    </rPh>
    <rPh sb="5" eb="6">
      <t>ダイ</t>
    </rPh>
    <rPh sb="9" eb="10">
      <t>ゴウ</t>
    </rPh>
    <phoneticPr fontId="2"/>
  </si>
  <si>
    <t>1-(2)-(2)</t>
    <phoneticPr fontId="2"/>
  </si>
  <si>
    <t>1-(1)-(1)</t>
    <phoneticPr fontId="2"/>
  </si>
  <si>
    <t>授業料アンケート</t>
    <rPh sb="0" eb="3">
      <t>ジュギョウリョウ</t>
    </rPh>
    <phoneticPr fontId="2"/>
  </si>
  <si>
    <t>令和元年９月２５日　</t>
    <rPh sb="0" eb="2">
      <t>レイワ</t>
    </rPh>
    <rPh sb="2" eb="3">
      <t>ゲン</t>
    </rPh>
    <rPh sb="3" eb="4">
      <t>ネン</t>
    </rPh>
    <rPh sb="5" eb="6">
      <t>ガツ</t>
    </rPh>
    <rPh sb="8" eb="9">
      <t>ニチ</t>
    </rPh>
    <phoneticPr fontId="2"/>
  </si>
  <si>
    <t>　　令和　元　年　９　月　２５　日</t>
    <rPh sb="2" eb="4">
      <t>レイワ</t>
    </rPh>
    <rPh sb="5" eb="6">
      <t>ゲン</t>
    </rPh>
    <rPh sb="7" eb="8">
      <t>ネン</t>
    </rPh>
    <rPh sb="11" eb="12">
      <t>ツキ</t>
    </rPh>
    <rPh sb="16" eb="17">
      <t>ヒ</t>
    </rPh>
    <phoneticPr fontId="2"/>
  </si>
  <si>
    <t>　 緑風高 第 １６６号　</t>
    <rPh sb="2" eb="4">
      <t>リョクフウ</t>
    </rPh>
    <rPh sb="4" eb="5">
      <t>タカ</t>
    </rPh>
    <rPh sb="6" eb="7">
      <t>ダイ</t>
    </rPh>
    <rPh sb="11" eb="12">
      <t>ゴウ</t>
    </rPh>
    <phoneticPr fontId="2"/>
  </si>
  <si>
    <t>3-(1)-(1)</t>
    <phoneticPr fontId="2"/>
  </si>
  <si>
    <t>電気耕うん機</t>
    <rPh sb="0" eb="2">
      <t>デンキ</t>
    </rPh>
    <rPh sb="2" eb="3">
      <t>コウ</t>
    </rPh>
    <rPh sb="5" eb="6">
      <t>キ</t>
    </rPh>
    <phoneticPr fontId="2"/>
  </si>
  <si>
    <t>学習用ドリル</t>
    <rPh sb="0" eb="3">
      <t>ガクシュウヨウ</t>
    </rPh>
    <phoneticPr fontId="2"/>
  </si>
  <si>
    <t>3-(1)-(1)</t>
    <phoneticPr fontId="2"/>
  </si>
  <si>
    <t>体験授業用教材</t>
    <rPh sb="0" eb="2">
      <t>タイケン</t>
    </rPh>
    <rPh sb="2" eb="5">
      <t>ジュギョウヨウ</t>
    </rPh>
    <rPh sb="5" eb="7">
      <t>キョウザイ</t>
    </rPh>
    <phoneticPr fontId="2"/>
  </si>
  <si>
    <t>　　令和　元　年　１０　月　９　日</t>
    <rPh sb="2" eb="4">
      <t>レイワ</t>
    </rPh>
    <rPh sb="5" eb="6">
      <t>ゲン</t>
    </rPh>
    <rPh sb="7" eb="8">
      <t>ネン</t>
    </rPh>
    <rPh sb="12" eb="13">
      <t>ガツ</t>
    </rPh>
    <rPh sb="16" eb="17">
      <t>ニチ</t>
    </rPh>
    <phoneticPr fontId="2"/>
  </si>
  <si>
    <t>　緑風高 第178号　</t>
    <rPh sb="1" eb="3">
      <t>リョクフウ</t>
    </rPh>
    <rPh sb="3" eb="4">
      <t>タカ</t>
    </rPh>
    <rPh sb="5" eb="6">
      <t>ダイ</t>
    </rPh>
    <rPh sb="9" eb="10">
      <t>ゴウ</t>
    </rPh>
    <phoneticPr fontId="2"/>
  </si>
  <si>
    <t>令和元年10月10日　</t>
    <rPh sb="0" eb="2">
      <t>レイワ</t>
    </rPh>
    <rPh sb="2" eb="3">
      <t>ゲン</t>
    </rPh>
    <rPh sb="3" eb="4">
      <t>ネン</t>
    </rPh>
    <rPh sb="6" eb="7">
      <t>ガツ</t>
    </rPh>
    <rPh sb="9" eb="10">
      <t>ニチ</t>
    </rPh>
    <phoneticPr fontId="2"/>
  </si>
  <si>
    <t>２－（２）－（２）</t>
    <phoneticPr fontId="2"/>
  </si>
  <si>
    <t>支援体制、教育相談体制
の充実</t>
    <rPh sb="0" eb="2">
      <t>シエン</t>
    </rPh>
    <rPh sb="2" eb="4">
      <t>タイセイ</t>
    </rPh>
    <rPh sb="5" eb="7">
      <t>キョウイク</t>
    </rPh>
    <rPh sb="7" eb="9">
      <t>ソウダン</t>
    </rPh>
    <rPh sb="9" eb="11">
      <t>タイセイ</t>
    </rPh>
    <rPh sb="13" eb="15">
      <t>ジュウジツ</t>
    </rPh>
    <phoneticPr fontId="2"/>
  </si>
  <si>
    <t>ＳＳＷの活用</t>
    <rPh sb="4" eb="6">
      <t>カツヨウ</t>
    </rPh>
    <phoneticPr fontId="2"/>
  </si>
  <si>
    <t>△</t>
  </si>
  <si>
    <t>２－（３）－（３）</t>
    <phoneticPr fontId="2"/>
  </si>
  <si>
    <t>外部講師との連携、校外コンサートの実施</t>
    <rPh sb="0" eb="2">
      <t>ガイブ</t>
    </rPh>
    <rPh sb="2" eb="4">
      <t>コウシ</t>
    </rPh>
    <rPh sb="6" eb="8">
      <t>レンケイ</t>
    </rPh>
    <rPh sb="9" eb="11">
      <t>コウガイ</t>
    </rPh>
    <rPh sb="17" eb="19">
      <t>ジッシ</t>
    </rPh>
    <phoneticPr fontId="2"/>
  </si>
  <si>
    <t>教員向け研修</t>
    <rPh sb="0" eb="2">
      <t>キョウイン</t>
    </rPh>
    <rPh sb="2" eb="3">
      <t>ム</t>
    </rPh>
    <rPh sb="4" eb="6">
      <t>ケンシュウ</t>
    </rPh>
    <phoneticPr fontId="2"/>
  </si>
  <si>
    <t>○</t>
  </si>
  <si>
    <t>１－（１）－（１）</t>
    <phoneticPr fontId="2"/>
  </si>
  <si>
    <t>４－（２）－（２）</t>
    <phoneticPr fontId="2"/>
  </si>
  <si>
    <t>「主体的、対話的で深い学び」をめざした授業
改善</t>
    <rPh sb="1" eb="4">
      <t>シュタイテキ</t>
    </rPh>
    <rPh sb="5" eb="8">
      <t>タイワテキ</t>
    </rPh>
    <rPh sb="9" eb="10">
      <t>フカ</t>
    </rPh>
    <rPh sb="11" eb="12">
      <t>マナ</t>
    </rPh>
    <rPh sb="19" eb="21">
      <t>ジュギョウ</t>
    </rPh>
    <rPh sb="22" eb="24">
      <t>カイゼン</t>
    </rPh>
    <phoneticPr fontId="2"/>
  </si>
  <si>
    <t>授業アンケートの実施、プロジェクターの購入</t>
    <rPh sb="0" eb="2">
      <t>ジュギョウ</t>
    </rPh>
    <rPh sb="8" eb="10">
      <t>ジッシ</t>
    </rPh>
    <rPh sb="19" eb="21">
      <t>コウニュウ</t>
    </rPh>
    <phoneticPr fontId="2"/>
  </si>
  <si>
    <t>１－（２）－（２）</t>
    <phoneticPr fontId="2"/>
  </si>
  <si>
    <t>生徒向け講演会の実施</t>
    <rPh sb="0" eb="2">
      <t>セイト</t>
    </rPh>
    <rPh sb="2" eb="3">
      <t>ム</t>
    </rPh>
    <rPh sb="4" eb="7">
      <t>コウエンカイ</t>
    </rPh>
    <rPh sb="8" eb="10">
      <t>ジッシ</t>
    </rPh>
    <phoneticPr fontId="2"/>
  </si>
  <si>
    <t>１－（３）－（３）</t>
    <phoneticPr fontId="2"/>
  </si>
  <si>
    <t>普通科専門コース等の
充実</t>
    <rPh sb="0" eb="3">
      <t>フツウカ</t>
    </rPh>
    <rPh sb="3" eb="5">
      <t>センモン</t>
    </rPh>
    <rPh sb="8" eb="9">
      <t>トウ</t>
    </rPh>
    <rPh sb="11" eb="13">
      <t>ジュウジツ</t>
    </rPh>
    <phoneticPr fontId="2"/>
  </si>
  <si>
    <t>進路関係図書</t>
    <rPh sb="0" eb="2">
      <t>シンロ</t>
    </rPh>
    <rPh sb="2" eb="4">
      <t>カンケイ</t>
    </rPh>
    <rPh sb="4" eb="6">
      <t>トショ</t>
    </rPh>
    <phoneticPr fontId="2"/>
  </si>
  <si>
    <t>２－（４）－（４）</t>
    <phoneticPr fontId="2"/>
  </si>
  <si>
    <t>オープンキャンパス用教材、学校案内パンフレット</t>
    <rPh sb="9" eb="10">
      <t>ヨウ</t>
    </rPh>
    <rPh sb="10" eb="12">
      <t>キョウザイ</t>
    </rPh>
    <rPh sb="13" eb="15">
      <t>ガッコウ</t>
    </rPh>
    <rPh sb="15" eb="17">
      <t>アンナイ</t>
    </rPh>
    <phoneticPr fontId="2"/>
  </si>
  <si>
    <t>３－（１）－（１）</t>
    <phoneticPr fontId="2"/>
  </si>
  <si>
    <t>共生推進教室生徒の
自立支援</t>
    <rPh sb="0" eb="2">
      <t>キョウセイ</t>
    </rPh>
    <rPh sb="2" eb="4">
      <t>スイシン</t>
    </rPh>
    <rPh sb="4" eb="6">
      <t>キョウシツ</t>
    </rPh>
    <rPh sb="6" eb="8">
      <t>セイト</t>
    </rPh>
    <rPh sb="10" eb="12">
      <t>ジリツ</t>
    </rPh>
    <rPh sb="12" eb="14">
      <t>シエン</t>
    </rPh>
    <phoneticPr fontId="2"/>
  </si>
  <si>
    <t>農作業用器具（電気耕運機）、図書（体験ドリル）、
体験授業用教材</t>
    <rPh sb="0" eb="3">
      <t>ノウサギョウ</t>
    </rPh>
    <rPh sb="3" eb="4">
      <t>ヨウ</t>
    </rPh>
    <rPh sb="4" eb="6">
      <t>キグ</t>
    </rPh>
    <rPh sb="7" eb="9">
      <t>デンキ</t>
    </rPh>
    <rPh sb="9" eb="12">
      <t>コウウンキ</t>
    </rPh>
    <rPh sb="14" eb="16">
      <t>トショ</t>
    </rPh>
    <rPh sb="17" eb="19">
      <t>タイケン</t>
    </rPh>
    <rPh sb="25" eb="27">
      <t>タイケン</t>
    </rPh>
    <rPh sb="27" eb="29">
      <t>ジュギョウ</t>
    </rPh>
    <rPh sb="29" eb="30">
      <t>ヨウ</t>
    </rPh>
    <rPh sb="30" eb="32">
      <t>キョウザイ</t>
    </rPh>
    <phoneticPr fontId="2"/>
  </si>
  <si>
    <t>　緑風高 第 319号　</t>
    <rPh sb="1" eb="3">
      <t>リョクフウ</t>
    </rPh>
    <rPh sb="3" eb="4">
      <t>タカ</t>
    </rPh>
    <rPh sb="5" eb="6">
      <t>ダイ</t>
    </rPh>
    <rPh sb="10" eb="11">
      <t>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</si>
</sst>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5" formatCode="&quot;¥&quot;#,##0;&quot;¥&quot;\-#,##0"/>
    <numFmt numFmtId="6" formatCode="&quot;¥&quot;#,##0;[Red]&quot;¥&quot;\-#,##0"/>
    <numFmt numFmtId="176" formatCode="#,##0_ "/>
    <numFmt numFmtId="177" formatCode="0_ "/>
    <numFmt numFmtId="178" formatCode="#,##0_);[Red]\(#,##0\)"/>
    <numFmt numFmtId="179" formatCode="&quot;¥&quot;#,##0_);[Red]\(&quot;¥&quot;#,##0\)"/>
    <numFmt numFmtId="180" formatCode="0;0;"/>
    <numFmt numFmtId="183" formatCode="0_);[Red]\(0\)"/>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sz val="11"/>
      <color theme="0"/>
      <name val="HG丸ｺﾞｼｯｸM-PRO"/>
      <family val="3"/>
      <charset val="128"/>
    </font>
    <font>
      <sz val="11"/>
      <color theme="0" tint="-0.34998626667073579"/>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15">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right/>
      <top style="hair">
        <color indexed="64"/>
      </top>
      <bottom style="thin">
        <color indexed="64"/>
      </bottom>
      <diagonal/>
    </border>
    <border>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bottom style="thin">
        <color indexed="64"/>
      </bottom>
      <diagonal/>
    </border>
    <border>
      <left style="hair">
        <color indexed="64"/>
      </left>
      <right style="medium">
        <color indexed="64"/>
      </right>
      <top style="medium">
        <color indexed="64"/>
      </top>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thin">
        <color indexed="64"/>
      </left>
      <right style="thin">
        <color indexed="64"/>
      </right>
      <top style="thin">
        <color indexed="64"/>
      </top>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hair">
        <color indexed="64"/>
      </left>
      <right/>
      <top style="medium">
        <color indexed="64"/>
      </top>
      <bottom style="double">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double">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thin">
        <color indexed="64"/>
      </right>
      <top/>
      <bottom/>
      <diagonal/>
    </border>
    <border>
      <left style="hair">
        <color indexed="64"/>
      </left>
      <right style="thin">
        <color indexed="64"/>
      </right>
      <top style="hair">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right/>
      <top/>
      <bottom style="thin">
        <color indexed="64"/>
      </bottom>
      <diagonal/>
    </border>
    <border>
      <left/>
      <right style="thin">
        <color indexed="64"/>
      </right>
      <top/>
      <bottom style="thin">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thin">
        <color indexed="64"/>
      </right>
      <top style="double">
        <color indexed="64"/>
      </top>
      <bottom style="thin">
        <color indexed="64"/>
      </bottom>
      <diagonal/>
    </border>
    <border>
      <left style="medium">
        <color indexed="64"/>
      </left>
      <right/>
      <top style="thin">
        <color indexed="64"/>
      </top>
      <bottom style="thin">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right/>
      <top style="double">
        <color indexed="64"/>
      </top>
      <bottom style="medium">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double">
        <color indexed="64"/>
      </left>
      <right/>
      <top style="medium">
        <color indexed="64"/>
      </top>
      <bottom style="medium">
        <color indexed="64"/>
      </bottom>
      <diagonal/>
    </border>
    <border>
      <left style="thin">
        <color indexed="64"/>
      </left>
      <right/>
      <top style="thin">
        <color indexed="64"/>
      </top>
      <bottom style="double">
        <color indexed="64"/>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650">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4"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5"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2" borderId="23"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4"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5" fontId="0" fillId="2" borderId="23"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5"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xf>
    <xf numFmtId="0" fontId="0" fillId="0" borderId="28"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9" xfId="0" applyBorder="1" applyAlignment="1" applyProtection="1">
      <alignment horizontal="center" vertical="center"/>
    </xf>
    <xf numFmtId="0" fontId="0" fillId="2" borderId="24" xfId="0" applyFill="1" applyBorder="1" applyAlignment="1" applyProtection="1">
      <alignment horizontal="center" vertical="center" shrinkToFit="1"/>
      <protection locked="0"/>
    </xf>
    <xf numFmtId="0" fontId="0" fillId="0" borderId="30" xfId="0" applyBorder="1" applyAlignment="1" applyProtection="1">
      <alignment horizontal="center" vertical="center"/>
    </xf>
    <xf numFmtId="0" fontId="0" fillId="0" borderId="31" xfId="0" applyBorder="1" applyAlignment="1" applyProtection="1">
      <alignment horizontal="center" vertical="center" shrinkToFit="1"/>
    </xf>
    <xf numFmtId="0" fontId="0" fillId="0" borderId="32" xfId="0" applyBorder="1" applyAlignment="1" applyProtection="1">
      <alignment vertical="center" shrinkToFit="1"/>
    </xf>
    <xf numFmtId="0" fontId="0" fillId="2" borderId="33" xfId="0" applyFill="1" applyBorder="1" applyAlignment="1" applyProtection="1">
      <alignment horizontal="center" vertical="center" shrinkToFit="1"/>
      <protection locked="0"/>
    </xf>
    <xf numFmtId="0" fontId="0" fillId="0" borderId="34" xfId="0" applyBorder="1" applyAlignment="1" applyProtection="1">
      <alignment horizontal="center" vertical="center"/>
    </xf>
    <xf numFmtId="0" fontId="0" fillId="0" borderId="35" xfId="0" applyBorder="1" applyAlignment="1" applyProtection="1">
      <alignment horizontal="center" vertical="center"/>
    </xf>
    <xf numFmtId="0" fontId="0" fillId="2" borderId="36" xfId="0" applyFill="1" applyBorder="1" applyAlignment="1" applyProtection="1">
      <alignment horizontal="center" vertical="center" shrinkToFit="1"/>
      <protection locked="0"/>
    </xf>
    <xf numFmtId="0" fontId="0" fillId="2" borderId="37" xfId="0" applyFill="1" applyBorder="1" applyAlignment="1" applyProtection="1">
      <alignment vertical="center" shrinkToFit="1"/>
      <protection locked="0"/>
    </xf>
    <xf numFmtId="0" fontId="0" fillId="2" borderId="38" xfId="0" applyFill="1" applyBorder="1" applyAlignment="1" applyProtection="1">
      <alignment vertical="center" shrinkToFit="1"/>
      <protection locked="0"/>
    </xf>
    <xf numFmtId="0" fontId="0" fillId="2" borderId="32" xfId="0" applyFill="1" applyBorder="1" applyAlignment="1" applyProtection="1">
      <alignment vertical="center" shrinkToFit="1"/>
      <protection locked="0"/>
    </xf>
    <xf numFmtId="0" fontId="0" fillId="2" borderId="39" xfId="0" applyFill="1" applyBorder="1" applyAlignment="1" applyProtection="1">
      <alignment vertical="center" shrinkToFit="1"/>
      <protection locked="0"/>
    </xf>
    <xf numFmtId="0" fontId="0" fillId="0" borderId="40"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41"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41" xfId="0" applyBorder="1" applyAlignment="1" applyProtection="1">
      <alignment horizontal="center" vertical="center" shrinkToFit="1"/>
    </xf>
    <xf numFmtId="5" fontId="0" fillId="0" borderId="42" xfId="0" applyNumberFormat="1" applyFill="1" applyBorder="1" applyAlignment="1" applyProtection="1">
      <alignment vertical="center" shrinkToFit="1"/>
    </xf>
    <xf numFmtId="5" fontId="0" fillId="0" borderId="43" xfId="0" applyNumberFormat="1" applyFill="1" applyBorder="1" applyAlignment="1" applyProtection="1">
      <alignment vertical="center" shrinkToFit="1"/>
    </xf>
    <xf numFmtId="5" fontId="0" fillId="0" borderId="44" xfId="0" applyNumberFormat="1" applyFill="1" applyBorder="1" applyAlignment="1" applyProtection="1">
      <alignment horizontal="center" vertical="center"/>
    </xf>
    <xf numFmtId="5" fontId="0" fillId="0" borderId="45" xfId="0" applyNumberFormat="1" applyFill="1" applyBorder="1" applyAlignment="1" applyProtection="1">
      <alignment horizontal="center" vertical="center" shrinkToFit="1"/>
    </xf>
    <xf numFmtId="5" fontId="0" fillId="0" borderId="31" xfId="0" applyNumberFormat="1" applyFill="1" applyBorder="1" applyAlignment="1" applyProtection="1">
      <alignment horizontal="center" vertical="center" shrinkToFit="1"/>
    </xf>
    <xf numFmtId="5" fontId="0" fillId="2" borderId="36" xfId="0" applyNumberFormat="1" applyFill="1" applyBorder="1" applyAlignment="1" applyProtection="1">
      <alignment horizontal="center" vertical="center" shrinkToFit="1"/>
      <protection locked="0"/>
    </xf>
    <xf numFmtId="5" fontId="0" fillId="0" borderId="46" xfId="0" applyNumberFormat="1" applyFill="1" applyBorder="1" applyAlignment="1" applyProtection="1">
      <alignment horizontal="center" vertical="center" shrinkToFit="1"/>
    </xf>
    <xf numFmtId="5" fontId="0" fillId="0" borderId="47" xfId="0" applyNumberFormat="1" applyFill="1" applyBorder="1" applyAlignment="1" applyProtection="1">
      <alignment vertical="center" shrinkToFit="1"/>
    </xf>
    <xf numFmtId="0" fontId="0" fillId="2" borderId="42" xfId="0" applyFill="1" applyBorder="1" applyAlignment="1" applyProtection="1">
      <alignment vertical="center" shrinkToFit="1"/>
      <protection locked="0"/>
    </xf>
    <xf numFmtId="0" fontId="0" fillId="2" borderId="48" xfId="0" applyFill="1" applyBorder="1" applyAlignment="1" applyProtection="1">
      <alignment vertical="center" shrinkToFit="1"/>
      <protection locked="0"/>
    </xf>
    <xf numFmtId="0" fontId="0" fillId="2" borderId="43" xfId="0" applyFill="1" applyBorder="1" applyAlignment="1" applyProtection="1">
      <alignment vertical="center" shrinkToFit="1"/>
      <protection locked="0"/>
    </xf>
    <xf numFmtId="0" fontId="0" fillId="2" borderId="47" xfId="0" applyFill="1" applyBorder="1" applyAlignment="1" applyProtection="1">
      <alignment vertical="center" shrinkToFit="1"/>
      <protection locked="0"/>
    </xf>
    <xf numFmtId="5" fontId="0" fillId="0" borderId="49" xfId="0" applyNumberFormat="1" applyFill="1" applyBorder="1" applyAlignment="1" applyProtection="1">
      <alignment horizontal="center" vertical="center" shrinkToFit="1"/>
    </xf>
    <xf numFmtId="5" fontId="0" fillId="0" borderId="50" xfId="0" applyNumberFormat="1" applyFill="1" applyBorder="1" applyAlignment="1" applyProtection="1">
      <alignment vertical="center" shrinkToFit="1"/>
    </xf>
    <xf numFmtId="5" fontId="0" fillId="2" borderId="33" xfId="0" applyNumberFormat="1" applyFill="1" applyBorder="1" applyAlignment="1" applyProtection="1">
      <alignment horizontal="center" vertical="center" shrinkToFit="1"/>
      <protection locked="0"/>
    </xf>
    <xf numFmtId="5" fontId="0" fillId="0" borderId="51" xfId="0" applyNumberFormat="1" applyFill="1" applyBorder="1" applyAlignment="1" applyProtection="1">
      <alignment horizontal="center" vertical="center" shrinkToFit="1"/>
    </xf>
    <xf numFmtId="5" fontId="0" fillId="0" borderId="52" xfId="0" applyNumberFormat="1" applyFill="1" applyBorder="1" applyAlignment="1" applyProtection="1">
      <alignment vertical="center" shrinkToFit="1"/>
    </xf>
    <xf numFmtId="5" fontId="0" fillId="2" borderId="21" xfId="0" applyNumberFormat="1" applyFill="1" applyBorder="1" applyAlignment="1" applyProtection="1">
      <alignment horizontal="center" vertical="center" shrinkToFit="1"/>
      <protection locked="0"/>
    </xf>
    <xf numFmtId="5" fontId="0" fillId="0" borderId="42" xfId="0" applyNumberFormat="1" applyFill="1" applyBorder="1" applyAlignment="1" applyProtection="1">
      <alignment horizontal="left" vertical="center" shrinkToFit="1"/>
    </xf>
    <xf numFmtId="5" fontId="0" fillId="0" borderId="43" xfId="0" applyNumberFormat="1" applyFill="1" applyBorder="1" applyAlignment="1" applyProtection="1">
      <alignment horizontal="left" vertical="center" shrinkToFit="1"/>
    </xf>
    <xf numFmtId="5" fontId="0" fillId="0" borderId="47" xfId="0" applyNumberFormat="1" applyFill="1" applyBorder="1" applyAlignment="1" applyProtection="1">
      <alignment horizontal="left" vertical="center" shrinkToFit="1"/>
    </xf>
    <xf numFmtId="0" fontId="7" fillId="0" borderId="53" xfId="0" applyFont="1" applyBorder="1" applyAlignment="1" applyProtection="1">
      <alignment horizontal="center" vertical="center"/>
    </xf>
    <xf numFmtId="0" fontId="7" fillId="0" borderId="54"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55" xfId="0" applyFont="1" applyFill="1" applyBorder="1" applyAlignment="1" applyProtection="1">
      <alignment horizontal="center" vertical="center" wrapText="1"/>
      <protection locked="0"/>
    </xf>
    <xf numFmtId="0" fontId="7" fillId="2" borderId="41"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5" xfId="0" applyFill="1" applyBorder="1" applyAlignment="1" applyProtection="1">
      <alignment horizontal="center" vertical="center" shrinkToFit="1"/>
      <protection locked="0"/>
    </xf>
    <xf numFmtId="0" fontId="0" fillId="2" borderId="56" xfId="0" applyFill="1" applyBorder="1" applyAlignment="1" applyProtection="1">
      <alignment horizontal="center" vertical="center" shrinkToFit="1"/>
      <protection locked="0"/>
    </xf>
    <xf numFmtId="0" fontId="0" fillId="2" borderId="31" xfId="0" applyFill="1" applyBorder="1" applyAlignment="1" applyProtection="1">
      <alignment horizontal="center" vertical="center" shrinkToFit="1"/>
      <protection locked="0"/>
    </xf>
    <xf numFmtId="0" fontId="0" fillId="2" borderId="46" xfId="0" applyFill="1" applyBorder="1" applyAlignment="1" applyProtection="1">
      <alignment horizontal="center" vertical="center" shrinkToFit="1"/>
      <protection locked="0"/>
    </xf>
    <xf numFmtId="0" fontId="7" fillId="0" borderId="57"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56" xfId="0" applyFont="1" applyBorder="1" applyAlignment="1" applyProtection="1">
      <alignment horizontal="center" vertical="center" shrinkToFit="1"/>
    </xf>
    <xf numFmtId="0" fontId="0" fillId="0" borderId="38" xfId="0" applyFont="1" applyBorder="1" applyAlignment="1" applyProtection="1">
      <alignment vertical="center" shrinkToFit="1"/>
    </xf>
    <xf numFmtId="0" fontId="0" fillId="0" borderId="31" xfId="0" applyFont="1" applyBorder="1" applyAlignment="1" applyProtection="1">
      <alignment horizontal="center" vertical="center" shrinkToFit="1"/>
    </xf>
    <xf numFmtId="0" fontId="0" fillId="0" borderId="32" xfId="0" applyFont="1" applyBorder="1" applyAlignment="1" applyProtection="1">
      <alignment vertical="center" shrinkToFit="1"/>
    </xf>
    <xf numFmtId="0" fontId="0" fillId="0" borderId="49" xfId="0" applyFont="1" applyBorder="1" applyAlignment="1" applyProtection="1">
      <alignment horizontal="center" vertical="center" shrinkToFit="1"/>
    </xf>
    <xf numFmtId="0" fontId="0" fillId="0" borderId="58" xfId="0" applyFont="1" applyBorder="1" applyAlignment="1" applyProtection="1">
      <alignment vertical="center" shrinkToFit="1"/>
    </xf>
    <xf numFmtId="0" fontId="0" fillId="0" borderId="51" xfId="0" applyFont="1" applyBorder="1" applyAlignment="1" applyProtection="1">
      <alignment horizontal="center" vertical="center" shrinkToFit="1"/>
    </xf>
    <xf numFmtId="0" fontId="0" fillId="0" borderId="59" xfId="0" applyFont="1" applyBorder="1" applyAlignment="1" applyProtection="1">
      <alignment vertical="center" shrinkToFit="1"/>
    </xf>
    <xf numFmtId="0" fontId="0" fillId="0" borderId="46" xfId="0" applyFont="1" applyBorder="1" applyAlignment="1" applyProtection="1">
      <alignment horizontal="center" vertical="center" shrinkToFit="1"/>
    </xf>
    <xf numFmtId="0" fontId="0" fillId="0" borderId="39" xfId="0" applyFont="1" applyBorder="1" applyAlignment="1" applyProtection="1">
      <alignment vertical="center" shrinkToFit="1"/>
    </xf>
    <xf numFmtId="0" fontId="0" fillId="0" borderId="60" xfId="0" applyFont="1" applyBorder="1" applyAlignment="1" applyProtection="1">
      <alignment horizontal="center" vertical="center" shrinkToFit="1"/>
    </xf>
    <xf numFmtId="0" fontId="0" fillId="0" borderId="61" xfId="0" applyFont="1" applyBorder="1" applyAlignment="1" applyProtection="1">
      <alignment vertical="center" shrinkToFit="1"/>
    </xf>
    <xf numFmtId="0" fontId="0" fillId="2" borderId="62" xfId="0" applyFill="1" applyBorder="1" applyAlignment="1" applyProtection="1">
      <alignment horizontal="center" vertical="center" shrinkToFit="1"/>
      <protection locked="0"/>
    </xf>
    <xf numFmtId="5" fontId="0" fillId="0" borderId="56" xfId="0" applyNumberFormat="1" applyFill="1" applyBorder="1" applyAlignment="1" applyProtection="1">
      <alignment horizontal="center" vertical="center" shrinkToFit="1"/>
    </xf>
    <xf numFmtId="5" fontId="0" fillId="0" borderId="48" xfId="0" applyNumberFormat="1" applyFill="1" applyBorder="1" applyAlignment="1" applyProtection="1">
      <alignment vertical="center" shrinkToFit="1"/>
    </xf>
    <xf numFmtId="5" fontId="0" fillId="0" borderId="60" xfId="0" applyNumberFormat="1" applyFill="1" applyBorder="1" applyAlignment="1" applyProtection="1">
      <alignment horizontal="center" vertical="center" shrinkToFit="1"/>
    </xf>
    <xf numFmtId="5" fontId="0" fillId="0" borderId="63" xfId="0" applyNumberFormat="1" applyFill="1" applyBorder="1" applyAlignment="1" applyProtection="1">
      <alignment vertical="center" shrinkToFit="1"/>
    </xf>
    <xf numFmtId="5" fontId="0" fillId="2" borderId="62" xfId="0" applyNumberFormat="1" applyFill="1" applyBorder="1" applyAlignment="1" applyProtection="1">
      <alignment horizontal="center" vertical="center" shrinkToFit="1"/>
      <protection locked="0"/>
    </xf>
    <xf numFmtId="5" fontId="0" fillId="0" borderId="64" xfId="0" applyNumberFormat="1" applyFill="1" applyBorder="1" applyAlignment="1" applyProtection="1">
      <alignment horizontal="center" vertical="center" shrinkToFit="1"/>
    </xf>
    <xf numFmtId="5" fontId="0" fillId="0" borderId="65" xfId="0" applyNumberFormat="1" applyFill="1" applyBorder="1" applyAlignment="1" applyProtection="1">
      <alignment vertical="center" shrinkToFit="1"/>
    </xf>
    <xf numFmtId="5" fontId="0" fillId="2" borderId="66" xfId="0" applyNumberFormat="1" applyFill="1" applyBorder="1" applyAlignment="1" applyProtection="1">
      <alignment horizontal="center" vertical="center" shrinkToFit="1"/>
      <protection locked="0"/>
    </xf>
    <xf numFmtId="6" fontId="0" fillId="0" borderId="67" xfId="1" applyFont="1" applyBorder="1" applyAlignment="1" applyProtection="1">
      <alignment horizontal="right" vertical="center" shrinkToFit="1"/>
    </xf>
    <xf numFmtId="6" fontId="0" fillId="0" borderId="68" xfId="1" applyFont="1" applyBorder="1" applyAlignment="1" applyProtection="1">
      <alignment horizontal="right" vertical="center" shrinkToFit="1"/>
    </xf>
    <xf numFmtId="6" fontId="0" fillId="0" borderId="69"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70" xfId="1" applyFont="1" applyFill="1" applyBorder="1" applyAlignment="1" applyProtection="1">
      <alignment vertical="center" shrinkToFit="1"/>
      <protection locked="0"/>
    </xf>
    <xf numFmtId="6" fontId="1" fillId="2" borderId="71" xfId="1" applyFont="1" applyFill="1" applyBorder="1" applyAlignment="1" applyProtection="1">
      <alignment vertical="center" shrinkToFit="1"/>
      <protection locked="0"/>
    </xf>
    <xf numFmtId="6" fontId="1" fillId="2" borderId="72" xfId="1" applyFont="1" applyFill="1" applyBorder="1" applyAlignment="1" applyProtection="1">
      <alignment vertical="center" shrinkToFit="1"/>
      <protection locked="0"/>
    </xf>
    <xf numFmtId="6" fontId="1" fillId="2" borderId="73" xfId="1" applyFont="1" applyFill="1" applyBorder="1" applyAlignment="1" applyProtection="1">
      <alignment vertical="center" shrinkToFit="1"/>
      <protection locked="0"/>
    </xf>
    <xf numFmtId="6" fontId="1" fillId="2" borderId="74" xfId="1" applyFont="1" applyFill="1" applyBorder="1" applyAlignment="1" applyProtection="1">
      <alignment vertical="center" shrinkToFit="1"/>
      <protection locked="0"/>
    </xf>
    <xf numFmtId="6" fontId="1" fillId="2" borderId="75" xfId="1" applyFont="1" applyFill="1" applyBorder="1" applyAlignment="1" applyProtection="1">
      <alignment vertical="center" shrinkToFit="1"/>
      <protection locked="0"/>
    </xf>
    <xf numFmtId="6" fontId="1" fillId="2" borderId="76" xfId="1" applyFont="1" applyFill="1" applyBorder="1" applyAlignment="1" applyProtection="1">
      <alignment vertical="center" shrinkToFit="1"/>
      <protection locked="0"/>
    </xf>
    <xf numFmtId="6" fontId="1" fillId="2" borderId="77" xfId="1" applyFont="1" applyFill="1" applyBorder="1" applyAlignment="1" applyProtection="1">
      <alignment vertical="center" shrinkToFit="1"/>
      <protection locked="0"/>
    </xf>
    <xf numFmtId="6" fontId="0" fillId="0" borderId="77" xfId="1" applyFont="1" applyFill="1" applyBorder="1" applyAlignment="1" applyProtection="1">
      <alignment vertical="center" shrinkToFit="1"/>
    </xf>
    <xf numFmtId="6" fontId="1" fillId="2" borderId="78" xfId="1" applyFont="1" applyFill="1" applyBorder="1" applyAlignment="1" applyProtection="1">
      <alignment vertical="center" shrinkToFit="1"/>
      <protection locked="0"/>
    </xf>
    <xf numFmtId="6" fontId="0" fillId="0" borderId="78" xfId="1" applyFont="1" applyFill="1" applyBorder="1" applyAlignment="1" applyProtection="1">
      <alignment vertical="center" shrinkToFit="1"/>
    </xf>
    <xf numFmtId="6" fontId="1" fillId="2" borderId="79" xfId="1" applyFont="1" applyFill="1" applyBorder="1" applyAlignment="1" applyProtection="1">
      <alignment vertical="center" shrinkToFit="1"/>
      <protection locked="0"/>
    </xf>
    <xf numFmtId="6" fontId="0" fillId="0" borderId="79" xfId="1" applyFont="1" applyFill="1" applyBorder="1" applyAlignment="1" applyProtection="1">
      <alignment vertical="center" shrinkToFit="1"/>
    </xf>
    <xf numFmtId="6" fontId="1" fillId="2" borderId="80" xfId="1" applyFont="1" applyFill="1" applyBorder="1" applyAlignment="1" applyProtection="1">
      <alignment vertical="center" shrinkToFit="1"/>
      <protection locked="0"/>
    </xf>
    <xf numFmtId="6" fontId="0" fillId="0" borderId="80" xfId="1" applyFont="1" applyFill="1" applyBorder="1" applyAlignment="1" applyProtection="1">
      <alignment vertical="center" shrinkToFit="1"/>
    </xf>
    <xf numFmtId="6" fontId="1" fillId="2" borderId="81" xfId="1" applyFont="1" applyFill="1" applyBorder="1" applyAlignment="1" applyProtection="1">
      <alignment vertical="center" shrinkToFit="1"/>
      <protection locked="0"/>
    </xf>
    <xf numFmtId="6" fontId="0" fillId="0" borderId="81" xfId="1" applyFont="1" applyFill="1" applyBorder="1" applyAlignment="1" applyProtection="1">
      <alignment vertical="center" shrinkToFit="1"/>
    </xf>
    <xf numFmtId="6" fontId="1" fillId="2" borderId="82" xfId="1" applyFont="1" applyFill="1" applyBorder="1" applyAlignment="1" applyProtection="1">
      <alignment vertical="center" shrinkToFit="1"/>
      <protection locked="0"/>
    </xf>
    <xf numFmtId="6" fontId="0" fillId="0" borderId="82" xfId="1" applyFont="1" applyFill="1" applyBorder="1" applyAlignment="1" applyProtection="1">
      <alignment vertical="center" shrinkToFit="1"/>
    </xf>
    <xf numFmtId="6" fontId="1" fillId="2" borderId="83" xfId="1" applyFont="1" applyFill="1" applyBorder="1" applyAlignment="1" applyProtection="1">
      <alignment vertical="center" shrinkToFit="1"/>
      <protection locked="0"/>
    </xf>
    <xf numFmtId="6" fontId="0" fillId="0" borderId="83" xfId="1" applyFont="1" applyFill="1" applyBorder="1" applyAlignment="1" applyProtection="1">
      <alignment vertical="center" shrinkToFit="1"/>
    </xf>
    <xf numFmtId="6" fontId="1" fillId="2" borderId="84" xfId="1" applyFont="1" applyFill="1" applyBorder="1" applyAlignment="1" applyProtection="1">
      <alignment vertical="center" shrinkToFit="1"/>
      <protection locked="0"/>
    </xf>
    <xf numFmtId="6" fontId="0" fillId="0" borderId="84" xfId="1" applyFont="1" applyFill="1" applyBorder="1" applyAlignment="1" applyProtection="1">
      <alignment vertical="center" shrinkToFit="1"/>
    </xf>
    <xf numFmtId="6" fontId="0" fillId="0" borderId="85" xfId="1" applyFont="1" applyBorder="1" applyAlignment="1" applyProtection="1">
      <alignment horizontal="right" vertical="center"/>
    </xf>
    <xf numFmtId="6" fontId="1" fillId="2" borderId="70" xfId="1" applyFont="1" applyFill="1" applyBorder="1" applyAlignment="1" applyProtection="1">
      <alignment horizontal="right" vertical="center" shrinkToFit="1"/>
      <protection locked="0"/>
    </xf>
    <xf numFmtId="6" fontId="1" fillId="2" borderId="72" xfId="1" applyFont="1" applyFill="1" applyBorder="1" applyAlignment="1" applyProtection="1">
      <alignment horizontal="right" vertical="center" shrinkToFit="1"/>
      <protection locked="0"/>
    </xf>
    <xf numFmtId="6" fontId="1" fillId="2" borderId="73" xfId="1" applyFont="1" applyFill="1" applyBorder="1" applyAlignment="1" applyProtection="1">
      <alignment horizontal="right" vertical="center" shrinkToFit="1"/>
      <protection locked="0"/>
    </xf>
    <xf numFmtId="6" fontId="1" fillId="2" borderId="74" xfId="1" applyFont="1" applyFill="1" applyBorder="1" applyAlignment="1" applyProtection="1">
      <alignment horizontal="right" vertical="center" shrinkToFit="1"/>
      <protection locked="0"/>
    </xf>
    <xf numFmtId="6" fontId="1" fillId="2" borderId="75" xfId="1" applyFont="1" applyFill="1" applyBorder="1" applyAlignment="1" applyProtection="1">
      <alignment horizontal="right" vertical="center" shrinkToFit="1"/>
      <protection locked="0"/>
    </xf>
    <xf numFmtId="6" fontId="1" fillId="2" borderId="86" xfId="1" applyFont="1" applyFill="1" applyBorder="1" applyAlignment="1" applyProtection="1">
      <alignment horizontal="right" vertical="center" shrinkToFit="1"/>
      <protection locked="0"/>
    </xf>
    <xf numFmtId="6" fontId="1" fillId="2" borderId="76" xfId="1" applyFont="1" applyFill="1" applyBorder="1" applyAlignment="1" applyProtection="1">
      <alignment horizontal="right" vertical="center" shrinkToFit="1"/>
      <protection locked="0"/>
    </xf>
    <xf numFmtId="6" fontId="0" fillId="0" borderId="87" xfId="1" applyFont="1" applyBorder="1" applyAlignment="1" applyProtection="1">
      <alignment vertical="center" shrinkToFit="1"/>
    </xf>
    <xf numFmtId="6" fontId="0" fillId="0" borderId="88" xfId="1" applyFont="1" applyBorder="1" applyAlignment="1" applyProtection="1">
      <alignment vertical="center" shrinkToFit="1"/>
    </xf>
    <xf numFmtId="6" fontId="0" fillId="0" borderId="89" xfId="1" applyFont="1" applyBorder="1" applyAlignment="1" applyProtection="1">
      <alignment vertical="center" shrinkToFit="1"/>
    </xf>
    <xf numFmtId="6" fontId="7" fillId="0" borderId="90" xfId="1" applyFont="1" applyFill="1" applyBorder="1" applyAlignment="1" applyProtection="1">
      <alignment horizontal="right" vertical="center" shrinkToFit="1"/>
    </xf>
    <xf numFmtId="6" fontId="7" fillId="0" borderId="83" xfId="1" applyFont="1" applyFill="1" applyBorder="1" applyAlignment="1" applyProtection="1">
      <alignment horizontal="right" vertical="center" shrinkToFit="1"/>
    </xf>
    <xf numFmtId="6" fontId="7" fillId="0" borderId="91" xfId="1" applyFont="1" applyFill="1" applyBorder="1" applyAlignment="1" applyProtection="1">
      <alignment horizontal="right" vertical="center" shrinkToFit="1"/>
    </xf>
    <xf numFmtId="6" fontId="7" fillId="0" borderId="92" xfId="1" applyFont="1" applyFill="1" applyBorder="1" applyAlignment="1" applyProtection="1">
      <alignment horizontal="right" vertical="center" shrinkToFit="1"/>
    </xf>
    <xf numFmtId="6" fontId="7" fillId="0" borderId="93" xfId="1" applyFont="1" applyFill="1" applyBorder="1" applyAlignment="1" applyProtection="1">
      <alignment horizontal="right" vertical="center" shrinkToFit="1"/>
    </xf>
    <xf numFmtId="6" fontId="7" fillId="0" borderId="82" xfId="1" applyFont="1" applyFill="1" applyBorder="1" applyAlignment="1" applyProtection="1">
      <alignment horizontal="right" vertical="center" shrinkToFit="1"/>
    </xf>
    <xf numFmtId="6" fontId="7" fillId="0" borderId="94" xfId="1" applyFont="1" applyFill="1" applyBorder="1" applyAlignment="1" applyProtection="1">
      <alignment horizontal="right" vertical="center" shrinkToFit="1"/>
    </xf>
    <xf numFmtId="6" fontId="3" fillId="0" borderId="64" xfId="1" applyFont="1" applyBorder="1" applyAlignment="1" applyProtection="1">
      <alignment vertical="center" shrinkToFit="1"/>
    </xf>
    <xf numFmtId="0" fontId="7" fillId="0" borderId="95" xfId="0" applyFont="1" applyBorder="1" applyAlignment="1" applyProtection="1">
      <alignment horizontal="center" vertical="center" wrapText="1" shrinkToFit="1"/>
    </xf>
    <xf numFmtId="0" fontId="7" fillId="0" borderId="96"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3"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4" fillId="0" borderId="0" xfId="0" applyFont="1" applyFill="1" applyProtection="1">
      <alignment vertical="center"/>
    </xf>
    <xf numFmtId="0" fontId="3" fillId="0" borderId="0" xfId="0" applyFont="1" applyFill="1" applyProtection="1">
      <alignment vertical="center"/>
    </xf>
    <xf numFmtId="0" fontId="7" fillId="0" borderId="96" xfId="0" applyFont="1" applyBorder="1" applyAlignment="1" applyProtection="1">
      <alignment horizontal="center" vertical="center"/>
    </xf>
    <xf numFmtId="0" fontId="7" fillId="2" borderId="97" xfId="0" applyFont="1" applyFill="1" applyBorder="1" applyAlignment="1" applyProtection="1">
      <alignment horizontal="center" vertical="center" shrinkToFit="1"/>
      <protection locked="0"/>
    </xf>
    <xf numFmtId="0" fontId="7" fillId="2" borderId="70" xfId="0" applyFont="1" applyFill="1" applyBorder="1" applyAlignment="1" applyProtection="1">
      <alignment horizontal="left" vertical="center" shrinkToFit="1"/>
      <protection locked="0"/>
    </xf>
    <xf numFmtId="0" fontId="7" fillId="2" borderId="80" xfId="0" applyFont="1" applyFill="1" applyBorder="1" applyAlignment="1" applyProtection="1">
      <alignment horizontal="left" vertical="center" wrapText="1"/>
      <protection locked="0"/>
    </xf>
    <xf numFmtId="0" fontId="7" fillId="0" borderId="80" xfId="0" applyFont="1" applyFill="1" applyBorder="1" applyAlignment="1" applyProtection="1">
      <alignment horizontal="right" vertical="center" shrinkToFit="1"/>
    </xf>
    <xf numFmtId="0" fontId="7" fillId="2" borderId="98" xfId="0" applyFont="1" applyFill="1" applyBorder="1" applyAlignment="1" applyProtection="1">
      <alignment horizontal="left" vertical="center" shrinkToFit="1"/>
      <protection locked="0"/>
    </xf>
    <xf numFmtId="0" fontId="7" fillId="2" borderId="80" xfId="0" applyFont="1" applyFill="1" applyBorder="1" applyAlignment="1" applyProtection="1">
      <alignment horizontal="left" vertical="center" shrinkToFit="1"/>
      <protection locked="0"/>
    </xf>
    <xf numFmtId="6" fontId="7" fillId="2" borderId="80" xfId="1" applyFont="1" applyFill="1" applyBorder="1" applyAlignment="1" applyProtection="1">
      <alignment vertical="center" shrinkToFit="1"/>
      <protection locked="0"/>
    </xf>
    <xf numFmtId="183" fontId="7" fillId="2" borderId="80" xfId="0" applyNumberFormat="1" applyFont="1" applyFill="1" applyBorder="1" applyAlignment="1" applyProtection="1">
      <alignment vertical="center" shrinkToFit="1"/>
      <protection locked="0"/>
    </xf>
    <xf numFmtId="6" fontId="7" fillId="0" borderId="80" xfId="1" applyFont="1" applyBorder="1" applyAlignment="1" applyProtection="1">
      <alignment vertical="center" shrinkToFit="1"/>
    </xf>
    <xf numFmtId="0" fontId="7" fillId="2" borderId="99"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2" borderId="100" xfId="0" applyFont="1" applyFill="1" applyBorder="1" applyAlignment="1" applyProtection="1">
      <alignment horizontal="center" vertical="center" shrinkToFit="1"/>
      <protection locked="0"/>
    </xf>
    <xf numFmtId="0" fontId="7" fillId="2" borderId="7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wrapText="1"/>
      <protection locked="0"/>
    </xf>
    <xf numFmtId="0" fontId="7" fillId="0" borderId="78" xfId="0" applyFont="1" applyFill="1" applyBorder="1" applyAlignment="1" applyProtection="1">
      <alignment horizontal="right" vertical="center" shrinkToFit="1"/>
    </xf>
    <xf numFmtId="0" fontId="7" fillId="2" borderId="10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shrinkToFit="1"/>
      <protection locked="0"/>
    </xf>
    <xf numFmtId="6" fontId="7" fillId="2" borderId="78" xfId="1" applyFont="1" applyFill="1" applyBorder="1" applyAlignment="1" applyProtection="1">
      <alignment vertical="center" shrinkToFit="1"/>
      <protection locked="0"/>
    </xf>
    <xf numFmtId="183" fontId="7" fillId="2" borderId="78" xfId="0" applyNumberFormat="1" applyFont="1" applyFill="1" applyBorder="1" applyAlignment="1" applyProtection="1">
      <alignment vertical="center" shrinkToFit="1"/>
      <protection locked="0"/>
    </xf>
    <xf numFmtId="6" fontId="7" fillId="0" borderId="78" xfId="1" applyFont="1" applyBorder="1" applyAlignment="1" applyProtection="1">
      <alignment vertical="center" shrinkToFit="1"/>
    </xf>
    <xf numFmtId="0" fontId="7" fillId="2" borderId="102"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wrapText="1"/>
      <protection locked="0"/>
    </xf>
    <xf numFmtId="0" fontId="7" fillId="0" borderId="82" xfId="0" applyFont="1" applyFill="1" applyBorder="1" applyAlignment="1" applyProtection="1">
      <alignment horizontal="right" vertical="center" shrinkToFit="1"/>
    </xf>
    <xf numFmtId="0" fontId="7" fillId="2" borderId="103" xfId="0" applyFont="1" applyFill="1" applyBorder="1" applyAlignment="1" applyProtection="1">
      <alignment horizontal="left" vertical="center" shrinkToFit="1"/>
      <protection locked="0"/>
    </xf>
    <xf numFmtId="6" fontId="7" fillId="2" borderId="103" xfId="1" applyFont="1" applyFill="1" applyBorder="1" applyAlignment="1" applyProtection="1">
      <alignment vertical="center" shrinkToFit="1"/>
      <protection locked="0"/>
    </xf>
    <xf numFmtId="183" fontId="7" fillId="2" borderId="103" xfId="0" applyNumberFormat="1" applyFont="1" applyFill="1" applyBorder="1" applyAlignment="1" applyProtection="1">
      <alignment vertical="center" shrinkToFit="1"/>
      <protection locked="0"/>
    </xf>
    <xf numFmtId="0" fontId="7" fillId="2" borderId="104" xfId="0" applyFont="1" applyFill="1" applyBorder="1" applyAlignment="1" applyProtection="1">
      <alignment horizontal="center" vertical="center" shrinkToFit="1"/>
      <protection locked="0"/>
    </xf>
    <xf numFmtId="0" fontId="7" fillId="2" borderId="105" xfId="0" applyFont="1" applyFill="1" applyBorder="1" applyAlignment="1" applyProtection="1">
      <alignment horizontal="left" vertical="center" shrinkToFit="1"/>
      <protection locked="0"/>
    </xf>
    <xf numFmtId="6" fontId="7" fillId="2" borderId="101" xfId="1" applyFont="1" applyFill="1" applyBorder="1" applyAlignment="1" applyProtection="1">
      <alignment vertical="center" shrinkToFit="1"/>
      <protection locked="0"/>
    </xf>
    <xf numFmtId="183" fontId="7" fillId="2" borderId="101" xfId="0" applyNumberFormat="1" applyFont="1" applyFill="1" applyBorder="1" applyAlignment="1" applyProtection="1">
      <alignment vertical="center" shrinkToFit="1"/>
      <protection locked="0"/>
    </xf>
    <xf numFmtId="0" fontId="7" fillId="2" borderId="106" xfId="0" applyFont="1" applyFill="1" applyBorder="1" applyAlignment="1" applyProtection="1">
      <alignment horizontal="center" vertical="center" shrinkToFit="1"/>
      <protection locked="0"/>
    </xf>
    <xf numFmtId="0" fontId="7" fillId="2" borderId="107" xfId="0" applyFont="1" applyFill="1" applyBorder="1" applyAlignment="1" applyProtection="1">
      <alignment horizontal="left" vertical="center" shrinkToFit="1"/>
      <protection locked="0"/>
    </xf>
    <xf numFmtId="0" fontId="7" fillId="0" borderId="101" xfId="0" applyFont="1" applyFill="1" applyBorder="1" applyAlignment="1" applyProtection="1">
      <alignment horizontal="right" vertical="center" shrinkToFit="1"/>
    </xf>
    <xf numFmtId="0" fontId="7" fillId="2" borderId="32" xfId="0" applyFont="1" applyFill="1" applyBorder="1" applyAlignment="1" applyProtection="1">
      <alignment horizontal="center" vertical="center" shrinkToFit="1"/>
      <protection locked="0"/>
    </xf>
    <xf numFmtId="0" fontId="7" fillId="2" borderId="82" xfId="0" applyFont="1" applyFill="1" applyBorder="1" applyAlignment="1" applyProtection="1">
      <alignment horizontal="left" vertical="center" shrinkToFit="1"/>
      <protection locked="0"/>
    </xf>
    <xf numFmtId="6" fontId="7" fillId="2" borderId="82" xfId="1" applyFont="1" applyFill="1" applyBorder="1" applyAlignment="1" applyProtection="1">
      <alignment vertical="center" shrinkToFit="1"/>
      <protection locked="0"/>
    </xf>
    <xf numFmtId="183" fontId="7" fillId="2" borderId="82" xfId="0" applyNumberFormat="1" applyFont="1" applyFill="1" applyBorder="1" applyAlignment="1" applyProtection="1">
      <alignment vertical="center" shrinkToFit="1"/>
      <protection locked="0"/>
    </xf>
    <xf numFmtId="0" fontId="7" fillId="2" borderId="94"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left" vertical="center" shrinkToFit="1"/>
      <protection locked="0"/>
    </xf>
    <xf numFmtId="0" fontId="7" fillId="2" borderId="108" xfId="0" applyFont="1" applyFill="1" applyBorder="1" applyAlignment="1" applyProtection="1">
      <alignment horizontal="left" vertical="center" shrinkToFit="1"/>
      <protection locked="0"/>
    </xf>
    <xf numFmtId="0" fontId="7" fillId="2" borderId="109" xfId="0" applyFont="1" applyFill="1" applyBorder="1" applyAlignment="1" applyProtection="1">
      <alignment horizontal="center" vertical="center" shrinkToFit="1"/>
      <protection locked="0"/>
    </xf>
    <xf numFmtId="0" fontId="7" fillId="2" borderId="109" xfId="0" applyFont="1" applyFill="1" applyBorder="1" applyAlignment="1" applyProtection="1">
      <alignment horizontal="left" vertical="center" shrinkToFit="1"/>
      <protection locked="0"/>
    </xf>
    <xf numFmtId="0" fontId="7" fillId="0" borderId="108" xfId="0" applyFont="1" applyFill="1" applyBorder="1" applyAlignment="1" applyProtection="1">
      <alignment horizontal="right" vertical="center" shrinkToFit="1"/>
    </xf>
    <xf numFmtId="0" fontId="7" fillId="0" borderId="93" xfId="0" applyFont="1" applyFill="1" applyBorder="1" applyAlignment="1" applyProtection="1">
      <alignment horizontal="right" vertical="center" shrinkToFit="1"/>
    </xf>
    <xf numFmtId="0" fontId="7" fillId="2" borderId="110" xfId="0" applyFont="1" applyFill="1" applyBorder="1" applyAlignment="1" applyProtection="1">
      <alignment horizontal="center" vertical="center" shrinkToFit="1"/>
      <protection locked="0"/>
    </xf>
    <xf numFmtId="0" fontId="7" fillId="2" borderId="111" xfId="0" applyFont="1" applyFill="1" applyBorder="1" applyAlignment="1" applyProtection="1">
      <alignment horizontal="left" vertical="center" shrinkToFit="1"/>
      <protection locked="0"/>
    </xf>
    <xf numFmtId="0" fontId="7" fillId="0" borderId="83" xfId="0" applyFont="1" applyFill="1" applyBorder="1" applyAlignment="1" applyProtection="1">
      <alignment horizontal="right" vertical="center" shrinkToFit="1"/>
    </xf>
    <xf numFmtId="0" fontId="7" fillId="2" borderId="83" xfId="0" applyFont="1" applyFill="1" applyBorder="1" applyAlignment="1" applyProtection="1">
      <alignment horizontal="left" vertical="center" shrinkToFit="1"/>
      <protection locked="0"/>
    </xf>
    <xf numFmtId="6" fontId="7" fillId="2" borderId="83" xfId="1" applyFont="1" applyFill="1" applyBorder="1" applyAlignment="1" applyProtection="1">
      <alignment vertical="center" shrinkToFit="1"/>
      <protection locked="0"/>
    </xf>
    <xf numFmtId="183" fontId="7" fillId="2" borderId="83" xfId="0" applyNumberFormat="1" applyFont="1" applyFill="1" applyBorder="1" applyAlignment="1" applyProtection="1">
      <alignment vertical="center" shrinkToFit="1"/>
      <protection locked="0"/>
    </xf>
    <xf numFmtId="6" fontId="7" fillId="0" borderId="83" xfId="1" applyFont="1" applyBorder="1" applyAlignment="1" applyProtection="1">
      <alignment vertical="center" shrinkToFit="1"/>
    </xf>
    <xf numFmtId="0" fontId="7" fillId="2" borderId="39"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0" borderId="112" xfId="0" applyFont="1" applyBorder="1" applyAlignment="1" applyProtection="1">
      <alignment horizontal="center" vertical="center"/>
    </xf>
    <xf numFmtId="0" fontId="7" fillId="0" borderId="113" xfId="0" applyFont="1" applyBorder="1" applyAlignment="1" applyProtection="1">
      <alignment horizontal="center" vertical="center"/>
    </xf>
    <xf numFmtId="0" fontId="7" fillId="0" borderId="55" xfId="0" applyFont="1" applyFill="1" applyBorder="1" applyAlignment="1" applyProtection="1">
      <alignment horizontal="left" vertical="center" shrinkToFit="1"/>
    </xf>
    <xf numFmtId="0" fontId="7" fillId="0" borderId="41" xfId="0" applyFont="1" applyFill="1" applyBorder="1" applyAlignment="1" applyProtection="1">
      <alignment horizontal="left" vertical="center" shrinkToFit="1"/>
    </xf>
    <xf numFmtId="0" fontId="7" fillId="0" borderId="114" xfId="0" applyFont="1" applyBorder="1" applyAlignment="1" applyProtection="1">
      <alignment vertical="center" shrinkToFit="1"/>
    </xf>
    <xf numFmtId="0" fontId="7" fillId="0" borderId="115" xfId="0" applyFont="1" applyBorder="1" applyAlignment="1" applyProtection="1">
      <alignment horizontal="center" vertical="center"/>
    </xf>
    <xf numFmtId="0" fontId="7" fillId="0" borderId="116" xfId="0" applyFont="1" applyFill="1" applyBorder="1" applyAlignment="1" applyProtection="1">
      <alignment vertical="center" shrinkToFit="1"/>
    </xf>
    <xf numFmtId="0" fontId="7" fillId="0" borderId="73" xfId="0" applyFont="1" applyFill="1" applyBorder="1" applyAlignment="1" applyProtection="1">
      <alignment vertical="center" shrinkToFit="1"/>
    </xf>
    <xf numFmtId="0" fontId="7" fillId="0" borderId="80" xfId="0" applyFont="1" applyFill="1" applyBorder="1" applyAlignment="1" applyProtection="1">
      <alignment horizontal="left" vertical="center" shrinkToFit="1"/>
    </xf>
    <xf numFmtId="6" fontId="7" fillId="0" borderId="80" xfId="1" applyFont="1" applyFill="1" applyBorder="1" applyAlignment="1" applyProtection="1">
      <alignment horizontal="right" vertical="center" shrinkToFit="1"/>
    </xf>
    <xf numFmtId="183" fontId="7" fillId="0" borderId="80" xfId="0" applyNumberFormat="1" applyFont="1" applyFill="1" applyBorder="1" applyAlignment="1" applyProtection="1">
      <alignment horizontal="right" vertical="center" shrinkToFit="1"/>
    </xf>
    <xf numFmtId="6" fontId="7" fillId="0" borderId="117" xfId="1" applyFont="1" applyFill="1" applyBorder="1" applyAlignment="1" applyProtection="1">
      <alignment horizontal="right" vertical="center" shrinkToFit="1"/>
    </xf>
    <xf numFmtId="6" fontId="7" fillId="2" borderId="80" xfId="1" applyFont="1" applyFill="1" applyBorder="1" applyAlignment="1" applyProtection="1">
      <alignment horizontal="right" vertical="center" shrinkToFit="1"/>
      <protection locked="0"/>
    </xf>
    <xf numFmtId="183" fontId="7" fillId="2" borderId="80" xfId="0" applyNumberFormat="1" applyFont="1" applyFill="1" applyBorder="1" applyAlignment="1" applyProtection="1">
      <alignment horizontal="right" vertical="center" shrinkToFit="1"/>
      <protection locked="0"/>
    </xf>
    <xf numFmtId="6" fontId="7" fillId="3" borderId="78" xfId="1" applyFont="1" applyFill="1" applyBorder="1" applyAlignment="1" applyProtection="1">
      <alignment horizontal="right" vertical="center" shrinkToFit="1"/>
    </xf>
    <xf numFmtId="0" fontId="7" fillId="0" borderId="102"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100" xfId="0" applyFont="1" applyFill="1" applyBorder="1" applyAlignment="1" applyProtection="1">
      <alignment vertical="center" shrinkToFit="1"/>
    </xf>
    <xf numFmtId="0" fontId="7" fillId="0" borderId="71" xfId="0" applyFont="1" applyFill="1" applyBorder="1" applyAlignment="1" applyProtection="1">
      <alignment vertical="center" shrinkToFit="1"/>
    </xf>
    <xf numFmtId="0" fontId="7" fillId="0" borderId="78" xfId="0" applyFont="1" applyFill="1" applyBorder="1" applyAlignment="1" applyProtection="1">
      <alignment horizontal="left" vertical="center" shrinkToFit="1"/>
    </xf>
    <xf numFmtId="0" fontId="7" fillId="0" borderId="82" xfId="0" applyFont="1" applyFill="1" applyBorder="1" applyAlignment="1" applyProtection="1">
      <alignment horizontal="left" vertical="center" shrinkToFit="1"/>
    </xf>
    <xf numFmtId="183" fontId="7" fillId="0" borderId="82" xfId="0" applyNumberFormat="1" applyFont="1" applyFill="1" applyBorder="1" applyAlignment="1" applyProtection="1">
      <alignment horizontal="right" vertical="center" shrinkToFit="1"/>
    </xf>
    <xf numFmtId="6" fontId="7" fillId="0" borderId="118" xfId="1" applyFont="1" applyFill="1" applyBorder="1" applyAlignment="1" applyProtection="1">
      <alignment horizontal="right" vertical="center" shrinkToFit="1"/>
    </xf>
    <xf numFmtId="0" fontId="7" fillId="2" borderId="119" xfId="0" applyFont="1" applyFill="1" applyBorder="1" applyAlignment="1" applyProtection="1">
      <alignment horizontal="left" vertical="center" shrinkToFit="1"/>
      <protection locked="0"/>
    </xf>
    <xf numFmtId="6" fontId="7" fillId="2" borderId="78" xfId="1" applyFont="1" applyFill="1" applyBorder="1" applyAlignment="1" applyProtection="1">
      <alignment horizontal="right" vertical="center" shrinkToFit="1"/>
      <protection locked="0"/>
    </xf>
    <xf numFmtId="183" fontId="7" fillId="2" borderId="78" xfId="0" applyNumberFormat="1" applyFont="1" applyFill="1" applyBorder="1" applyAlignment="1" applyProtection="1">
      <alignment horizontal="right" vertical="center" shrinkToFit="1"/>
      <protection locked="0"/>
    </xf>
    <xf numFmtId="6" fontId="7" fillId="0" borderId="78" xfId="1" applyFont="1" applyFill="1" applyBorder="1" applyAlignment="1" applyProtection="1">
      <alignment horizontal="right" vertical="center" shrinkToFit="1"/>
    </xf>
    <xf numFmtId="183" fontId="7" fillId="0" borderId="78" xfId="0" applyNumberFormat="1" applyFont="1" applyFill="1" applyBorder="1" applyAlignment="1" applyProtection="1">
      <alignment horizontal="right" vertical="center" shrinkToFit="1"/>
    </xf>
    <xf numFmtId="6" fontId="7" fillId="0" borderId="120" xfId="1" applyFont="1" applyFill="1" applyBorder="1" applyAlignment="1" applyProtection="1">
      <alignment horizontal="right" vertical="center" shrinkToFit="1"/>
    </xf>
    <xf numFmtId="0" fontId="7" fillId="0" borderId="121" xfId="0" applyFont="1" applyFill="1" applyBorder="1" applyAlignment="1" applyProtection="1">
      <alignment vertical="center" shrinkToFit="1"/>
    </xf>
    <xf numFmtId="0" fontId="7" fillId="0" borderId="72" xfId="0" applyFont="1" applyFill="1" applyBorder="1" applyAlignment="1" applyProtection="1">
      <alignment vertical="center" shrinkToFit="1"/>
    </xf>
    <xf numFmtId="0" fontId="7" fillId="0" borderId="79" xfId="0" applyFont="1" applyFill="1" applyBorder="1" applyAlignment="1" applyProtection="1">
      <alignment horizontal="right" vertical="center" shrinkToFit="1"/>
    </xf>
    <xf numFmtId="0" fontId="7" fillId="0" borderId="79" xfId="0" applyFont="1" applyFill="1" applyBorder="1" applyAlignment="1" applyProtection="1">
      <alignment horizontal="left" vertical="center" shrinkToFit="1"/>
    </xf>
    <xf numFmtId="6" fontId="7" fillId="0" borderId="79" xfId="1" applyFont="1" applyFill="1" applyBorder="1" applyAlignment="1" applyProtection="1">
      <alignment horizontal="right" vertical="center" shrinkToFit="1"/>
    </xf>
    <xf numFmtId="183" fontId="7" fillId="0" borderId="79" xfId="0" applyNumberFormat="1" applyFont="1" applyFill="1" applyBorder="1" applyAlignment="1" applyProtection="1">
      <alignment horizontal="right" vertical="center" shrinkToFit="1"/>
    </xf>
    <xf numFmtId="6" fontId="7" fillId="0" borderId="122" xfId="1" applyFont="1" applyFill="1" applyBorder="1" applyAlignment="1" applyProtection="1">
      <alignment horizontal="right" vertical="center" shrinkToFit="1"/>
    </xf>
    <xf numFmtId="0" fontId="7" fillId="2" borderId="123" xfId="0" applyFont="1" applyFill="1" applyBorder="1" applyAlignment="1" applyProtection="1">
      <alignment horizontal="left" vertical="center" shrinkToFit="1"/>
      <protection locked="0"/>
    </xf>
    <xf numFmtId="6" fontId="7" fillId="2" borderId="79" xfId="1" applyFont="1" applyFill="1" applyBorder="1" applyAlignment="1" applyProtection="1">
      <alignment horizontal="right" vertical="center" shrinkToFit="1"/>
      <protection locked="0"/>
    </xf>
    <xf numFmtId="183" fontId="7" fillId="2" borderId="79" xfId="0" applyNumberFormat="1" applyFont="1" applyFill="1" applyBorder="1" applyAlignment="1" applyProtection="1">
      <alignment horizontal="right" vertical="center" shrinkToFit="1"/>
      <protection locked="0"/>
    </xf>
    <xf numFmtId="6" fontId="7" fillId="3" borderId="79" xfId="1" applyFont="1" applyFill="1" applyBorder="1" applyAlignment="1" applyProtection="1">
      <alignment horizontal="right" vertical="center" shrinkToFit="1"/>
    </xf>
    <xf numFmtId="0" fontId="7" fillId="0" borderId="124" xfId="0" applyFont="1" applyFill="1" applyBorder="1" applyAlignment="1" applyProtection="1">
      <alignment horizontal="center" vertical="center" shrinkToFit="1"/>
    </xf>
    <xf numFmtId="180" fontId="7" fillId="2" borderId="33" xfId="0" applyNumberFormat="1" applyFont="1" applyFill="1" applyBorder="1" applyAlignment="1" applyProtection="1">
      <alignment horizontal="left" vertical="center" shrinkToFit="1"/>
      <protection locked="0"/>
    </xf>
    <xf numFmtId="0" fontId="7" fillId="0" borderId="97" xfId="0" applyFont="1" applyFill="1" applyBorder="1" applyAlignment="1" applyProtection="1">
      <alignment vertical="center" shrinkToFit="1"/>
    </xf>
    <xf numFmtId="0" fontId="7" fillId="0" borderId="70" xfId="0" applyFont="1" applyFill="1" applyBorder="1" applyAlignment="1" applyProtection="1">
      <alignment vertical="center" shrinkToFit="1"/>
    </xf>
    <xf numFmtId="0" fontId="7" fillId="2" borderId="125" xfId="0" applyFont="1" applyFill="1" applyBorder="1" applyAlignment="1" applyProtection="1">
      <alignment horizontal="left" vertical="center" shrinkToFit="1"/>
      <protection locked="0"/>
    </xf>
    <xf numFmtId="6" fontId="7" fillId="2" borderId="82" xfId="1" applyFont="1" applyFill="1" applyBorder="1" applyAlignment="1" applyProtection="1">
      <alignment horizontal="right" vertical="center" shrinkToFit="1"/>
      <protection locked="0"/>
    </xf>
    <xf numFmtId="183" fontId="7" fillId="2" borderId="82" xfId="0" applyNumberFormat="1" applyFont="1" applyFill="1" applyBorder="1" applyAlignment="1" applyProtection="1">
      <alignment horizontal="right" vertical="center" shrinkToFit="1"/>
      <protection locked="0"/>
    </xf>
    <xf numFmtId="6" fontId="7" fillId="3" borderId="82" xfId="1" applyFont="1" applyFill="1" applyBorder="1" applyAlignment="1" applyProtection="1">
      <alignment horizontal="right" vertical="center" shrinkToFit="1"/>
    </xf>
    <xf numFmtId="0" fontId="7" fillId="0" borderId="94" xfId="0" applyFont="1" applyFill="1" applyBorder="1" applyAlignment="1" applyProtection="1">
      <alignment horizontal="center" vertical="center" shrinkToFit="1"/>
    </xf>
    <xf numFmtId="180" fontId="7" fillId="2" borderId="24" xfId="0" applyNumberFormat="1" applyFont="1" applyFill="1" applyBorder="1" applyAlignment="1" applyProtection="1">
      <alignment horizontal="left" vertical="center" shrinkToFit="1"/>
      <protection locked="0"/>
    </xf>
    <xf numFmtId="0" fontId="7" fillId="0" borderId="83" xfId="0" applyFont="1" applyFill="1" applyBorder="1" applyAlignment="1" applyProtection="1">
      <alignment horizontal="left" vertical="center" shrinkToFit="1"/>
    </xf>
    <xf numFmtId="0" fontId="7" fillId="0" borderId="55" xfId="0" applyFont="1" applyBorder="1" applyAlignment="1" applyProtection="1">
      <alignment horizontal="left" vertical="center" shrinkToFit="1"/>
    </xf>
    <xf numFmtId="6" fontId="7" fillId="0" borderId="64" xfId="1" applyFont="1" applyBorder="1" applyAlignment="1" applyProtection="1">
      <alignment horizontal="right" vertical="center" shrinkToFit="1"/>
    </xf>
    <xf numFmtId="6" fontId="7" fillId="0" borderId="126" xfId="1" applyFont="1" applyBorder="1" applyAlignment="1" applyProtection="1">
      <alignment horizontal="right" vertical="center" shrinkToFit="1"/>
    </xf>
    <xf numFmtId="6" fontId="7" fillId="0" borderId="127"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60" xfId="1" applyFont="1" applyBorder="1" applyAlignment="1" applyProtection="1">
      <alignment horizontal="right" vertical="center" shrinkToFit="1"/>
    </xf>
    <xf numFmtId="6" fontId="7" fillId="0" borderId="129" xfId="1" applyFont="1" applyBorder="1" applyAlignment="1" applyProtection="1">
      <alignment horizontal="right" vertical="center" shrinkToFit="1"/>
    </xf>
    <xf numFmtId="0" fontId="7" fillId="0" borderId="114" xfId="0" applyFont="1" applyBorder="1" applyAlignment="1" applyProtection="1">
      <alignment horizontal="center" vertical="center" shrinkToFit="1"/>
    </xf>
    <xf numFmtId="6" fontId="7" fillId="0" borderId="130" xfId="1" applyFont="1" applyBorder="1" applyAlignment="1" applyProtection="1">
      <alignment horizontal="right" vertical="center" shrinkToFit="1"/>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60" xfId="1" applyFont="1" applyBorder="1" applyAlignment="1" applyProtection="1">
      <alignment vertical="center" shrinkToFit="1"/>
    </xf>
    <xf numFmtId="6" fontId="7" fillId="0" borderId="64" xfId="1" applyFont="1" applyBorder="1" applyAlignment="1" applyProtection="1">
      <alignment vertical="center" shrinkToFit="1"/>
    </xf>
    <xf numFmtId="6" fontId="7" fillId="0" borderId="130" xfId="1" applyFont="1" applyBorder="1" applyAlignment="1" applyProtection="1">
      <alignment vertical="center" shrinkToFit="1"/>
    </xf>
    <xf numFmtId="0" fontId="7" fillId="2" borderId="116" xfId="0" applyFont="1" applyFill="1" applyBorder="1" applyAlignment="1" applyProtection="1">
      <alignment horizontal="center" vertical="center" shrinkToFit="1"/>
      <protection locked="0"/>
    </xf>
    <xf numFmtId="0" fontId="7" fillId="2" borderId="73" xfId="0" applyFont="1" applyFill="1" applyBorder="1" applyAlignment="1" applyProtection="1">
      <alignment horizontal="left" vertical="center" shrinkToFit="1"/>
      <protection locked="0"/>
    </xf>
    <xf numFmtId="0" fontId="7" fillId="0" borderId="116" xfId="0" applyFont="1" applyBorder="1" applyAlignment="1" applyProtection="1">
      <alignment vertical="center" shrinkToFit="1"/>
    </xf>
    <xf numFmtId="0" fontId="7" fillId="0" borderId="73" xfId="0" applyFont="1" applyBorder="1" applyAlignment="1" applyProtection="1">
      <alignment vertical="center" shrinkToFit="1"/>
    </xf>
    <xf numFmtId="0" fontId="7" fillId="0" borderId="80" xfId="0" applyFont="1" applyBorder="1" applyAlignment="1" applyProtection="1">
      <alignment vertical="center" wrapText="1"/>
    </xf>
    <xf numFmtId="6" fontId="7" fillId="0" borderId="117" xfId="1" applyFont="1" applyBorder="1" applyAlignment="1" applyProtection="1">
      <alignment horizontal="right" vertical="center" shrinkToFit="1"/>
    </xf>
    <xf numFmtId="177" fontId="7" fillId="0" borderId="133" xfId="0" applyNumberFormat="1" applyFont="1" applyFill="1" applyBorder="1" applyAlignment="1" applyProtection="1">
      <alignment horizontal="left" vertical="center" shrinkToFit="1"/>
    </xf>
    <xf numFmtId="6" fontId="7" fillId="3" borderId="80" xfId="1" applyFont="1" applyFill="1" applyBorder="1" applyAlignment="1" applyProtection="1">
      <alignment horizontal="right" vertical="center" shrinkToFit="1"/>
    </xf>
    <xf numFmtId="177" fontId="7" fillId="0" borderId="80"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97" xfId="0" applyFont="1" applyBorder="1" applyAlignment="1" applyProtection="1">
      <alignment vertical="center" shrinkToFit="1"/>
    </xf>
    <xf numFmtId="0" fontId="7" fillId="0" borderId="70" xfId="0" applyFont="1" applyBorder="1" applyAlignment="1" applyProtection="1">
      <alignment vertical="center" shrinkToFit="1"/>
    </xf>
    <xf numFmtId="0" fontId="7" fillId="0" borderId="82" xfId="0" applyFont="1" applyBorder="1" applyAlignment="1" applyProtection="1">
      <alignment vertical="center" wrapText="1"/>
    </xf>
    <xf numFmtId="6" fontId="7" fillId="0" borderId="118" xfId="1" applyFont="1" applyBorder="1" applyAlignment="1" applyProtection="1">
      <alignment horizontal="right" vertical="center" shrinkToFit="1"/>
    </xf>
    <xf numFmtId="177" fontId="7" fillId="0" borderId="82" xfId="0" applyNumberFormat="1" applyFont="1" applyFill="1" applyBorder="1" applyAlignment="1" applyProtection="1">
      <alignment horizontal="left" vertical="center" shrinkToFit="1"/>
    </xf>
    <xf numFmtId="177" fontId="7" fillId="0" borderId="82" xfId="0" applyNumberFormat="1" applyFont="1" applyFill="1" applyBorder="1" applyAlignment="1" applyProtection="1">
      <alignment horizontal="center" vertical="center" shrinkToFit="1"/>
    </xf>
    <xf numFmtId="177" fontId="7" fillId="0" borderId="24" xfId="0" applyNumberFormat="1" applyFont="1" applyFill="1" applyBorder="1" applyAlignment="1" applyProtection="1">
      <alignment horizontal="left" vertical="center" shrinkToFit="1"/>
    </xf>
    <xf numFmtId="0" fontId="7" fillId="0" borderId="100" xfId="0" applyFont="1" applyBorder="1" applyAlignment="1" applyProtection="1">
      <alignment vertical="center" shrinkToFit="1"/>
    </xf>
    <xf numFmtId="0" fontId="7" fillId="0" borderId="71" xfId="0" applyFont="1" applyBorder="1" applyAlignment="1" applyProtection="1">
      <alignment vertical="center" shrinkToFit="1"/>
    </xf>
    <xf numFmtId="0" fontId="7" fillId="0" borderId="78" xfId="0" applyFont="1" applyBorder="1" applyAlignment="1" applyProtection="1">
      <alignment vertical="center" wrapText="1"/>
    </xf>
    <xf numFmtId="6" fontId="7" fillId="0" borderId="120" xfId="1" applyFont="1" applyBorder="1" applyAlignment="1" applyProtection="1">
      <alignment horizontal="right" vertical="center" shrinkToFit="1"/>
    </xf>
    <xf numFmtId="177" fontId="7" fillId="0" borderId="78" xfId="0" applyNumberFormat="1" applyFont="1" applyFill="1" applyBorder="1" applyAlignment="1" applyProtection="1">
      <alignment horizontal="left" vertical="center" shrinkToFit="1"/>
    </xf>
    <xf numFmtId="177" fontId="7" fillId="0" borderId="78" xfId="0" applyNumberFormat="1" applyFont="1" applyFill="1" applyBorder="1" applyAlignment="1" applyProtection="1">
      <alignment horizontal="center" vertical="center" shrinkToFit="1"/>
    </xf>
    <xf numFmtId="177" fontId="7" fillId="0" borderId="22" xfId="0" applyNumberFormat="1" applyFont="1" applyFill="1" applyBorder="1" applyAlignment="1" applyProtection="1">
      <alignment horizontal="left" vertical="center" shrinkToFit="1"/>
    </xf>
    <xf numFmtId="0" fontId="7" fillId="0" borderId="82" xfId="0" applyFont="1" applyFill="1" applyBorder="1" applyAlignment="1" applyProtection="1">
      <alignment horizontal="center" vertical="center" shrinkToFit="1"/>
    </xf>
    <xf numFmtId="6" fontId="7" fillId="0" borderId="82" xfId="1" applyFont="1" applyBorder="1" applyAlignment="1" applyProtection="1">
      <alignment horizontal="right" vertical="center" shrinkToFit="1"/>
    </xf>
    <xf numFmtId="6" fontId="7" fillId="0" borderId="78" xfId="1" applyFont="1" applyBorder="1" applyAlignment="1" applyProtection="1">
      <alignment horizontal="right" vertical="center" shrinkToFit="1"/>
    </xf>
    <xf numFmtId="0" fontId="7" fillId="0" borderId="134" xfId="0" applyFont="1" applyBorder="1" applyAlignment="1" applyProtection="1">
      <alignment horizontal="center" vertical="center" shrinkToFit="1"/>
    </xf>
    <xf numFmtId="0" fontId="7" fillId="0" borderId="84" xfId="0" applyFont="1" applyBorder="1" applyAlignment="1" applyProtection="1">
      <alignment horizontal="center" vertical="center" shrinkToFit="1"/>
    </xf>
    <xf numFmtId="0" fontId="7" fillId="0" borderId="135"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36" xfId="0" applyFont="1" applyBorder="1" applyAlignment="1" applyProtection="1">
      <alignment horizontal="center" vertical="center" shrinkToFit="1"/>
    </xf>
    <xf numFmtId="0" fontId="7" fillId="2" borderId="73" xfId="0" applyFont="1" applyFill="1" applyBorder="1" applyAlignment="1" applyProtection="1">
      <alignment vertical="center" shrinkToFit="1"/>
      <protection locked="0"/>
    </xf>
    <xf numFmtId="56" fontId="7" fillId="2" borderId="71" xfId="0" applyNumberFormat="1" applyFont="1" applyFill="1" applyBorder="1" applyAlignment="1" applyProtection="1">
      <alignment vertical="center" shrinkToFit="1"/>
      <protection locked="0"/>
    </xf>
    <xf numFmtId="0" fontId="7" fillId="2" borderId="78" xfId="0" applyFont="1" applyFill="1" applyBorder="1" applyAlignment="1" applyProtection="1">
      <alignment vertical="center" wrapText="1"/>
      <protection locked="0"/>
    </xf>
    <xf numFmtId="0" fontId="7" fillId="2" borderId="71" xfId="0" applyFont="1" applyFill="1" applyBorder="1" applyAlignment="1" applyProtection="1">
      <alignment vertical="center" shrinkToFit="1"/>
      <protection locked="0"/>
    </xf>
    <xf numFmtId="0" fontId="7" fillId="2" borderId="82" xfId="0" applyFont="1" applyFill="1" applyBorder="1" applyAlignment="1" applyProtection="1">
      <alignment vertical="center" wrapText="1"/>
      <protection locked="0"/>
    </xf>
    <xf numFmtId="0" fontId="7" fillId="2" borderId="137" xfId="0" applyFont="1" applyFill="1" applyBorder="1" applyAlignment="1" applyProtection="1">
      <alignment horizontal="center" vertical="center" shrinkToFit="1"/>
      <protection locked="0"/>
    </xf>
    <xf numFmtId="0" fontId="7" fillId="2" borderId="75" xfId="0" applyFont="1" applyFill="1" applyBorder="1" applyAlignment="1" applyProtection="1">
      <alignment vertical="center" shrinkToFit="1"/>
      <protection locked="0"/>
    </xf>
    <xf numFmtId="0" fontId="7" fillId="2" borderId="83" xfId="0" applyFont="1" applyFill="1" applyBorder="1" applyAlignment="1" applyProtection="1">
      <alignment vertical="center" wrapText="1"/>
      <protection locked="0"/>
    </xf>
    <xf numFmtId="6" fontId="7" fillId="0" borderId="138" xfId="1" applyFont="1" applyBorder="1" applyAlignment="1" applyProtection="1">
      <alignment horizontal="right" vertical="center" shrinkToFit="1"/>
    </xf>
    <xf numFmtId="0" fontId="7" fillId="0" borderId="114" xfId="0" applyFont="1" applyBorder="1" applyAlignment="1" applyProtection="1">
      <alignment horizontal="center" vertical="center"/>
    </xf>
    <xf numFmtId="0" fontId="7" fillId="0" borderId="82" xfId="0" applyFont="1" applyBorder="1" applyAlignment="1" applyProtection="1">
      <alignment vertical="center" shrinkToFit="1"/>
    </xf>
    <xf numFmtId="6" fontId="7" fillId="0" borderId="82" xfId="1" applyFont="1" applyBorder="1" applyAlignment="1" applyProtection="1">
      <alignment vertical="center" shrinkToFit="1"/>
    </xf>
    <xf numFmtId="0" fontId="7" fillId="0" borderId="78" xfId="0" applyFont="1" applyBorder="1" applyAlignment="1" applyProtection="1">
      <alignment vertical="center" shrinkToFit="1"/>
    </xf>
    <xf numFmtId="0" fontId="7" fillId="2" borderId="75" xfId="0" applyFont="1" applyFill="1" applyBorder="1" applyAlignment="1" applyProtection="1">
      <alignment horizontal="left" vertical="center" shrinkToFit="1"/>
      <protection locked="0"/>
    </xf>
    <xf numFmtId="0" fontId="7" fillId="2" borderId="83" xfId="0" applyFont="1" applyFill="1" applyBorder="1" applyAlignment="1" applyProtection="1">
      <alignment horizontal="left" vertical="center" wrapText="1"/>
      <protection locked="0"/>
    </xf>
    <xf numFmtId="0" fontId="7" fillId="0" borderId="83" xfId="0" applyFont="1" applyBorder="1" applyAlignment="1" applyProtection="1">
      <alignment vertical="center" shrinkToFit="1"/>
    </xf>
    <xf numFmtId="0" fontId="7" fillId="2" borderId="91" xfId="0" applyFont="1" applyFill="1" applyBorder="1" applyAlignment="1" applyProtection="1">
      <alignment horizontal="center" vertical="center" shrinkToFit="1"/>
      <protection locked="0"/>
    </xf>
    <xf numFmtId="0" fontId="7" fillId="0" borderId="112" xfId="0" applyFont="1" applyBorder="1" applyAlignment="1" applyProtection="1">
      <alignment horizontal="center" vertical="center" shrinkToFit="1"/>
    </xf>
    <xf numFmtId="0" fontId="7" fillId="0" borderId="113" xfId="0" applyFont="1" applyBorder="1" applyAlignment="1" applyProtection="1">
      <alignment horizontal="center" vertical="center" shrinkToFit="1"/>
    </xf>
    <xf numFmtId="0" fontId="7" fillId="2" borderId="70" xfId="0" applyFont="1" applyFill="1" applyBorder="1" applyAlignment="1" applyProtection="1">
      <alignment horizontal="right" vertical="center" shrinkToFit="1"/>
      <protection locked="0"/>
    </xf>
    <xf numFmtId="0" fontId="7" fillId="0" borderId="82" xfId="0" applyNumberFormat="1" applyFont="1" applyFill="1" applyBorder="1" applyAlignment="1" applyProtection="1">
      <alignment horizontal="center" vertical="center" shrinkToFit="1"/>
    </xf>
    <xf numFmtId="0" fontId="7" fillId="0" borderId="24" xfId="0" applyNumberFormat="1" applyFont="1" applyFill="1" applyBorder="1" applyAlignment="1" applyProtection="1">
      <alignment horizontal="left" vertical="center" shrinkToFit="1"/>
    </xf>
    <xf numFmtId="0" fontId="7" fillId="2" borderId="71" xfId="0" applyFont="1" applyFill="1" applyBorder="1" applyAlignment="1" applyProtection="1">
      <alignment horizontal="right" vertical="center" shrinkToFit="1"/>
      <protection locked="0"/>
    </xf>
    <xf numFmtId="0" fontId="7" fillId="2" borderId="75" xfId="0" applyFont="1" applyFill="1" applyBorder="1" applyAlignment="1" applyProtection="1">
      <alignment horizontal="right" vertical="center" shrinkToFit="1"/>
      <protection locked="0"/>
    </xf>
    <xf numFmtId="6" fontId="7" fillId="0" borderId="139" xfId="1" applyFont="1" applyFill="1" applyBorder="1" applyAlignment="1" applyProtection="1">
      <alignment horizontal="right" vertical="center" shrinkToFit="1"/>
    </xf>
    <xf numFmtId="183" fontId="7" fillId="0" borderId="139" xfId="0" applyNumberFormat="1" applyFont="1" applyFill="1" applyBorder="1" applyAlignment="1" applyProtection="1">
      <alignment horizontal="right" vertical="center" shrinkToFit="1"/>
    </xf>
    <xf numFmtId="0" fontId="7" fillId="0" borderId="139" xfId="0" applyNumberFormat="1" applyFont="1" applyFill="1" applyBorder="1" applyAlignment="1" applyProtection="1">
      <alignment horizontal="center" vertical="center" shrinkToFit="1"/>
    </xf>
    <xf numFmtId="0" fontId="7" fillId="0" borderId="140" xfId="0" applyNumberFormat="1" applyFont="1" applyFill="1" applyBorder="1" applyAlignment="1" applyProtection="1">
      <alignment horizontal="left" vertical="center" shrinkToFit="1"/>
    </xf>
    <xf numFmtId="0" fontId="7" fillId="0" borderId="24" xfId="0" applyFont="1" applyFill="1" applyBorder="1" applyAlignment="1" applyProtection="1">
      <alignment horizontal="left" vertical="center" shrinkToFit="1"/>
    </xf>
    <xf numFmtId="0" fontId="7" fillId="0" borderId="139" xfId="0" applyFont="1" applyFill="1" applyBorder="1" applyAlignment="1" applyProtection="1">
      <alignment horizontal="left" vertical="center" shrinkToFit="1"/>
    </xf>
    <xf numFmtId="0" fontId="7" fillId="0" borderId="140" xfId="0" applyFont="1" applyFill="1" applyBorder="1" applyAlignment="1" applyProtection="1">
      <alignment horizontal="left" vertical="center" shrinkToFit="1"/>
    </xf>
    <xf numFmtId="0" fontId="7" fillId="0" borderId="112" xfId="0" applyFont="1" applyBorder="1" applyAlignment="1" applyProtection="1">
      <alignment horizontal="center" vertical="center" wrapText="1"/>
    </xf>
    <xf numFmtId="0" fontId="10" fillId="0" borderId="112" xfId="0" applyFont="1" applyBorder="1" applyAlignment="1" applyProtection="1">
      <alignment horizontal="center" vertical="center" wrapText="1"/>
    </xf>
    <xf numFmtId="0" fontId="10" fillId="0" borderId="87" xfId="0" applyFont="1" applyBorder="1" applyAlignment="1" applyProtection="1">
      <alignment horizontal="center" vertical="center" wrapText="1"/>
    </xf>
    <xf numFmtId="0" fontId="10" fillId="0" borderId="86" xfId="0" applyFont="1" applyBorder="1" applyAlignment="1" applyProtection="1">
      <alignment horizontal="center" vertical="center" wrapText="1" shrinkToFit="1"/>
    </xf>
    <xf numFmtId="0" fontId="10" fillId="0" borderId="112" xfId="0" applyFont="1" applyBorder="1" applyAlignment="1" applyProtection="1">
      <alignment horizontal="center" vertical="center" wrapText="1" shrinkToFit="1"/>
    </xf>
    <xf numFmtId="0" fontId="7" fillId="0" borderId="141" xfId="0" applyFont="1" applyBorder="1" applyAlignment="1" applyProtection="1">
      <alignment vertical="center" shrinkToFit="1"/>
    </xf>
    <xf numFmtId="6" fontId="3" fillId="0" borderId="132" xfId="1" applyFont="1" applyBorder="1" applyAlignment="1" applyProtection="1">
      <alignment vertical="center" shrinkToFit="1"/>
    </xf>
    <xf numFmtId="0" fontId="7" fillId="0" borderId="142" xfId="0" applyFont="1" applyFill="1" applyBorder="1" applyAlignment="1" applyProtection="1">
      <alignment horizontal="left" vertical="center" shrinkToFit="1"/>
    </xf>
    <xf numFmtId="6" fontId="3" fillId="0" borderId="143" xfId="1" applyFont="1" applyBorder="1" applyAlignment="1" applyProtection="1">
      <alignment vertical="center" shrinkToFit="1"/>
    </xf>
    <xf numFmtId="6" fontId="7" fillId="0" borderId="143" xfId="1" applyFont="1" applyBorder="1" applyAlignment="1" applyProtection="1">
      <alignment horizontal="right" vertical="center" shrinkToFit="1"/>
    </xf>
    <xf numFmtId="0" fontId="14" fillId="0" borderId="0" xfId="0" applyFont="1" applyProtection="1">
      <alignment vertical="center"/>
    </xf>
    <xf numFmtId="0" fontId="7" fillId="0" borderId="96" xfId="0" applyFont="1" applyBorder="1" applyAlignment="1" applyProtection="1">
      <alignment horizontal="center" vertical="center" shrinkToFit="1"/>
    </xf>
    <xf numFmtId="6" fontId="7" fillId="0" borderId="144" xfId="1" applyFont="1" applyFill="1" applyBorder="1" applyAlignment="1" applyProtection="1">
      <alignment horizontal="right" vertical="center" shrinkToFit="1"/>
    </xf>
    <xf numFmtId="6" fontId="7" fillId="0" borderId="108" xfId="1" applyFont="1" applyFill="1" applyBorder="1" applyAlignment="1" applyProtection="1">
      <alignment horizontal="right" vertical="center" shrinkToFit="1"/>
    </xf>
    <xf numFmtId="6" fontId="7" fillId="0" borderId="102" xfId="1" applyFont="1" applyFill="1" applyBorder="1" applyAlignment="1" applyProtection="1">
      <alignment horizontal="right" vertical="center" shrinkToFit="1"/>
    </xf>
    <xf numFmtId="6" fontId="7" fillId="0" borderId="14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6" fontId="7" fillId="0" borderId="101" xfId="1" applyFont="1" applyFill="1" applyBorder="1" applyAlignment="1" applyProtection="1">
      <alignment horizontal="right" vertical="center" shrinkToFit="1"/>
    </xf>
    <xf numFmtId="6" fontId="7" fillId="0" borderId="106" xfId="1" applyFont="1" applyFill="1" applyBorder="1" applyAlignment="1" applyProtection="1">
      <alignment horizontal="right" vertical="center" shrinkToFit="1"/>
    </xf>
    <xf numFmtId="6" fontId="7" fillId="0" borderId="147" xfId="1" applyFont="1" applyFill="1" applyBorder="1" applyAlignment="1" applyProtection="1">
      <alignment horizontal="right" vertical="center" shrinkToFit="1"/>
    </xf>
    <xf numFmtId="6" fontId="7" fillId="0" borderId="148"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6" fontId="7" fillId="0" borderId="150" xfId="1" applyFont="1" applyFill="1" applyBorder="1" applyAlignment="1" applyProtection="1">
      <alignment horizontal="right" vertical="center" shrinkToFit="1"/>
    </xf>
    <xf numFmtId="6" fontId="7" fillId="2" borderId="93" xfId="1" applyFont="1" applyFill="1" applyBorder="1" applyAlignment="1" applyProtection="1">
      <alignment horizontal="right" vertical="center" shrinkToFit="1"/>
      <protection locked="0"/>
    </xf>
    <xf numFmtId="6" fontId="7" fillId="2" borderId="94" xfId="1" applyFont="1" applyFill="1" applyBorder="1" applyAlignment="1" applyProtection="1">
      <alignment horizontal="right" vertical="center" shrinkToFit="1"/>
      <protection locked="0"/>
    </xf>
    <xf numFmtId="6" fontId="7" fillId="0" borderId="40" xfId="1" applyFont="1" applyFill="1" applyBorder="1" applyAlignment="1" applyProtection="1">
      <alignment horizontal="right" vertical="center" shrinkToFit="1"/>
    </xf>
    <xf numFmtId="0" fontId="4" fillId="0" borderId="151" xfId="0" applyFont="1" applyBorder="1" applyAlignment="1" applyProtection="1">
      <alignment horizontal="center" vertical="center" wrapText="1" shrinkToFit="1"/>
    </xf>
    <xf numFmtId="178" fontId="4" fillId="0" borderId="2" xfId="0" applyNumberFormat="1" applyFont="1" applyFill="1" applyBorder="1" applyAlignment="1" applyProtection="1">
      <alignment horizontal="center" vertical="center" wrapText="1" shrinkToFit="1"/>
    </xf>
    <xf numFmtId="6" fontId="7" fillId="0" borderId="152" xfId="1" applyFont="1" applyFill="1" applyBorder="1" applyAlignment="1" applyProtection="1">
      <alignment horizontal="right" vertical="center" shrinkToFit="1"/>
    </xf>
    <xf numFmtId="6" fontId="7" fillId="0" borderId="153" xfId="1" applyFont="1" applyFill="1" applyBorder="1" applyAlignment="1" applyProtection="1">
      <alignment horizontal="right" vertical="center" shrinkToFit="1"/>
    </xf>
    <xf numFmtId="6" fontId="7" fillId="2" borderId="108" xfId="1" applyFont="1" applyFill="1" applyBorder="1" applyAlignment="1" applyProtection="1">
      <alignment horizontal="right" vertical="center" shrinkToFit="1"/>
      <protection locked="0"/>
    </xf>
    <xf numFmtId="6" fontId="7" fillId="0" borderId="154" xfId="1" applyFont="1" applyBorder="1" applyAlignment="1" applyProtection="1">
      <alignment horizontal="right" vertical="center" shrinkToFit="1"/>
    </xf>
    <xf numFmtId="6" fontId="7" fillId="0" borderId="155"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7" fillId="0" borderId="158" xfId="1" applyFont="1" applyBorder="1" applyAlignment="1" applyProtection="1">
      <alignment horizontal="right" vertical="center" shrinkToFit="1"/>
    </xf>
    <xf numFmtId="6" fontId="7" fillId="0" borderId="159" xfId="1" applyFont="1" applyBorder="1" applyAlignment="1" applyProtection="1">
      <alignment horizontal="right" vertical="center" shrinkToFit="1"/>
    </xf>
    <xf numFmtId="6" fontId="7" fillId="0" borderId="145" xfId="1" applyFont="1" applyBorder="1" applyAlignment="1" applyProtection="1">
      <alignment horizontal="right" vertical="center" shrinkToFit="1"/>
    </xf>
    <xf numFmtId="6" fontId="7" fillId="0" borderId="160" xfId="1" applyFont="1" applyBorder="1" applyAlignment="1" applyProtection="1">
      <alignment horizontal="right" vertical="center" shrinkToFit="1"/>
    </xf>
    <xf numFmtId="6" fontId="7" fillId="0" borderId="83" xfId="1" applyFont="1" applyBorder="1" applyAlignment="1" applyProtection="1">
      <alignment horizontal="right" vertical="center" shrinkToFit="1"/>
    </xf>
    <xf numFmtId="6" fontId="7" fillId="0" borderId="92"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93" xfId="0" applyFont="1" applyBorder="1" applyAlignment="1" applyProtection="1">
      <alignment vertical="center" shrinkToFit="1"/>
    </xf>
    <xf numFmtId="0" fontId="7" fillId="0" borderId="0" xfId="0" applyFont="1" applyProtection="1">
      <alignment vertical="center"/>
    </xf>
    <xf numFmtId="0" fontId="7" fillId="0" borderId="108" xfId="0" applyFont="1" applyBorder="1" applyAlignment="1" applyProtection="1">
      <alignment vertical="center" shrinkToFit="1"/>
    </xf>
    <xf numFmtId="0" fontId="7" fillId="0" borderId="90" xfId="0" applyFont="1" applyBorder="1" applyAlignment="1" applyProtection="1">
      <alignment vertical="center" shrinkToFit="1"/>
    </xf>
    <xf numFmtId="6" fontId="7" fillId="2" borderId="83" xfId="1" applyFont="1" applyFill="1" applyBorder="1" applyAlignment="1" applyProtection="1">
      <alignment horizontal="right" vertical="center" shrinkToFit="1"/>
      <protection locked="0"/>
    </xf>
    <xf numFmtId="183" fontId="7" fillId="2" borderId="83" xfId="0" applyNumberFormat="1" applyFont="1" applyFill="1" applyBorder="1" applyAlignment="1" applyProtection="1">
      <alignment horizontal="right" vertical="center" shrinkToFit="1"/>
      <protection locked="0"/>
    </xf>
    <xf numFmtId="0" fontId="7" fillId="2" borderId="91" xfId="0" applyFont="1" applyFill="1" applyBorder="1" applyAlignment="1" applyProtection="1">
      <alignment horizontal="center" vertical="center" shrinkToFit="1"/>
    </xf>
    <xf numFmtId="0" fontId="7" fillId="2" borderId="23" xfId="0" applyFont="1" applyFill="1" applyBorder="1" applyAlignment="1" applyProtection="1">
      <alignment horizontal="left" vertical="center" shrinkToFit="1"/>
    </xf>
    <xf numFmtId="0" fontId="19" fillId="2" borderId="65" xfId="0" applyFont="1" applyFill="1" applyBorder="1" applyAlignment="1" applyProtection="1">
      <alignment horizontal="center" vertical="center" wrapText="1"/>
      <protection locked="0"/>
    </xf>
    <xf numFmtId="0" fontId="20" fillId="0" borderId="25" xfId="0" applyFont="1" applyBorder="1" applyAlignment="1" applyProtection="1">
      <alignment horizontal="center" vertical="center" wrapText="1" shrinkToFit="1"/>
    </xf>
    <xf numFmtId="0" fontId="20" fillId="0" borderId="84" xfId="0" applyFont="1" applyBorder="1" applyAlignment="1" applyProtection="1">
      <alignment horizontal="center" vertical="center" wrapText="1" shrinkToFit="1"/>
    </xf>
    <xf numFmtId="0" fontId="7" fillId="2" borderId="139" xfId="0" applyFont="1" applyFill="1" applyBorder="1" applyAlignment="1" applyProtection="1">
      <alignment horizontal="left" vertical="center" wrapText="1"/>
      <protection locked="0"/>
    </xf>
    <xf numFmtId="0" fontId="7" fillId="0" borderId="80" xfId="0" applyFont="1" applyFill="1" applyBorder="1" applyAlignment="1" applyProtection="1">
      <alignment vertical="center" wrapText="1"/>
    </xf>
    <xf numFmtId="0" fontId="7" fillId="0" borderId="78" xfId="0" applyFont="1" applyFill="1" applyBorder="1" applyAlignment="1" applyProtection="1">
      <alignment vertical="center" wrapText="1"/>
    </xf>
    <xf numFmtId="0" fontId="7" fillId="0" borderId="79" xfId="0" applyFont="1" applyFill="1" applyBorder="1" applyAlignment="1" applyProtection="1">
      <alignment vertical="center" wrapText="1"/>
    </xf>
    <xf numFmtId="0" fontId="7" fillId="0" borderId="82" xfId="0" applyFont="1" applyFill="1" applyBorder="1" applyAlignment="1" applyProtection="1">
      <alignment vertical="center" wrapText="1"/>
    </xf>
    <xf numFmtId="0" fontId="7" fillId="2" borderId="102" xfId="0" applyFont="1" applyFill="1" applyBorder="1" applyAlignment="1" applyProtection="1">
      <alignment horizontal="left" vertical="center" wrapText="1"/>
      <protection locked="0"/>
    </xf>
    <xf numFmtId="6" fontId="7" fillId="0" borderId="103" xfId="1" applyFont="1" applyFill="1" applyBorder="1" applyAlignment="1" applyProtection="1">
      <alignment horizontal="right" vertical="center" shrinkToFit="1"/>
    </xf>
    <xf numFmtId="0" fontId="7" fillId="0" borderId="161" xfId="0" applyFont="1" applyBorder="1" applyAlignment="1" applyProtection="1">
      <alignment horizontal="center" vertical="center" wrapText="1" shrinkToFit="1"/>
    </xf>
    <xf numFmtId="6" fontId="7" fillId="0" borderId="162" xfId="1" applyFont="1" applyFill="1" applyBorder="1" applyAlignment="1" applyProtection="1">
      <alignment horizontal="right" vertical="center" shrinkToFit="1"/>
    </xf>
    <xf numFmtId="6" fontId="7" fillId="0" borderId="163"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64" xfId="0" applyFont="1" applyBorder="1" applyAlignment="1" applyProtection="1">
      <alignment horizontal="center" vertical="center" wrapText="1"/>
    </xf>
    <xf numFmtId="6" fontId="7" fillId="0" borderId="165" xfId="1" applyFont="1" applyFill="1" applyBorder="1" applyAlignment="1" applyProtection="1">
      <alignment horizontal="right" vertical="center" shrinkToFit="1"/>
    </xf>
    <xf numFmtId="6" fontId="7" fillId="0" borderId="77" xfId="1" applyFont="1" applyFill="1" applyBorder="1" applyAlignment="1" applyProtection="1">
      <alignment horizontal="right" vertical="center" shrinkToFit="1"/>
    </xf>
    <xf numFmtId="6" fontId="7" fillId="0" borderId="166" xfId="1" applyFont="1" applyFill="1" applyBorder="1" applyAlignment="1" applyProtection="1">
      <alignment horizontal="right" vertical="center" shrinkToFit="1"/>
    </xf>
    <xf numFmtId="6" fontId="7" fillId="0" borderId="167"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9" fillId="2" borderId="69" xfId="0" applyFont="1" applyFill="1" applyBorder="1" applyAlignment="1" applyProtection="1">
      <alignment horizontal="center" vertical="center" wrapText="1"/>
      <protection locked="0"/>
    </xf>
    <xf numFmtId="0" fontId="7" fillId="2" borderId="168" xfId="0" applyFont="1" applyFill="1" applyBorder="1" applyAlignment="1" applyProtection="1">
      <alignment horizontal="center" vertical="center"/>
      <protection locked="0"/>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0" fontId="21" fillId="2" borderId="80" xfId="0" applyFont="1" applyFill="1" applyBorder="1" applyAlignment="1" applyProtection="1">
      <alignment vertical="center" wrapText="1"/>
      <protection locked="0"/>
    </xf>
    <xf numFmtId="0" fontId="15" fillId="2" borderId="78" xfId="0" applyFont="1" applyFill="1" applyBorder="1" applyAlignment="1" applyProtection="1">
      <alignment vertical="center" wrapText="1"/>
      <protection locked="0"/>
    </xf>
    <xf numFmtId="0" fontId="10" fillId="2" borderId="78" xfId="0" applyFont="1" applyFill="1" applyBorder="1" applyAlignment="1" applyProtection="1">
      <alignment horizontal="left" vertical="center" wrapText="1"/>
      <protection locked="0"/>
    </xf>
    <xf numFmtId="0" fontId="15" fillId="2" borderId="78" xfId="0" applyFont="1" applyFill="1" applyBorder="1" applyAlignment="1" applyProtection="1">
      <alignment horizontal="left" vertical="center" wrapText="1"/>
      <protection locked="0"/>
    </xf>
    <xf numFmtId="0" fontId="4" fillId="2" borderId="78" xfId="0" applyFont="1" applyFill="1" applyBorder="1" applyAlignment="1" applyProtection="1">
      <alignment horizontal="left" vertical="center" wrapText="1"/>
      <protection locked="0"/>
    </xf>
    <xf numFmtId="0" fontId="10" fillId="2" borderId="133" xfId="0" applyFont="1" applyFill="1" applyBorder="1" applyAlignment="1" applyProtection="1">
      <alignment horizontal="left" vertical="center" shrinkToFit="1"/>
      <protection locked="0"/>
    </xf>
    <xf numFmtId="0" fontId="10" fillId="2" borderId="80" xfId="0" applyFont="1" applyFill="1" applyBorder="1" applyAlignment="1" applyProtection="1">
      <alignment horizontal="left" vertical="center" wrapText="1"/>
      <protection locked="0"/>
    </xf>
    <xf numFmtId="6" fontId="1" fillId="2" borderId="71" xfId="1" applyFont="1" applyFill="1" applyBorder="1" applyAlignment="1" applyProtection="1">
      <alignment horizontal="right" vertical="center" shrinkToFit="1"/>
      <protection locked="0"/>
    </xf>
    <xf numFmtId="6" fontId="7" fillId="0" borderId="169" xfId="1" applyFont="1" applyBorder="1" applyAlignment="1" applyProtection="1">
      <alignment horizontal="right" vertical="center" shrinkToFit="1"/>
    </xf>
    <xf numFmtId="177" fontId="7" fillId="0" borderId="103" xfId="0" applyNumberFormat="1" applyFont="1" applyFill="1" applyBorder="1" applyAlignment="1" applyProtection="1">
      <alignment horizontal="left" vertical="center" shrinkToFit="1"/>
    </xf>
    <xf numFmtId="183" fontId="7" fillId="0" borderId="103" xfId="0" applyNumberFormat="1" applyFont="1" applyFill="1" applyBorder="1" applyAlignment="1" applyProtection="1">
      <alignment horizontal="right" vertical="center" shrinkToFit="1"/>
    </xf>
    <xf numFmtId="6" fontId="7" fillId="3" borderId="101" xfId="1" applyFont="1" applyFill="1" applyBorder="1" applyAlignment="1" applyProtection="1">
      <alignment horizontal="right" vertical="center" shrinkToFit="1"/>
    </xf>
    <xf numFmtId="177" fontId="7" fillId="0" borderId="103" xfId="0" applyNumberFormat="1" applyFont="1" applyFill="1" applyBorder="1" applyAlignment="1" applyProtection="1">
      <alignment horizontal="center" vertical="center" shrinkToFit="1"/>
    </xf>
    <xf numFmtId="177" fontId="7" fillId="0" borderId="105" xfId="0" applyNumberFormat="1" applyFont="1" applyFill="1" applyBorder="1" applyAlignment="1" applyProtection="1">
      <alignment horizontal="left" vertical="center" shrinkToFit="1"/>
    </xf>
    <xf numFmtId="0" fontId="7" fillId="2" borderId="172" xfId="0" applyFont="1" applyFill="1" applyBorder="1" applyAlignment="1" applyProtection="1">
      <alignment horizontal="left" vertical="center" wrapText="1"/>
      <protection locked="0"/>
    </xf>
    <xf numFmtId="0" fontId="7" fillId="2" borderId="128" xfId="0" applyFont="1" applyFill="1" applyBorder="1" applyAlignment="1" applyProtection="1">
      <alignment horizontal="left" vertical="center" wrapText="1"/>
      <protection locked="0"/>
    </xf>
    <xf numFmtId="0" fontId="7" fillId="2" borderId="180" xfId="0" applyFont="1" applyFill="1" applyBorder="1" applyAlignment="1" applyProtection="1">
      <alignment horizontal="left" vertical="center" wrapText="1"/>
      <protection locked="0"/>
    </xf>
    <xf numFmtId="0" fontId="7" fillId="2" borderId="181" xfId="0" applyFont="1" applyFill="1" applyBorder="1" applyAlignment="1" applyProtection="1">
      <alignment horizontal="left" vertical="center" wrapText="1"/>
      <protection locked="0"/>
    </xf>
    <xf numFmtId="0" fontId="7" fillId="2" borderId="171" xfId="0" applyFont="1" applyFill="1" applyBorder="1" applyAlignment="1" applyProtection="1">
      <alignment horizontal="left" vertical="center" wrapText="1"/>
      <protection locked="0"/>
    </xf>
    <xf numFmtId="0" fontId="7" fillId="2" borderId="179" xfId="0" applyFont="1" applyFill="1" applyBorder="1" applyAlignment="1" applyProtection="1">
      <alignment horizontal="left" vertical="center" wrapText="1"/>
      <protection locked="0"/>
    </xf>
    <xf numFmtId="0" fontId="7" fillId="2" borderId="172" xfId="0" applyFont="1" applyFill="1" applyBorder="1" applyAlignment="1" applyProtection="1">
      <alignment horizontal="left" vertical="center" wrapText="1" shrinkToFit="1"/>
      <protection locked="0"/>
    </xf>
    <xf numFmtId="0" fontId="7" fillId="2" borderId="128" xfId="0" applyFont="1" applyFill="1" applyBorder="1" applyAlignment="1" applyProtection="1">
      <alignment horizontal="left" vertical="center" wrapText="1" shrinkToFit="1"/>
      <protection locked="0"/>
    </xf>
    <xf numFmtId="0" fontId="7" fillId="2" borderId="127" xfId="0" applyFont="1" applyFill="1" applyBorder="1" applyAlignment="1" applyProtection="1">
      <alignment horizontal="left" vertical="center" wrapText="1" shrinkToFit="1"/>
      <protection locked="0"/>
    </xf>
    <xf numFmtId="0" fontId="7" fillId="2" borderId="181" xfId="0" applyFont="1" applyFill="1" applyBorder="1" applyAlignment="1" applyProtection="1">
      <alignment horizontal="left" vertical="center" wrapText="1" shrinkToFit="1"/>
      <protection locked="0"/>
    </xf>
    <xf numFmtId="0" fontId="7" fillId="2" borderId="127" xfId="0" applyFont="1" applyFill="1" applyBorder="1" applyAlignment="1" applyProtection="1">
      <alignment horizontal="left" vertical="center" wrapText="1"/>
      <protection locked="0"/>
    </xf>
    <xf numFmtId="0" fontId="7" fillId="2" borderId="61" xfId="0" applyFont="1" applyFill="1" applyBorder="1" applyAlignment="1" applyProtection="1">
      <alignment horizontal="left" vertical="center" wrapText="1"/>
      <protection locked="0"/>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3" fillId="0" borderId="53" xfId="0" applyFont="1" applyFill="1" applyBorder="1" applyAlignment="1" applyProtection="1">
      <alignment horizontal="center" vertical="center"/>
    </xf>
    <xf numFmtId="0" fontId="3" fillId="0" borderId="26" xfId="0" applyFont="1" applyFill="1" applyBorder="1" applyAlignment="1" applyProtection="1">
      <alignment horizontal="center" vertical="center"/>
    </xf>
    <xf numFmtId="0" fontId="3" fillId="0" borderId="148" xfId="0" applyFont="1" applyFill="1" applyBorder="1" applyAlignment="1" applyProtection="1">
      <alignment horizontal="center" vertical="center"/>
    </xf>
    <xf numFmtId="6" fontId="19" fillId="2" borderId="40" xfId="1" applyFont="1" applyFill="1" applyBorder="1" applyAlignment="1" applyProtection="1">
      <alignment horizontal="center" vertical="center"/>
      <protection locked="0"/>
    </xf>
    <xf numFmtId="6" fontId="19" fillId="2" borderId="26" xfId="1" applyFont="1" applyFill="1" applyBorder="1" applyAlignment="1" applyProtection="1">
      <alignment horizontal="center" vertical="center"/>
      <protection locked="0"/>
    </xf>
    <xf numFmtId="6" fontId="19" fillId="2" borderId="178" xfId="1" applyFont="1" applyFill="1" applyBorder="1" applyAlignment="1" applyProtection="1">
      <alignment horizontal="center" vertical="center"/>
      <protection locked="0"/>
    </xf>
    <xf numFmtId="0" fontId="7" fillId="2" borderId="170" xfId="0" applyFont="1" applyFill="1" applyBorder="1" applyAlignment="1" applyProtection="1">
      <alignment horizontal="left" vertical="center" wrapText="1"/>
      <protection locked="0"/>
    </xf>
    <xf numFmtId="0" fontId="5" fillId="0" borderId="0" xfId="0" applyFont="1" applyAlignment="1" applyProtection="1">
      <alignment horizontal="right" vertical="center"/>
      <protection locked="0"/>
    </xf>
    <xf numFmtId="0" fontId="6" fillId="0" borderId="0" xfId="0" applyFont="1" applyAlignment="1" applyProtection="1">
      <alignment horizontal="right" vertical="center"/>
      <protection locked="0"/>
    </xf>
    <xf numFmtId="58" fontId="6" fillId="0" borderId="0" xfId="0" applyNumberFormat="1" applyFont="1" applyAlignment="1" applyProtection="1">
      <alignment horizontal="right" vertical="center"/>
      <protection locked="0"/>
    </xf>
    <xf numFmtId="0" fontId="3" fillId="0" borderId="14" xfId="0" applyFont="1" applyFill="1" applyBorder="1" applyAlignment="1" applyProtection="1">
      <alignment horizontal="center" vertical="center"/>
    </xf>
    <xf numFmtId="0" fontId="3" fillId="0" borderId="149" xfId="0" applyFont="1" applyFill="1" applyBorder="1" applyAlignment="1" applyProtection="1">
      <alignment horizontal="center" vertical="center"/>
    </xf>
    <xf numFmtId="58" fontId="3" fillId="2" borderId="149" xfId="0" applyNumberFormat="1" applyFont="1" applyFill="1" applyBorder="1" applyAlignment="1" applyProtection="1">
      <alignment horizontal="center" vertical="center"/>
      <protection locked="0"/>
    </xf>
    <xf numFmtId="0" fontId="3" fillId="2" borderId="149"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7" fillId="0" borderId="176" xfId="0" applyFont="1" applyBorder="1" applyAlignment="1" applyProtection="1">
      <alignment horizontal="center" vertical="center"/>
    </xf>
    <xf numFmtId="0" fontId="7" fillId="0" borderId="26" xfId="0" applyFont="1" applyBorder="1" applyAlignment="1" applyProtection="1">
      <alignment horizontal="center" vertical="center"/>
    </xf>
    <xf numFmtId="0" fontId="7" fillId="0" borderId="177" xfId="0" applyFont="1" applyBorder="1" applyAlignment="1" applyProtection="1">
      <alignment horizontal="center" vertical="center"/>
    </xf>
    <xf numFmtId="0" fontId="7" fillId="2" borderId="173" xfId="0" applyFont="1" applyFill="1" applyBorder="1" applyAlignment="1" applyProtection="1">
      <alignment horizontal="left" vertical="center" wrapText="1" shrinkToFit="1"/>
      <protection locked="0"/>
    </xf>
    <xf numFmtId="0" fontId="7" fillId="2" borderId="175" xfId="0" applyFont="1" applyFill="1" applyBorder="1" applyAlignment="1" applyProtection="1">
      <alignment horizontal="left" vertical="center" wrapText="1" shrinkToFit="1"/>
      <protection locked="0"/>
    </xf>
    <xf numFmtId="0" fontId="7" fillId="2" borderId="61" xfId="0" applyFont="1" applyFill="1" applyBorder="1" applyAlignment="1" applyProtection="1">
      <alignment horizontal="left" vertical="center" wrapText="1" shrinkToFit="1"/>
      <protection locked="0"/>
    </xf>
    <xf numFmtId="0" fontId="7" fillId="2" borderId="173" xfId="0" applyFont="1" applyFill="1" applyBorder="1" applyAlignment="1" applyProtection="1">
      <alignment horizontal="left" vertical="center" wrapText="1"/>
      <protection locked="0"/>
    </xf>
    <xf numFmtId="0" fontId="7" fillId="2" borderId="174" xfId="0" applyFont="1" applyFill="1" applyBorder="1" applyAlignment="1" applyProtection="1">
      <alignment horizontal="left" vertical="center" wrapText="1"/>
      <protection locked="0"/>
    </xf>
    <xf numFmtId="0" fontId="7" fillId="2" borderId="175" xfId="0" applyFont="1" applyFill="1" applyBorder="1" applyAlignment="1" applyProtection="1">
      <alignment horizontal="left" vertical="center" wrapText="1"/>
      <protection locked="0"/>
    </xf>
    <xf numFmtId="0" fontId="7" fillId="2" borderId="170" xfId="0" applyFont="1" applyFill="1" applyBorder="1" applyAlignment="1" applyProtection="1">
      <alignment horizontal="left" vertical="center" wrapText="1" shrinkToFit="1"/>
      <protection locked="0"/>
    </xf>
    <xf numFmtId="0" fontId="7" fillId="2" borderId="171" xfId="0" applyFont="1" applyFill="1" applyBorder="1" applyAlignment="1" applyProtection="1">
      <alignment horizontal="left" vertical="center" wrapText="1" shrinkToFit="1"/>
      <protection locked="0"/>
    </xf>
    <xf numFmtId="0" fontId="7" fillId="0" borderId="190" xfId="0" applyFont="1" applyBorder="1" applyAlignment="1" applyProtection="1">
      <alignment horizontal="left" vertical="center" shrinkToFit="1"/>
    </xf>
    <xf numFmtId="0" fontId="7" fillId="0" borderId="128" xfId="0" applyFont="1" applyBorder="1" applyAlignment="1" applyProtection="1">
      <alignment horizontal="left" vertical="center" shrinkToFit="1"/>
    </xf>
    <xf numFmtId="6" fontId="7" fillId="0" borderId="130" xfId="1" applyFont="1" applyBorder="1" applyAlignment="1" applyProtection="1">
      <alignment horizontal="right" vertical="center" shrinkToFit="1"/>
    </xf>
    <xf numFmtId="6" fontId="7" fillId="0" borderId="131" xfId="1" applyFont="1" applyBorder="1" applyAlignment="1" applyProtection="1">
      <alignment horizontal="right" vertical="center" shrinkToFit="1"/>
    </xf>
    <xf numFmtId="6" fontId="7" fillId="0" borderId="191" xfId="1" applyFont="1" applyBorder="1" applyAlignment="1" applyProtection="1">
      <alignment horizontal="right" vertical="center" shrinkToFit="1"/>
    </xf>
    <xf numFmtId="6" fontId="7" fillId="0" borderId="192" xfId="1" applyFont="1" applyBorder="1" applyAlignment="1" applyProtection="1">
      <alignment horizontal="right" vertical="center" shrinkToFit="1"/>
    </xf>
    <xf numFmtId="6" fontId="7" fillId="0" borderId="60" xfId="1" applyFont="1" applyBorder="1" applyAlignment="1" applyProtection="1">
      <alignment horizontal="right" vertical="center" shrinkToFit="1"/>
    </xf>
    <xf numFmtId="6" fontId="7" fillId="0" borderId="172" xfId="1" applyFont="1" applyBorder="1" applyAlignment="1" applyProtection="1">
      <alignment horizontal="right" vertical="center" shrinkToFit="1"/>
    </xf>
    <xf numFmtId="6" fontId="7" fillId="0" borderId="41" xfId="1" applyFont="1" applyBorder="1" applyAlignment="1" applyProtection="1">
      <alignment horizontal="right" vertical="center" shrinkToFit="1"/>
    </xf>
    <xf numFmtId="6" fontId="7" fillId="0" borderId="63" xfId="1" applyFont="1" applyBorder="1" applyAlignment="1" applyProtection="1">
      <alignment horizontal="right" vertical="center" shrinkToFit="1"/>
    </xf>
    <xf numFmtId="6" fontId="7" fillId="0" borderId="64" xfId="1" applyFont="1" applyBorder="1" applyAlignment="1" applyProtection="1">
      <alignment horizontal="right" vertical="center" shrinkToFit="1"/>
    </xf>
    <xf numFmtId="6" fontId="7" fillId="0" borderId="127" xfId="1" applyFont="1" applyBorder="1" applyAlignment="1" applyProtection="1">
      <alignment horizontal="right" vertical="center" shrinkToFit="1"/>
    </xf>
    <xf numFmtId="6" fontId="7" fillId="0" borderId="193" xfId="1" applyFont="1" applyBorder="1" applyAlignment="1" applyProtection="1">
      <alignment horizontal="right" vertical="center" shrinkToFit="1"/>
    </xf>
    <xf numFmtId="6" fontId="7" fillId="0" borderId="194" xfId="1" applyFont="1" applyBorder="1" applyAlignment="1" applyProtection="1">
      <alignment horizontal="right" vertical="center" shrinkToFit="1"/>
    </xf>
    <xf numFmtId="0" fontId="7" fillId="0" borderId="195" xfId="0" applyFont="1" applyBorder="1" applyAlignment="1" applyProtection="1">
      <alignment horizontal="left" vertical="center" shrinkToFit="1"/>
    </xf>
    <xf numFmtId="0" fontId="7" fillId="0" borderId="196" xfId="0" applyFont="1" applyBorder="1" applyAlignment="1" applyProtection="1">
      <alignment horizontal="left" vertical="center" shrinkToFit="1"/>
    </xf>
    <xf numFmtId="0" fontId="7" fillId="0" borderId="191" xfId="0" applyFont="1" applyBorder="1" applyAlignment="1" applyProtection="1">
      <alignment horizontal="left" vertical="center"/>
    </xf>
    <xf numFmtId="0" fontId="7" fillId="0" borderId="197" xfId="0" applyFont="1" applyBorder="1" applyAlignment="1" applyProtection="1">
      <alignment horizontal="left" vertical="center"/>
    </xf>
    <xf numFmtId="0" fontId="17" fillId="0" borderId="18" xfId="0" applyFont="1" applyBorder="1" applyAlignment="1" applyProtection="1">
      <alignment horizontal="left" vertical="center"/>
    </xf>
    <xf numFmtId="0" fontId="7" fillId="0" borderId="57" xfId="0" applyFont="1" applyBorder="1" applyAlignment="1" applyProtection="1">
      <alignment horizontal="center" vertical="center" shrinkToFit="1"/>
    </xf>
    <xf numFmtId="0" fontId="7" fillId="0" borderId="182" xfId="0" applyFont="1" applyBorder="1" applyAlignment="1" applyProtection="1">
      <alignment horizontal="center" vertical="center" shrinkToFit="1"/>
    </xf>
    <xf numFmtId="0" fontId="7" fillId="0" borderId="96" xfId="0" applyFont="1" applyBorder="1" applyAlignment="1" applyProtection="1">
      <alignment horizontal="center" vertical="center" wrapText="1" shrinkToFit="1"/>
    </xf>
    <xf numFmtId="0" fontId="7" fillId="0" borderId="183" xfId="0" applyFont="1" applyBorder="1" applyAlignment="1" applyProtection="1">
      <alignment horizontal="center" vertical="center" wrapText="1" shrinkToFit="1"/>
    </xf>
    <xf numFmtId="0" fontId="0" fillId="0" borderId="176" xfId="0" applyFont="1" applyBorder="1" applyAlignment="1" applyProtection="1">
      <alignment horizontal="center" vertical="center"/>
    </xf>
    <xf numFmtId="0" fontId="0" fillId="0" borderId="26" xfId="0" applyFont="1" applyBorder="1" applyAlignment="1" applyProtection="1">
      <alignment horizontal="center" vertical="center"/>
    </xf>
    <xf numFmtId="0" fontId="0" fillId="0" borderId="178" xfId="0" applyFont="1" applyBorder="1" applyAlignment="1" applyProtection="1">
      <alignment horizontal="center" vertical="center"/>
    </xf>
    <xf numFmtId="0" fontId="0" fillId="0" borderId="53" xfId="0" applyFont="1" applyBorder="1" applyAlignment="1" applyProtection="1">
      <alignment horizontal="center" vertical="center"/>
    </xf>
    <xf numFmtId="0" fontId="0" fillId="0" borderId="177" xfId="0" applyFont="1" applyBorder="1" applyAlignment="1" applyProtection="1">
      <alignment horizontal="center" vertical="center"/>
    </xf>
    <xf numFmtId="6" fontId="7" fillId="0" borderId="126" xfId="1" applyFont="1" applyBorder="1" applyAlignment="1" applyProtection="1">
      <alignment horizontal="right" vertical="center" shrinkToFit="1"/>
    </xf>
    <xf numFmtId="6" fontId="7" fillId="0" borderId="184" xfId="1" applyFont="1" applyBorder="1" applyAlignment="1" applyProtection="1">
      <alignment horizontal="right" vertical="center" shrinkToFit="1"/>
    </xf>
    <xf numFmtId="6" fontId="7" fillId="0" borderId="185" xfId="1" applyFont="1" applyBorder="1" applyAlignment="1" applyProtection="1">
      <alignment horizontal="right" vertical="center" shrinkToFit="1"/>
    </xf>
    <xf numFmtId="6" fontId="7" fillId="0" borderId="186" xfId="1" applyFont="1" applyBorder="1" applyAlignment="1" applyProtection="1">
      <alignment horizontal="right" vertical="center" shrinkToFit="1"/>
    </xf>
    <xf numFmtId="0" fontId="7" fillId="0" borderId="187" xfId="0" applyFont="1" applyBorder="1" applyAlignment="1" applyProtection="1">
      <alignment horizontal="center" vertical="center"/>
    </xf>
    <xf numFmtId="0" fontId="7" fillId="0" borderId="188" xfId="0" applyFont="1" applyBorder="1" applyAlignment="1" applyProtection="1">
      <alignment horizontal="center" vertical="center"/>
    </xf>
    <xf numFmtId="0" fontId="7" fillId="0" borderId="185" xfId="0" applyFont="1" applyBorder="1" applyAlignment="1" applyProtection="1">
      <alignment horizontal="left" vertical="center" shrinkToFit="1"/>
    </xf>
    <xf numFmtId="0" fontId="7" fillId="0" borderId="189" xfId="0" applyFont="1" applyBorder="1" applyAlignment="1" applyProtection="1">
      <alignment horizontal="left" vertical="center" shrinkToFit="1"/>
    </xf>
    <xf numFmtId="0" fontId="9" fillId="0" borderId="0" xfId="0" applyFont="1" applyAlignment="1" applyProtection="1">
      <alignment horizontal="center" vertical="center"/>
    </xf>
    <xf numFmtId="0" fontId="7" fillId="2" borderId="26" xfId="0" applyFont="1" applyFill="1" applyBorder="1" applyAlignment="1" applyProtection="1">
      <alignment horizontal="left" vertical="center"/>
      <protection locked="0"/>
    </xf>
    <xf numFmtId="0" fontId="7" fillId="2" borderId="178" xfId="0" applyFont="1" applyFill="1" applyBorder="1" applyAlignment="1" applyProtection="1">
      <alignment horizontal="left" vertical="center"/>
      <protection locked="0"/>
    </xf>
    <xf numFmtId="0" fontId="19" fillId="0" borderId="53" xfId="0" applyFont="1" applyFill="1" applyBorder="1" applyAlignment="1" applyProtection="1">
      <alignment horizontal="center" vertical="center"/>
    </xf>
    <xf numFmtId="0" fontId="19" fillId="0" borderId="26" xfId="0" applyFont="1" applyFill="1" applyBorder="1" applyAlignment="1" applyProtection="1">
      <alignment horizontal="center" vertical="center"/>
    </xf>
    <xf numFmtId="0" fontId="19" fillId="0" borderId="148" xfId="0" applyFont="1" applyFill="1" applyBorder="1" applyAlignment="1" applyProtection="1">
      <alignment horizontal="center" vertical="center"/>
    </xf>
    <xf numFmtId="0" fontId="3" fillId="0" borderId="44"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6" fontId="3" fillId="0" borderId="60" xfId="1" applyFont="1" applyBorder="1" applyAlignment="1" applyProtection="1">
      <alignment horizontal="right" vertical="center" shrinkToFit="1"/>
    </xf>
    <xf numFmtId="6" fontId="3" fillId="0" borderId="63" xfId="1" applyFont="1" applyBorder="1" applyAlignment="1" applyProtection="1">
      <alignment horizontal="right" vertical="center" shrinkToFit="1"/>
    </xf>
    <xf numFmtId="6" fontId="3" fillId="0" borderId="129" xfId="1" applyFont="1" applyBorder="1" applyAlignment="1" applyProtection="1">
      <alignment horizontal="right" vertical="center" shrinkToFit="1"/>
    </xf>
    <xf numFmtId="6" fontId="3" fillId="0" borderId="199" xfId="1" applyFont="1" applyBorder="1" applyAlignment="1" applyProtection="1">
      <alignment horizontal="right" vertical="center" shrinkToFit="1"/>
    </xf>
    <xf numFmtId="6" fontId="3" fillId="0" borderId="132" xfId="1" applyFont="1" applyBorder="1" applyAlignment="1" applyProtection="1">
      <alignment horizontal="right" vertical="center" shrinkToFit="1"/>
    </xf>
    <xf numFmtId="6" fontId="3" fillId="0" borderId="200" xfId="1" applyFont="1" applyBorder="1" applyAlignment="1" applyProtection="1">
      <alignment horizontal="right" vertical="center" shrinkToFit="1"/>
    </xf>
    <xf numFmtId="0" fontId="7" fillId="0" borderId="12" xfId="0" applyFont="1" applyBorder="1" applyAlignment="1" applyProtection="1">
      <alignment horizontal="center" vertical="center" shrinkToFit="1"/>
    </xf>
    <xf numFmtId="0" fontId="7" fillId="0" borderId="183" xfId="0" applyFont="1" applyBorder="1" applyAlignment="1" applyProtection="1">
      <alignment horizontal="center" vertical="center" shrinkToFit="1"/>
    </xf>
    <xf numFmtId="6" fontId="3" fillId="0" borderId="126" xfId="1" applyFont="1" applyBorder="1" applyAlignment="1" applyProtection="1">
      <alignment horizontal="right" vertical="center" shrinkToFit="1"/>
    </xf>
    <xf numFmtId="6" fontId="3" fillId="0" borderId="198" xfId="1" applyFont="1" applyBorder="1" applyAlignment="1" applyProtection="1">
      <alignment horizontal="right" vertical="center" shrinkToFit="1"/>
    </xf>
    <xf numFmtId="0" fontId="3" fillId="0" borderId="201"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6" fontId="7" fillId="0" borderId="128" xfId="1" applyFont="1" applyBorder="1" applyAlignment="1" applyProtection="1">
      <alignment horizontal="right" vertical="center" shrinkToFit="1"/>
    </xf>
    <xf numFmtId="6" fontId="7" fillId="0" borderId="190" xfId="1" applyFont="1" applyBorder="1" applyAlignment="1" applyProtection="1">
      <alignment horizontal="right" vertical="center" shrinkToFit="1"/>
    </xf>
    <xf numFmtId="0" fontId="7" fillId="0" borderId="57" xfId="0" applyFont="1" applyBorder="1" applyAlignment="1" applyProtection="1">
      <alignment horizontal="center" vertical="center" wrapText="1" shrinkToFit="1"/>
    </xf>
    <xf numFmtId="0" fontId="7" fillId="0" borderId="182" xfId="0" applyFont="1" applyBorder="1" applyAlignment="1" applyProtection="1">
      <alignment horizontal="center" vertical="center" wrapText="1" shrinkToFit="1"/>
    </xf>
    <xf numFmtId="0" fontId="7" fillId="0" borderId="203" xfId="0" applyFont="1" applyBorder="1" applyAlignment="1" applyProtection="1">
      <alignment horizontal="center" vertical="center" shrinkToFit="1"/>
    </xf>
    <xf numFmtId="0" fontId="7" fillId="0" borderId="204" xfId="0" applyFont="1" applyBorder="1" applyAlignment="1" applyProtection="1">
      <alignment horizontal="center" vertical="center" wrapText="1" shrinkToFit="1"/>
    </xf>
    <xf numFmtId="0" fontId="7" fillId="0" borderId="205" xfId="0" applyFont="1" applyBorder="1" applyAlignment="1" applyProtection="1">
      <alignment horizontal="center" vertical="center" wrapText="1" shrinkToFit="1"/>
    </xf>
    <xf numFmtId="6" fontId="7" fillId="0" borderId="206" xfId="1" applyFont="1" applyBorder="1" applyAlignment="1" applyProtection="1">
      <alignment horizontal="right" vertical="center" shrinkToFit="1"/>
    </xf>
    <xf numFmtId="6" fontId="7" fillId="0" borderId="207" xfId="1" applyFont="1" applyBorder="1" applyAlignment="1" applyProtection="1">
      <alignment horizontal="right" vertical="center" shrinkToFit="1"/>
    </xf>
    <xf numFmtId="6" fontId="7" fillId="0" borderId="208" xfId="1" applyFont="1" applyBorder="1" applyAlignment="1" applyProtection="1">
      <alignment horizontal="right" vertical="center" shrinkToFit="1"/>
    </xf>
    <xf numFmtId="6" fontId="7" fillId="0" borderId="209" xfId="1" applyFont="1" applyBorder="1" applyAlignment="1" applyProtection="1">
      <alignment horizontal="right" vertical="center" shrinkToFit="1"/>
    </xf>
    <xf numFmtId="6" fontId="7" fillId="0" borderId="189" xfId="1" applyFont="1" applyBorder="1" applyAlignment="1" applyProtection="1">
      <alignment horizontal="right" vertical="center" shrinkToFit="1"/>
    </xf>
    <xf numFmtId="179" fontId="7" fillId="0" borderId="53" xfId="0" applyNumberFormat="1" applyFont="1" applyFill="1" applyBorder="1" applyAlignment="1" applyProtection="1">
      <alignment horizontal="center" vertical="center" shrinkToFit="1"/>
    </xf>
    <xf numFmtId="179" fontId="7" fillId="0" borderId="26" xfId="0" applyNumberFormat="1" applyFont="1" applyFill="1" applyBorder="1" applyAlignment="1" applyProtection="1">
      <alignment horizontal="center" vertical="center" shrinkToFit="1"/>
    </xf>
    <xf numFmtId="6" fontId="7" fillId="0" borderId="202"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200" xfId="1" applyFont="1" applyBorder="1" applyAlignment="1" applyProtection="1">
      <alignment horizontal="right" vertical="center" shrinkToFit="1"/>
    </xf>
    <xf numFmtId="6" fontId="7" fillId="0" borderId="197" xfId="1" applyFont="1" applyBorder="1" applyAlignment="1" applyProtection="1">
      <alignment horizontal="right" vertical="center" shrinkToFit="1"/>
    </xf>
    <xf numFmtId="6" fontId="7" fillId="0" borderId="129" xfId="1" applyFont="1" applyBorder="1" applyAlignment="1" applyProtection="1">
      <alignment horizontal="right" vertical="center" shrinkToFit="1"/>
    </xf>
    <xf numFmtId="6" fontId="7" fillId="0" borderId="199"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83" xfId="0" applyFont="1" applyBorder="1" applyAlignment="1" applyProtection="1">
      <alignment horizontal="center" vertical="center"/>
    </xf>
    <xf numFmtId="6" fontId="7" fillId="0" borderId="65" xfId="1" applyFont="1" applyBorder="1" applyAlignment="1" applyProtection="1">
      <alignment horizontal="right" vertical="center" shrinkToFit="1"/>
    </xf>
    <xf numFmtId="0" fontId="0" fillId="0" borderId="53" xfId="0" applyBorder="1" applyAlignment="1" applyProtection="1">
      <alignment horizontal="center" vertical="center"/>
    </xf>
    <xf numFmtId="0" fontId="0" fillId="0" borderId="26" xfId="0" applyBorder="1" applyAlignment="1">
      <alignment vertical="center"/>
    </xf>
    <xf numFmtId="0" fontId="0" fillId="0" borderId="178" xfId="0" applyBorder="1" applyAlignment="1">
      <alignment vertical="center"/>
    </xf>
    <xf numFmtId="0" fontId="0" fillId="0" borderId="178"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198" xfId="1" applyFont="1" applyBorder="1" applyAlignment="1" applyProtection="1">
      <alignment horizontal="right" vertical="center" shrinkToFit="1"/>
    </xf>
    <xf numFmtId="0" fontId="14" fillId="0" borderId="18" xfId="0" applyFont="1" applyFill="1" applyBorder="1" applyAlignment="1" applyProtection="1">
      <alignment horizontal="center" vertical="center"/>
    </xf>
    <xf numFmtId="0" fontId="7" fillId="2" borderId="148" xfId="0" applyFont="1" applyFill="1" applyBorder="1" applyAlignment="1" applyProtection="1">
      <alignment horizontal="left" vertical="center"/>
      <protection locked="0"/>
    </xf>
    <xf numFmtId="0" fontId="7" fillId="2" borderId="149"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6" fontId="7" fillId="0" borderId="210" xfId="1" applyFont="1" applyBorder="1" applyAlignment="1" applyProtection="1">
      <alignment horizontal="right" vertical="center" shrinkToFit="1"/>
    </xf>
    <xf numFmtId="6" fontId="7" fillId="0" borderId="212" xfId="1" applyFont="1" applyBorder="1" applyAlignment="1" applyProtection="1">
      <alignment horizontal="right" vertical="center" shrinkToFit="1"/>
    </xf>
    <xf numFmtId="6" fontId="7" fillId="0" borderId="211" xfId="1" applyFont="1" applyBorder="1" applyAlignment="1" applyProtection="1">
      <alignment horizontal="right" vertical="center" shrinkToFit="1"/>
    </xf>
    <xf numFmtId="0" fontId="14" fillId="0" borderId="0" xfId="0" applyFont="1" applyAlignment="1" applyProtection="1">
      <alignment horizontal="left" vertical="center"/>
    </xf>
    <xf numFmtId="0" fontId="15" fillId="0" borderId="57" xfId="0" applyFont="1" applyBorder="1" applyAlignment="1" applyProtection="1">
      <alignment horizontal="center" vertical="center" wrapText="1" shrinkToFit="1"/>
    </xf>
    <xf numFmtId="0" fontId="15" fillId="0" borderId="188" xfId="0" applyFont="1" applyBorder="1" applyAlignment="1" applyProtection="1">
      <alignment horizontal="center" vertical="center" wrapText="1" shrinkToFit="1"/>
    </xf>
    <xf numFmtId="0" fontId="7" fillId="2" borderId="213" xfId="0"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xf numFmtId="6" fontId="7" fillId="0" borderId="214" xfId="1" applyFont="1" applyBorder="1" applyAlignment="1" applyProtection="1">
      <alignment horizontal="right" vertical="center" shrinkToFit="1"/>
    </xf>
    <xf numFmtId="6" fontId="7" fillId="0" borderId="196" xfId="1" applyFont="1" applyBorder="1" applyAlignment="1" applyProtection="1">
      <alignment horizontal="right" vertical="center" shrinkToFit="1"/>
    </xf>
  </cellXfs>
  <cellStyles count="2">
    <cellStyle name="通貨" xfId="1" builtinId="7"/>
    <cellStyle name="標準" xfId="0" builtinId="0"/>
  </cellStyles>
  <dxfs count="28">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ont>
        <color theme="0"/>
      </font>
    </dxf>
    <dxf>
      <font>
        <color theme="0"/>
      </font>
    </dxf>
    <dxf>
      <fill>
        <patternFill>
          <bgColor rgb="FFFF66FF"/>
        </patternFill>
      </fill>
    </dxf>
    <dxf>
      <font>
        <strike val="0"/>
      </font>
      <fill>
        <patternFill>
          <bgColor rgb="FFFF66FF"/>
        </patternFill>
      </fill>
    </dxf>
    <dxf>
      <fill>
        <patternFill>
          <bgColor rgb="FFFF00FF"/>
        </patternFill>
      </fill>
    </dxf>
    <dxf>
      <fill>
        <patternFill>
          <bgColor rgb="FFFF00FF"/>
        </patternFill>
      </fill>
    </dxf>
    <dxf>
      <font>
        <color theme="0"/>
      </font>
    </dxf>
    <dxf>
      <font>
        <color theme="0"/>
      </font>
    </dxf>
    <dxf>
      <font>
        <color theme="0"/>
      </font>
    </dxf>
    <dxf>
      <font>
        <color theme="0"/>
      </font>
    </dxf>
    <dxf>
      <font>
        <color theme="0"/>
      </font>
    </dxf>
    <dxf>
      <font>
        <color theme="0"/>
      </font>
    </dxf>
    <dxf>
      <fill>
        <patternFill>
          <bgColor rgb="FFFF66FF"/>
        </patternFill>
      </fill>
    </dxf>
    <dxf>
      <fill>
        <patternFill>
          <bgColor rgb="FFFF00FF"/>
        </patternFill>
      </fill>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97473" name="グループ化 1"/>
        <xdr:cNvGrpSpPr>
          <a:grpSpLocks/>
        </xdr:cNvGrpSpPr>
      </xdr:nvGrpSpPr>
      <xdr:grpSpPr bwMode="auto">
        <a:xfrm>
          <a:off x="762000" y="3581400"/>
          <a:ext cx="647700" cy="0"/>
          <a:chOff x="104775" y="2867025"/>
          <a:chExt cx="1619250" cy="704851"/>
        </a:xfrm>
      </xdr:grpSpPr>
      <xdr:grpSp>
        <xdr:nvGrpSpPr>
          <xdr:cNvPr id="97479" name="グループ化 2"/>
          <xdr:cNvGrpSpPr>
            <a:grpSpLocks/>
          </xdr:cNvGrpSpPr>
        </xdr:nvGrpSpPr>
        <xdr:grpSpPr bwMode="auto">
          <a:xfrm>
            <a:off x="104775" y="2867025"/>
            <a:ext cx="1619250" cy="704851"/>
            <a:chOff x="57150" y="2962275"/>
            <a:chExt cx="1619250" cy="704851"/>
          </a:xfrm>
        </xdr:grpSpPr>
        <xdr:sp macro="" textlink="">
          <xdr:nvSpPr>
            <xdr:cNvPr id="97481"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7482"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97474" name="グループ化 1"/>
        <xdr:cNvGrpSpPr>
          <a:grpSpLocks/>
        </xdr:cNvGrpSpPr>
      </xdr:nvGrpSpPr>
      <xdr:grpSpPr bwMode="auto">
        <a:xfrm>
          <a:off x="95250" y="3581400"/>
          <a:ext cx="1323975" cy="0"/>
          <a:chOff x="104775" y="2867025"/>
          <a:chExt cx="1619250" cy="704851"/>
        </a:xfrm>
      </xdr:grpSpPr>
      <xdr:grpSp>
        <xdr:nvGrpSpPr>
          <xdr:cNvPr id="97475" name="グループ化 2"/>
          <xdr:cNvGrpSpPr>
            <a:grpSpLocks/>
          </xdr:cNvGrpSpPr>
        </xdr:nvGrpSpPr>
        <xdr:grpSpPr bwMode="auto">
          <a:xfrm>
            <a:off x="104775" y="2867025"/>
            <a:ext cx="1619250" cy="704851"/>
            <a:chOff x="57150" y="2962275"/>
            <a:chExt cx="1619250" cy="704851"/>
          </a:xfrm>
        </xdr:grpSpPr>
        <xdr:sp macro="" textlink="">
          <xdr:nvSpPr>
            <xdr:cNvPr id="97477"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7478"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8292" y="3581400"/>
            <a:ext cx="147945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95487" name="グループ化 1"/>
        <xdr:cNvGrpSpPr>
          <a:grpSpLocks/>
        </xdr:cNvGrpSpPr>
      </xdr:nvGrpSpPr>
      <xdr:grpSpPr bwMode="auto">
        <a:xfrm>
          <a:off x="762000" y="3581400"/>
          <a:ext cx="647700" cy="0"/>
          <a:chOff x="104775" y="2867025"/>
          <a:chExt cx="1619250" cy="704851"/>
        </a:xfrm>
      </xdr:grpSpPr>
      <xdr:grpSp>
        <xdr:nvGrpSpPr>
          <xdr:cNvPr id="95488" name="グループ化 2"/>
          <xdr:cNvGrpSpPr>
            <a:grpSpLocks/>
          </xdr:cNvGrpSpPr>
        </xdr:nvGrpSpPr>
        <xdr:grpSpPr bwMode="auto">
          <a:xfrm>
            <a:off x="104775" y="2867025"/>
            <a:ext cx="1619250" cy="704851"/>
            <a:chOff x="57150" y="2962275"/>
            <a:chExt cx="1619250" cy="704851"/>
          </a:xfrm>
        </xdr:grpSpPr>
        <xdr:sp macro="" textlink="">
          <xdr:nvSpPr>
            <xdr:cNvPr id="95490"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5491"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3003" name="グループ化 1"/>
        <xdr:cNvGrpSpPr>
          <a:grpSpLocks/>
        </xdr:cNvGrpSpPr>
      </xdr:nvGrpSpPr>
      <xdr:grpSpPr bwMode="auto">
        <a:xfrm>
          <a:off x="85725" y="3581400"/>
          <a:ext cx="1323975" cy="0"/>
          <a:chOff x="104775" y="2867025"/>
          <a:chExt cx="1619250" cy="704851"/>
        </a:xfrm>
      </xdr:grpSpPr>
      <xdr:grpSp>
        <xdr:nvGrpSpPr>
          <xdr:cNvPr id="93004" name="グループ化 2"/>
          <xdr:cNvGrpSpPr>
            <a:grpSpLocks/>
          </xdr:cNvGrpSpPr>
        </xdr:nvGrpSpPr>
        <xdr:grpSpPr bwMode="auto">
          <a:xfrm>
            <a:off x="104775" y="2867025"/>
            <a:ext cx="1619250" cy="704851"/>
            <a:chOff x="57150" y="2962275"/>
            <a:chExt cx="1619250" cy="704851"/>
          </a:xfrm>
        </xdr:grpSpPr>
        <xdr:sp macro="" textlink="">
          <xdr:nvSpPr>
            <xdr:cNvPr id="93006"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3007"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6487" name="グループ化 1"/>
        <xdr:cNvGrpSpPr>
          <a:grpSpLocks/>
        </xdr:cNvGrpSpPr>
      </xdr:nvGrpSpPr>
      <xdr:grpSpPr bwMode="auto">
        <a:xfrm>
          <a:off x="85725" y="3581400"/>
          <a:ext cx="1323975" cy="0"/>
          <a:chOff x="104775" y="2867025"/>
          <a:chExt cx="1619250" cy="704851"/>
        </a:xfrm>
      </xdr:grpSpPr>
      <xdr:grpSp>
        <xdr:nvGrpSpPr>
          <xdr:cNvPr id="96493" name="グループ化 2"/>
          <xdr:cNvGrpSpPr>
            <a:grpSpLocks/>
          </xdr:cNvGrpSpPr>
        </xdr:nvGrpSpPr>
        <xdr:grpSpPr bwMode="auto">
          <a:xfrm>
            <a:off x="104775" y="2867025"/>
            <a:ext cx="1619250" cy="704851"/>
            <a:chOff x="57150" y="2962275"/>
            <a:chExt cx="1619250" cy="704851"/>
          </a:xfrm>
        </xdr:grpSpPr>
        <xdr:sp macro="" textlink="">
          <xdr:nvSpPr>
            <xdr:cNvPr id="96495"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496"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96488" name="グループ化 1"/>
        <xdr:cNvGrpSpPr>
          <a:grpSpLocks/>
        </xdr:cNvGrpSpPr>
      </xdr:nvGrpSpPr>
      <xdr:grpSpPr bwMode="auto">
        <a:xfrm>
          <a:off x="95250" y="3581400"/>
          <a:ext cx="1323975" cy="0"/>
          <a:chOff x="104775" y="2867025"/>
          <a:chExt cx="1619250" cy="729156"/>
        </a:xfrm>
      </xdr:grpSpPr>
      <xdr:grpSp>
        <xdr:nvGrpSpPr>
          <xdr:cNvPr id="96489" name="グループ化 2"/>
          <xdr:cNvGrpSpPr>
            <a:grpSpLocks/>
          </xdr:cNvGrpSpPr>
        </xdr:nvGrpSpPr>
        <xdr:grpSpPr bwMode="auto">
          <a:xfrm>
            <a:off x="104775" y="2867025"/>
            <a:ext cx="1619250" cy="704851"/>
            <a:chOff x="57150" y="2962275"/>
            <a:chExt cx="1619250" cy="704851"/>
          </a:xfrm>
        </xdr:grpSpPr>
        <xdr:sp macro="" textlink="">
          <xdr:nvSpPr>
            <xdr:cNvPr id="96491"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492"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7230"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66CC"/>
    <pageSetUpPr fitToPage="1"/>
  </sheetPr>
  <dimension ref="A1:K35"/>
  <sheetViews>
    <sheetView showZeros="0" tabSelected="1" view="pageBreakPreview" zoomScaleNormal="100" zoomScaleSheetLayoutView="100" workbookViewId="0">
      <selection activeCell="D14" sqref="D14:F14"/>
    </sheetView>
  </sheetViews>
  <sheetFormatPr defaultRowHeight="45.75" customHeight="1" x14ac:dyDescent="0.15"/>
  <cols>
    <col min="1" max="1" width="10" style="7" customWidth="1"/>
    <col min="2" max="2" width="10" style="9" customWidth="1"/>
    <col min="3" max="10" width="10" style="7" customWidth="1"/>
    <col min="11" max="11" width="11.25" style="7" customWidth="1"/>
    <col min="12" max="16384" width="9" style="7"/>
  </cols>
  <sheetData>
    <row r="1" spans="1:11" s="1" customFormat="1" ht="18" customHeight="1" x14ac:dyDescent="0.15">
      <c r="A1" s="1" t="s">
        <v>175</v>
      </c>
      <c r="B1" s="143"/>
      <c r="H1" s="531" t="str">
        <f>'1-1'!H1:K1</f>
        <v>（学校番号：216）</v>
      </c>
      <c r="I1" s="531"/>
      <c r="J1" s="531"/>
      <c r="K1" s="531"/>
    </row>
    <row r="2" spans="1:11" s="1" customFormat="1" ht="18" customHeight="1" x14ac:dyDescent="0.15">
      <c r="B2" s="143"/>
      <c r="H2" s="531" t="str">
        <f>'1-1'!H2:K2</f>
        <v>（財務会計コード番号：11037）</v>
      </c>
      <c r="I2" s="531"/>
      <c r="J2" s="531"/>
      <c r="K2" s="531"/>
    </row>
    <row r="3" spans="1:11" s="1" customFormat="1" ht="18" customHeight="1" x14ac:dyDescent="0.15">
      <c r="B3" s="143"/>
      <c r="K3" s="2"/>
    </row>
    <row r="4" spans="1:11" s="1" customFormat="1" ht="18" customHeight="1" x14ac:dyDescent="0.15">
      <c r="B4" s="143"/>
      <c r="H4" s="532" t="s">
        <v>349</v>
      </c>
      <c r="I4" s="532"/>
      <c r="J4" s="532"/>
      <c r="K4" s="532"/>
    </row>
    <row r="5" spans="1:11" s="1" customFormat="1" ht="18" customHeight="1" x14ac:dyDescent="0.15">
      <c r="B5" s="143"/>
      <c r="H5" s="533">
        <v>43907</v>
      </c>
      <c r="I5" s="532"/>
      <c r="J5" s="532"/>
      <c r="K5" s="532"/>
    </row>
    <row r="6" spans="1:11" s="1" customFormat="1" ht="18" customHeight="1" x14ac:dyDescent="0.15">
      <c r="A6" s="3" t="s">
        <v>2</v>
      </c>
      <c r="B6" s="143"/>
      <c r="H6" s="4"/>
      <c r="K6" s="11"/>
    </row>
    <row r="7" spans="1:11" s="1" customFormat="1" ht="18" customHeight="1" x14ac:dyDescent="0.15">
      <c r="A7" s="4"/>
      <c r="B7" s="143"/>
      <c r="H7" s="532" t="str">
        <f>'1-1'!H7:K7</f>
        <v>府立緑風冠高等学校　</v>
      </c>
      <c r="I7" s="532"/>
      <c r="J7" s="532"/>
      <c r="K7" s="532"/>
    </row>
    <row r="8" spans="1:11" s="1" customFormat="1" ht="18" customHeight="1" x14ac:dyDescent="0.15">
      <c r="A8" s="4"/>
      <c r="B8" s="143"/>
      <c r="H8" s="532" t="str">
        <f>'1-1'!H8:K8</f>
        <v>　校長　富田　公一　</v>
      </c>
      <c r="I8" s="532"/>
      <c r="J8" s="532"/>
      <c r="K8" s="532"/>
    </row>
    <row r="9" spans="1:11" s="1" customFormat="1" ht="42" customHeight="1" x14ac:dyDescent="0.15">
      <c r="A9" s="4"/>
      <c r="B9" s="143"/>
      <c r="H9" s="2"/>
      <c r="K9" s="44"/>
    </row>
    <row r="10" spans="1:11" s="5" customFormat="1" ht="24" customHeight="1" x14ac:dyDescent="0.15">
      <c r="A10" s="522" t="s">
        <v>222</v>
      </c>
      <c r="B10" s="522"/>
      <c r="C10" s="522"/>
      <c r="D10" s="522"/>
      <c r="E10" s="522"/>
      <c r="F10" s="522"/>
      <c r="G10" s="522"/>
      <c r="H10" s="522"/>
      <c r="I10" s="522"/>
      <c r="J10" s="522"/>
      <c r="K10" s="522"/>
    </row>
    <row r="11" spans="1:11" s="5" customFormat="1" ht="24" customHeight="1" x14ac:dyDescent="0.15">
      <c r="A11" s="523"/>
      <c r="B11" s="523"/>
      <c r="C11" s="523"/>
      <c r="D11" s="523"/>
      <c r="E11" s="523"/>
      <c r="F11" s="523"/>
      <c r="G11" s="523"/>
      <c r="H11" s="523"/>
      <c r="I11" s="523"/>
      <c r="J11" s="523"/>
      <c r="K11" s="523"/>
    </row>
    <row r="12" spans="1:11" s="5" customFormat="1" ht="24" customHeight="1" x14ac:dyDescent="0.15">
      <c r="A12" s="14" t="s">
        <v>228</v>
      </c>
      <c r="B12" s="144"/>
      <c r="C12" s="14"/>
      <c r="D12" s="14"/>
      <c r="E12" s="14"/>
      <c r="F12" s="14"/>
      <c r="G12" s="14"/>
      <c r="H12" s="6"/>
      <c r="I12" s="6"/>
      <c r="J12" s="6"/>
      <c r="K12" s="6"/>
    </row>
    <row r="13" spans="1:11" s="5" customFormat="1" ht="24" customHeight="1" thickBot="1" x14ac:dyDescent="0.2">
      <c r="A13" s="55"/>
      <c r="B13" s="145"/>
      <c r="C13" s="56"/>
      <c r="D13" s="56"/>
      <c r="E13" s="56"/>
      <c r="F13" s="56"/>
      <c r="G13" s="56"/>
      <c r="H13" s="56"/>
      <c r="I13" s="56"/>
      <c r="J13" s="56"/>
      <c r="K13" s="56"/>
    </row>
    <row r="14" spans="1:11" s="5" customFormat="1" ht="45" customHeight="1" thickBot="1" x14ac:dyDescent="0.2">
      <c r="A14" s="524" t="s">
        <v>251</v>
      </c>
      <c r="B14" s="525"/>
      <c r="C14" s="526"/>
      <c r="D14" s="527">
        <f>K16</f>
        <v>1053859</v>
      </c>
      <c r="E14" s="528"/>
      <c r="F14" s="529"/>
      <c r="G14" s="534" t="s">
        <v>1</v>
      </c>
      <c r="H14" s="535"/>
      <c r="I14" s="536">
        <v>43907</v>
      </c>
      <c r="J14" s="537"/>
      <c r="K14" s="538"/>
    </row>
    <row r="15" spans="1:11" s="5" customFormat="1" ht="39" customHeight="1" thickBot="1" x14ac:dyDescent="0.2">
      <c r="A15" s="19"/>
      <c r="B15" s="18" t="s">
        <v>5</v>
      </c>
      <c r="C15" s="17" t="s">
        <v>6</v>
      </c>
      <c r="D15" s="16" t="s">
        <v>104</v>
      </c>
      <c r="E15" s="16" t="s">
        <v>103</v>
      </c>
      <c r="F15" s="17" t="s">
        <v>7</v>
      </c>
      <c r="G15" s="17" t="s">
        <v>8</v>
      </c>
      <c r="H15" s="445" t="s">
        <v>200</v>
      </c>
      <c r="I15" s="16" t="s">
        <v>9</v>
      </c>
      <c r="J15" s="444" t="s">
        <v>204</v>
      </c>
      <c r="K15" s="22" t="s">
        <v>11</v>
      </c>
    </row>
    <row r="16" spans="1:11" s="5" customFormat="1" ht="58.5" customHeight="1" thickTop="1" thickBot="1" x14ac:dyDescent="0.2">
      <c r="A16" s="21" t="s">
        <v>101</v>
      </c>
      <c r="B16" s="214">
        <f>'3-2'!K25</f>
        <v>265300</v>
      </c>
      <c r="C16" s="215">
        <f>'3-2'!K26</f>
        <v>111080</v>
      </c>
      <c r="D16" s="215">
        <f>'3-2'!K27</f>
        <v>526099</v>
      </c>
      <c r="E16" s="215">
        <f>'3-2'!K28</f>
        <v>0</v>
      </c>
      <c r="F16" s="215">
        <f>'3-2'!K29</f>
        <v>27000</v>
      </c>
      <c r="G16" s="215">
        <f>'3-2'!K30</f>
        <v>41420</v>
      </c>
      <c r="H16" s="215">
        <f>'3-2'!K31</f>
        <v>32880</v>
      </c>
      <c r="I16" s="215">
        <f>'3-2'!K32</f>
        <v>0</v>
      </c>
      <c r="J16" s="216">
        <f>'3-2'!K33</f>
        <v>50080</v>
      </c>
      <c r="K16" s="217">
        <f>SUM(B16:J16)</f>
        <v>1053859</v>
      </c>
    </row>
    <row r="17" spans="1:11" ht="24" customHeight="1" thickBot="1" x14ac:dyDescent="0.2">
      <c r="F17" s="12"/>
      <c r="G17" s="12"/>
    </row>
    <row r="18" spans="1:11" ht="24" customHeight="1" thickBot="1" x14ac:dyDescent="0.2">
      <c r="A18" s="141" t="s">
        <v>120</v>
      </c>
      <c r="B18" s="539" t="s">
        <v>121</v>
      </c>
      <c r="C18" s="540"/>
      <c r="D18" s="539" t="s">
        <v>176</v>
      </c>
      <c r="E18" s="541"/>
      <c r="F18" s="540" t="s">
        <v>172</v>
      </c>
      <c r="G18" s="540"/>
      <c r="H18" s="540"/>
      <c r="I18" s="540"/>
      <c r="J18" s="541"/>
      <c r="K18" s="142" t="s">
        <v>119</v>
      </c>
    </row>
    <row r="19" spans="1:11" ht="48" customHeight="1" x14ac:dyDescent="0.15">
      <c r="A19" s="146">
        <v>1</v>
      </c>
      <c r="B19" s="542" t="s">
        <v>327</v>
      </c>
      <c r="C19" s="543"/>
      <c r="D19" s="545" t="s">
        <v>328</v>
      </c>
      <c r="E19" s="546"/>
      <c r="F19" s="547" t="s">
        <v>329</v>
      </c>
      <c r="G19" s="547"/>
      <c r="H19" s="547"/>
      <c r="I19" s="547"/>
      <c r="J19" s="546"/>
      <c r="K19" s="468" t="s">
        <v>330</v>
      </c>
    </row>
    <row r="20" spans="1:11" ht="48" customHeight="1" x14ac:dyDescent="0.15">
      <c r="A20" s="147">
        <v>2</v>
      </c>
      <c r="B20" s="516" t="s">
        <v>331</v>
      </c>
      <c r="C20" s="544"/>
      <c r="D20" s="510" t="s">
        <v>276</v>
      </c>
      <c r="E20" s="511"/>
      <c r="F20" s="521" t="s">
        <v>332</v>
      </c>
      <c r="G20" s="521"/>
      <c r="H20" s="521"/>
      <c r="I20" s="521"/>
      <c r="J20" s="511"/>
      <c r="K20" s="468" t="s">
        <v>308</v>
      </c>
    </row>
    <row r="21" spans="1:11" ht="48" customHeight="1" x14ac:dyDescent="0.15">
      <c r="A21" s="147">
        <v>3</v>
      </c>
      <c r="B21" s="516" t="s">
        <v>336</v>
      </c>
      <c r="C21" s="544"/>
      <c r="D21" s="510" t="s">
        <v>287</v>
      </c>
      <c r="E21" s="511"/>
      <c r="F21" s="521" t="s">
        <v>333</v>
      </c>
      <c r="G21" s="521"/>
      <c r="H21" s="521"/>
      <c r="I21" s="521"/>
      <c r="J21" s="511"/>
      <c r="K21" s="468" t="s">
        <v>334</v>
      </c>
    </row>
    <row r="22" spans="1:11" ht="48" customHeight="1" x14ac:dyDescent="0.15">
      <c r="A22" s="147">
        <v>4</v>
      </c>
      <c r="B22" s="516" t="s">
        <v>335</v>
      </c>
      <c r="C22" s="544"/>
      <c r="D22" s="510" t="s">
        <v>337</v>
      </c>
      <c r="E22" s="511"/>
      <c r="F22" s="521" t="s">
        <v>338</v>
      </c>
      <c r="G22" s="521"/>
      <c r="H22" s="521"/>
      <c r="I22" s="521"/>
      <c r="J22" s="511"/>
      <c r="K22" s="468" t="s">
        <v>334</v>
      </c>
    </row>
    <row r="23" spans="1:11" ht="48" customHeight="1" x14ac:dyDescent="0.15">
      <c r="A23" s="147">
        <v>5</v>
      </c>
      <c r="B23" s="516" t="s">
        <v>339</v>
      </c>
      <c r="C23" s="544"/>
      <c r="D23" s="510" t="s">
        <v>295</v>
      </c>
      <c r="E23" s="511"/>
      <c r="F23" s="521" t="s">
        <v>340</v>
      </c>
      <c r="G23" s="521"/>
      <c r="H23" s="521"/>
      <c r="I23" s="521"/>
      <c r="J23" s="511"/>
      <c r="K23" s="468" t="s">
        <v>334</v>
      </c>
    </row>
    <row r="24" spans="1:11" ht="48" customHeight="1" x14ac:dyDescent="0.15">
      <c r="A24" s="147">
        <v>6</v>
      </c>
      <c r="B24" s="516" t="s">
        <v>341</v>
      </c>
      <c r="C24" s="544"/>
      <c r="D24" s="510" t="s">
        <v>342</v>
      </c>
      <c r="E24" s="511"/>
      <c r="F24" s="521" t="s">
        <v>343</v>
      </c>
      <c r="G24" s="521"/>
      <c r="H24" s="521"/>
      <c r="I24" s="521"/>
      <c r="J24" s="511"/>
      <c r="K24" s="468" t="s">
        <v>334</v>
      </c>
    </row>
    <row r="25" spans="1:11" ht="48" customHeight="1" x14ac:dyDescent="0.15">
      <c r="A25" s="147">
        <v>7</v>
      </c>
      <c r="B25" s="516" t="s">
        <v>344</v>
      </c>
      <c r="C25" s="517"/>
      <c r="D25" s="510" t="s">
        <v>301</v>
      </c>
      <c r="E25" s="511"/>
      <c r="F25" s="521" t="s">
        <v>345</v>
      </c>
      <c r="G25" s="521"/>
      <c r="H25" s="521"/>
      <c r="I25" s="521"/>
      <c r="J25" s="511"/>
      <c r="K25" s="468" t="s">
        <v>308</v>
      </c>
    </row>
    <row r="26" spans="1:11" ht="48" customHeight="1" x14ac:dyDescent="0.15">
      <c r="A26" s="147">
        <v>8</v>
      </c>
      <c r="B26" s="516" t="s">
        <v>346</v>
      </c>
      <c r="C26" s="517"/>
      <c r="D26" s="510" t="s">
        <v>347</v>
      </c>
      <c r="E26" s="511"/>
      <c r="F26" s="521" t="s">
        <v>348</v>
      </c>
      <c r="G26" s="521"/>
      <c r="H26" s="521"/>
      <c r="I26" s="521"/>
      <c r="J26" s="511"/>
      <c r="K26" s="468" t="s">
        <v>334</v>
      </c>
    </row>
    <row r="27" spans="1:11" ht="48" customHeight="1" x14ac:dyDescent="0.15">
      <c r="A27" s="147"/>
      <c r="B27" s="516"/>
      <c r="C27" s="544"/>
      <c r="D27" s="510"/>
      <c r="E27" s="511"/>
      <c r="F27" s="521"/>
      <c r="G27" s="521"/>
      <c r="H27" s="521"/>
      <c r="I27" s="521"/>
      <c r="J27" s="511"/>
      <c r="K27" s="468"/>
    </row>
    <row r="28" spans="1:11" ht="48" customHeight="1" x14ac:dyDescent="0.15">
      <c r="A28" s="147"/>
      <c r="B28" s="516"/>
      <c r="C28" s="544"/>
      <c r="D28" s="510"/>
      <c r="E28" s="511"/>
      <c r="F28" s="521"/>
      <c r="G28" s="521"/>
      <c r="H28" s="521"/>
      <c r="I28" s="521"/>
      <c r="J28" s="511"/>
      <c r="K28" s="468"/>
    </row>
    <row r="29" spans="1:11" ht="48" customHeight="1" thickBot="1" x14ac:dyDescent="0.2">
      <c r="A29" s="148"/>
      <c r="B29" s="548"/>
      <c r="C29" s="549"/>
      <c r="D29" s="530"/>
      <c r="E29" s="515"/>
      <c r="F29" s="514"/>
      <c r="G29" s="514"/>
      <c r="H29" s="514"/>
      <c r="I29" s="514"/>
      <c r="J29" s="515"/>
      <c r="K29" s="491"/>
    </row>
    <row r="30" spans="1:11" ht="48" customHeight="1" x14ac:dyDescent="0.15">
      <c r="A30" s="492"/>
      <c r="B30" s="518"/>
      <c r="C30" s="519"/>
      <c r="D30" s="520"/>
      <c r="E30" s="513"/>
      <c r="F30" s="512"/>
      <c r="G30" s="512"/>
      <c r="H30" s="512"/>
      <c r="I30" s="512"/>
      <c r="J30" s="513"/>
      <c r="K30" s="468"/>
    </row>
    <row r="31" spans="1:11" ht="48" customHeight="1" x14ac:dyDescent="0.15">
      <c r="A31" s="154"/>
      <c r="B31" s="516"/>
      <c r="C31" s="517"/>
      <c r="D31" s="510"/>
      <c r="E31" s="511"/>
      <c r="F31" s="521"/>
      <c r="G31" s="521"/>
      <c r="H31" s="521"/>
      <c r="I31" s="521"/>
      <c r="J31" s="511"/>
      <c r="K31" s="468"/>
    </row>
    <row r="32" spans="1:11" ht="48" customHeight="1" x14ac:dyDescent="0.15">
      <c r="A32" s="154"/>
      <c r="B32" s="516"/>
      <c r="C32" s="517"/>
      <c r="D32" s="510"/>
      <c r="E32" s="511"/>
      <c r="F32" s="521"/>
      <c r="G32" s="521"/>
      <c r="H32" s="521"/>
      <c r="I32" s="521"/>
      <c r="J32" s="511"/>
      <c r="K32" s="468"/>
    </row>
    <row r="33" spans="1:11" ht="48" customHeight="1" x14ac:dyDescent="0.15">
      <c r="A33" s="154"/>
      <c r="B33" s="516"/>
      <c r="C33" s="517"/>
      <c r="D33" s="510"/>
      <c r="E33" s="511"/>
      <c r="F33" s="521"/>
      <c r="G33" s="521"/>
      <c r="H33" s="521"/>
      <c r="I33" s="521"/>
      <c r="J33" s="511"/>
      <c r="K33" s="468"/>
    </row>
    <row r="34" spans="1:11" ht="48" customHeight="1" x14ac:dyDescent="0.15">
      <c r="A34" s="154"/>
      <c r="B34" s="516"/>
      <c r="C34" s="517"/>
      <c r="D34" s="510"/>
      <c r="E34" s="511"/>
      <c r="F34" s="521"/>
      <c r="G34" s="521"/>
      <c r="H34" s="521"/>
      <c r="I34" s="521"/>
      <c r="J34" s="511"/>
      <c r="K34" s="468"/>
    </row>
    <row r="35" spans="1:11" ht="48" customHeight="1" thickBot="1" x14ac:dyDescent="0.2">
      <c r="A35" s="148"/>
      <c r="B35" s="548"/>
      <c r="C35" s="549"/>
      <c r="D35" s="530"/>
      <c r="E35" s="515"/>
      <c r="F35" s="514"/>
      <c r="G35" s="514"/>
      <c r="H35" s="514"/>
      <c r="I35" s="514"/>
      <c r="J35" s="515"/>
      <c r="K35" s="491"/>
    </row>
  </sheetData>
  <sheetProtection sheet="1" formatCells="0" selectLockedCells="1"/>
  <mergeCells count="65">
    <mergeCell ref="B35:C35"/>
    <mergeCell ref="B27:C27"/>
    <mergeCell ref="B28:C28"/>
    <mergeCell ref="B21:C21"/>
    <mergeCell ref="B22:C22"/>
    <mergeCell ref="B32:C32"/>
    <mergeCell ref="B33:C33"/>
    <mergeCell ref="B34:C34"/>
    <mergeCell ref="B25:C25"/>
    <mergeCell ref="D22:E22"/>
    <mergeCell ref="B23:C23"/>
    <mergeCell ref="B24:C24"/>
    <mergeCell ref="D23:E23"/>
    <mergeCell ref="D24:E24"/>
    <mergeCell ref="B29:C29"/>
    <mergeCell ref="D25:E25"/>
    <mergeCell ref="D28:E28"/>
    <mergeCell ref="B20:C20"/>
    <mergeCell ref="D19:E19"/>
    <mergeCell ref="D20:E20"/>
    <mergeCell ref="F20:J20"/>
    <mergeCell ref="F19:J19"/>
    <mergeCell ref="D21:E21"/>
    <mergeCell ref="G14:H14"/>
    <mergeCell ref="I14:K14"/>
    <mergeCell ref="B18:C18"/>
    <mergeCell ref="D18:E18"/>
    <mergeCell ref="F18:J18"/>
    <mergeCell ref="B19:C19"/>
    <mergeCell ref="H1:K1"/>
    <mergeCell ref="H2:K2"/>
    <mergeCell ref="H4:K4"/>
    <mergeCell ref="H5:K5"/>
    <mergeCell ref="H7:K7"/>
    <mergeCell ref="H8:K8"/>
    <mergeCell ref="A10:K11"/>
    <mergeCell ref="A14:C14"/>
    <mergeCell ref="D14:F14"/>
    <mergeCell ref="F24:J24"/>
    <mergeCell ref="F23:J23"/>
    <mergeCell ref="D35:E35"/>
    <mergeCell ref="F35:J35"/>
    <mergeCell ref="F34:J34"/>
    <mergeCell ref="F33:J33"/>
    <mergeCell ref="D29:E29"/>
    <mergeCell ref="F32:J32"/>
    <mergeCell ref="F31:J31"/>
    <mergeCell ref="D34:E34"/>
    <mergeCell ref="F22:J22"/>
    <mergeCell ref="F21:J21"/>
    <mergeCell ref="D26:E26"/>
    <mergeCell ref="F28:J28"/>
    <mergeCell ref="F27:J27"/>
    <mergeCell ref="F26:J26"/>
    <mergeCell ref="F25:J25"/>
    <mergeCell ref="D33:E33"/>
    <mergeCell ref="D31:E31"/>
    <mergeCell ref="D32:E32"/>
    <mergeCell ref="F30:J30"/>
    <mergeCell ref="F29:J29"/>
    <mergeCell ref="B26:C26"/>
    <mergeCell ref="B30:C30"/>
    <mergeCell ref="B31:C31"/>
    <mergeCell ref="D27:E27"/>
    <mergeCell ref="D30:E30"/>
  </mergeCells>
  <phoneticPr fontId="2"/>
  <conditionalFormatting sqref="B16:K16">
    <cfRule type="cellIs" dxfId="27" priority="1" stopIfTrue="1" operator="equal">
      <formula>0</formula>
    </cfRule>
  </conditionalFormatting>
  <dataValidations count="1">
    <dataValidation type="list" allowBlank="1" showInputMessage="1" showErrorMessage="1" sqref="K19:K35">
      <formula1>"◎,○,△"</formula1>
    </dataValidation>
  </dataValidations>
  <pageMargins left="0.59055118110236227" right="0.59055118110236227" top="0.59055118110236227" bottom="0.59055118110236227" header="0.39370078740157483" footer="0.51181102362204722"/>
  <pageSetup paperSize="9" scale="83"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tabColor theme="9" tint="-0.249977111117893"/>
  </sheetPr>
  <dimension ref="A1:M116"/>
  <sheetViews>
    <sheetView showZeros="0" view="pageBreakPreview" zoomScaleNormal="100" zoomScaleSheetLayoutView="100" workbookViewId="0">
      <pane xSplit="4" ySplit="3" topLeftCell="F4" activePane="bottomRight" state="frozen"/>
      <selection activeCell="H7" sqref="H7:K7"/>
      <selection pane="topRight" activeCell="H7" sqref="H7:K7"/>
      <selection pane="bottomLeft" activeCell="H7" sqref="H7:K7"/>
      <selection pane="bottomRight" activeCell="H7" sqref="H7:K7"/>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B1" s="68" t="s">
        <v>239</v>
      </c>
    </row>
    <row r="2" spans="1:13" ht="15" customHeight="1" thickBot="1" x14ac:dyDescent="0.2">
      <c r="A2" s="43"/>
      <c r="B2" s="43"/>
      <c r="C2" s="43"/>
      <c r="D2" s="69"/>
      <c r="E2" s="13"/>
      <c r="F2" s="13"/>
      <c r="G2" s="13"/>
      <c r="H2" s="13"/>
      <c r="I2" s="13"/>
      <c r="J2" s="13"/>
      <c r="K2" s="26"/>
      <c r="L2" s="25"/>
    </row>
    <row r="3" spans="1:13" ht="24" customHeight="1" x14ac:dyDescent="0.15">
      <c r="A3" s="419" t="s">
        <v>120</v>
      </c>
      <c r="B3" s="294" t="s">
        <v>121</v>
      </c>
      <c r="C3" s="57" t="s">
        <v>123</v>
      </c>
      <c r="D3" s="94" t="s">
        <v>125</v>
      </c>
      <c r="E3" s="94" t="s">
        <v>0</v>
      </c>
      <c r="F3" s="94" t="s">
        <v>153</v>
      </c>
      <c r="G3" s="94" t="s">
        <v>86</v>
      </c>
      <c r="H3" s="469" t="s">
        <v>197</v>
      </c>
      <c r="I3" s="94" t="s">
        <v>87</v>
      </c>
      <c r="J3" s="94" t="s">
        <v>88</v>
      </c>
      <c r="K3" s="222" t="s">
        <v>96</v>
      </c>
      <c r="L3" s="290" t="s">
        <v>89</v>
      </c>
      <c r="M3" s="28" t="s">
        <v>91</v>
      </c>
    </row>
    <row r="4" spans="1:13" ht="13.5" customHeight="1" x14ac:dyDescent="0.15">
      <c r="A4" s="354">
        <v>8</v>
      </c>
      <c r="B4" s="355" t="s">
        <v>319</v>
      </c>
      <c r="C4" s="502" t="s">
        <v>305</v>
      </c>
      <c r="D4" s="238">
        <v>301</v>
      </c>
      <c r="E4" s="239" t="s">
        <v>105</v>
      </c>
      <c r="F4" s="240" t="s">
        <v>320</v>
      </c>
      <c r="G4" s="241">
        <v>46200</v>
      </c>
      <c r="H4" s="242">
        <v>1</v>
      </c>
      <c r="I4" s="242">
        <v>1</v>
      </c>
      <c r="J4" s="243">
        <f>G4*H4*I4</f>
        <v>46200</v>
      </c>
      <c r="K4" s="244"/>
      <c r="L4" s="245"/>
      <c r="M4" s="28" t="str">
        <f t="shared" ref="M4:M67" si="0">IF(K4="◎",J4,"")</f>
        <v/>
      </c>
    </row>
    <row r="5" spans="1:13" x14ac:dyDescent="0.15">
      <c r="A5" s="246">
        <v>8</v>
      </c>
      <c r="B5" s="247" t="s">
        <v>304</v>
      </c>
      <c r="C5" s="498" t="s">
        <v>305</v>
      </c>
      <c r="D5" s="249">
        <v>302</v>
      </c>
      <c r="E5" s="250" t="s">
        <v>105</v>
      </c>
      <c r="F5" s="251" t="s">
        <v>321</v>
      </c>
      <c r="G5" s="252">
        <v>49720</v>
      </c>
      <c r="H5" s="253">
        <v>1</v>
      </c>
      <c r="I5" s="253">
        <v>1</v>
      </c>
      <c r="J5" s="254">
        <f>G5*H5*I5</f>
        <v>49720</v>
      </c>
      <c r="K5" s="255"/>
      <c r="L5" s="256"/>
      <c r="M5" s="28" t="str">
        <f t="shared" si="0"/>
        <v/>
      </c>
    </row>
    <row r="6" spans="1:13" x14ac:dyDescent="0.15">
      <c r="A6" s="246">
        <v>8</v>
      </c>
      <c r="B6" s="247" t="s">
        <v>322</v>
      </c>
      <c r="C6" s="498" t="s">
        <v>305</v>
      </c>
      <c r="D6" s="249">
        <v>303</v>
      </c>
      <c r="E6" s="250" t="s">
        <v>105</v>
      </c>
      <c r="F6" s="251" t="s">
        <v>323</v>
      </c>
      <c r="G6" s="252">
        <v>17340</v>
      </c>
      <c r="H6" s="253">
        <v>1</v>
      </c>
      <c r="I6" s="253">
        <v>1</v>
      </c>
      <c r="J6" s="254">
        <f t="shared" ref="J6:J69" si="1">G6*H6*I6</f>
        <v>17340</v>
      </c>
      <c r="K6" s="255"/>
      <c r="L6" s="256"/>
      <c r="M6" s="28" t="str">
        <f t="shared" si="0"/>
        <v/>
      </c>
    </row>
    <row r="7" spans="1:13" x14ac:dyDescent="0.15">
      <c r="A7" s="246"/>
      <c r="B7" s="247"/>
      <c r="C7" s="248"/>
      <c r="D7" s="249">
        <v>304</v>
      </c>
      <c r="E7" s="250"/>
      <c r="F7" s="251"/>
      <c r="G7" s="252"/>
      <c r="H7" s="253"/>
      <c r="I7" s="253"/>
      <c r="J7" s="254">
        <f t="shared" si="1"/>
        <v>0</v>
      </c>
      <c r="K7" s="255"/>
      <c r="L7" s="256"/>
      <c r="M7" s="28" t="str">
        <f t="shared" si="0"/>
        <v/>
      </c>
    </row>
    <row r="8" spans="1:13" x14ac:dyDescent="0.15">
      <c r="A8" s="246"/>
      <c r="B8" s="247"/>
      <c r="C8" s="248"/>
      <c r="D8" s="249">
        <v>305</v>
      </c>
      <c r="E8" s="250"/>
      <c r="F8" s="251"/>
      <c r="G8" s="252"/>
      <c r="H8" s="253"/>
      <c r="I8" s="253"/>
      <c r="J8" s="254">
        <f t="shared" si="1"/>
        <v>0</v>
      </c>
      <c r="K8" s="255"/>
      <c r="L8" s="256"/>
      <c r="M8" s="28" t="str">
        <f t="shared" si="0"/>
        <v/>
      </c>
    </row>
    <row r="9" spans="1:13" x14ac:dyDescent="0.15">
      <c r="A9" s="246"/>
      <c r="B9" s="247"/>
      <c r="C9" s="248"/>
      <c r="D9" s="249">
        <v>306</v>
      </c>
      <c r="E9" s="250"/>
      <c r="F9" s="251"/>
      <c r="G9" s="252"/>
      <c r="H9" s="253"/>
      <c r="I9" s="253"/>
      <c r="J9" s="254">
        <f t="shared" si="1"/>
        <v>0</v>
      </c>
      <c r="K9" s="255"/>
      <c r="L9" s="256"/>
      <c r="M9" s="28" t="str">
        <f t="shared" si="0"/>
        <v/>
      </c>
    </row>
    <row r="10" spans="1:13" x14ac:dyDescent="0.15">
      <c r="A10" s="246"/>
      <c r="B10" s="247"/>
      <c r="C10" s="248"/>
      <c r="D10" s="249">
        <v>307</v>
      </c>
      <c r="E10" s="251"/>
      <c r="F10" s="251"/>
      <c r="G10" s="252"/>
      <c r="H10" s="253"/>
      <c r="I10" s="253"/>
      <c r="J10" s="254">
        <f t="shared" si="1"/>
        <v>0</v>
      </c>
      <c r="K10" s="255"/>
      <c r="L10" s="256"/>
      <c r="M10" s="28" t="str">
        <f t="shared" si="0"/>
        <v/>
      </c>
    </row>
    <row r="11" spans="1:13" ht="13.5" customHeight="1" x14ac:dyDescent="0.15">
      <c r="A11" s="246"/>
      <c r="B11" s="247"/>
      <c r="C11" s="248"/>
      <c r="D11" s="249">
        <v>308</v>
      </c>
      <c r="E11" s="259">
        <f>F11</f>
        <v>0</v>
      </c>
      <c r="F11" s="259"/>
      <c r="G11" s="260"/>
      <c r="H11" s="261"/>
      <c r="I11" s="261"/>
      <c r="J11" s="254">
        <f t="shared" si="1"/>
        <v>0</v>
      </c>
      <c r="K11" s="262"/>
      <c r="L11" s="263"/>
      <c r="M11" s="28" t="str">
        <f t="shared" si="0"/>
        <v/>
      </c>
    </row>
    <row r="12" spans="1:13" x14ac:dyDescent="0.15">
      <c r="A12" s="246"/>
      <c r="B12" s="247"/>
      <c r="C12" s="248"/>
      <c r="D12" s="249">
        <v>309</v>
      </c>
      <c r="E12" s="250"/>
      <c r="F12" s="250"/>
      <c r="G12" s="264"/>
      <c r="H12" s="265"/>
      <c r="I12" s="265"/>
      <c r="J12" s="254">
        <f t="shared" si="1"/>
        <v>0</v>
      </c>
      <c r="K12" s="266"/>
      <c r="L12" s="267"/>
      <c r="M12" s="28" t="str">
        <f t="shared" si="0"/>
        <v/>
      </c>
    </row>
    <row r="13" spans="1:13" x14ac:dyDescent="0.15">
      <c r="A13" s="246"/>
      <c r="B13" s="247"/>
      <c r="C13" s="248"/>
      <c r="D13" s="249">
        <v>310</v>
      </c>
      <c r="E13" s="250"/>
      <c r="F13" s="250"/>
      <c r="G13" s="264"/>
      <c r="H13" s="265"/>
      <c r="I13" s="265"/>
      <c r="J13" s="254">
        <f t="shared" si="1"/>
        <v>0</v>
      </c>
      <c r="K13" s="255"/>
      <c r="L13" s="256"/>
      <c r="M13" s="28" t="str">
        <f t="shared" si="0"/>
        <v/>
      </c>
    </row>
    <row r="14" spans="1:13" ht="13.5" customHeight="1" x14ac:dyDescent="0.15">
      <c r="A14" s="246"/>
      <c r="B14" s="247"/>
      <c r="C14" s="248"/>
      <c r="D14" s="249">
        <v>311</v>
      </c>
      <c r="E14" s="251"/>
      <c r="F14" s="251"/>
      <c r="G14" s="252"/>
      <c r="H14" s="253"/>
      <c r="I14" s="253"/>
      <c r="J14" s="254">
        <f t="shared" si="1"/>
        <v>0</v>
      </c>
      <c r="K14" s="269"/>
      <c r="L14" s="256"/>
      <c r="M14" s="28" t="str">
        <f t="shared" si="0"/>
        <v/>
      </c>
    </row>
    <row r="15" spans="1:13" x14ac:dyDescent="0.15">
      <c r="A15" s="246"/>
      <c r="B15" s="247"/>
      <c r="C15" s="248"/>
      <c r="D15" s="249">
        <v>312</v>
      </c>
      <c r="E15" s="270"/>
      <c r="F15" s="270"/>
      <c r="G15" s="271"/>
      <c r="H15" s="272"/>
      <c r="I15" s="272"/>
      <c r="J15" s="254">
        <f t="shared" si="1"/>
        <v>0</v>
      </c>
      <c r="K15" s="273"/>
      <c r="L15" s="274"/>
      <c r="M15" s="28" t="str">
        <f t="shared" si="0"/>
        <v/>
      </c>
    </row>
    <row r="16" spans="1:13" x14ac:dyDescent="0.15">
      <c r="A16" s="246"/>
      <c r="B16" s="247"/>
      <c r="C16" s="248"/>
      <c r="D16" s="249">
        <v>313</v>
      </c>
      <c r="E16" s="251"/>
      <c r="F16" s="251"/>
      <c r="G16" s="252"/>
      <c r="H16" s="253"/>
      <c r="I16" s="253"/>
      <c r="J16" s="254">
        <f t="shared" si="1"/>
        <v>0</v>
      </c>
      <c r="K16" s="255"/>
      <c r="L16" s="256"/>
      <c r="M16" s="28" t="str">
        <f t="shared" si="0"/>
        <v/>
      </c>
    </row>
    <row r="17" spans="1:13" x14ac:dyDescent="0.15">
      <c r="A17" s="246"/>
      <c r="B17" s="247"/>
      <c r="C17" s="248"/>
      <c r="D17" s="249">
        <v>314</v>
      </c>
      <c r="E17" s="251"/>
      <c r="F17" s="251"/>
      <c r="G17" s="252"/>
      <c r="H17" s="253"/>
      <c r="I17" s="253"/>
      <c r="J17" s="254">
        <f t="shared" si="1"/>
        <v>0</v>
      </c>
      <c r="K17" s="255"/>
      <c r="L17" s="256"/>
      <c r="M17" s="28" t="str">
        <f t="shared" si="0"/>
        <v/>
      </c>
    </row>
    <row r="18" spans="1:13" x14ac:dyDescent="0.15">
      <c r="A18" s="246"/>
      <c r="B18" s="247"/>
      <c r="C18" s="248"/>
      <c r="D18" s="249">
        <v>315</v>
      </c>
      <c r="E18" s="251"/>
      <c r="F18" s="251"/>
      <c r="G18" s="252"/>
      <c r="H18" s="253"/>
      <c r="I18" s="253"/>
      <c r="J18" s="254">
        <f t="shared" si="1"/>
        <v>0</v>
      </c>
      <c r="K18" s="255"/>
      <c r="L18" s="256"/>
      <c r="M18" s="28" t="str">
        <f t="shared" si="0"/>
        <v/>
      </c>
    </row>
    <row r="19" spans="1:13" x14ac:dyDescent="0.15">
      <c r="A19" s="246"/>
      <c r="B19" s="247"/>
      <c r="C19" s="248"/>
      <c r="D19" s="249">
        <v>316</v>
      </c>
      <c r="E19" s="251"/>
      <c r="F19" s="251"/>
      <c r="G19" s="252"/>
      <c r="H19" s="253"/>
      <c r="I19" s="253"/>
      <c r="J19" s="254">
        <f t="shared" si="1"/>
        <v>0</v>
      </c>
      <c r="K19" s="255"/>
      <c r="L19" s="256"/>
      <c r="M19" s="28" t="str">
        <f t="shared" si="0"/>
        <v/>
      </c>
    </row>
    <row r="20" spans="1:13" x14ac:dyDescent="0.15">
      <c r="A20" s="246"/>
      <c r="B20" s="247"/>
      <c r="C20" s="248"/>
      <c r="D20" s="249">
        <v>317</v>
      </c>
      <c r="E20" s="251"/>
      <c r="F20" s="251"/>
      <c r="G20" s="252"/>
      <c r="H20" s="253"/>
      <c r="I20" s="253"/>
      <c r="J20" s="254">
        <f t="shared" si="1"/>
        <v>0</v>
      </c>
      <c r="K20" s="255"/>
      <c r="L20" s="256"/>
      <c r="M20" s="28" t="str">
        <f t="shared" si="0"/>
        <v/>
      </c>
    </row>
    <row r="21" spans="1:13" x14ac:dyDescent="0.15">
      <c r="A21" s="246"/>
      <c r="B21" s="247"/>
      <c r="C21" s="248"/>
      <c r="D21" s="249">
        <v>318</v>
      </c>
      <c r="E21" s="251"/>
      <c r="F21" s="251"/>
      <c r="G21" s="252"/>
      <c r="H21" s="253"/>
      <c r="I21" s="253"/>
      <c r="J21" s="254">
        <f t="shared" si="1"/>
        <v>0</v>
      </c>
      <c r="K21" s="255"/>
      <c r="L21" s="256"/>
      <c r="M21" s="28" t="str">
        <f t="shared" si="0"/>
        <v/>
      </c>
    </row>
    <row r="22" spans="1:13" x14ac:dyDescent="0.15">
      <c r="A22" s="246"/>
      <c r="B22" s="247"/>
      <c r="C22" s="248"/>
      <c r="D22" s="249">
        <v>319</v>
      </c>
      <c r="E22" s="251"/>
      <c r="F22" s="251"/>
      <c r="G22" s="252"/>
      <c r="H22" s="253"/>
      <c r="I22" s="253"/>
      <c r="J22" s="254">
        <f t="shared" si="1"/>
        <v>0</v>
      </c>
      <c r="K22" s="255"/>
      <c r="L22" s="256"/>
      <c r="M22" s="28" t="str">
        <f t="shared" si="0"/>
        <v/>
      </c>
    </row>
    <row r="23" spans="1:13" x14ac:dyDescent="0.15">
      <c r="A23" s="246"/>
      <c r="B23" s="247"/>
      <c r="C23" s="248"/>
      <c r="D23" s="249">
        <v>320</v>
      </c>
      <c r="E23" s="251"/>
      <c r="F23" s="251"/>
      <c r="G23" s="252"/>
      <c r="H23" s="253"/>
      <c r="I23" s="253"/>
      <c r="J23" s="254">
        <f t="shared" si="1"/>
        <v>0</v>
      </c>
      <c r="K23" s="255"/>
      <c r="L23" s="256"/>
      <c r="M23" s="28" t="str">
        <f t="shared" si="0"/>
        <v/>
      </c>
    </row>
    <row r="24" spans="1:13" x14ac:dyDescent="0.15">
      <c r="A24" s="246"/>
      <c r="B24" s="275"/>
      <c r="C24" s="248"/>
      <c r="D24" s="249">
        <v>321</v>
      </c>
      <c r="E24" s="250"/>
      <c r="F24" s="251"/>
      <c r="G24" s="252"/>
      <c r="H24" s="253"/>
      <c r="I24" s="253"/>
      <c r="J24" s="254">
        <f t="shared" si="1"/>
        <v>0</v>
      </c>
      <c r="K24" s="255"/>
      <c r="L24" s="256"/>
      <c r="M24" s="28" t="str">
        <f t="shared" si="0"/>
        <v/>
      </c>
    </row>
    <row r="25" spans="1:13" x14ac:dyDescent="0.15">
      <c r="A25" s="246"/>
      <c r="B25" s="275"/>
      <c r="C25" s="248"/>
      <c r="D25" s="249">
        <v>322</v>
      </c>
      <c r="E25" s="250"/>
      <c r="F25" s="251"/>
      <c r="G25" s="252"/>
      <c r="H25" s="253"/>
      <c r="I25" s="253"/>
      <c r="J25" s="254">
        <f t="shared" si="1"/>
        <v>0</v>
      </c>
      <c r="K25" s="255"/>
      <c r="L25" s="256"/>
      <c r="M25" s="28" t="str">
        <f t="shared" si="0"/>
        <v/>
      </c>
    </row>
    <row r="26" spans="1:13" x14ac:dyDescent="0.15">
      <c r="A26" s="246"/>
      <c r="B26" s="275"/>
      <c r="C26" s="248"/>
      <c r="D26" s="249">
        <v>323</v>
      </c>
      <c r="E26" s="250"/>
      <c r="F26" s="251"/>
      <c r="G26" s="252"/>
      <c r="H26" s="253"/>
      <c r="I26" s="253"/>
      <c r="J26" s="254">
        <f t="shared" si="1"/>
        <v>0</v>
      </c>
      <c r="K26" s="255"/>
      <c r="L26" s="256"/>
      <c r="M26" s="28" t="str">
        <f t="shared" si="0"/>
        <v/>
      </c>
    </row>
    <row r="27" spans="1:13" x14ac:dyDescent="0.15">
      <c r="A27" s="246"/>
      <c r="B27" s="275"/>
      <c r="C27" s="248"/>
      <c r="D27" s="249">
        <v>324</v>
      </c>
      <c r="E27" s="250"/>
      <c r="F27" s="251"/>
      <c r="G27" s="252"/>
      <c r="H27" s="253"/>
      <c r="I27" s="253"/>
      <c r="J27" s="254">
        <f t="shared" si="1"/>
        <v>0</v>
      </c>
      <c r="K27" s="255"/>
      <c r="L27" s="256"/>
      <c r="M27" s="28" t="str">
        <f t="shared" si="0"/>
        <v/>
      </c>
    </row>
    <row r="28" spans="1:13" x14ac:dyDescent="0.15">
      <c r="A28" s="246"/>
      <c r="B28" s="275"/>
      <c r="C28" s="248"/>
      <c r="D28" s="249">
        <v>325</v>
      </c>
      <c r="E28" s="250"/>
      <c r="F28" s="251"/>
      <c r="G28" s="252"/>
      <c r="H28" s="253"/>
      <c r="I28" s="253"/>
      <c r="J28" s="254">
        <f t="shared" si="1"/>
        <v>0</v>
      </c>
      <c r="K28" s="255"/>
      <c r="L28" s="256"/>
      <c r="M28" s="28" t="str">
        <f t="shared" si="0"/>
        <v/>
      </c>
    </row>
    <row r="29" spans="1:13" x14ac:dyDescent="0.15">
      <c r="A29" s="246"/>
      <c r="B29" s="275"/>
      <c r="C29" s="248"/>
      <c r="D29" s="249">
        <v>326</v>
      </c>
      <c r="E29" s="250"/>
      <c r="F29" s="251"/>
      <c r="G29" s="252"/>
      <c r="H29" s="253"/>
      <c r="I29" s="253"/>
      <c r="J29" s="254">
        <f t="shared" si="1"/>
        <v>0</v>
      </c>
      <c r="K29" s="255"/>
      <c r="L29" s="256"/>
      <c r="M29" s="28" t="str">
        <f t="shared" si="0"/>
        <v/>
      </c>
    </row>
    <row r="30" spans="1:13" x14ac:dyDescent="0.15">
      <c r="A30" s="246"/>
      <c r="B30" s="275"/>
      <c r="C30" s="248"/>
      <c r="D30" s="249">
        <v>327</v>
      </c>
      <c r="E30" s="250"/>
      <c r="F30" s="251"/>
      <c r="G30" s="252"/>
      <c r="H30" s="253"/>
      <c r="I30" s="253"/>
      <c r="J30" s="254">
        <f t="shared" si="1"/>
        <v>0</v>
      </c>
      <c r="K30" s="255"/>
      <c r="L30" s="256"/>
      <c r="M30" s="28" t="str">
        <f t="shared" si="0"/>
        <v/>
      </c>
    </row>
    <row r="31" spans="1:13" x14ac:dyDescent="0.15">
      <c r="A31" s="246"/>
      <c r="B31" s="275"/>
      <c r="C31" s="248"/>
      <c r="D31" s="249">
        <v>328</v>
      </c>
      <c r="E31" s="250"/>
      <c r="F31" s="251"/>
      <c r="G31" s="252"/>
      <c r="H31" s="253"/>
      <c r="I31" s="253"/>
      <c r="J31" s="254">
        <f t="shared" si="1"/>
        <v>0</v>
      </c>
      <c r="K31" s="255"/>
      <c r="L31" s="256"/>
      <c r="M31" s="28" t="str">
        <f t="shared" si="0"/>
        <v/>
      </c>
    </row>
    <row r="32" spans="1:13" x14ac:dyDescent="0.15">
      <c r="A32" s="246"/>
      <c r="B32" s="275"/>
      <c r="C32" s="248"/>
      <c r="D32" s="249">
        <v>329</v>
      </c>
      <c r="E32" s="250"/>
      <c r="F32" s="251"/>
      <c r="G32" s="252"/>
      <c r="H32" s="253"/>
      <c r="I32" s="253"/>
      <c r="J32" s="254">
        <f t="shared" si="1"/>
        <v>0</v>
      </c>
      <c r="K32" s="255"/>
      <c r="L32" s="256"/>
      <c r="M32" s="28" t="str">
        <f t="shared" si="0"/>
        <v/>
      </c>
    </row>
    <row r="33" spans="1:13" x14ac:dyDescent="0.15">
      <c r="A33" s="246"/>
      <c r="B33" s="275"/>
      <c r="C33" s="248"/>
      <c r="D33" s="249">
        <v>330</v>
      </c>
      <c r="E33" s="251"/>
      <c r="F33" s="251"/>
      <c r="G33" s="252"/>
      <c r="H33" s="253"/>
      <c r="I33" s="253"/>
      <c r="J33" s="254">
        <f t="shared" si="1"/>
        <v>0</v>
      </c>
      <c r="K33" s="255"/>
      <c r="L33" s="256"/>
      <c r="M33" s="28" t="str">
        <f t="shared" si="0"/>
        <v/>
      </c>
    </row>
    <row r="34" spans="1:13" x14ac:dyDescent="0.15">
      <c r="A34" s="246"/>
      <c r="B34" s="275"/>
      <c r="C34" s="248"/>
      <c r="D34" s="249">
        <v>331</v>
      </c>
      <c r="E34" s="251"/>
      <c r="F34" s="251"/>
      <c r="G34" s="252"/>
      <c r="H34" s="253"/>
      <c r="I34" s="253"/>
      <c r="J34" s="254">
        <f t="shared" si="1"/>
        <v>0</v>
      </c>
      <c r="K34" s="255"/>
      <c r="L34" s="256"/>
      <c r="M34" s="28" t="str">
        <f t="shared" si="0"/>
        <v/>
      </c>
    </row>
    <row r="35" spans="1:13" x14ac:dyDescent="0.15">
      <c r="A35" s="246"/>
      <c r="B35" s="275"/>
      <c r="C35" s="248"/>
      <c r="D35" s="249">
        <v>332</v>
      </c>
      <c r="E35" s="251"/>
      <c r="F35" s="251"/>
      <c r="G35" s="252"/>
      <c r="H35" s="253"/>
      <c r="I35" s="253"/>
      <c r="J35" s="254">
        <f t="shared" si="1"/>
        <v>0</v>
      </c>
      <c r="K35" s="255"/>
      <c r="L35" s="256"/>
      <c r="M35" s="28" t="str">
        <f t="shared" si="0"/>
        <v/>
      </c>
    </row>
    <row r="36" spans="1:13" x14ac:dyDescent="0.15">
      <c r="A36" s="246"/>
      <c r="B36" s="275"/>
      <c r="C36" s="248"/>
      <c r="D36" s="249">
        <v>333</v>
      </c>
      <c r="E36" s="251"/>
      <c r="F36" s="251"/>
      <c r="G36" s="252"/>
      <c r="H36" s="253"/>
      <c r="I36" s="253"/>
      <c r="J36" s="254">
        <f t="shared" si="1"/>
        <v>0</v>
      </c>
      <c r="K36" s="255"/>
      <c r="L36" s="256"/>
      <c r="M36" s="28" t="str">
        <f t="shared" si="0"/>
        <v/>
      </c>
    </row>
    <row r="37" spans="1:13" x14ac:dyDescent="0.15">
      <c r="A37" s="246"/>
      <c r="B37" s="275"/>
      <c r="C37" s="248"/>
      <c r="D37" s="249">
        <v>334</v>
      </c>
      <c r="E37" s="251"/>
      <c r="F37" s="251"/>
      <c r="G37" s="252"/>
      <c r="H37" s="253"/>
      <c r="I37" s="253"/>
      <c r="J37" s="254">
        <f t="shared" si="1"/>
        <v>0</v>
      </c>
      <c r="K37" s="255"/>
      <c r="L37" s="256"/>
      <c r="M37" s="28" t="str">
        <f t="shared" si="0"/>
        <v/>
      </c>
    </row>
    <row r="38" spans="1:13" x14ac:dyDescent="0.15">
      <c r="A38" s="246"/>
      <c r="B38" s="275"/>
      <c r="C38" s="248"/>
      <c r="D38" s="249">
        <v>335</v>
      </c>
      <c r="E38" s="251"/>
      <c r="F38" s="251"/>
      <c r="G38" s="252"/>
      <c r="H38" s="253"/>
      <c r="I38" s="253"/>
      <c r="J38" s="254">
        <f t="shared" si="1"/>
        <v>0</v>
      </c>
      <c r="K38" s="255"/>
      <c r="L38" s="256"/>
      <c r="M38" s="28" t="str">
        <f t="shared" si="0"/>
        <v/>
      </c>
    </row>
    <row r="39" spans="1:13" x14ac:dyDescent="0.15">
      <c r="A39" s="246"/>
      <c r="B39" s="275"/>
      <c r="C39" s="248"/>
      <c r="D39" s="249">
        <v>336</v>
      </c>
      <c r="E39" s="251"/>
      <c r="F39" s="251"/>
      <c r="G39" s="252"/>
      <c r="H39" s="253"/>
      <c r="I39" s="253"/>
      <c r="J39" s="254">
        <f t="shared" si="1"/>
        <v>0</v>
      </c>
      <c r="K39" s="255"/>
      <c r="L39" s="256"/>
      <c r="M39" s="28" t="str">
        <f t="shared" si="0"/>
        <v/>
      </c>
    </row>
    <row r="40" spans="1:13" x14ac:dyDescent="0.15">
      <c r="A40" s="246"/>
      <c r="B40" s="275"/>
      <c r="C40" s="248"/>
      <c r="D40" s="249">
        <v>337</v>
      </c>
      <c r="E40" s="251"/>
      <c r="F40" s="251"/>
      <c r="G40" s="252"/>
      <c r="H40" s="253"/>
      <c r="I40" s="253"/>
      <c r="J40" s="254">
        <f t="shared" si="1"/>
        <v>0</v>
      </c>
      <c r="K40" s="255"/>
      <c r="L40" s="256"/>
      <c r="M40" s="28" t="str">
        <f t="shared" si="0"/>
        <v/>
      </c>
    </row>
    <row r="41" spans="1:13" x14ac:dyDescent="0.15">
      <c r="A41" s="246"/>
      <c r="B41" s="275"/>
      <c r="C41" s="248"/>
      <c r="D41" s="249">
        <v>338</v>
      </c>
      <c r="E41" s="251"/>
      <c r="F41" s="251"/>
      <c r="G41" s="252"/>
      <c r="H41" s="253"/>
      <c r="I41" s="253"/>
      <c r="J41" s="254">
        <f t="shared" si="1"/>
        <v>0</v>
      </c>
      <c r="K41" s="255"/>
      <c r="L41" s="256"/>
      <c r="M41" s="28" t="str">
        <f t="shared" si="0"/>
        <v/>
      </c>
    </row>
    <row r="42" spans="1:13" x14ac:dyDescent="0.15">
      <c r="A42" s="246"/>
      <c r="B42" s="275"/>
      <c r="C42" s="248"/>
      <c r="D42" s="249">
        <v>339</v>
      </c>
      <c r="E42" s="251"/>
      <c r="F42" s="251"/>
      <c r="G42" s="252"/>
      <c r="H42" s="253"/>
      <c r="I42" s="253"/>
      <c r="J42" s="254">
        <f t="shared" si="1"/>
        <v>0</v>
      </c>
      <c r="K42" s="255"/>
      <c r="L42" s="256"/>
      <c r="M42" s="28" t="str">
        <f t="shared" si="0"/>
        <v/>
      </c>
    </row>
    <row r="43" spans="1:13" x14ac:dyDescent="0.15">
      <c r="A43" s="246"/>
      <c r="B43" s="275"/>
      <c r="C43" s="248"/>
      <c r="D43" s="249">
        <v>340</v>
      </c>
      <c r="E43" s="251"/>
      <c r="F43" s="251"/>
      <c r="G43" s="252"/>
      <c r="H43" s="253"/>
      <c r="I43" s="253"/>
      <c r="J43" s="254">
        <f t="shared" si="1"/>
        <v>0</v>
      </c>
      <c r="K43" s="255"/>
      <c r="L43" s="256"/>
      <c r="M43" s="28" t="str">
        <f t="shared" si="0"/>
        <v/>
      </c>
    </row>
    <row r="44" spans="1:13" x14ac:dyDescent="0.15">
      <c r="A44" s="246"/>
      <c r="B44" s="247"/>
      <c r="C44" s="248"/>
      <c r="D44" s="249">
        <v>341</v>
      </c>
      <c r="E44" s="259"/>
      <c r="F44" s="270"/>
      <c r="G44" s="271"/>
      <c r="H44" s="272"/>
      <c r="I44" s="272"/>
      <c r="J44" s="254">
        <f t="shared" si="1"/>
        <v>0</v>
      </c>
      <c r="K44" s="273"/>
      <c r="L44" s="274"/>
      <c r="M44" s="28" t="str">
        <f t="shared" si="0"/>
        <v/>
      </c>
    </row>
    <row r="45" spans="1:13" x14ac:dyDescent="0.15">
      <c r="A45" s="246"/>
      <c r="B45" s="247"/>
      <c r="C45" s="248"/>
      <c r="D45" s="249">
        <v>342</v>
      </c>
      <c r="E45" s="250"/>
      <c r="F45" s="251"/>
      <c r="G45" s="252"/>
      <c r="H45" s="253"/>
      <c r="I45" s="253"/>
      <c r="J45" s="254">
        <f t="shared" si="1"/>
        <v>0</v>
      </c>
      <c r="K45" s="255"/>
      <c r="L45" s="256"/>
      <c r="M45" s="28" t="str">
        <f t="shared" si="0"/>
        <v/>
      </c>
    </row>
    <row r="46" spans="1:13" x14ac:dyDescent="0.15">
      <c r="A46" s="246"/>
      <c r="B46" s="247"/>
      <c r="C46" s="248"/>
      <c r="D46" s="249">
        <v>343</v>
      </c>
      <c r="E46" s="250"/>
      <c r="F46" s="251"/>
      <c r="G46" s="252"/>
      <c r="H46" s="253"/>
      <c r="I46" s="253"/>
      <c r="J46" s="254">
        <f t="shared" si="1"/>
        <v>0</v>
      </c>
      <c r="K46" s="255"/>
      <c r="L46" s="256"/>
      <c r="M46" s="28" t="str">
        <f t="shared" si="0"/>
        <v/>
      </c>
    </row>
    <row r="47" spans="1:13" x14ac:dyDescent="0.15">
      <c r="A47" s="246"/>
      <c r="B47" s="247"/>
      <c r="C47" s="248"/>
      <c r="D47" s="249">
        <v>344</v>
      </c>
      <c r="E47" s="250"/>
      <c r="F47" s="251"/>
      <c r="G47" s="252"/>
      <c r="H47" s="253"/>
      <c r="I47" s="253"/>
      <c r="J47" s="254">
        <f t="shared" si="1"/>
        <v>0</v>
      </c>
      <c r="K47" s="255"/>
      <c r="L47" s="256"/>
      <c r="M47" s="28" t="str">
        <f t="shared" si="0"/>
        <v/>
      </c>
    </row>
    <row r="48" spans="1:13" x14ac:dyDescent="0.15">
      <c r="A48" s="246"/>
      <c r="B48" s="247"/>
      <c r="C48" s="248"/>
      <c r="D48" s="249">
        <v>345</v>
      </c>
      <c r="E48" s="250"/>
      <c r="F48" s="251"/>
      <c r="G48" s="252"/>
      <c r="H48" s="253"/>
      <c r="I48" s="253"/>
      <c r="J48" s="254">
        <f t="shared" si="1"/>
        <v>0</v>
      </c>
      <c r="K48" s="255"/>
      <c r="L48" s="256"/>
      <c r="M48" s="28" t="str">
        <f t="shared" si="0"/>
        <v/>
      </c>
    </row>
    <row r="49" spans="1:13" x14ac:dyDescent="0.15">
      <c r="A49" s="246"/>
      <c r="B49" s="247"/>
      <c r="C49" s="248"/>
      <c r="D49" s="249">
        <v>346</v>
      </c>
      <c r="E49" s="250"/>
      <c r="F49" s="251"/>
      <c r="G49" s="252"/>
      <c r="H49" s="253"/>
      <c r="I49" s="253"/>
      <c r="J49" s="254">
        <f t="shared" si="1"/>
        <v>0</v>
      </c>
      <c r="K49" s="255"/>
      <c r="L49" s="256"/>
      <c r="M49" s="28" t="str">
        <f t="shared" si="0"/>
        <v/>
      </c>
    </row>
    <row r="50" spans="1:13" x14ac:dyDescent="0.15">
      <c r="A50" s="246"/>
      <c r="B50" s="247"/>
      <c r="C50" s="248"/>
      <c r="D50" s="249">
        <v>347</v>
      </c>
      <c r="E50" s="250"/>
      <c r="F50" s="251"/>
      <c r="G50" s="252"/>
      <c r="H50" s="253"/>
      <c r="I50" s="253"/>
      <c r="J50" s="254">
        <f t="shared" si="1"/>
        <v>0</v>
      </c>
      <c r="K50" s="255"/>
      <c r="L50" s="256"/>
      <c r="M50" s="28" t="str">
        <f t="shared" si="0"/>
        <v/>
      </c>
    </row>
    <row r="51" spans="1:13" x14ac:dyDescent="0.15">
      <c r="A51" s="246"/>
      <c r="B51" s="247"/>
      <c r="C51" s="248"/>
      <c r="D51" s="249">
        <v>348</v>
      </c>
      <c r="E51" s="250"/>
      <c r="F51" s="251"/>
      <c r="G51" s="252"/>
      <c r="H51" s="253"/>
      <c r="I51" s="253"/>
      <c r="J51" s="254">
        <f t="shared" si="1"/>
        <v>0</v>
      </c>
      <c r="K51" s="255"/>
      <c r="L51" s="256"/>
      <c r="M51" s="28" t="str">
        <f t="shared" si="0"/>
        <v/>
      </c>
    </row>
    <row r="52" spans="1:13" x14ac:dyDescent="0.15">
      <c r="A52" s="246"/>
      <c r="B52" s="247"/>
      <c r="C52" s="248"/>
      <c r="D52" s="249">
        <v>349</v>
      </c>
      <c r="E52" s="250"/>
      <c r="F52" s="251"/>
      <c r="G52" s="252"/>
      <c r="H52" s="253"/>
      <c r="I52" s="253"/>
      <c r="J52" s="254">
        <f t="shared" si="1"/>
        <v>0</v>
      </c>
      <c r="K52" s="255"/>
      <c r="L52" s="256"/>
      <c r="M52" s="28" t="str">
        <f t="shared" si="0"/>
        <v/>
      </c>
    </row>
    <row r="53" spans="1:13" x14ac:dyDescent="0.15">
      <c r="A53" s="246"/>
      <c r="B53" s="247"/>
      <c r="C53" s="248"/>
      <c r="D53" s="249">
        <v>350</v>
      </c>
      <c r="E53" s="250"/>
      <c r="F53" s="250"/>
      <c r="G53" s="264"/>
      <c r="H53" s="265"/>
      <c r="I53" s="265"/>
      <c r="J53" s="254">
        <f t="shared" si="1"/>
        <v>0</v>
      </c>
      <c r="K53" s="266"/>
      <c r="L53" s="267"/>
      <c r="M53" s="28" t="str">
        <f t="shared" si="0"/>
        <v/>
      </c>
    </row>
    <row r="54" spans="1:13" x14ac:dyDescent="0.15">
      <c r="A54" s="276"/>
      <c r="B54" s="277"/>
      <c r="C54" s="476"/>
      <c r="D54" s="249">
        <v>351</v>
      </c>
      <c r="E54" s="251"/>
      <c r="F54" s="251"/>
      <c r="G54" s="252"/>
      <c r="H54" s="253"/>
      <c r="I54" s="253"/>
      <c r="J54" s="254">
        <f t="shared" si="1"/>
        <v>0</v>
      </c>
      <c r="K54" s="255"/>
      <c r="L54" s="256"/>
      <c r="M54" s="28" t="str">
        <f t="shared" si="0"/>
        <v/>
      </c>
    </row>
    <row r="55" spans="1:13" x14ac:dyDescent="0.15">
      <c r="A55" s="276"/>
      <c r="B55" s="277"/>
      <c r="C55" s="476"/>
      <c r="D55" s="249">
        <v>352</v>
      </c>
      <c r="E55" s="251"/>
      <c r="F55" s="251"/>
      <c r="G55" s="252"/>
      <c r="H55" s="253"/>
      <c r="I55" s="253"/>
      <c r="J55" s="254">
        <f t="shared" si="1"/>
        <v>0</v>
      </c>
      <c r="K55" s="255"/>
      <c r="L55" s="256"/>
      <c r="M55" s="28" t="str">
        <f t="shared" si="0"/>
        <v/>
      </c>
    </row>
    <row r="56" spans="1:13" x14ac:dyDescent="0.15">
      <c r="A56" s="276"/>
      <c r="B56" s="277"/>
      <c r="C56" s="476"/>
      <c r="D56" s="249">
        <v>353</v>
      </c>
      <c r="E56" s="251"/>
      <c r="F56" s="251"/>
      <c r="G56" s="252"/>
      <c r="H56" s="253"/>
      <c r="I56" s="253"/>
      <c r="J56" s="254">
        <f t="shared" si="1"/>
        <v>0</v>
      </c>
      <c r="K56" s="255"/>
      <c r="L56" s="256"/>
      <c r="M56" s="28" t="str">
        <f t="shared" si="0"/>
        <v/>
      </c>
    </row>
    <row r="57" spans="1:13" x14ac:dyDescent="0.15">
      <c r="A57" s="276"/>
      <c r="B57" s="277"/>
      <c r="C57" s="476"/>
      <c r="D57" s="249">
        <v>354</v>
      </c>
      <c r="E57" s="251"/>
      <c r="F57" s="251"/>
      <c r="G57" s="252"/>
      <c r="H57" s="253"/>
      <c r="I57" s="253"/>
      <c r="J57" s="254">
        <f t="shared" si="1"/>
        <v>0</v>
      </c>
      <c r="K57" s="255"/>
      <c r="L57" s="256"/>
      <c r="M57" s="28" t="str">
        <f t="shared" si="0"/>
        <v/>
      </c>
    </row>
    <row r="58" spans="1:13" x14ac:dyDescent="0.15">
      <c r="A58" s="276"/>
      <c r="B58" s="277"/>
      <c r="C58" s="476"/>
      <c r="D58" s="249">
        <v>355</v>
      </c>
      <c r="E58" s="251"/>
      <c r="F58" s="251"/>
      <c r="G58" s="252"/>
      <c r="H58" s="253"/>
      <c r="I58" s="253"/>
      <c r="J58" s="254">
        <f t="shared" si="1"/>
        <v>0</v>
      </c>
      <c r="K58" s="255"/>
      <c r="L58" s="256"/>
      <c r="M58" s="28" t="str">
        <f t="shared" si="0"/>
        <v/>
      </c>
    </row>
    <row r="59" spans="1:13" x14ac:dyDescent="0.15">
      <c r="A59" s="276"/>
      <c r="B59" s="277"/>
      <c r="C59" s="476"/>
      <c r="D59" s="249">
        <v>356</v>
      </c>
      <c r="E59" s="251"/>
      <c r="F59" s="251"/>
      <c r="G59" s="252"/>
      <c r="H59" s="253"/>
      <c r="I59" s="253"/>
      <c r="J59" s="254">
        <f t="shared" si="1"/>
        <v>0</v>
      </c>
      <c r="K59" s="255"/>
      <c r="L59" s="256"/>
      <c r="M59" s="28" t="str">
        <f t="shared" si="0"/>
        <v/>
      </c>
    </row>
    <row r="60" spans="1:13" x14ac:dyDescent="0.15">
      <c r="A60" s="276"/>
      <c r="B60" s="277"/>
      <c r="C60" s="476"/>
      <c r="D60" s="249">
        <v>357</v>
      </c>
      <c r="E60" s="251"/>
      <c r="F60" s="251"/>
      <c r="G60" s="252"/>
      <c r="H60" s="253"/>
      <c r="I60" s="253"/>
      <c r="J60" s="254">
        <f t="shared" si="1"/>
        <v>0</v>
      </c>
      <c r="K60" s="255"/>
      <c r="L60" s="256"/>
      <c r="M60" s="28" t="str">
        <f t="shared" si="0"/>
        <v/>
      </c>
    </row>
    <row r="61" spans="1:13" x14ac:dyDescent="0.15">
      <c r="A61" s="276"/>
      <c r="B61" s="277"/>
      <c r="C61" s="476"/>
      <c r="D61" s="249">
        <v>358</v>
      </c>
      <c r="E61" s="251"/>
      <c r="F61" s="251"/>
      <c r="G61" s="252"/>
      <c r="H61" s="253"/>
      <c r="I61" s="253"/>
      <c r="J61" s="254">
        <f t="shared" si="1"/>
        <v>0</v>
      </c>
      <c r="K61" s="255"/>
      <c r="L61" s="256"/>
      <c r="M61" s="28" t="str">
        <f t="shared" si="0"/>
        <v/>
      </c>
    </row>
    <row r="62" spans="1:13" x14ac:dyDescent="0.15">
      <c r="A62" s="276"/>
      <c r="B62" s="277"/>
      <c r="C62" s="476"/>
      <c r="D62" s="249">
        <v>359</v>
      </c>
      <c r="E62" s="251"/>
      <c r="F62" s="251"/>
      <c r="G62" s="252"/>
      <c r="H62" s="253"/>
      <c r="I62" s="253"/>
      <c r="J62" s="254">
        <f t="shared" si="1"/>
        <v>0</v>
      </c>
      <c r="K62" s="255"/>
      <c r="L62" s="256"/>
      <c r="M62" s="28" t="str">
        <f t="shared" si="0"/>
        <v/>
      </c>
    </row>
    <row r="63" spans="1:13" x14ac:dyDescent="0.15">
      <c r="A63" s="276"/>
      <c r="B63" s="277"/>
      <c r="C63" s="476"/>
      <c r="D63" s="249">
        <v>360</v>
      </c>
      <c r="E63" s="251"/>
      <c r="F63" s="251"/>
      <c r="G63" s="252"/>
      <c r="H63" s="253"/>
      <c r="I63" s="253"/>
      <c r="J63" s="254">
        <f t="shared" si="1"/>
        <v>0</v>
      </c>
      <c r="K63" s="255"/>
      <c r="L63" s="256"/>
      <c r="M63" s="28" t="str">
        <f t="shared" si="0"/>
        <v/>
      </c>
    </row>
    <row r="64" spans="1:13" x14ac:dyDescent="0.15">
      <c r="A64" s="246"/>
      <c r="B64" s="247"/>
      <c r="C64" s="248"/>
      <c r="D64" s="249">
        <v>361</v>
      </c>
      <c r="E64" s="259"/>
      <c r="F64" s="270"/>
      <c r="G64" s="271"/>
      <c r="H64" s="272"/>
      <c r="I64" s="272"/>
      <c r="J64" s="254">
        <f t="shared" si="1"/>
        <v>0</v>
      </c>
      <c r="K64" s="273"/>
      <c r="L64" s="274"/>
      <c r="M64" s="28" t="str">
        <f t="shared" si="0"/>
        <v/>
      </c>
    </row>
    <row r="65" spans="1:13" x14ac:dyDescent="0.15">
      <c r="A65" s="246"/>
      <c r="B65" s="247"/>
      <c r="C65" s="248"/>
      <c r="D65" s="249">
        <v>362</v>
      </c>
      <c r="E65" s="250"/>
      <c r="F65" s="251"/>
      <c r="G65" s="252"/>
      <c r="H65" s="253"/>
      <c r="I65" s="253"/>
      <c r="J65" s="254">
        <f t="shared" si="1"/>
        <v>0</v>
      </c>
      <c r="K65" s="255"/>
      <c r="L65" s="256"/>
      <c r="M65" s="28" t="str">
        <f t="shared" si="0"/>
        <v/>
      </c>
    </row>
    <row r="66" spans="1:13" x14ac:dyDescent="0.15">
      <c r="A66" s="246"/>
      <c r="B66" s="247"/>
      <c r="C66" s="248"/>
      <c r="D66" s="249">
        <v>363</v>
      </c>
      <c r="E66" s="250"/>
      <c r="F66" s="251"/>
      <c r="G66" s="252"/>
      <c r="H66" s="253"/>
      <c r="I66" s="253"/>
      <c r="J66" s="254">
        <f t="shared" si="1"/>
        <v>0</v>
      </c>
      <c r="K66" s="255"/>
      <c r="L66" s="256"/>
      <c r="M66" s="28" t="str">
        <f t="shared" si="0"/>
        <v/>
      </c>
    </row>
    <row r="67" spans="1:13" x14ac:dyDescent="0.15">
      <c r="A67" s="246"/>
      <c r="B67" s="247"/>
      <c r="C67" s="248"/>
      <c r="D67" s="249">
        <v>364</v>
      </c>
      <c r="E67" s="250"/>
      <c r="F67" s="251"/>
      <c r="G67" s="252"/>
      <c r="H67" s="253"/>
      <c r="I67" s="253"/>
      <c r="J67" s="254">
        <f t="shared" si="1"/>
        <v>0</v>
      </c>
      <c r="K67" s="255"/>
      <c r="L67" s="256"/>
      <c r="M67" s="28" t="str">
        <f t="shared" si="0"/>
        <v/>
      </c>
    </row>
    <row r="68" spans="1:13" x14ac:dyDescent="0.15">
      <c r="A68" s="246"/>
      <c r="B68" s="247"/>
      <c r="C68" s="248"/>
      <c r="D68" s="249">
        <v>365</v>
      </c>
      <c r="E68" s="250"/>
      <c r="F68" s="251"/>
      <c r="G68" s="252"/>
      <c r="H68" s="253"/>
      <c r="I68" s="253"/>
      <c r="J68" s="254">
        <f t="shared" si="1"/>
        <v>0</v>
      </c>
      <c r="K68" s="255"/>
      <c r="L68" s="256"/>
      <c r="M68" s="28" t="str">
        <f t="shared" ref="M68:M102" si="2">IF(K68="◎",J68,"")</f>
        <v/>
      </c>
    </row>
    <row r="69" spans="1:13" x14ac:dyDescent="0.15">
      <c r="A69" s="246"/>
      <c r="B69" s="247"/>
      <c r="C69" s="248"/>
      <c r="D69" s="249">
        <v>366</v>
      </c>
      <c r="E69" s="250"/>
      <c r="F69" s="251"/>
      <c r="G69" s="252"/>
      <c r="H69" s="253"/>
      <c r="I69" s="253"/>
      <c r="J69" s="254">
        <f t="shared" si="1"/>
        <v>0</v>
      </c>
      <c r="K69" s="255"/>
      <c r="L69" s="256"/>
      <c r="M69" s="28" t="str">
        <f t="shared" si="2"/>
        <v/>
      </c>
    </row>
    <row r="70" spans="1:13" x14ac:dyDescent="0.15">
      <c r="A70" s="246"/>
      <c r="B70" s="247"/>
      <c r="C70" s="248"/>
      <c r="D70" s="249">
        <v>367</v>
      </c>
      <c r="E70" s="250"/>
      <c r="F70" s="251"/>
      <c r="G70" s="252"/>
      <c r="H70" s="253"/>
      <c r="I70" s="253"/>
      <c r="J70" s="254">
        <f t="shared" ref="J70:J103" si="3">G70*H70*I70</f>
        <v>0</v>
      </c>
      <c r="K70" s="255"/>
      <c r="L70" s="256"/>
      <c r="M70" s="28" t="str">
        <f t="shared" si="2"/>
        <v/>
      </c>
    </row>
    <row r="71" spans="1:13" x14ac:dyDescent="0.15">
      <c r="A71" s="246"/>
      <c r="B71" s="247"/>
      <c r="C71" s="248"/>
      <c r="D71" s="249">
        <v>368</v>
      </c>
      <c r="E71" s="250"/>
      <c r="F71" s="251"/>
      <c r="G71" s="252"/>
      <c r="H71" s="253"/>
      <c r="I71" s="253"/>
      <c r="J71" s="254">
        <f t="shared" si="3"/>
        <v>0</v>
      </c>
      <c r="K71" s="255"/>
      <c r="L71" s="256"/>
      <c r="M71" s="28" t="str">
        <f t="shared" si="2"/>
        <v/>
      </c>
    </row>
    <row r="72" spans="1:13" x14ac:dyDescent="0.15">
      <c r="A72" s="246"/>
      <c r="B72" s="247"/>
      <c r="C72" s="248"/>
      <c r="D72" s="249">
        <v>369</v>
      </c>
      <c r="E72" s="250"/>
      <c r="F72" s="251"/>
      <c r="G72" s="252"/>
      <c r="H72" s="253"/>
      <c r="I72" s="253"/>
      <c r="J72" s="254">
        <f t="shared" si="3"/>
        <v>0</v>
      </c>
      <c r="K72" s="255"/>
      <c r="L72" s="256"/>
      <c r="M72" s="28" t="str">
        <f t="shared" si="2"/>
        <v/>
      </c>
    </row>
    <row r="73" spans="1:13" x14ac:dyDescent="0.15">
      <c r="A73" s="246"/>
      <c r="B73" s="247"/>
      <c r="C73" s="248"/>
      <c r="D73" s="249">
        <v>370</v>
      </c>
      <c r="E73" s="250"/>
      <c r="F73" s="250"/>
      <c r="G73" s="264"/>
      <c r="H73" s="265"/>
      <c r="I73" s="265"/>
      <c r="J73" s="254">
        <f t="shared" si="3"/>
        <v>0</v>
      </c>
      <c r="K73" s="266"/>
      <c r="L73" s="267"/>
      <c r="M73" s="28" t="str">
        <f t="shared" si="2"/>
        <v/>
      </c>
    </row>
    <row r="74" spans="1:13" x14ac:dyDescent="0.15">
      <c r="A74" s="246"/>
      <c r="B74" s="247"/>
      <c r="C74" s="248"/>
      <c r="D74" s="249">
        <v>371</v>
      </c>
      <c r="E74" s="250"/>
      <c r="F74" s="251"/>
      <c r="G74" s="252"/>
      <c r="H74" s="253"/>
      <c r="I74" s="253"/>
      <c r="J74" s="254">
        <f t="shared" si="3"/>
        <v>0</v>
      </c>
      <c r="K74" s="255"/>
      <c r="L74" s="256"/>
      <c r="M74" s="28" t="str">
        <f t="shared" si="2"/>
        <v/>
      </c>
    </row>
    <row r="75" spans="1:13" x14ac:dyDescent="0.15">
      <c r="A75" s="246"/>
      <c r="B75" s="247"/>
      <c r="C75" s="248"/>
      <c r="D75" s="249">
        <v>372</v>
      </c>
      <c r="E75" s="250"/>
      <c r="F75" s="251"/>
      <c r="G75" s="252"/>
      <c r="H75" s="253"/>
      <c r="I75" s="253"/>
      <c r="J75" s="254">
        <f t="shared" si="3"/>
        <v>0</v>
      </c>
      <c r="K75" s="255"/>
      <c r="L75" s="256"/>
      <c r="M75" s="28" t="str">
        <f t="shared" si="2"/>
        <v/>
      </c>
    </row>
    <row r="76" spans="1:13" x14ac:dyDescent="0.15">
      <c r="A76" s="246"/>
      <c r="B76" s="247"/>
      <c r="C76" s="248"/>
      <c r="D76" s="249">
        <v>373</v>
      </c>
      <c r="E76" s="250"/>
      <c r="F76" s="251"/>
      <c r="G76" s="252"/>
      <c r="H76" s="253"/>
      <c r="I76" s="253"/>
      <c r="J76" s="254">
        <f t="shared" si="3"/>
        <v>0</v>
      </c>
      <c r="K76" s="255"/>
      <c r="L76" s="256"/>
      <c r="M76" s="28" t="str">
        <f t="shared" si="2"/>
        <v/>
      </c>
    </row>
    <row r="77" spans="1:13" x14ac:dyDescent="0.15">
      <c r="A77" s="246"/>
      <c r="B77" s="247"/>
      <c r="C77" s="248"/>
      <c r="D77" s="249">
        <v>374</v>
      </c>
      <c r="E77" s="250"/>
      <c r="F77" s="251"/>
      <c r="G77" s="252"/>
      <c r="H77" s="253"/>
      <c r="I77" s="253"/>
      <c r="J77" s="254">
        <f t="shared" si="3"/>
        <v>0</v>
      </c>
      <c r="K77" s="255"/>
      <c r="L77" s="256"/>
      <c r="M77" s="28" t="str">
        <f t="shared" si="2"/>
        <v/>
      </c>
    </row>
    <row r="78" spans="1:13" x14ac:dyDescent="0.15">
      <c r="A78" s="246"/>
      <c r="B78" s="247"/>
      <c r="C78" s="248"/>
      <c r="D78" s="249">
        <v>375</v>
      </c>
      <c r="E78" s="250"/>
      <c r="F78" s="251"/>
      <c r="G78" s="252"/>
      <c r="H78" s="253"/>
      <c r="I78" s="253"/>
      <c r="J78" s="254">
        <f t="shared" si="3"/>
        <v>0</v>
      </c>
      <c r="K78" s="255"/>
      <c r="L78" s="256"/>
      <c r="M78" s="28" t="str">
        <f t="shared" si="2"/>
        <v/>
      </c>
    </row>
    <row r="79" spans="1:13" x14ac:dyDescent="0.15">
      <c r="A79" s="246"/>
      <c r="B79" s="247"/>
      <c r="C79" s="248"/>
      <c r="D79" s="249">
        <v>376</v>
      </c>
      <c r="E79" s="250"/>
      <c r="F79" s="251"/>
      <c r="G79" s="252"/>
      <c r="H79" s="253"/>
      <c r="I79" s="253"/>
      <c r="J79" s="254">
        <f t="shared" si="3"/>
        <v>0</v>
      </c>
      <c r="K79" s="255"/>
      <c r="L79" s="256"/>
      <c r="M79" s="28" t="str">
        <f t="shared" si="2"/>
        <v/>
      </c>
    </row>
    <row r="80" spans="1:13" x14ac:dyDescent="0.15">
      <c r="A80" s="246"/>
      <c r="B80" s="247"/>
      <c r="C80" s="248"/>
      <c r="D80" s="249">
        <v>377</v>
      </c>
      <c r="E80" s="250"/>
      <c r="F80" s="251"/>
      <c r="G80" s="252"/>
      <c r="H80" s="253"/>
      <c r="I80" s="253"/>
      <c r="J80" s="254">
        <f t="shared" si="3"/>
        <v>0</v>
      </c>
      <c r="K80" s="255"/>
      <c r="L80" s="256"/>
      <c r="M80" s="28" t="str">
        <f t="shared" si="2"/>
        <v/>
      </c>
    </row>
    <row r="81" spans="1:13" x14ac:dyDescent="0.15">
      <c r="A81" s="246"/>
      <c r="B81" s="247"/>
      <c r="C81" s="248"/>
      <c r="D81" s="249">
        <v>378</v>
      </c>
      <c r="E81" s="250"/>
      <c r="F81" s="251"/>
      <c r="G81" s="252"/>
      <c r="H81" s="253"/>
      <c r="I81" s="253"/>
      <c r="J81" s="254">
        <f t="shared" si="3"/>
        <v>0</v>
      </c>
      <c r="K81" s="255"/>
      <c r="L81" s="256"/>
      <c r="M81" s="28" t="str">
        <f t="shared" si="2"/>
        <v/>
      </c>
    </row>
    <row r="82" spans="1:13" x14ac:dyDescent="0.15">
      <c r="A82" s="246"/>
      <c r="B82" s="247"/>
      <c r="C82" s="248"/>
      <c r="D82" s="249">
        <v>379</v>
      </c>
      <c r="E82" s="250"/>
      <c r="F82" s="251"/>
      <c r="G82" s="252"/>
      <c r="H82" s="253"/>
      <c r="I82" s="253"/>
      <c r="J82" s="254">
        <f t="shared" si="3"/>
        <v>0</v>
      </c>
      <c r="K82" s="255"/>
      <c r="L82" s="256"/>
      <c r="M82" s="28" t="str">
        <f t="shared" si="2"/>
        <v/>
      </c>
    </row>
    <row r="83" spans="1:13" x14ac:dyDescent="0.15">
      <c r="A83" s="246"/>
      <c r="B83" s="247"/>
      <c r="C83" s="248"/>
      <c r="D83" s="249">
        <v>380</v>
      </c>
      <c r="E83" s="251"/>
      <c r="F83" s="251"/>
      <c r="G83" s="252"/>
      <c r="H83" s="253"/>
      <c r="I83" s="253"/>
      <c r="J83" s="254">
        <f t="shared" si="3"/>
        <v>0</v>
      </c>
      <c r="K83" s="255"/>
      <c r="L83" s="256"/>
      <c r="M83" s="28" t="str">
        <f t="shared" si="2"/>
        <v/>
      </c>
    </row>
    <row r="84" spans="1:13" x14ac:dyDescent="0.15">
      <c r="A84" s="246"/>
      <c r="B84" s="247"/>
      <c r="C84" s="248"/>
      <c r="D84" s="249">
        <v>381</v>
      </c>
      <c r="E84" s="259"/>
      <c r="F84" s="270"/>
      <c r="G84" s="271"/>
      <c r="H84" s="272"/>
      <c r="I84" s="272"/>
      <c r="J84" s="254">
        <f t="shared" si="3"/>
        <v>0</v>
      </c>
      <c r="K84" s="273"/>
      <c r="L84" s="274"/>
      <c r="M84" s="28" t="str">
        <f t="shared" si="2"/>
        <v/>
      </c>
    </row>
    <row r="85" spans="1:13" x14ac:dyDescent="0.15">
      <c r="A85" s="246"/>
      <c r="B85" s="247"/>
      <c r="C85" s="248"/>
      <c r="D85" s="249">
        <v>382</v>
      </c>
      <c r="E85" s="250"/>
      <c r="F85" s="251"/>
      <c r="G85" s="252"/>
      <c r="H85" s="253"/>
      <c r="I85" s="253"/>
      <c r="J85" s="254">
        <f t="shared" si="3"/>
        <v>0</v>
      </c>
      <c r="K85" s="255"/>
      <c r="L85" s="256"/>
      <c r="M85" s="28" t="str">
        <f t="shared" si="2"/>
        <v/>
      </c>
    </row>
    <row r="86" spans="1:13" x14ac:dyDescent="0.15">
      <c r="A86" s="246"/>
      <c r="B86" s="247"/>
      <c r="C86" s="248"/>
      <c r="D86" s="249">
        <v>383</v>
      </c>
      <c r="E86" s="250"/>
      <c r="F86" s="251"/>
      <c r="G86" s="252"/>
      <c r="H86" s="253"/>
      <c r="I86" s="253"/>
      <c r="J86" s="254">
        <f t="shared" si="3"/>
        <v>0</v>
      </c>
      <c r="K86" s="255"/>
      <c r="L86" s="256"/>
      <c r="M86" s="28" t="str">
        <f t="shared" si="2"/>
        <v/>
      </c>
    </row>
    <row r="87" spans="1:13" x14ac:dyDescent="0.15">
      <c r="A87" s="246"/>
      <c r="B87" s="247"/>
      <c r="C87" s="248"/>
      <c r="D87" s="249">
        <v>384</v>
      </c>
      <c r="E87" s="250"/>
      <c r="F87" s="251"/>
      <c r="G87" s="252"/>
      <c r="H87" s="253"/>
      <c r="I87" s="253"/>
      <c r="J87" s="254">
        <f t="shared" si="3"/>
        <v>0</v>
      </c>
      <c r="K87" s="255"/>
      <c r="L87" s="256"/>
      <c r="M87" s="28" t="str">
        <f t="shared" si="2"/>
        <v/>
      </c>
    </row>
    <row r="88" spans="1:13" x14ac:dyDescent="0.15">
      <c r="A88" s="246"/>
      <c r="B88" s="247"/>
      <c r="C88" s="248"/>
      <c r="D88" s="249">
        <v>385</v>
      </c>
      <c r="E88" s="250"/>
      <c r="F88" s="251"/>
      <c r="G88" s="252"/>
      <c r="H88" s="253"/>
      <c r="I88" s="253"/>
      <c r="J88" s="254">
        <f t="shared" si="3"/>
        <v>0</v>
      </c>
      <c r="K88" s="255"/>
      <c r="L88" s="256"/>
      <c r="M88" s="28" t="str">
        <f t="shared" si="2"/>
        <v/>
      </c>
    </row>
    <row r="89" spans="1:13" x14ac:dyDescent="0.15">
      <c r="A89" s="246"/>
      <c r="B89" s="247"/>
      <c r="C89" s="248"/>
      <c r="D89" s="249">
        <v>386</v>
      </c>
      <c r="E89" s="250"/>
      <c r="F89" s="251"/>
      <c r="G89" s="252"/>
      <c r="H89" s="253"/>
      <c r="I89" s="253"/>
      <c r="J89" s="254">
        <f t="shared" si="3"/>
        <v>0</v>
      </c>
      <c r="K89" s="255"/>
      <c r="L89" s="256"/>
      <c r="M89" s="28" t="str">
        <f t="shared" si="2"/>
        <v/>
      </c>
    </row>
    <row r="90" spans="1:13" x14ac:dyDescent="0.15">
      <c r="A90" s="246"/>
      <c r="B90" s="247"/>
      <c r="C90" s="248"/>
      <c r="D90" s="249">
        <v>387</v>
      </c>
      <c r="E90" s="250"/>
      <c r="F90" s="251"/>
      <c r="G90" s="252"/>
      <c r="H90" s="253"/>
      <c r="I90" s="253"/>
      <c r="J90" s="254">
        <f t="shared" si="3"/>
        <v>0</v>
      </c>
      <c r="K90" s="255"/>
      <c r="L90" s="256"/>
      <c r="M90" s="28" t="str">
        <f t="shared" si="2"/>
        <v/>
      </c>
    </row>
    <row r="91" spans="1:13" x14ac:dyDescent="0.15">
      <c r="A91" s="246"/>
      <c r="B91" s="247"/>
      <c r="C91" s="248"/>
      <c r="D91" s="249">
        <v>388</v>
      </c>
      <c r="E91" s="250"/>
      <c r="F91" s="251"/>
      <c r="G91" s="252"/>
      <c r="H91" s="253"/>
      <c r="I91" s="253"/>
      <c r="J91" s="254">
        <f t="shared" si="3"/>
        <v>0</v>
      </c>
      <c r="K91" s="255"/>
      <c r="L91" s="256"/>
      <c r="M91" s="28" t="str">
        <f t="shared" si="2"/>
        <v/>
      </c>
    </row>
    <row r="92" spans="1:13" x14ac:dyDescent="0.15">
      <c r="A92" s="246"/>
      <c r="B92" s="247"/>
      <c r="C92" s="248"/>
      <c r="D92" s="249">
        <v>389</v>
      </c>
      <c r="E92" s="250"/>
      <c r="F92" s="251"/>
      <c r="G92" s="252"/>
      <c r="H92" s="253"/>
      <c r="I92" s="253"/>
      <c r="J92" s="254">
        <f t="shared" si="3"/>
        <v>0</v>
      </c>
      <c r="K92" s="255"/>
      <c r="L92" s="256"/>
      <c r="M92" s="28" t="str">
        <f t="shared" si="2"/>
        <v/>
      </c>
    </row>
    <row r="93" spans="1:13" x14ac:dyDescent="0.15">
      <c r="A93" s="246"/>
      <c r="B93" s="247"/>
      <c r="C93" s="248"/>
      <c r="D93" s="249">
        <v>390</v>
      </c>
      <c r="E93" s="250"/>
      <c r="F93" s="250"/>
      <c r="G93" s="264"/>
      <c r="H93" s="265"/>
      <c r="I93" s="265"/>
      <c r="J93" s="254">
        <f t="shared" si="3"/>
        <v>0</v>
      </c>
      <c r="K93" s="266"/>
      <c r="L93" s="267"/>
      <c r="M93" s="28" t="str">
        <f t="shared" si="2"/>
        <v/>
      </c>
    </row>
    <row r="94" spans="1:13" x14ac:dyDescent="0.15">
      <c r="A94" s="246"/>
      <c r="B94" s="247"/>
      <c r="C94" s="248"/>
      <c r="D94" s="249">
        <v>391</v>
      </c>
      <c r="E94" s="251"/>
      <c r="F94" s="251"/>
      <c r="G94" s="252"/>
      <c r="H94" s="253"/>
      <c r="I94" s="253"/>
      <c r="J94" s="254">
        <f t="shared" si="3"/>
        <v>0</v>
      </c>
      <c r="K94" s="255"/>
      <c r="L94" s="256"/>
      <c r="M94" s="28" t="str">
        <f t="shared" si="2"/>
        <v/>
      </c>
    </row>
    <row r="95" spans="1:13" x14ac:dyDescent="0.15">
      <c r="A95" s="246"/>
      <c r="B95" s="247"/>
      <c r="C95" s="248"/>
      <c r="D95" s="249">
        <v>392</v>
      </c>
      <c r="E95" s="251"/>
      <c r="F95" s="251"/>
      <c r="G95" s="252"/>
      <c r="H95" s="253"/>
      <c r="I95" s="253"/>
      <c r="J95" s="254">
        <f t="shared" si="3"/>
        <v>0</v>
      </c>
      <c r="K95" s="255"/>
      <c r="L95" s="256"/>
      <c r="M95" s="28" t="str">
        <f t="shared" si="2"/>
        <v/>
      </c>
    </row>
    <row r="96" spans="1:13" x14ac:dyDescent="0.15">
      <c r="A96" s="246"/>
      <c r="B96" s="247"/>
      <c r="C96" s="248"/>
      <c r="D96" s="249">
        <v>393</v>
      </c>
      <c r="E96" s="251"/>
      <c r="F96" s="251"/>
      <c r="G96" s="252"/>
      <c r="H96" s="253"/>
      <c r="I96" s="253"/>
      <c r="J96" s="254">
        <f t="shared" si="3"/>
        <v>0</v>
      </c>
      <c r="K96" s="255"/>
      <c r="L96" s="256"/>
      <c r="M96" s="28" t="str">
        <f t="shared" si="2"/>
        <v/>
      </c>
    </row>
    <row r="97" spans="1:13" x14ac:dyDescent="0.15">
      <c r="A97" s="246"/>
      <c r="B97" s="247"/>
      <c r="C97" s="248"/>
      <c r="D97" s="249">
        <v>394</v>
      </c>
      <c r="E97" s="251"/>
      <c r="F97" s="251"/>
      <c r="G97" s="252"/>
      <c r="H97" s="253"/>
      <c r="I97" s="253"/>
      <c r="J97" s="254">
        <f t="shared" si="3"/>
        <v>0</v>
      </c>
      <c r="K97" s="255"/>
      <c r="L97" s="256"/>
      <c r="M97" s="28" t="str">
        <f t="shared" si="2"/>
        <v/>
      </c>
    </row>
    <row r="98" spans="1:13" x14ac:dyDescent="0.15">
      <c r="A98" s="246"/>
      <c r="B98" s="247"/>
      <c r="C98" s="248"/>
      <c r="D98" s="249">
        <v>395</v>
      </c>
      <c r="E98" s="251"/>
      <c r="F98" s="251"/>
      <c r="G98" s="252"/>
      <c r="H98" s="253"/>
      <c r="I98" s="253"/>
      <c r="J98" s="254">
        <f t="shared" si="3"/>
        <v>0</v>
      </c>
      <c r="K98" s="255"/>
      <c r="L98" s="256"/>
      <c r="M98" s="28" t="str">
        <f t="shared" si="2"/>
        <v/>
      </c>
    </row>
    <row r="99" spans="1:13" x14ac:dyDescent="0.15">
      <c r="A99" s="246"/>
      <c r="B99" s="247"/>
      <c r="C99" s="248"/>
      <c r="D99" s="249">
        <v>396</v>
      </c>
      <c r="E99" s="251"/>
      <c r="F99" s="251"/>
      <c r="G99" s="252"/>
      <c r="H99" s="253"/>
      <c r="I99" s="253"/>
      <c r="J99" s="254">
        <f t="shared" si="3"/>
        <v>0</v>
      </c>
      <c r="K99" s="255"/>
      <c r="L99" s="256"/>
      <c r="M99" s="28" t="str">
        <f t="shared" si="2"/>
        <v/>
      </c>
    </row>
    <row r="100" spans="1:13" x14ac:dyDescent="0.15">
      <c r="A100" s="246"/>
      <c r="B100" s="247"/>
      <c r="C100" s="248"/>
      <c r="D100" s="249">
        <v>397</v>
      </c>
      <c r="E100" s="251"/>
      <c r="F100" s="251"/>
      <c r="G100" s="252"/>
      <c r="H100" s="253"/>
      <c r="I100" s="253"/>
      <c r="J100" s="254">
        <f t="shared" si="3"/>
        <v>0</v>
      </c>
      <c r="K100" s="255"/>
      <c r="L100" s="256"/>
      <c r="M100" s="28" t="str">
        <f t="shared" si="2"/>
        <v/>
      </c>
    </row>
    <row r="101" spans="1:13" x14ac:dyDescent="0.15">
      <c r="A101" s="246"/>
      <c r="B101" s="247"/>
      <c r="C101" s="248"/>
      <c r="D101" s="249">
        <v>398</v>
      </c>
      <c r="E101" s="251"/>
      <c r="F101" s="251"/>
      <c r="G101" s="252"/>
      <c r="H101" s="253"/>
      <c r="I101" s="253"/>
      <c r="J101" s="254">
        <f t="shared" si="3"/>
        <v>0</v>
      </c>
      <c r="K101" s="255"/>
      <c r="L101" s="256"/>
      <c r="M101" s="28" t="str">
        <f t="shared" si="2"/>
        <v/>
      </c>
    </row>
    <row r="102" spans="1:13" x14ac:dyDescent="0.15">
      <c r="A102" s="246"/>
      <c r="B102" s="247"/>
      <c r="C102" s="248"/>
      <c r="D102" s="249">
        <v>399</v>
      </c>
      <c r="E102" s="251"/>
      <c r="F102" s="251"/>
      <c r="G102" s="252"/>
      <c r="H102" s="253"/>
      <c r="I102" s="253"/>
      <c r="J102" s="254">
        <f t="shared" si="3"/>
        <v>0</v>
      </c>
      <c r="K102" s="255"/>
      <c r="L102" s="256"/>
      <c r="M102" s="28" t="str">
        <f t="shared" si="2"/>
        <v/>
      </c>
    </row>
    <row r="103" spans="1:13" ht="14.25" thickBot="1" x14ac:dyDescent="0.2">
      <c r="A103" s="280"/>
      <c r="B103" s="281"/>
      <c r="C103" s="471"/>
      <c r="D103" s="282">
        <v>400</v>
      </c>
      <c r="E103" s="283"/>
      <c r="F103" s="283"/>
      <c r="G103" s="284"/>
      <c r="H103" s="285"/>
      <c r="I103" s="285"/>
      <c r="J103" s="254">
        <f t="shared" si="3"/>
        <v>0</v>
      </c>
      <c r="K103" s="287"/>
      <c r="L103" s="288"/>
      <c r="M103" s="28" t="str">
        <f>IF(K103="◎",J103,"")</f>
        <v/>
      </c>
    </row>
    <row r="104" spans="1:13" x14ac:dyDescent="0.15">
      <c r="D104" s="71"/>
      <c r="E104" s="62"/>
      <c r="F104" s="62"/>
      <c r="G104" s="47"/>
      <c r="H104" s="63"/>
      <c r="I104" s="63"/>
      <c r="J104" s="47"/>
      <c r="K104" s="35"/>
      <c r="L104" s="64"/>
    </row>
    <row r="105" spans="1:13" ht="24" customHeight="1" thickBot="1" x14ac:dyDescent="0.2">
      <c r="D105" s="384"/>
      <c r="F105" s="27" t="s">
        <v>11</v>
      </c>
      <c r="G105" s="27"/>
    </row>
    <row r="106" spans="1:13" ht="24" customHeight="1" thickBot="1" x14ac:dyDescent="0.2">
      <c r="D106" s="385"/>
      <c r="F106" s="429" t="s">
        <v>90</v>
      </c>
      <c r="G106" s="224" t="s">
        <v>237</v>
      </c>
      <c r="H106" s="600" t="s">
        <v>213</v>
      </c>
      <c r="I106" s="600"/>
      <c r="J106" s="600" t="s">
        <v>232</v>
      </c>
      <c r="K106" s="601"/>
    </row>
    <row r="107" spans="1:13" ht="14.25" thickTop="1" x14ac:dyDescent="0.15">
      <c r="D107" s="225"/>
      <c r="F107" s="291" t="s">
        <v>80</v>
      </c>
      <c r="G107" s="352">
        <f>SUMIF($E$4:$E$103,F107,$J$4:$J$103)</f>
        <v>0</v>
      </c>
      <c r="H107" s="578">
        <f>SUMIF($E$4:$E$103,F107,$M$4:$M$103)</f>
        <v>0</v>
      </c>
      <c r="I107" s="578"/>
      <c r="J107" s="578">
        <f t="shared" ref="J107:J115" si="4">G107-H107</f>
        <v>0</v>
      </c>
      <c r="K107" s="635"/>
    </row>
    <row r="108" spans="1:13" x14ac:dyDescent="0.15">
      <c r="D108" s="225"/>
      <c r="F108" s="292" t="s">
        <v>81</v>
      </c>
      <c r="G108" s="351">
        <f t="shared" ref="G108:G115" si="5">SUMIF($E$4:$E$103,F108,$J$4:$J$103)</f>
        <v>0</v>
      </c>
      <c r="H108" s="556">
        <f t="shared" ref="H108:H114" si="6">SUMIF($E$4:$E$103,F108,$M$4:$M$103)</f>
        <v>0</v>
      </c>
      <c r="I108" s="556"/>
      <c r="J108" s="556">
        <f t="shared" si="4"/>
        <v>0</v>
      </c>
      <c r="K108" s="559"/>
    </row>
    <row r="109" spans="1:13" x14ac:dyDescent="0.15">
      <c r="D109" s="225"/>
      <c r="F109" s="292" t="s">
        <v>105</v>
      </c>
      <c r="G109" s="351">
        <f t="shared" si="5"/>
        <v>113260</v>
      </c>
      <c r="H109" s="556">
        <f t="shared" si="6"/>
        <v>0</v>
      </c>
      <c r="I109" s="556"/>
      <c r="J109" s="556">
        <f t="shared" si="4"/>
        <v>113260</v>
      </c>
      <c r="K109" s="559"/>
    </row>
    <row r="110" spans="1:13" x14ac:dyDescent="0.15">
      <c r="D110" s="225"/>
      <c r="F110" s="292" t="s">
        <v>106</v>
      </c>
      <c r="G110" s="351">
        <f t="shared" si="5"/>
        <v>0</v>
      </c>
      <c r="H110" s="556">
        <f t="shared" si="6"/>
        <v>0</v>
      </c>
      <c r="I110" s="556"/>
      <c r="J110" s="556">
        <f t="shared" si="4"/>
        <v>0</v>
      </c>
      <c r="K110" s="559"/>
    </row>
    <row r="111" spans="1:13" x14ac:dyDescent="0.15">
      <c r="D111" s="225"/>
      <c r="F111" s="292" t="s">
        <v>82</v>
      </c>
      <c r="G111" s="351">
        <f t="shared" si="5"/>
        <v>0</v>
      </c>
      <c r="H111" s="556">
        <f t="shared" si="6"/>
        <v>0</v>
      </c>
      <c r="I111" s="556"/>
      <c r="J111" s="556">
        <f t="shared" si="4"/>
        <v>0</v>
      </c>
      <c r="K111" s="559"/>
    </row>
    <row r="112" spans="1:13" x14ac:dyDescent="0.15">
      <c r="D112" s="225"/>
      <c r="F112" s="292" t="s">
        <v>83</v>
      </c>
      <c r="G112" s="351">
        <f t="shared" si="5"/>
        <v>0</v>
      </c>
      <c r="H112" s="556">
        <f t="shared" si="6"/>
        <v>0</v>
      </c>
      <c r="I112" s="556"/>
      <c r="J112" s="556">
        <f t="shared" si="4"/>
        <v>0</v>
      </c>
      <c r="K112" s="559"/>
    </row>
    <row r="113" spans="4:11" x14ac:dyDescent="0.15">
      <c r="D113" s="225"/>
      <c r="F113" s="292" t="s">
        <v>84</v>
      </c>
      <c r="G113" s="351">
        <f t="shared" si="5"/>
        <v>0</v>
      </c>
      <c r="H113" s="556">
        <f t="shared" si="6"/>
        <v>0</v>
      </c>
      <c r="I113" s="556"/>
      <c r="J113" s="556">
        <f t="shared" si="4"/>
        <v>0</v>
      </c>
      <c r="K113" s="559"/>
    </row>
    <row r="114" spans="4:11" x14ac:dyDescent="0.15">
      <c r="D114" s="225"/>
      <c r="F114" s="292" t="s">
        <v>85</v>
      </c>
      <c r="G114" s="351">
        <f t="shared" si="5"/>
        <v>0</v>
      </c>
      <c r="H114" s="556">
        <f t="shared" si="6"/>
        <v>0</v>
      </c>
      <c r="I114" s="556"/>
      <c r="J114" s="556">
        <f t="shared" si="4"/>
        <v>0</v>
      </c>
      <c r="K114" s="559"/>
    </row>
    <row r="115" spans="4:11" ht="14.25" thickBot="1" x14ac:dyDescent="0.2">
      <c r="D115" s="225"/>
      <c r="F115" s="291" t="s">
        <v>117</v>
      </c>
      <c r="G115" s="351">
        <f t="shared" si="5"/>
        <v>0</v>
      </c>
      <c r="H115" s="624">
        <f>SUMIF($E$4:$E$103,F115,$M$4:$M$103)+'2-3'!I122</f>
        <v>0</v>
      </c>
      <c r="I115" s="624"/>
      <c r="J115" s="624">
        <f t="shared" si="4"/>
        <v>0</v>
      </c>
      <c r="K115" s="625"/>
    </row>
    <row r="116" spans="4:11" ht="15" thickTop="1" thickBot="1" x14ac:dyDescent="0.2">
      <c r="D116" s="385"/>
      <c r="F116" s="293" t="s">
        <v>11</v>
      </c>
      <c r="G116" s="353">
        <f>SUM(G107:G115)</f>
        <v>113260</v>
      </c>
      <c r="H116" s="621">
        <f>SUM(H107:I115)</f>
        <v>0</v>
      </c>
      <c r="I116" s="621"/>
      <c r="J116" s="621">
        <f>SUM(J107:K115)</f>
        <v>113260</v>
      </c>
      <c r="K116" s="622"/>
    </row>
  </sheetData>
  <sheetProtection sheet="1" formatCells="0" selectLockedCells="1"/>
  <mergeCells count="22">
    <mergeCell ref="H106:I106"/>
    <mergeCell ref="H107:I107"/>
    <mergeCell ref="H108:I108"/>
    <mergeCell ref="H109:I109"/>
    <mergeCell ref="H110:I110"/>
    <mergeCell ref="H111:I111"/>
    <mergeCell ref="H112:I112"/>
    <mergeCell ref="H113:I113"/>
    <mergeCell ref="H114:I114"/>
    <mergeCell ref="H115:I115"/>
    <mergeCell ref="H116:I116"/>
    <mergeCell ref="J116:K116"/>
    <mergeCell ref="J115:K115"/>
    <mergeCell ref="J114:K114"/>
    <mergeCell ref="J113:K113"/>
    <mergeCell ref="J112:K112"/>
    <mergeCell ref="J111:K111"/>
    <mergeCell ref="J110:K110"/>
    <mergeCell ref="J109:K109"/>
    <mergeCell ref="J108:K108"/>
    <mergeCell ref="J107:K107"/>
    <mergeCell ref="J106:K106"/>
  </mergeCells>
  <phoneticPr fontId="2"/>
  <conditionalFormatting sqref="J4:J103">
    <cfRule type="cellIs" dxfId="13" priority="4" stopIfTrue="1" operator="equal">
      <formula>0</formula>
    </cfRule>
  </conditionalFormatting>
  <conditionalFormatting sqref="J104">
    <cfRule type="cellIs" dxfId="12" priority="3" stopIfTrue="1" operator="equal">
      <formula>0</formula>
    </cfRule>
  </conditionalFormatting>
  <dataValidations count="2">
    <dataValidation type="list" allowBlank="1" showInputMessage="1" showErrorMessage="1" sqref="K4:K104">
      <formula1>"◎"</formula1>
    </dataValidation>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FF00"/>
    <pageSetUpPr fitToPage="1"/>
  </sheetPr>
  <dimension ref="A1:K29"/>
  <sheetViews>
    <sheetView showZeros="0" view="pageBreakPreview" zoomScaleNormal="100" zoomScaleSheetLayoutView="100" workbookViewId="0">
      <selection activeCell="H7" sqref="H7:K7"/>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156</v>
      </c>
      <c r="H1" s="531" t="s">
        <v>270</v>
      </c>
      <c r="I1" s="531"/>
      <c r="J1" s="531"/>
      <c r="K1" s="531"/>
    </row>
    <row r="2" spans="1:11" s="1" customFormat="1" ht="18" customHeight="1" x14ac:dyDescent="0.15">
      <c r="H2" s="531" t="s">
        <v>271</v>
      </c>
      <c r="I2" s="531"/>
      <c r="J2" s="531"/>
      <c r="K2" s="531"/>
    </row>
    <row r="3" spans="1:11" s="1" customFormat="1" ht="18" customHeight="1" x14ac:dyDescent="0.15">
      <c r="K3" s="2"/>
    </row>
    <row r="4" spans="1:11" s="1" customFormat="1" ht="18" customHeight="1" x14ac:dyDescent="0.15">
      <c r="H4" s="532" t="s">
        <v>281</v>
      </c>
      <c r="I4" s="532"/>
      <c r="J4" s="532"/>
      <c r="K4" s="532"/>
    </row>
    <row r="5" spans="1:11" s="1" customFormat="1" ht="18" customHeight="1" x14ac:dyDescent="0.15">
      <c r="H5" s="533">
        <v>43558</v>
      </c>
      <c r="I5" s="532"/>
      <c r="J5" s="532"/>
      <c r="K5" s="532"/>
    </row>
    <row r="6" spans="1:11" s="1" customFormat="1" ht="18" customHeight="1" x14ac:dyDescent="0.15">
      <c r="A6" s="3" t="s">
        <v>2</v>
      </c>
      <c r="H6" s="4"/>
      <c r="K6" s="11"/>
    </row>
    <row r="7" spans="1:11" s="1" customFormat="1" ht="18" customHeight="1" x14ac:dyDescent="0.15">
      <c r="A7" s="4"/>
      <c r="H7" s="532" t="s">
        <v>268</v>
      </c>
      <c r="I7" s="532"/>
      <c r="J7" s="532"/>
      <c r="K7" s="532"/>
    </row>
    <row r="8" spans="1:11" s="1" customFormat="1" ht="18" customHeight="1" x14ac:dyDescent="0.15">
      <c r="A8" s="4"/>
      <c r="H8" s="532" t="s">
        <v>269</v>
      </c>
      <c r="I8" s="532"/>
      <c r="J8" s="532"/>
      <c r="K8" s="532"/>
    </row>
    <row r="9" spans="1:11" s="1" customFormat="1" ht="42" customHeight="1" x14ac:dyDescent="0.15">
      <c r="A9" s="4"/>
      <c r="H9" s="2"/>
      <c r="K9" s="44"/>
    </row>
    <row r="10" spans="1:11" ht="24" customHeight="1" x14ac:dyDescent="0.15">
      <c r="A10" s="522" t="s">
        <v>225</v>
      </c>
      <c r="B10" s="522"/>
      <c r="C10" s="522"/>
      <c r="D10" s="522"/>
      <c r="E10" s="522"/>
      <c r="F10" s="522"/>
      <c r="G10" s="522"/>
      <c r="H10" s="522"/>
      <c r="I10" s="522"/>
      <c r="J10" s="522"/>
      <c r="K10" s="522"/>
    </row>
    <row r="11" spans="1:11" ht="24" customHeight="1" x14ac:dyDescent="0.15">
      <c r="A11" s="523"/>
      <c r="B11" s="523"/>
      <c r="C11" s="523"/>
      <c r="D11" s="523"/>
      <c r="E11" s="523"/>
      <c r="F11" s="523"/>
      <c r="G11" s="523"/>
      <c r="H11" s="523"/>
      <c r="I11" s="523"/>
      <c r="J11" s="523"/>
      <c r="K11" s="523"/>
    </row>
    <row r="12" spans="1:11" ht="24" customHeight="1" x14ac:dyDescent="0.15">
      <c r="A12" s="14" t="s">
        <v>3</v>
      </c>
      <c r="B12" s="14"/>
      <c r="C12" s="14"/>
      <c r="D12" s="14"/>
      <c r="E12" s="14"/>
      <c r="F12" s="14"/>
      <c r="G12" s="14"/>
      <c r="H12" s="6"/>
      <c r="I12" s="6"/>
      <c r="J12" s="6"/>
      <c r="K12" s="6"/>
    </row>
    <row r="13" spans="1:11" s="23" customFormat="1" ht="24" customHeight="1" thickBot="1" x14ac:dyDescent="0.2">
      <c r="A13" s="636"/>
      <c r="B13" s="605"/>
      <c r="C13" s="605"/>
      <c r="D13" s="605"/>
      <c r="E13" s="605"/>
      <c r="F13" s="605"/>
      <c r="G13" s="605"/>
      <c r="H13" s="605"/>
      <c r="I13" s="605"/>
      <c r="J13" s="605"/>
      <c r="K13" s="605"/>
    </row>
    <row r="14" spans="1:11" ht="39" customHeight="1" thickBot="1" x14ac:dyDescent="0.2">
      <c r="A14" s="19"/>
      <c r="B14" s="18" t="s">
        <v>5</v>
      </c>
      <c r="C14" s="17" t="s">
        <v>6</v>
      </c>
      <c r="D14" s="16" t="s">
        <v>104</v>
      </c>
      <c r="E14" s="16" t="s">
        <v>103</v>
      </c>
      <c r="F14" s="17" t="s">
        <v>7</v>
      </c>
      <c r="G14" s="17" t="s">
        <v>8</v>
      </c>
      <c r="H14" s="445" t="s">
        <v>200</v>
      </c>
      <c r="I14" s="16" t="s">
        <v>9</v>
      </c>
      <c r="J14" s="444" t="s">
        <v>204</v>
      </c>
      <c r="K14" s="22" t="s">
        <v>11</v>
      </c>
    </row>
    <row r="15" spans="1:11" ht="58.5" customHeight="1" thickTop="1" x14ac:dyDescent="0.15">
      <c r="A15" s="29" t="s">
        <v>229</v>
      </c>
      <c r="B15" s="449">
        <f>'随時①-2'!G27</f>
        <v>198800</v>
      </c>
      <c r="C15" s="450">
        <f>'随時①-2'!G28</f>
        <v>0</v>
      </c>
      <c r="D15" s="450">
        <f>'随時①-2'!G29</f>
        <v>0</v>
      </c>
      <c r="E15" s="450">
        <f>'随時①-2'!G30</f>
        <v>0</v>
      </c>
      <c r="F15" s="450">
        <f>'随時①-2'!G31</f>
        <v>0</v>
      </c>
      <c r="G15" s="450">
        <f>'随時①-2'!G32</f>
        <v>0</v>
      </c>
      <c r="H15" s="450">
        <f>'随時①-2'!G33</f>
        <v>0</v>
      </c>
      <c r="I15" s="450">
        <f>'随時①-2'!G34</f>
        <v>0</v>
      </c>
      <c r="J15" s="451">
        <f>'随時①-2'!G35</f>
        <v>0</v>
      </c>
      <c r="K15" s="452">
        <f>SUM(B15:J15)</f>
        <v>198800</v>
      </c>
    </row>
    <row r="16" spans="1:11" ht="58.5" customHeight="1" x14ac:dyDescent="0.15">
      <c r="A16" s="20" t="s">
        <v>215</v>
      </c>
      <c r="B16" s="453">
        <f>'随時①-2'!H27</f>
        <v>0</v>
      </c>
      <c r="C16" s="380">
        <f>'随時①-2'!H28</f>
        <v>0</v>
      </c>
      <c r="D16" s="380">
        <f>'随時①-2'!H29</f>
        <v>0</v>
      </c>
      <c r="E16" s="380">
        <f>'随時①-2'!H30</f>
        <v>0</v>
      </c>
      <c r="F16" s="380">
        <f>'随時①-2'!H31</f>
        <v>0</v>
      </c>
      <c r="G16" s="380">
        <f>'随時①-2'!H32</f>
        <v>0</v>
      </c>
      <c r="H16" s="380">
        <f>'随時①-2'!H33</f>
        <v>0</v>
      </c>
      <c r="I16" s="380">
        <f>'随時①-2'!H34</f>
        <v>0</v>
      </c>
      <c r="J16" s="454">
        <f>'随時①-2'!H35</f>
        <v>0</v>
      </c>
      <c r="K16" s="455">
        <f>SUM(B16:J16)</f>
        <v>0</v>
      </c>
    </row>
    <row r="17" spans="1:11" ht="58.5" customHeight="1" thickBot="1" x14ac:dyDescent="0.2">
      <c r="A17" s="20" t="s">
        <v>230</v>
      </c>
      <c r="B17" s="456">
        <f>B15-B16</f>
        <v>198800</v>
      </c>
      <c r="C17" s="457">
        <f>C15-C16</f>
        <v>0</v>
      </c>
      <c r="D17" s="457">
        <f t="shared" ref="D17:J17" si="0">D15-D16</f>
        <v>0</v>
      </c>
      <c r="E17" s="457">
        <f t="shared" si="0"/>
        <v>0</v>
      </c>
      <c r="F17" s="457">
        <f t="shared" si="0"/>
        <v>0</v>
      </c>
      <c r="G17" s="457">
        <f t="shared" si="0"/>
        <v>0</v>
      </c>
      <c r="H17" s="457">
        <f t="shared" si="0"/>
        <v>0</v>
      </c>
      <c r="I17" s="457">
        <f t="shared" si="0"/>
        <v>0</v>
      </c>
      <c r="J17" s="457">
        <f t="shared" si="0"/>
        <v>0</v>
      </c>
      <c r="K17" s="458">
        <f>K15-K16</f>
        <v>198800</v>
      </c>
    </row>
    <row r="18" spans="1:11" ht="39" customHeight="1" thickBot="1" x14ac:dyDescent="0.2">
      <c r="A18" s="31" t="s">
        <v>92</v>
      </c>
      <c r="B18" s="637" t="s">
        <v>282</v>
      </c>
      <c r="C18" s="638"/>
      <c r="D18" s="638"/>
      <c r="E18" s="638"/>
      <c r="F18" s="638"/>
      <c r="G18" s="638"/>
      <c r="H18" s="638"/>
      <c r="I18" s="638"/>
      <c r="J18" s="638"/>
      <c r="K18" s="639"/>
    </row>
    <row r="21" spans="1:11" x14ac:dyDescent="0.15">
      <c r="B21" s="30"/>
      <c r="C21" s="30"/>
      <c r="D21" s="30"/>
    </row>
    <row r="22" spans="1:11" x14ac:dyDescent="0.15">
      <c r="B22" s="30"/>
      <c r="C22" s="30"/>
      <c r="D22" s="30"/>
    </row>
    <row r="23" spans="1:11" x14ac:dyDescent="0.15">
      <c r="B23" s="30"/>
      <c r="C23" s="30"/>
      <c r="D23" s="30"/>
    </row>
    <row r="24" spans="1:11" x14ac:dyDescent="0.15">
      <c r="B24" s="30"/>
      <c r="C24" s="30"/>
      <c r="D24" s="30"/>
    </row>
    <row r="25" spans="1:11" x14ac:dyDescent="0.15">
      <c r="B25" s="30"/>
      <c r="C25" s="30"/>
      <c r="D25" s="30"/>
    </row>
    <row r="26" spans="1:11" x14ac:dyDescent="0.15">
      <c r="B26" s="30"/>
      <c r="C26" s="30"/>
      <c r="D26" s="30"/>
    </row>
    <row r="27" spans="1:11" x14ac:dyDescent="0.15">
      <c r="B27" s="30"/>
      <c r="C27" s="30"/>
      <c r="D27" s="30"/>
    </row>
    <row r="28" spans="1:11" x14ac:dyDescent="0.15">
      <c r="B28" s="30"/>
      <c r="C28" s="30"/>
      <c r="D28" s="30"/>
    </row>
    <row r="29" spans="1:11" x14ac:dyDescent="0.15">
      <c r="B29" s="30"/>
      <c r="C29" s="30"/>
      <c r="D29" s="30"/>
    </row>
  </sheetData>
  <sheetProtection sheet="1" formatCells="0" selectLockedCells="1"/>
  <mergeCells count="9">
    <mergeCell ref="A10:K11"/>
    <mergeCell ref="A13:K13"/>
    <mergeCell ref="B18:K18"/>
    <mergeCell ref="H1:K1"/>
    <mergeCell ref="H2:K2"/>
    <mergeCell ref="H4:K4"/>
    <mergeCell ref="H5:K5"/>
    <mergeCell ref="H7:K7"/>
    <mergeCell ref="H8:K8"/>
  </mergeCells>
  <phoneticPr fontId="2"/>
  <conditionalFormatting sqref="B15:K17">
    <cfRule type="cellIs" dxfId="11" priority="1" stopIfTrue="1" operator="equal">
      <formula>0</formula>
    </cfRule>
  </conditionalFormatting>
  <pageMargins left="0.59055118110236227" right="0.59055118110236227" top="0.59055118110236227" bottom="0.59055118110236227" header="0.31496062992125984" footer="0.31496062992125984"/>
  <pageSetup paperSize="9" scale="83" fitToHeight="0"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tabColor rgb="FFFFFF00"/>
  </sheetPr>
  <dimension ref="A1:M139"/>
  <sheetViews>
    <sheetView showZeros="0" view="pageBreakPreview" zoomScaleNormal="100" zoomScaleSheetLayoutView="100" workbookViewId="0">
      <selection activeCell="H7" sqref="H7:K7"/>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24" customWidth="1"/>
    <col min="12" max="12" width="20.625" style="5" customWidth="1"/>
    <col min="13" max="13" width="13.25" style="28" customWidth="1"/>
    <col min="14" max="16384" width="9" style="5"/>
  </cols>
  <sheetData>
    <row r="1" spans="1:13" ht="24" customHeight="1" x14ac:dyDescent="0.15">
      <c r="A1" s="43"/>
      <c r="B1" s="43" t="s">
        <v>231</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L2" s="53"/>
      <c r="M2" s="5"/>
    </row>
    <row r="3" spans="1:13" ht="24" customHeight="1" x14ac:dyDescent="0.15">
      <c r="A3" s="419" t="s">
        <v>120</v>
      </c>
      <c r="B3" s="294" t="s">
        <v>121</v>
      </c>
      <c r="C3" s="57" t="s">
        <v>123</v>
      </c>
      <c r="D3" s="386" t="s">
        <v>126</v>
      </c>
      <c r="E3" s="94" t="s">
        <v>0</v>
      </c>
      <c r="F3" s="94" t="s">
        <v>153</v>
      </c>
      <c r="G3" s="94" t="s">
        <v>86</v>
      </c>
      <c r="H3" s="469" t="s">
        <v>197</v>
      </c>
      <c r="I3" s="94" t="s">
        <v>87</v>
      </c>
      <c r="J3" s="94" t="s">
        <v>88</v>
      </c>
      <c r="K3" s="222" t="s">
        <v>96</v>
      </c>
      <c r="L3" s="290" t="s">
        <v>93</v>
      </c>
      <c r="M3" s="28" t="s">
        <v>91</v>
      </c>
    </row>
    <row r="4" spans="1:13" ht="13.5" customHeight="1" x14ac:dyDescent="0.15">
      <c r="A4" s="354">
        <v>1</v>
      </c>
      <c r="B4" s="387" t="s">
        <v>272</v>
      </c>
      <c r="C4" s="496" t="s">
        <v>273</v>
      </c>
      <c r="D4" s="238">
        <v>101</v>
      </c>
      <c r="E4" s="239" t="s">
        <v>80</v>
      </c>
      <c r="F4" s="240" t="s">
        <v>274</v>
      </c>
      <c r="G4" s="241">
        <v>3700</v>
      </c>
      <c r="H4" s="242">
        <v>1</v>
      </c>
      <c r="I4" s="242">
        <v>24</v>
      </c>
      <c r="J4" s="243">
        <f>G4*H4*I4</f>
        <v>88800</v>
      </c>
      <c r="K4" s="244"/>
      <c r="L4" s="245"/>
      <c r="M4" s="28" t="str">
        <f t="shared" ref="M4:M23" si="0">IF(K4="◎",J4,"")</f>
        <v/>
      </c>
    </row>
    <row r="5" spans="1:13" ht="13.5" customHeight="1" x14ac:dyDescent="0.15">
      <c r="A5" s="246">
        <v>2</v>
      </c>
      <c r="B5" s="388" t="s">
        <v>275</v>
      </c>
      <c r="C5" s="497" t="s">
        <v>276</v>
      </c>
      <c r="D5" s="249">
        <v>102</v>
      </c>
      <c r="E5" s="250" t="s">
        <v>80</v>
      </c>
      <c r="F5" s="251" t="s">
        <v>277</v>
      </c>
      <c r="G5" s="252">
        <v>3000</v>
      </c>
      <c r="H5" s="253">
        <v>1</v>
      </c>
      <c r="I5" s="253">
        <v>30</v>
      </c>
      <c r="J5" s="254">
        <f>G5*H5*I5</f>
        <v>90000</v>
      </c>
      <c r="K5" s="255"/>
      <c r="L5" s="256"/>
      <c r="M5" s="28" t="str">
        <f t="shared" si="0"/>
        <v/>
      </c>
    </row>
    <row r="6" spans="1:13" ht="13.5" customHeight="1" x14ac:dyDescent="0.15">
      <c r="A6" s="246">
        <v>3</v>
      </c>
      <c r="B6" s="390" t="s">
        <v>278</v>
      </c>
      <c r="C6" s="389" t="s">
        <v>279</v>
      </c>
      <c r="D6" s="249">
        <v>103</v>
      </c>
      <c r="E6" s="250" t="s">
        <v>80</v>
      </c>
      <c r="F6" s="251" t="s">
        <v>280</v>
      </c>
      <c r="G6" s="252">
        <v>20000</v>
      </c>
      <c r="H6" s="253">
        <v>1</v>
      </c>
      <c r="I6" s="253">
        <v>1</v>
      </c>
      <c r="J6" s="254">
        <f t="shared" ref="J6:J23" si="1">G6*H6*I6</f>
        <v>20000</v>
      </c>
      <c r="K6" s="255"/>
      <c r="L6" s="256"/>
      <c r="M6" s="28" t="str">
        <f t="shared" si="0"/>
        <v/>
      </c>
    </row>
    <row r="7" spans="1:13" ht="13.5" customHeight="1" x14ac:dyDescent="0.15">
      <c r="A7" s="246"/>
      <c r="B7" s="390"/>
      <c r="C7" s="389"/>
      <c r="D7" s="249">
        <v>104</v>
      </c>
      <c r="E7" s="250"/>
      <c r="F7" s="251"/>
      <c r="G7" s="252"/>
      <c r="H7" s="253"/>
      <c r="I7" s="253"/>
      <c r="J7" s="254">
        <f t="shared" si="1"/>
        <v>0</v>
      </c>
      <c r="K7" s="255"/>
      <c r="L7" s="256"/>
      <c r="M7" s="28" t="str">
        <f t="shared" si="0"/>
        <v/>
      </c>
    </row>
    <row r="8" spans="1:13" ht="13.5" customHeight="1" x14ac:dyDescent="0.15">
      <c r="A8" s="246"/>
      <c r="B8" s="390"/>
      <c r="C8" s="389"/>
      <c r="D8" s="249">
        <v>105</v>
      </c>
      <c r="E8" s="250"/>
      <c r="F8" s="251"/>
      <c r="G8" s="252"/>
      <c r="H8" s="253"/>
      <c r="I8" s="253"/>
      <c r="J8" s="254">
        <f t="shared" si="1"/>
        <v>0</v>
      </c>
      <c r="K8" s="255"/>
      <c r="L8" s="256"/>
      <c r="M8" s="28" t="str">
        <f t="shared" si="0"/>
        <v/>
      </c>
    </row>
    <row r="9" spans="1:13" ht="13.5" customHeight="1" x14ac:dyDescent="0.15">
      <c r="A9" s="246"/>
      <c r="B9" s="390"/>
      <c r="C9" s="389"/>
      <c r="D9" s="249">
        <v>106</v>
      </c>
      <c r="E9" s="250"/>
      <c r="F9" s="251"/>
      <c r="G9" s="252"/>
      <c r="H9" s="253"/>
      <c r="I9" s="253"/>
      <c r="J9" s="254">
        <f t="shared" si="1"/>
        <v>0</v>
      </c>
      <c r="K9" s="255"/>
      <c r="L9" s="256"/>
      <c r="M9" s="28" t="str">
        <f t="shared" si="0"/>
        <v/>
      </c>
    </row>
    <row r="10" spans="1:13" ht="13.5" customHeight="1" x14ac:dyDescent="0.15">
      <c r="A10" s="246"/>
      <c r="B10" s="390"/>
      <c r="C10" s="389"/>
      <c r="D10" s="249">
        <v>107</v>
      </c>
      <c r="E10" s="251"/>
      <c r="F10" s="251"/>
      <c r="G10" s="252"/>
      <c r="H10" s="253"/>
      <c r="I10" s="253"/>
      <c r="J10" s="254">
        <f t="shared" si="1"/>
        <v>0</v>
      </c>
      <c r="K10" s="255"/>
      <c r="L10" s="256"/>
      <c r="M10" s="28" t="str">
        <f t="shared" si="0"/>
        <v/>
      </c>
    </row>
    <row r="11" spans="1:13" ht="13.5" customHeight="1" x14ac:dyDescent="0.15">
      <c r="A11" s="246"/>
      <c r="B11" s="390"/>
      <c r="C11" s="391"/>
      <c r="D11" s="249">
        <v>108</v>
      </c>
      <c r="E11" s="251"/>
      <c r="F11" s="259"/>
      <c r="G11" s="252"/>
      <c r="H11" s="253"/>
      <c r="I11" s="253"/>
      <c r="J11" s="254">
        <f t="shared" si="1"/>
        <v>0</v>
      </c>
      <c r="K11" s="262"/>
      <c r="L11" s="263"/>
      <c r="M11" s="28" t="str">
        <f t="shared" si="0"/>
        <v/>
      </c>
    </row>
    <row r="12" spans="1:13" ht="13.5" customHeight="1" x14ac:dyDescent="0.15">
      <c r="A12" s="246"/>
      <c r="B12" s="390"/>
      <c r="C12" s="389"/>
      <c r="D12" s="249">
        <v>109</v>
      </c>
      <c r="E12" s="251"/>
      <c r="F12" s="250"/>
      <c r="G12" s="252"/>
      <c r="H12" s="253"/>
      <c r="I12" s="253"/>
      <c r="J12" s="254">
        <f t="shared" si="1"/>
        <v>0</v>
      </c>
      <c r="K12" s="266"/>
      <c r="L12" s="267"/>
      <c r="M12" s="28" t="str">
        <f t="shared" si="0"/>
        <v/>
      </c>
    </row>
    <row r="13" spans="1:13" ht="13.5" customHeight="1" x14ac:dyDescent="0.15">
      <c r="A13" s="246"/>
      <c r="B13" s="390"/>
      <c r="C13" s="389"/>
      <c r="D13" s="249">
        <v>110</v>
      </c>
      <c r="E13" s="251"/>
      <c r="F13" s="250"/>
      <c r="G13" s="252"/>
      <c r="H13" s="253"/>
      <c r="I13" s="253"/>
      <c r="J13" s="254">
        <f t="shared" si="1"/>
        <v>0</v>
      </c>
      <c r="K13" s="255"/>
      <c r="L13" s="256"/>
      <c r="M13" s="28" t="str">
        <f t="shared" si="0"/>
        <v/>
      </c>
    </row>
    <row r="14" spans="1:13" ht="13.5" customHeight="1" x14ac:dyDescent="0.15">
      <c r="A14" s="246"/>
      <c r="B14" s="390"/>
      <c r="C14" s="389"/>
      <c r="D14" s="249">
        <v>111</v>
      </c>
      <c r="E14" s="250"/>
      <c r="F14" s="251"/>
      <c r="G14" s="252"/>
      <c r="H14" s="253"/>
      <c r="I14" s="253"/>
      <c r="J14" s="254">
        <f t="shared" si="1"/>
        <v>0</v>
      </c>
      <c r="K14" s="255"/>
      <c r="L14" s="256"/>
      <c r="M14" s="28" t="str">
        <f t="shared" si="0"/>
        <v/>
      </c>
    </row>
    <row r="15" spans="1:13" ht="13.5" customHeight="1" x14ac:dyDescent="0.15">
      <c r="A15" s="246"/>
      <c r="B15" s="390"/>
      <c r="C15" s="389"/>
      <c r="D15" s="249">
        <v>112</v>
      </c>
      <c r="E15" s="250"/>
      <c r="F15" s="251"/>
      <c r="G15" s="252"/>
      <c r="H15" s="253"/>
      <c r="I15" s="253"/>
      <c r="J15" s="254">
        <f t="shared" si="1"/>
        <v>0</v>
      </c>
      <c r="K15" s="255"/>
      <c r="L15" s="256"/>
      <c r="M15" s="28" t="str">
        <f t="shared" si="0"/>
        <v/>
      </c>
    </row>
    <row r="16" spans="1:13" ht="13.5" customHeight="1" x14ac:dyDescent="0.15">
      <c r="A16" s="246"/>
      <c r="B16" s="390"/>
      <c r="C16" s="389"/>
      <c r="D16" s="249">
        <v>113</v>
      </c>
      <c r="E16" s="250"/>
      <c r="F16" s="251"/>
      <c r="G16" s="252"/>
      <c r="H16" s="253"/>
      <c r="I16" s="253"/>
      <c r="J16" s="254">
        <f t="shared" si="1"/>
        <v>0</v>
      </c>
      <c r="K16" s="255"/>
      <c r="L16" s="256"/>
      <c r="M16" s="28" t="str">
        <f t="shared" si="0"/>
        <v/>
      </c>
    </row>
    <row r="17" spans="1:13" ht="13.5" customHeight="1" x14ac:dyDescent="0.15">
      <c r="A17" s="246"/>
      <c r="B17" s="390"/>
      <c r="C17" s="389"/>
      <c r="D17" s="249">
        <v>114</v>
      </c>
      <c r="E17" s="250"/>
      <c r="F17" s="251"/>
      <c r="G17" s="252"/>
      <c r="H17" s="253"/>
      <c r="I17" s="253"/>
      <c r="J17" s="254">
        <f t="shared" si="1"/>
        <v>0</v>
      </c>
      <c r="K17" s="255"/>
      <c r="L17" s="256"/>
      <c r="M17" s="28" t="str">
        <f t="shared" si="0"/>
        <v/>
      </c>
    </row>
    <row r="18" spans="1:13" ht="13.5" customHeight="1" x14ac:dyDescent="0.15">
      <c r="A18" s="246"/>
      <c r="B18" s="390"/>
      <c r="C18" s="389"/>
      <c r="D18" s="249">
        <v>115</v>
      </c>
      <c r="E18" s="250"/>
      <c r="F18" s="251"/>
      <c r="G18" s="252"/>
      <c r="H18" s="253"/>
      <c r="I18" s="253"/>
      <c r="J18" s="254">
        <f t="shared" si="1"/>
        <v>0</v>
      </c>
      <c r="K18" s="255"/>
      <c r="L18" s="256"/>
      <c r="M18" s="28" t="str">
        <f t="shared" si="0"/>
        <v/>
      </c>
    </row>
    <row r="19" spans="1:13" ht="13.5" customHeight="1" x14ac:dyDescent="0.15">
      <c r="A19" s="246"/>
      <c r="B19" s="390"/>
      <c r="C19" s="389"/>
      <c r="D19" s="249">
        <v>116</v>
      </c>
      <c r="E19" s="251"/>
      <c r="F19" s="251"/>
      <c r="G19" s="252"/>
      <c r="H19" s="253"/>
      <c r="I19" s="253"/>
      <c r="J19" s="254">
        <f t="shared" si="1"/>
        <v>0</v>
      </c>
      <c r="K19" s="255"/>
      <c r="L19" s="256"/>
      <c r="M19" s="28" t="str">
        <f t="shared" si="0"/>
        <v/>
      </c>
    </row>
    <row r="20" spans="1:13" ht="13.5" customHeight="1" x14ac:dyDescent="0.15">
      <c r="A20" s="246"/>
      <c r="B20" s="390"/>
      <c r="C20" s="389"/>
      <c r="D20" s="249">
        <v>117</v>
      </c>
      <c r="E20" s="259"/>
      <c r="F20" s="251"/>
      <c r="G20" s="260"/>
      <c r="H20" s="261"/>
      <c r="I20" s="261"/>
      <c r="J20" s="254">
        <f t="shared" si="1"/>
        <v>0</v>
      </c>
      <c r="K20" s="255"/>
      <c r="L20" s="256"/>
      <c r="M20" s="28" t="str">
        <f t="shared" si="0"/>
        <v/>
      </c>
    </row>
    <row r="21" spans="1:13" ht="13.5" customHeight="1" x14ac:dyDescent="0.15">
      <c r="A21" s="246"/>
      <c r="B21" s="390"/>
      <c r="C21" s="389"/>
      <c r="D21" s="249">
        <v>118</v>
      </c>
      <c r="E21" s="250"/>
      <c r="F21" s="251"/>
      <c r="G21" s="252"/>
      <c r="H21" s="253"/>
      <c r="I21" s="253"/>
      <c r="J21" s="254">
        <f t="shared" si="1"/>
        <v>0</v>
      </c>
      <c r="K21" s="255"/>
      <c r="L21" s="256"/>
      <c r="M21" s="28" t="str">
        <f t="shared" si="0"/>
        <v/>
      </c>
    </row>
    <row r="22" spans="1:13" ht="13.5" customHeight="1" x14ac:dyDescent="0.15">
      <c r="A22" s="246"/>
      <c r="B22" s="390"/>
      <c r="C22" s="389"/>
      <c r="D22" s="249">
        <v>119</v>
      </c>
      <c r="E22" s="251"/>
      <c r="F22" s="251"/>
      <c r="G22" s="252"/>
      <c r="H22" s="253"/>
      <c r="I22" s="253"/>
      <c r="J22" s="254">
        <f t="shared" si="1"/>
        <v>0</v>
      </c>
      <c r="K22" s="255"/>
      <c r="L22" s="256"/>
      <c r="M22" s="28" t="str">
        <f t="shared" si="0"/>
        <v/>
      </c>
    </row>
    <row r="23" spans="1:13" ht="13.5" customHeight="1" thickBot="1" x14ac:dyDescent="0.2">
      <c r="A23" s="392"/>
      <c r="B23" s="393"/>
      <c r="C23" s="394"/>
      <c r="D23" s="249">
        <v>120</v>
      </c>
      <c r="E23" s="251"/>
      <c r="F23" s="251"/>
      <c r="G23" s="284"/>
      <c r="H23" s="285"/>
      <c r="I23" s="285"/>
      <c r="J23" s="254">
        <f t="shared" si="1"/>
        <v>0</v>
      </c>
      <c r="K23" s="255"/>
      <c r="L23" s="256"/>
      <c r="M23" s="28" t="str">
        <f t="shared" si="0"/>
        <v/>
      </c>
    </row>
    <row r="24" spans="1:13" x14ac:dyDescent="0.15">
      <c r="B24" s="49"/>
      <c r="C24" s="49"/>
      <c r="D24" s="62"/>
      <c r="E24" s="62"/>
      <c r="F24" s="62"/>
      <c r="G24" s="47"/>
      <c r="H24" s="63"/>
      <c r="I24" s="63"/>
      <c r="J24" s="47"/>
      <c r="K24" s="35"/>
      <c r="L24" s="64"/>
    </row>
    <row r="25" spans="1:13" ht="24" customHeight="1" thickBot="1" x14ac:dyDescent="0.2">
      <c r="B25" s="51"/>
      <c r="C25" s="51"/>
      <c r="D25" s="27"/>
      <c r="F25" s="27" t="s">
        <v>11</v>
      </c>
      <c r="G25" s="27"/>
    </row>
    <row r="26" spans="1:13" ht="13.5" customHeight="1" thickBot="1" x14ac:dyDescent="0.2">
      <c r="B26" s="51"/>
      <c r="C26" s="51"/>
      <c r="D26" s="45"/>
      <c r="F26" s="223" t="s">
        <v>90</v>
      </c>
      <c r="G26" s="224" t="s">
        <v>237</v>
      </c>
      <c r="H26" s="600" t="s">
        <v>213</v>
      </c>
      <c r="I26" s="600"/>
      <c r="J26" s="600" t="s">
        <v>232</v>
      </c>
      <c r="K26" s="601"/>
    </row>
    <row r="27" spans="1:13" ht="13.5" customHeight="1" thickTop="1" x14ac:dyDescent="0.15">
      <c r="B27" s="51"/>
      <c r="C27" s="51"/>
      <c r="D27" s="65"/>
      <c r="F27" s="291" t="s">
        <v>80</v>
      </c>
      <c r="G27" s="341">
        <f>SUMIF($E$4:$E$23,F27,$J$4:$J$23)</f>
        <v>198800</v>
      </c>
      <c r="H27" s="578">
        <f>SUMIF($E$4:$E$23,F27,$M$4:$M$23)</f>
        <v>0</v>
      </c>
      <c r="I27" s="578"/>
      <c r="J27" s="578">
        <f t="shared" ref="J27:J35" si="2">G27-H27</f>
        <v>198800</v>
      </c>
      <c r="K27" s="635"/>
    </row>
    <row r="28" spans="1:13" ht="13.5" customHeight="1" x14ac:dyDescent="0.15">
      <c r="B28" s="51"/>
      <c r="C28" s="51"/>
      <c r="D28" s="65"/>
      <c r="F28" s="292" t="s">
        <v>81</v>
      </c>
      <c r="G28" s="341">
        <f t="shared" ref="G28:G35" si="3">SUMIF($E$4:$E$23,F28,$J$4:$J$23)</f>
        <v>0</v>
      </c>
      <c r="H28" s="556">
        <f t="shared" ref="H28:H35" si="4">SUMIF($E$4:$E$23,F28,$M$4:$M$23)</f>
        <v>0</v>
      </c>
      <c r="I28" s="556"/>
      <c r="J28" s="556">
        <f t="shared" si="2"/>
        <v>0</v>
      </c>
      <c r="K28" s="559"/>
    </row>
    <row r="29" spans="1:13" ht="13.5" customHeight="1" x14ac:dyDescent="0.15">
      <c r="B29" s="51"/>
      <c r="C29" s="51"/>
      <c r="D29" s="65"/>
      <c r="F29" s="292" t="s">
        <v>105</v>
      </c>
      <c r="G29" s="341">
        <f t="shared" si="3"/>
        <v>0</v>
      </c>
      <c r="H29" s="556">
        <f t="shared" si="4"/>
        <v>0</v>
      </c>
      <c r="I29" s="556"/>
      <c r="J29" s="556">
        <f t="shared" si="2"/>
        <v>0</v>
      </c>
      <c r="K29" s="559"/>
    </row>
    <row r="30" spans="1:13" ht="13.5" customHeight="1" x14ac:dyDescent="0.15">
      <c r="B30" s="51"/>
      <c r="C30" s="51"/>
      <c r="D30" s="65"/>
      <c r="F30" s="292" t="s">
        <v>106</v>
      </c>
      <c r="G30" s="341">
        <f t="shared" si="3"/>
        <v>0</v>
      </c>
      <c r="H30" s="556">
        <f t="shared" si="4"/>
        <v>0</v>
      </c>
      <c r="I30" s="556"/>
      <c r="J30" s="556">
        <f t="shared" si="2"/>
        <v>0</v>
      </c>
      <c r="K30" s="559"/>
    </row>
    <row r="31" spans="1:13" ht="13.5" customHeight="1" x14ac:dyDescent="0.15">
      <c r="B31" s="51"/>
      <c r="C31" s="51"/>
      <c r="D31" s="65"/>
      <c r="F31" s="292" t="s">
        <v>82</v>
      </c>
      <c r="G31" s="341">
        <f t="shared" si="3"/>
        <v>0</v>
      </c>
      <c r="H31" s="556">
        <f t="shared" si="4"/>
        <v>0</v>
      </c>
      <c r="I31" s="556"/>
      <c r="J31" s="556">
        <f t="shared" si="2"/>
        <v>0</v>
      </c>
      <c r="K31" s="559"/>
    </row>
    <row r="32" spans="1:13" ht="13.5" customHeight="1" x14ac:dyDescent="0.15">
      <c r="B32" s="51"/>
      <c r="C32" s="51"/>
      <c r="D32" s="65"/>
      <c r="F32" s="292" t="s">
        <v>83</v>
      </c>
      <c r="G32" s="341">
        <f t="shared" si="3"/>
        <v>0</v>
      </c>
      <c r="H32" s="556">
        <f t="shared" si="4"/>
        <v>0</v>
      </c>
      <c r="I32" s="556"/>
      <c r="J32" s="556">
        <f t="shared" si="2"/>
        <v>0</v>
      </c>
      <c r="K32" s="559"/>
    </row>
    <row r="33" spans="2:11" ht="13.5" customHeight="1" x14ac:dyDescent="0.15">
      <c r="B33" s="51"/>
      <c r="C33" s="51"/>
      <c r="D33" s="65"/>
      <c r="F33" s="292" t="s">
        <v>84</v>
      </c>
      <c r="G33" s="341">
        <f t="shared" si="3"/>
        <v>0</v>
      </c>
      <c r="H33" s="556">
        <f t="shared" si="4"/>
        <v>0</v>
      </c>
      <c r="I33" s="556"/>
      <c r="J33" s="556">
        <f t="shared" si="2"/>
        <v>0</v>
      </c>
      <c r="K33" s="559"/>
    </row>
    <row r="34" spans="2:11" ht="13.5" customHeight="1" x14ac:dyDescent="0.15">
      <c r="B34" s="51"/>
      <c r="C34" s="51"/>
      <c r="D34" s="65"/>
      <c r="F34" s="292" t="s">
        <v>85</v>
      </c>
      <c r="G34" s="341">
        <f t="shared" si="3"/>
        <v>0</v>
      </c>
      <c r="H34" s="556">
        <f t="shared" si="4"/>
        <v>0</v>
      </c>
      <c r="I34" s="556"/>
      <c r="J34" s="556">
        <f t="shared" si="2"/>
        <v>0</v>
      </c>
      <c r="K34" s="559"/>
    </row>
    <row r="35" spans="2:11" ht="13.5" customHeight="1" thickBot="1" x14ac:dyDescent="0.2">
      <c r="B35" s="51"/>
      <c r="C35" s="51"/>
      <c r="D35" s="65"/>
      <c r="F35" s="425" t="s">
        <v>117</v>
      </c>
      <c r="G35" s="427">
        <f t="shared" si="3"/>
        <v>0</v>
      </c>
      <c r="H35" s="624">
        <f t="shared" si="4"/>
        <v>0</v>
      </c>
      <c r="I35" s="624"/>
      <c r="J35" s="624">
        <f t="shared" si="2"/>
        <v>0</v>
      </c>
      <c r="K35" s="625"/>
    </row>
    <row r="36" spans="2:11" ht="13.5" customHeight="1" thickTop="1" thickBot="1" x14ac:dyDescent="0.2">
      <c r="B36" s="51"/>
      <c r="C36" s="51"/>
      <c r="D36" s="45"/>
      <c r="F36" s="423" t="s">
        <v>11</v>
      </c>
      <c r="G36" s="350">
        <f>SUM(G27:G35)</f>
        <v>198800</v>
      </c>
      <c r="H36" s="621">
        <f>SUM(H27:H35)</f>
        <v>0</v>
      </c>
      <c r="I36" s="621"/>
      <c r="J36" s="621">
        <f>SUM(J27:J35)</f>
        <v>198800</v>
      </c>
      <c r="K36" s="622"/>
    </row>
    <row r="37" spans="2:11" x14ac:dyDescent="0.15">
      <c r="B37" s="51"/>
      <c r="C37" s="51"/>
    </row>
    <row r="38" spans="2:11" x14ac:dyDescent="0.15">
      <c r="B38" s="51"/>
      <c r="C38" s="51"/>
    </row>
    <row r="39" spans="2:11" x14ac:dyDescent="0.15">
      <c r="B39" s="51"/>
      <c r="C39" s="51"/>
    </row>
    <row r="40" spans="2:11" x14ac:dyDescent="0.15">
      <c r="B40" s="51"/>
      <c r="C40" s="51"/>
    </row>
    <row r="41" spans="2:11" x14ac:dyDescent="0.15">
      <c r="B41" s="51"/>
      <c r="C41" s="51"/>
    </row>
    <row r="42" spans="2:11" x14ac:dyDescent="0.15">
      <c r="B42" s="51"/>
      <c r="C42" s="51"/>
    </row>
    <row r="43" spans="2:11" x14ac:dyDescent="0.15">
      <c r="B43" s="51"/>
      <c r="C43" s="51"/>
    </row>
    <row r="44" spans="2:11" x14ac:dyDescent="0.15">
      <c r="B44" s="51"/>
      <c r="C44" s="51"/>
    </row>
    <row r="45" spans="2:11" x14ac:dyDescent="0.15">
      <c r="B45" s="51"/>
      <c r="C45" s="51"/>
    </row>
    <row r="46" spans="2:11" x14ac:dyDescent="0.15">
      <c r="B46" s="51"/>
      <c r="C46" s="51"/>
    </row>
    <row r="47" spans="2:11" x14ac:dyDescent="0.15">
      <c r="B47" s="51"/>
      <c r="C47" s="51"/>
    </row>
    <row r="48" spans="2:11" x14ac:dyDescent="0.15">
      <c r="B48" s="51"/>
      <c r="C48" s="51"/>
    </row>
    <row r="49" spans="2:3" x14ac:dyDescent="0.15">
      <c r="B49" s="51"/>
      <c r="C49" s="51"/>
    </row>
    <row r="50" spans="2:3" x14ac:dyDescent="0.15">
      <c r="B50" s="51"/>
      <c r="C50" s="51"/>
    </row>
    <row r="51" spans="2:3" x14ac:dyDescent="0.15">
      <c r="B51" s="51"/>
      <c r="C51" s="51"/>
    </row>
    <row r="52" spans="2:3" x14ac:dyDescent="0.15">
      <c r="B52" s="51"/>
      <c r="C52" s="51"/>
    </row>
    <row r="53" spans="2:3" x14ac:dyDescent="0.15">
      <c r="B53" s="51"/>
      <c r="C53" s="51"/>
    </row>
    <row r="54" spans="2:3" x14ac:dyDescent="0.15">
      <c r="B54" s="51"/>
      <c r="C54" s="51"/>
    </row>
    <row r="55" spans="2:3" x14ac:dyDescent="0.15">
      <c r="B55" s="51"/>
      <c r="C55" s="51"/>
    </row>
    <row r="56" spans="2:3" x14ac:dyDescent="0.15">
      <c r="B56" s="51"/>
      <c r="C56" s="51"/>
    </row>
    <row r="57" spans="2:3" x14ac:dyDescent="0.15">
      <c r="B57" s="51"/>
      <c r="C57" s="51"/>
    </row>
    <row r="58" spans="2:3" x14ac:dyDescent="0.15">
      <c r="B58" s="51"/>
      <c r="C58" s="51"/>
    </row>
    <row r="59" spans="2:3" x14ac:dyDescent="0.15">
      <c r="B59" s="51"/>
      <c r="C59" s="51"/>
    </row>
    <row r="60" spans="2:3" x14ac:dyDescent="0.15">
      <c r="B60" s="51"/>
      <c r="C60" s="51"/>
    </row>
    <row r="61" spans="2:3" x14ac:dyDescent="0.15">
      <c r="B61" s="51"/>
      <c r="C61" s="51"/>
    </row>
    <row r="62" spans="2:3" x14ac:dyDescent="0.15">
      <c r="B62" s="51"/>
      <c r="C62" s="51"/>
    </row>
    <row r="63" spans="2:3" x14ac:dyDescent="0.15">
      <c r="B63" s="51"/>
      <c r="C63" s="51"/>
    </row>
    <row r="64" spans="2:3" x14ac:dyDescent="0.15">
      <c r="B64" s="51"/>
      <c r="C64" s="51"/>
    </row>
    <row r="65" spans="2:3" x14ac:dyDescent="0.15">
      <c r="B65" s="51"/>
      <c r="C65" s="51"/>
    </row>
    <row r="66" spans="2:3" x14ac:dyDescent="0.15">
      <c r="B66" s="51"/>
      <c r="C66" s="51"/>
    </row>
    <row r="67" spans="2:3" x14ac:dyDescent="0.15">
      <c r="B67" s="51"/>
      <c r="C67" s="51"/>
    </row>
    <row r="68" spans="2:3" x14ac:dyDescent="0.15">
      <c r="B68" s="51"/>
      <c r="C68" s="51"/>
    </row>
    <row r="69" spans="2:3" x14ac:dyDescent="0.15">
      <c r="B69" s="51"/>
      <c r="C69" s="51"/>
    </row>
    <row r="70" spans="2:3" x14ac:dyDescent="0.15">
      <c r="B70" s="51"/>
      <c r="C70" s="51"/>
    </row>
    <row r="71" spans="2:3" x14ac:dyDescent="0.15">
      <c r="B71" s="51"/>
      <c r="C71" s="51"/>
    </row>
    <row r="72" spans="2:3" x14ac:dyDescent="0.15">
      <c r="B72" s="51"/>
      <c r="C72" s="51"/>
    </row>
    <row r="73" spans="2:3" x14ac:dyDescent="0.15">
      <c r="B73" s="51"/>
      <c r="C73" s="51"/>
    </row>
    <row r="74" spans="2:3" x14ac:dyDescent="0.15">
      <c r="B74" s="51"/>
      <c r="C74" s="51"/>
    </row>
    <row r="75" spans="2:3" x14ac:dyDescent="0.15">
      <c r="B75" s="51"/>
      <c r="C75" s="51"/>
    </row>
    <row r="76" spans="2:3" x14ac:dyDescent="0.15">
      <c r="B76" s="51"/>
      <c r="C76" s="51"/>
    </row>
    <row r="77" spans="2:3" x14ac:dyDescent="0.15">
      <c r="B77" s="51"/>
      <c r="C77" s="51"/>
    </row>
    <row r="78" spans="2:3" x14ac:dyDescent="0.15">
      <c r="B78" s="51"/>
      <c r="C78" s="51"/>
    </row>
    <row r="79" spans="2:3" x14ac:dyDescent="0.15">
      <c r="B79" s="51"/>
      <c r="C79" s="51"/>
    </row>
    <row r="80" spans="2:3" x14ac:dyDescent="0.15">
      <c r="B80" s="51"/>
      <c r="C80" s="51"/>
    </row>
    <row r="81" spans="2:3" x14ac:dyDescent="0.15">
      <c r="B81" s="51"/>
      <c r="C81" s="51"/>
    </row>
    <row r="82" spans="2:3" x14ac:dyDescent="0.15">
      <c r="B82" s="51"/>
      <c r="C82" s="51"/>
    </row>
    <row r="83" spans="2:3" x14ac:dyDescent="0.15">
      <c r="B83" s="51"/>
      <c r="C83" s="51"/>
    </row>
    <row r="84" spans="2:3" x14ac:dyDescent="0.15">
      <c r="B84" s="51"/>
      <c r="C84" s="51"/>
    </row>
    <row r="85" spans="2:3" x14ac:dyDescent="0.15">
      <c r="B85" s="51"/>
      <c r="C85" s="51"/>
    </row>
    <row r="86" spans="2:3" x14ac:dyDescent="0.15">
      <c r="B86" s="51"/>
      <c r="C86" s="51"/>
    </row>
    <row r="87" spans="2:3" x14ac:dyDescent="0.15">
      <c r="B87" s="51"/>
      <c r="C87" s="51"/>
    </row>
    <row r="88" spans="2:3" x14ac:dyDescent="0.15">
      <c r="B88" s="51"/>
      <c r="C88" s="51"/>
    </row>
    <row r="89" spans="2:3" x14ac:dyDescent="0.15">
      <c r="B89" s="51"/>
      <c r="C89" s="51"/>
    </row>
    <row r="90" spans="2:3" x14ac:dyDescent="0.15">
      <c r="B90" s="51"/>
      <c r="C90" s="51"/>
    </row>
    <row r="91" spans="2:3" x14ac:dyDescent="0.15">
      <c r="B91" s="51"/>
      <c r="C91" s="51"/>
    </row>
    <row r="92" spans="2:3" x14ac:dyDescent="0.15">
      <c r="B92" s="51"/>
      <c r="C92" s="51"/>
    </row>
    <row r="93" spans="2:3" x14ac:dyDescent="0.15">
      <c r="B93" s="51"/>
      <c r="C93" s="51"/>
    </row>
    <row r="94" spans="2:3" x14ac:dyDescent="0.15">
      <c r="B94" s="51"/>
      <c r="C94" s="51"/>
    </row>
    <row r="95" spans="2:3" x14ac:dyDescent="0.15">
      <c r="B95" s="51"/>
      <c r="C95" s="51"/>
    </row>
    <row r="96" spans="2: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row r="139" spans="2:3" x14ac:dyDescent="0.15">
      <c r="B139" s="51"/>
      <c r="C139" s="51"/>
    </row>
  </sheetData>
  <sheetProtection sheet="1" formatCells="0" selectLockedCells="1"/>
  <mergeCells count="22">
    <mergeCell ref="H26:I26"/>
    <mergeCell ref="H27:I27"/>
    <mergeCell ref="H28:I28"/>
    <mergeCell ref="H29:I29"/>
    <mergeCell ref="H30:I30"/>
    <mergeCell ref="H31:I31"/>
    <mergeCell ref="H32:I32"/>
    <mergeCell ref="H33:I33"/>
    <mergeCell ref="H34:I34"/>
    <mergeCell ref="H35:I35"/>
    <mergeCell ref="H36:I36"/>
    <mergeCell ref="J26:K26"/>
    <mergeCell ref="J27:K27"/>
    <mergeCell ref="J28:K28"/>
    <mergeCell ref="J29:K29"/>
    <mergeCell ref="J30:K30"/>
    <mergeCell ref="J31:K31"/>
    <mergeCell ref="J32:K32"/>
    <mergeCell ref="J33:K33"/>
    <mergeCell ref="J34:K34"/>
    <mergeCell ref="J35:K35"/>
    <mergeCell ref="J36:K36"/>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count="2">
    <dataValidation type="list" allowBlank="1" showInputMessage="1" showErrorMessage="1" sqref="K4:K24">
      <formula1>"◎"</formula1>
    </dataValidation>
    <dataValidation type="list" allowBlank="1" showInputMessage="1" showErrorMessage="1" sqref="F27:F35 D27:D35 E4:E24">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50"/>
    <pageSetUpPr fitToPage="1"/>
  </sheetPr>
  <dimension ref="A1:K25"/>
  <sheetViews>
    <sheetView showZeros="0" view="pageBreakPreview" zoomScaleNormal="110" zoomScaleSheetLayoutView="100" workbookViewId="0">
      <selection activeCell="H7" sqref="H7:K7"/>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157</v>
      </c>
      <c r="H1" s="531" t="str">
        <f>'1-1'!H1:K1</f>
        <v>（学校番号：216）</v>
      </c>
      <c r="I1" s="531"/>
      <c r="J1" s="531"/>
      <c r="K1" s="531"/>
    </row>
    <row r="2" spans="1:11" s="1" customFormat="1" ht="18" customHeight="1" x14ac:dyDescent="0.15">
      <c r="H2" s="531" t="str">
        <f>'1-1'!H2:K2</f>
        <v>（財務会計コード番号：11037）</v>
      </c>
      <c r="I2" s="531"/>
      <c r="J2" s="531"/>
      <c r="K2" s="531"/>
    </row>
    <row r="3" spans="1:11" s="1" customFormat="1" ht="18" customHeight="1" x14ac:dyDescent="0.15">
      <c r="K3" s="2"/>
    </row>
    <row r="4" spans="1:11" s="1" customFormat="1" ht="18" customHeight="1" x14ac:dyDescent="0.15">
      <c r="H4" s="532" t="s">
        <v>318</v>
      </c>
      <c r="I4" s="532"/>
      <c r="J4" s="532"/>
      <c r="K4" s="532"/>
    </row>
    <row r="5" spans="1:11" s="1" customFormat="1" ht="18" customHeight="1" x14ac:dyDescent="0.15">
      <c r="H5" s="532" t="s">
        <v>316</v>
      </c>
      <c r="I5" s="532"/>
      <c r="J5" s="532"/>
      <c r="K5" s="532"/>
    </row>
    <row r="6" spans="1:11" s="1" customFormat="1" ht="18" customHeight="1" x14ac:dyDescent="0.15">
      <c r="A6" s="3" t="s">
        <v>2</v>
      </c>
      <c r="H6" s="4"/>
      <c r="K6" s="11"/>
    </row>
    <row r="7" spans="1:11" s="1" customFormat="1" ht="18" customHeight="1" x14ac:dyDescent="0.15">
      <c r="A7" s="4"/>
      <c r="H7" s="532" t="str">
        <f>'1-1'!H7:K7</f>
        <v>府立緑風冠高等学校　</v>
      </c>
      <c r="I7" s="532"/>
      <c r="J7" s="532"/>
      <c r="K7" s="532"/>
    </row>
    <row r="8" spans="1:11" s="1" customFormat="1" ht="18" customHeight="1" x14ac:dyDescent="0.15">
      <c r="A8" s="4"/>
      <c r="H8" s="532" t="str">
        <f>'1-1'!H8:K8</f>
        <v>　校長　富田　公一　</v>
      </c>
      <c r="I8" s="532"/>
      <c r="J8" s="532"/>
      <c r="K8" s="532"/>
    </row>
    <row r="9" spans="1:11" s="1" customFormat="1" ht="42" customHeight="1" x14ac:dyDescent="0.15">
      <c r="A9" s="4"/>
      <c r="H9" s="2"/>
      <c r="K9" s="44"/>
    </row>
    <row r="10" spans="1:11" ht="24" customHeight="1" x14ac:dyDescent="0.15">
      <c r="A10" s="522" t="s">
        <v>226</v>
      </c>
      <c r="B10" s="522"/>
      <c r="C10" s="522"/>
      <c r="D10" s="522"/>
      <c r="E10" s="522"/>
      <c r="F10" s="522"/>
      <c r="G10" s="522"/>
      <c r="H10" s="522"/>
      <c r="I10" s="522"/>
      <c r="J10" s="522"/>
      <c r="K10" s="522"/>
    </row>
    <row r="11" spans="1:11" ht="24" customHeight="1" x14ac:dyDescent="0.15">
      <c r="A11" s="523"/>
      <c r="B11" s="523"/>
      <c r="C11" s="523"/>
      <c r="D11" s="523"/>
      <c r="E11" s="523"/>
      <c r="F11" s="523"/>
      <c r="G11" s="523"/>
      <c r="H11" s="523"/>
      <c r="I11" s="523"/>
      <c r="J11" s="523"/>
      <c r="K11" s="523"/>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24" t="s">
        <v>253</v>
      </c>
      <c r="B14" s="525"/>
      <c r="C14" s="526"/>
      <c r="D14" s="527">
        <v>1000000</v>
      </c>
      <c r="E14" s="528"/>
      <c r="F14" s="529"/>
      <c r="G14" s="604"/>
      <c r="H14" s="605"/>
      <c r="I14" s="605"/>
      <c r="J14" s="605"/>
      <c r="K14" s="95">
        <f>'1-1'!K14</f>
        <v>0</v>
      </c>
    </row>
    <row r="15" spans="1:11" ht="39" customHeight="1" thickBot="1" x14ac:dyDescent="0.2">
      <c r="A15" s="19"/>
      <c r="B15" s="18" t="s">
        <v>5</v>
      </c>
      <c r="C15" s="17" t="s">
        <v>6</v>
      </c>
      <c r="D15" s="16" t="s">
        <v>104</v>
      </c>
      <c r="E15" s="16" t="s">
        <v>103</v>
      </c>
      <c r="F15" s="17" t="s">
        <v>7</v>
      </c>
      <c r="G15" s="17" t="s">
        <v>8</v>
      </c>
      <c r="H15" s="445" t="s">
        <v>200</v>
      </c>
      <c r="I15" s="16" t="s">
        <v>9</v>
      </c>
      <c r="J15" s="444" t="s">
        <v>205</v>
      </c>
      <c r="K15" s="22" t="s">
        <v>11</v>
      </c>
    </row>
    <row r="16" spans="1:11" ht="39" customHeight="1" thickTop="1" thickBot="1" x14ac:dyDescent="0.2">
      <c r="A16" s="489" t="s">
        <v>207</v>
      </c>
      <c r="B16" s="434">
        <f>'1-1'!B21</f>
        <v>288800</v>
      </c>
      <c r="C16" s="435">
        <f>'1-1'!C21</f>
        <v>113620</v>
      </c>
      <c r="D16" s="435">
        <f>'1-1'!D21</f>
        <v>442650</v>
      </c>
      <c r="E16" s="435">
        <f>'1-1'!E21</f>
        <v>0</v>
      </c>
      <c r="F16" s="435">
        <f>'1-1'!F21</f>
        <v>28000</v>
      </c>
      <c r="G16" s="435">
        <f>'1-1'!G21</f>
        <v>41040</v>
      </c>
      <c r="H16" s="435">
        <f>'1-1'!H21</f>
        <v>35000</v>
      </c>
      <c r="I16" s="435">
        <f>'1-1'!I21</f>
        <v>0</v>
      </c>
      <c r="J16" s="436">
        <f>'1-1'!J21</f>
        <v>50080</v>
      </c>
      <c r="K16" s="437">
        <f>'1-1'!K21</f>
        <v>999190</v>
      </c>
    </row>
    <row r="17" spans="1:11" ht="39" customHeight="1" x14ac:dyDescent="0.15">
      <c r="A17" s="484" t="s">
        <v>12</v>
      </c>
      <c r="B17" s="485">
        <f>'随時②-2'!G38</f>
        <v>0</v>
      </c>
      <c r="C17" s="486">
        <f>'随時②-2'!G39</f>
        <v>0</v>
      </c>
      <c r="D17" s="486">
        <f>'随時②-2'!G40</f>
        <v>0</v>
      </c>
      <c r="E17" s="486">
        <f>'随時②-2'!G41</f>
        <v>0</v>
      </c>
      <c r="F17" s="486">
        <f>'随時②-2'!G42</f>
        <v>0</v>
      </c>
      <c r="G17" s="486">
        <f>'随時②-2'!G43</f>
        <v>380</v>
      </c>
      <c r="H17" s="486">
        <f>'随時②-2'!G44</f>
        <v>0</v>
      </c>
      <c r="I17" s="486">
        <f>'随時②-2'!G45</f>
        <v>0</v>
      </c>
      <c r="J17" s="487">
        <f>'随時②-2'!G46</f>
        <v>0</v>
      </c>
      <c r="K17" s="488">
        <f t="shared" ref="K17:K22" si="0">SUM(B17:J17)</f>
        <v>380</v>
      </c>
    </row>
    <row r="18" spans="1:11" ht="39" customHeight="1" x14ac:dyDescent="0.15">
      <c r="A18" s="33" t="s">
        <v>215</v>
      </c>
      <c r="B18" s="434">
        <f>'随時②-2'!H38</f>
        <v>0</v>
      </c>
      <c r="C18" s="435">
        <f>'随時②-2'!H39</f>
        <v>0</v>
      </c>
      <c r="D18" s="435">
        <f>'随時②-2'!H40</f>
        <v>0</v>
      </c>
      <c r="E18" s="435">
        <f>'随時②-2'!H41</f>
        <v>0</v>
      </c>
      <c r="F18" s="435">
        <f>'随時②-2'!H42</f>
        <v>0</v>
      </c>
      <c r="G18" s="435">
        <f>'随時②-2'!H43</f>
        <v>0</v>
      </c>
      <c r="H18" s="435">
        <f>'随時②-2'!H44</f>
        <v>0</v>
      </c>
      <c r="I18" s="435">
        <f>'随時②-2'!H45</f>
        <v>0</v>
      </c>
      <c r="J18" s="436">
        <f>'随時②-2'!H46</f>
        <v>0</v>
      </c>
      <c r="K18" s="437">
        <f t="shared" si="0"/>
        <v>0</v>
      </c>
    </row>
    <row r="19" spans="1:11" ht="39" customHeight="1" thickBot="1" x14ac:dyDescent="0.2">
      <c r="A19" s="490" t="s">
        <v>95</v>
      </c>
      <c r="B19" s="214">
        <f>B17-B18</f>
        <v>0</v>
      </c>
      <c r="C19" s="214">
        <f t="shared" ref="C19:J19" si="1">C17-C18</f>
        <v>0</v>
      </c>
      <c r="D19" s="214">
        <f t="shared" si="1"/>
        <v>0</v>
      </c>
      <c r="E19" s="214">
        <f t="shared" si="1"/>
        <v>0</v>
      </c>
      <c r="F19" s="214">
        <f t="shared" si="1"/>
        <v>0</v>
      </c>
      <c r="G19" s="214">
        <f t="shared" si="1"/>
        <v>380</v>
      </c>
      <c r="H19" s="214">
        <f t="shared" si="1"/>
        <v>0</v>
      </c>
      <c r="I19" s="214">
        <f t="shared" si="1"/>
        <v>0</v>
      </c>
      <c r="J19" s="214">
        <f t="shared" si="1"/>
        <v>0</v>
      </c>
      <c r="K19" s="217">
        <f t="shared" si="0"/>
        <v>380</v>
      </c>
    </row>
    <row r="20" spans="1:11" ht="39" customHeight="1" thickBot="1" x14ac:dyDescent="0.2">
      <c r="A20" s="482" t="s">
        <v>254</v>
      </c>
      <c r="B20" s="218">
        <f>SUM(B16:B17)</f>
        <v>288800</v>
      </c>
      <c r="C20" s="218">
        <f t="shared" ref="C20:J20" si="2">SUM(C16:C17)</f>
        <v>113620</v>
      </c>
      <c r="D20" s="218">
        <f t="shared" si="2"/>
        <v>442650</v>
      </c>
      <c r="E20" s="218">
        <f t="shared" si="2"/>
        <v>0</v>
      </c>
      <c r="F20" s="218">
        <f t="shared" si="2"/>
        <v>28000</v>
      </c>
      <c r="G20" s="218">
        <f t="shared" si="2"/>
        <v>41420</v>
      </c>
      <c r="H20" s="218">
        <f t="shared" si="2"/>
        <v>35000</v>
      </c>
      <c r="I20" s="218">
        <f t="shared" si="2"/>
        <v>0</v>
      </c>
      <c r="J20" s="218">
        <f t="shared" si="2"/>
        <v>50080</v>
      </c>
      <c r="K20" s="430">
        <f t="shared" si="0"/>
        <v>999570</v>
      </c>
    </row>
    <row r="21" spans="1:11" ht="39" hidden="1" customHeight="1" x14ac:dyDescent="0.15">
      <c r="A21" s="20" t="s">
        <v>143</v>
      </c>
      <c r="B21" s="448">
        <f>'1-1'!B22</f>
        <v>0</v>
      </c>
      <c r="C21" s="448">
        <f>'1-1'!C22</f>
        <v>0</v>
      </c>
      <c r="D21" s="448">
        <f>'1-1'!D22</f>
        <v>0</v>
      </c>
      <c r="E21" s="448">
        <f>'1-1'!E22</f>
        <v>0</v>
      </c>
      <c r="F21" s="448">
        <f>'1-1'!F22</f>
        <v>0</v>
      </c>
      <c r="G21" s="448">
        <f>'1-1'!G22</f>
        <v>0</v>
      </c>
      <c r="H21" s="448">
        <f>'1-1'!H22</f>
        <v>0</v>
      </c>
      <c r="I21" s="448">
        <f>'1-1'!I22</f>
        <v>0</v>
      </c>
      <c r="J21" s="448">
        <f>'1-1'!J22</f>
        <v>0</v>
      </c>
      <c r="K21" s="433">
        <f t="shared" si="0"/>
        <v>0</v>
      </c>
    </row>
    <row r="22" spans="1:11" ht="39" hidden="1" customHeight="1" thickBot="1" x14ac:dyDescent="0.2">
      <c r="A22" s="21" t="s">
        <v>142</v>
      </c>
      <c r="B22" s="214">
        <f>SUM(B20:B21)</f>
        <v>288800</v>
      </c>
      <c r="C22" s="214">
        <f t="shared" ref="C22:J22" si="3">SUM(C20:C21)</f>
        <v>113620</v>
      </c>
      <c r="D22" s="214">
        <f t="shared" si="3"/>
        <v>442650</v>
      </c>
      <c r="E22" s="214">
        <f t="shared" si="3"/>
        <v>0</v>
      </c>
      <c r="F22" s="214">
        <f t="shared" si="3"/>
        <v>28000</v>
      </c>
      <c r="G22" s="214">
        <f t="shared" si="3"/>
        <v>41420</v>
      </c>
      <c r="H22" s="214">
        <f t="shared" si="3"/>
        <v>35000</v>
      </c>
      <c r="I22" s="214">
        <f t="shared" si="3"/>
        <v>0</v>
      </c>
      <c r="J22" s="214">
        <f t="shared" si="3"/>
        <v>50080</v>
      </c>
      <c r="K22" s="217">
        <f t="shared" si="0"/>
        <v>999570</v>
      </c>
    </row>
    <row r="23" spans="1:11" ht="39" customHeight="1" thickBot="1" x14ac:dyDescent="0.2">
      <c r="A23" s="31" t="s">
        <v>92</v>
      </c>
      <c r="B23" s="637" t="s">
        <v>317</v>
      </c>
      <c r="C23" s="638"/>
      <c r="D23" s="638"/>
      <c r="E23" s="638"/>
      <c r="F23" s="638"/>
      <c r="G23" s="638"/>
      <c r="H23" s="638"/>
      <c r="I23" s="638"/>
      <c r="J23" s="638"/>
      <c r="K23" s="639"/>
    </row>
    <row r="25" spans="1:11" x14ac:dyDescent="0.15">
      <c r="B25" s="32"/>
      <c r="C25" s="32"/>
      <c r="D25" s="32"/>
      <c r="E25" s="32"/>
      <c r="F25" s="32"/>
      <c r="G25" s="32"/>
      <c r="H25" s="32"/>
      <c r="I25" s="32"/>
      <c r="J25" s="32"/>
    </row>
  </sheetData>
  <sheetProtection sheet="1" formatCells="0" selectLockedCells="1"/>
  <mergeCells count="11">
    <mergeCell ref="H1:K1"/>
    <mergeCell ref="H2:K2"/>
    <mergeCell ref="H4:K4"/>
    <mergeCell ref="H5:K5"/>
    <mergeCell ref="H7:K7"/>
    <mergeCell ref="H8:K8"/>
    <mergeCell ref="B23:K23"/>
    <mergeCell ref="A10:K11"/>
    <mergeCell ref="A14:C14"/>
    <mergeCell ref="D14:F14"/>
    <mergeCell ref="G14:J14"/>
  </mergeCells>
  <phoneticPr fontId="2"/>
  <dataValidations count="1">
    <dataValidation type="list" allowBlank="1" showInputMessage="1" showErrorMessage="1" sqref="D14:F14">
      <formula1>"600000,1000000,1600000"</formula1>
    </dataValidation>
  </dataValidations>
  <pageMargins left="0.59055118110236227" right="0.59055118110236227" top="0.59055118110236227" bottom="0.59055118110236227" header="0.31496062992125984" footer="0.31496062992125984"/>
  <pageSetup paperSize="9" scale="83" fitToHeight="0" orientation="portrait" r:id="rId1"/>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00B050"/>
  </sheetPr>
  <dimension ref="A1:M137"/>
  <sheetViews>
    <sheetView showZeros="0" view="pageBreakPreview" topLeftCell="A27" zoomScaleNormal="100" zoomScaleSheetLayoutView="100" workbookViewId="0">
      <selection activeCell="H7" sqref="H7:K7"/>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5" customWidth="1"/>
    <col min="12" max="12" width="20.625" style="5" customWidth="1"/>
    <col min="13" max="16384" width="9" style="5"/>
  </cols>
  <sheetData>
    <row r="1" spans="1:13" ht="24" customHeight="1" x14ac:dyDescent="0.15">
      <c r="A1" s="43"/>
      <c r="B1" s="43" t="s">
        <v>245</v>
      </c>
      <c r="C1" s="43"/>
      <c r="D1" s="43"/>
      <c r="E1" s="43"/>
      <c r="F1" s="13"/>
      <c r="G1" s="13"/>
      <c r="H1" s="13"/>
      <c r="I1" s="13"/>
      <c r="J1" s="13"/>
      <c r="K1" s="13"/>
    </row>
    <row r="2" spans="1:13" ht="24" customHeight="1" thickBot="1" x14ac:dyDescent="0.2">
      <c r="A2" s="48"/>
      <c r="B2" s="46"/>
      <c r="C2" s="46"/>
      <c r="D2" s="46"/>
      <c r="E2" s="27" t="s">
        <v>246</v>
      </c>
      <c r="F2" s="13"/>
      <c r="G2" s="13"/>
      <c r="H2" s="13"/>
      <c r="I2" s="13"/>
      <c r="J2" s="13"/>
      <c r="K2" s="13"/>
    </row>
    <row r="3" spans="1:13" ht="24" customHeight="1" x14ac:dyDescent="0.15">
      <c r="A3" s="86"/>
      <c r="B3" s="87"/>
      <c r="C3" s="88"/>
      <c r="D3" s="404" t="s">
        <v>125</v>
      </c>
      <c r="E3" s="94" t="s">
        <v>0</v>
      </c>
      <c r="F3" s="94" t="s">
        <v>153</v>
      </c>
      <c r="G3" s="94" t="s">
        <v>86</v>
      </c>
      <c r="H3" s="469" t="s">
        <v>197</v>
      </c>
      <c r="I3" s="94" t="s">
        <v>87</v>
      </c>
      <c r="J3" s="94" t="s">
        <v>88</v>
      </c>
      <c r="K3" s="222" t="s">
        <v>96</v>
      </c>
      <c r="L3" s="405" t="s">
        <v>93</v>
      </c>
    </row>
    <row r="4" spans="1:13" ht="13.5" customHeight="1" x14ac:dyDescent="0.15">
      <c r="A4" s="89"/>
      <c r="B4" s="65"/>
      <c r="C4" s="65"/>
      <c r="D4" s="406">
        <v>7</v>
      </c>
      <c r="E4" s="309" t="str">
        <f>IF($D4="","",IF($D4&lt;=100,VLOOKUP($D4,'1-2'!$D$4:$L$103,2),VLOOKUP($D4,'随時①-2'!$D$4:$L$23,2)))</f>
        <v>委託料</v>
      </c>
      <c r="F4" s="309" t="str">
        <f>IF($D4="","",IF($D4&lt;=100,VLOOKUP($D4,'1-2'!$D$4:$L$103,3),VLOOKUP($D4,'随時①-2'!$D$4:$L$23,3)))</f>
        <v>授業アンケート</v>
      </c>
      <c r="G4" s="219">
        <f>IF($D4="","",IF($D4&lt;=100,VLOOKUP($D4,'1-2'!$D$4:$L$103,4),VLOOKUP($D4,'随時①-2'!$D$4:$L$23,4)))</f>
        <v>41040</v>
      </c>
      <c r="H4" s="310">
        <f>IF($D4="","",IF($D4&lt;=100,VLOOKUP($D4,'1-2'!$D$4:$L$103,5),VLOOKUP($D4,'随時①-2'!$D$4:$L$23,5)))</f>
        <v>1</v>
      </c>
      <c r="I4" s="310">
        <f>IF($D4="","",IF($D4&lt;=100,VLOOKUP($D4,'1-2'!$D$4:$L$103,6),VLOOKUP($D4,'随時①-2'!$D$4:$L$23,6)))</f>
        <v>1</v>
      </c>
      <c r="J4" s="219">
        <f>IF($D4="","",IF($D4&lt;=100,VLOOKUP($D4,'1-2'!$D$4:$L$103,7),VLOOKUP($D4,'随時①-2'!$D$4:$L$23,7)))</f>
        <v>41040</v>
      </c>
      <c r="K4" s="407">
        <f>IF($D4="","",IF($D4&lt;=100,VLOOKUP($D4,'1-2'!$D$4:$L$103,8),VLOOKUP($D4,'随時①-2'!$D$4:$L$23,8)))</f>
        <v>0</v>
      </c>
      <c r="L4" s="408">
        <f>IF($D4="","",IF($D4&lt;=100,VLOOKUP($D4,'1-2'!$D$4:$L$103,9),VLOOKUP($D4,'随時①-2'!$D$4:$L$23,9)))</f>
        <v>0</v>
      </c>
      <c r="M4" s="5" t="str">
        <f t="shared" ref="M4:M17" si="0">IF(K4="◎",J4,"")</f>
        <v/>
      </c>
    </row>
    <row r="5" spans="1:13" x14ac:dyDescent="0.15">
      <c r="A5" s="89"/>
      <c r="B5" s="65"/>
      <c r="C5" s="65"/>
      <c r="D5" s="409"/>
      <c r="E5" s="309" t="str">
        <f>IF($D5="","",IF($D5&lt;=100,VLOOKUP($D5,'1-2'!$D$4:$L$103,2),VLOOKUP($D5,'随時①-2'!$D$4:$L$23,2)))</f>
        <v/>
      </c>
      <c r="F5" s="309" t="str">
        <f>IF($D5="","",IF($D5&lt;=100,VLOOKUP($D5,'1-2'!$D$4:$L$103,3),VLOOKUP($D5,'随時①-2'!$D$4:$L$23,3)))</f>
        <v/>
      </c>
      <c r="G5" s="219" t="str">
        <f>IF($D5="","",IF($D5&lt;=100,VLOOKUP($D5,'1-2'!$D$4:$L$103,4),VLOOKUP($D5,'随時①-2'!$D$4:$L$23,4)))</f>
        <v/>
      </c>
      <c r="H5" s="310" t="str">
        <f>IF($D5="","",IF($D5&lt;=100,VLOOKUP($D5,'1-2'!$D$4:$L$103,5),VLOOKUP($D5,'随時①-2'!$D$4:$L$23,5)))</f>
        <v/>
      </c>
      <c r="I5" s="310" t="str">
        <f>IF($D5="","",IF($D5&lt;=100,VLOOKUP($D5,'1-2'!$D$4:$L$103,6),VLOOKUP($D5,'随時①-2'!$D$4:$L$23,6)))</f>
        <v/>
      </c>
      <c r="J5" s="219" t="str">
        <f>IF($D5="","",IF($D5&lt;=100,VLOOKUP($D5,'1-2'!$D$4:$L$103,7),VLOOKUP($D5,'随時①-2'!$D$4:$L$23,7)))</f>
        <v/>
      </c>
      <c r="K5" s="407" t="str">
        <f>IF($D5="","",IF($D5&lt;=100,VLOOKUP($D5,'1-2'!$D$4:$L$103,8),VLOOKUP($D5,'随時①-2'!$D$4:$L$23,8)))</f>
        <v/>
      </c>
      <c r="L5" s="408" t="str">
        <f>IF($D5="","",IF($D5&lt;=100,VLOOKUP($D5,'1-2'!$D$4:$L$103,9),VLOOKUP($D5,'随時①-2'!$D$4:$L$23,9)))</f>
        <v/>
      </c>
      <c r="M5" s="5" t="str">
        <f t="shared" si="0"/>
        <v/>
      </c>
    </row>
    <row r="6" spans="1:13" x14ac:dyDescent="0.15">
      <c r="A6" s="89"/>
      <c r="B6" s="65"/>
      <c r="C6" s="65"/>
      <c r="D6" s="409"/>
      <c r="E6" s="309" t="str">
        <f>IF($D6="","",IF($D6&lt;=100,VLOOKUP($D6,'1-2'!$D$4:$L$103,2),VLOOKUP($D6,'随時①-2'!$D$4:$L$23,2)))</f>
        <v/>
      </c>
      <c r="F6" s="309" t="str">
        <f>IF($D6="","",IF($D6&lt;=100,VLOOKUP($D6,'1-2'!$D$4:$L$103,3),VLOOKUP($D6,'随時①-2'!$D$4:$L$23,3)))</f>
        <v/>
      </c>
      <c r="G6" s="219" t="str">
        <f>IF($D6="","",IF($D6&lt;=100,VLOOKUP($D6,'1-2'!$D$4:$L$103,4),VLOOKUP($D6,'随時①-2'!$D$4:$L$23,4)))</f>
        <v/>
      </c>
      <c r="H6" s="310" t="str">
        <f>IF($D6="","",IF($D6&lt;=100,VLOOKUP($D6,'1-2'!$D$4:$L$103,5),VLOOKUP($D6,'随時①-2'!$D$4:$L$23,5)))</f>
        <v/>
      </c>
      <c r="I6" s="310" t="str">
        <f>IF($D6="","",IF($D6&lt;=100,VLOOKUP($D6,'1-2'!$D$4:$L$103,6),VLOOKUP($D6,'随時①-2'!$D$4:$L$23,6)))</f>
        <v/>
      </c>
      <c r="J6" s="219" t="str">
        <f>IF($D6="","",IF($D6&lt;=100,VLOOKUP($D6,'1-2'!$D$4:$L$103,7),VLOOKUP($D6,'随時①-2'!$D$4:$L$23,7)))</f>
        <v/>
      </c>
      <c r="K6" s="407" t="str">
        <f>IF($D6="","",IF($D6&lt;=100,VLOOKUP($D6,'1-2'!$D$4:$L$103,8),VLOOKUP($D6,'随時①-2'!$D$4:$L$23,8)))</f>
        <v/>
      </c>
      <c r="L6" s="408" t="str">
        <f>IF($D6="","",IF($D6&lt;=100,VLOOKUP($D6,'1-2'!$D$4:$L$103,9),VLOOKUP($D6,'随時①-2'!$D$4:$L$23,9)))</f>
        <v/>
      </c>
      <c r="M6" s="5" t="str">
        <f t="shared" si="0"/>
        <v/>
      </c>
    </row>
    <row r="7" spans="1:13" x14ac:dyDescent="0.15">
      <c r="A7" s="89"/>
      <c r="B7" s="65"/>
      <c r="C7" s="65"/>
      <c r="D7" s="409"/>
      <c r="E7" s="309" t="str">
        <f>IF($D7="","",IF($D7&lt;=100,VLOOKUP($D7,'1-2'!$D$4:$L$103,2),VLOOKUP($D7,'随時①-2'!$D$4:$L$23,2)))</f>
        <v/>
      </c>
      <c r="F7" s="309" t="str">
        <f>IF($D7="","",IF($D7&lt;=100,VLOOKUP($D7,'1-2'!$D$4:$L$103,3),VLOOKUP($D7,'随時①-2'!$D$4:$L$23,3)))</f>
        <v/>
      </c>
      <c r="G7" s="219" t="str">
        <f>IF($D7="","",IF($D7&lt;=100,VLOOKUP($D7,'1-2'!$D$4:$L$103,4),VLOOKUP($D7,'随時①-2'!$D$4:$L$23,4)))</f>
        <v/>
      </c>
      <c r="H7" s="310" t="str">
        <f>IF($D7="","",IF($D7&lt;=100,VLOOKUP($D7,'1-2'!$D$4:$L$103,5),VLOOKUP($D7,'随時①-2'!$D$4:$L$23,5)))</f>
        <v/>
      </c>
      <c r="I7" s="310" t="str">
        <f>IF($D7="","",IF($D7&lt;=100,VLOOKUP($D7,'1-2'!$D$4:$L$103,6),VLOOKUP($D7,'随時①-2'!$D$4:$L$23,6)))</f>
        <v/>
      </c>
      <c r="J7" s="219" t="str">
        <f>IF($D7="","",IF($D7&lt;=100,VLOOKUP($D7,'1-2'!$D$4:$L$103,7),VLOOKUP($D7,'随時①-2'!$D$4:$L$23,7)))</f>
        <v/>
      </c>
      <c r="K7" s="407" t="str">
        <f>IF($D7="","",IF($D7&lt;=100,VLOOKUP($D7,'1-2'!$D$4:$L$103,8),VLOOKUP($D7,'随時①-2'!$D$4:$L$23,8)))</f>
        <v/>
      </c>
      <c r="L7" s="408" t="str">
        <f>IF($D7="","",IF($D7&lt;=100,VLOOKUP($D7,'1-2'!$D$4:$L$103,9),VLOOKUP($D7,'随時①-2'!$D$4:$L$23,9)))</f>
        <v/>
      </c>
      <c r="M7" s="5" t="str">
        <f t="shared" si="0"/>
        <v/>
      </c>
    </row>
    <row r="8" spans="1:13" x14ac:dyDescent="0.15">
      <c r="A8" s="89"/>
      <c r="B8" s="65"/>
      <c r="C8" s="65"/>
      <c r="D8" s="409"/>
      <c r="E8" s="309" t="str">
        <f>IF($D8="","",IF($D8&lt;=100,VLOOKUP($D8,'1-2'!$D$4:$L$103,2),VLOOKUP($D8,'随時①-2'!$D$4:$L$23,2)))</f>
        <v/>
      </c>
      <c r="F8" s="309" t="str">
        <f>IF($D8="","",IF($D8&lt;=100,VLOOKUP($D8,'1-2'!$D$4:$L$103,3),VLOOKUP($D8,'随時①-2'!$D$4:$L$23,3)))</f>
        <v/>
      </c>
      <c r="G8" s="219" t="str">
        <f>IF($D8="","",IF($D8&lt;=100,VLOOKUP($D8,'1-2'!$D$4:$L$103,4),VLOOKUP($D8,'随時①-2'!$D$4:$L$23,4)))</f>
        <v/>
      </c>
      <c r="H8" s="310" t="str">
        <f>IF($D8="","",IF($D8&lt;=100,VLOOKUP($D8,'1-2'!$D$4:$L$103,5),VLOOKUP($D8,'随時①-2'!$D$4:$L$23,5)))</f>
        <v/>
      </c>
      <c r="I8" s="310" t="str">
        <f>IF($D8="","",IF($D8&lt;=100,VLOOKUP($D8,'1-2'!$D$4:$L$103,6),VLOOKUP($D8,'随時①-2'!$D$4:$L$23,6)))</f>
        <v/>
      </c>
      <c r="J8" s="219" t="str">
        <f>IF($D8="","",IF($D8&lt;=100,VLOOKUP($D8,'1-2'!$D$4:$L$103,7),VLOOKUP($D8,'随時①-2'!$D$4:$L$23,7)))</f>
        <v/>
      </c>
      <c r="K8" s="407" t="str">
        <f>IF($D8="","",IF($D8&lt;=100,VLOOKUP($D8,'1-2'!$D$4:$L$103,8),VLOOKUP($D8,'随時①-2'!$D$4:$L$23,8)))</f>
        <v/>
      </c>
      <c r="L8" s="408" t="str">
        <f>IF($D8="","",IF($D8&lt;=100,VLOOKUP($D8,'1-2'!$D$4:$L$103,9),VLOOKUP($D8,'随時①-2'!$D$4:$L$23,9)))</f>
        <v/>
      </c>
      <c r="M8" s="5" t="str">
        <f t="shared" si="0"/>
        <v/>
      </c>
    </row>
    <row r="9" spans="1:13" x14ac:dyDescent="0.15">
      <c r="A9" s="89"/>
      <c r="B9" s="65"/>
      <c r="C9" s="65"/>
      <c r="D9" s="409"/>
      <c r="E9" s="309" t="str">
        <f>IF($D9="","",IF($D9&lt;=100,VLOOKUP($D9,'1-2'!$D$4:$L$103,2),VLOOKUP($D9,'随時①-2'!$D$4:$L$23,2)))</f>
        <v/>
      </c>
      <c r="F9" s="309" t="str">
        <f>IF($D9="","",IF($D9&lt;=100,VLOOKUP($D9,'1-2'!$D$4:$L$103,3),VLOOKUP($D9,'随時①-2'!$D$4:$L$23,3)))</f>
        <v/>
      </c>
      <c r="G9" s="219" t="str">
        <f>IF($D9="","",IF($D9&lt;=100,VLOOKUP($D9,'1-2'!$D$4:$L$103,4),VLOOKUP($D9,'随時①-2'!$D$4:$L$23,4)))</f>
        <v/>
      </c>
      <c r="H9" s="310" t="str">
        <f>IF($D9="","",IF($D9&lt;=100,VLOOKUP($D9,'1-2'!$D$4:$L$103,5),VLOOKUP($D9,'随時①-2'!$D$4:$L$23,5)))</f>
        <v/>
      </c>
      <c r="I9" s="310" t="str">
        <f>IF($D9="","",IF($D9&lt;=100,VLOOKUP($D9,'1-2'!$D$4:$L$103,6),VLOOKUP($D9,'随時①-2'!$D$4:$L$23,6)))</f>
        <v/>
      </c>
      <c r="J9" s="219" t="str">
        <f>IF($D9="","",IF($D9&lt;=100,VLOOKUP($D9,'1-2'!$D$4:$L$103,7),VLOOKUP($D9,'随時①-2'!$D$4:$L$23,7)))</f>
        <v/>
      </c>
      <c r="K9" s="407" t="str">
        <f>IF($D9="","",IF($D9&lt;=100,VLOOKUP($D9,'1-2'!$D$4:$L$103,8),VLOOKUP($D9,'随時①-2'!$D$4:$L$23,8)))</f>
        <v/>
      </c>
      <c r="L9" s="408" t="str">
        <f>IF($D9="","",IF($D9&lt;=100,VLOOKUP($D9,'1-2'!$D$4:$L$103,9),VLOOKUP($D9,'随時①-2'!$D$4:$L$23,9)))</f>
        <v/>
      </c>
      <c r="M9" s="5" t="str">
        <f t="shared" si="0"/>
        <v/>
      </c>
    </row>
    <row r="10" spans="1:13" x14ac:dyDescent="0.15">
      <c r="A10" s="89"/>
      <c r="B10" s="65"/>
      <c r="C10" s="65"/>
      <c r="D10" s="409"/>
      <c r="E10" s="309" t="str">
        <f>IF($D10="","",IF($D10&lt;=100,VLOOKUP($D10,'1-2'!$D$4:$L$103,2),VLOOKUP($D10,'随時①-2'!$D$4:$L$23,2)))</f>
        <v/>
      </c>
      <c r="F10" s="309" t="str">
        <f>IF($D10="","",IF($D10&lt;=100,VLOOKUP($D10,'1-2'!$D$4:$L$103,3),VLOOKUP($D10,'随時①-2'!$D$4:$L$23,3)))</f>
        <v/>
      </c>
      <c r="G10" s="219" t="str">
        <f>IF($D10="","",IF($D10&lt;=100,VLOOKUP($D10,'1-2'!$D$4:$L$103,4),VLOOKUP($D10,'随時①-2'!$D$4:$L$23,4)))</f>
        <v/>
      </c>
      <c r="H10" s="310" t="str">
        <f>IF($D10="","",IF($D10&lt;=100,VLOOKUP($D10,'1-2'!$D$4:$L$103,5),VLOOKUP($D10,'随時①-2'!$D$4:$L$23,5)))</f>
        <v/>
      </c>
      <c r="I10" s="310" t="str">
        <f>IF($D10="","",IF($D10&lt;=100,VLOOKUP($D10,'1-2'!$D$4:$L$103,6),VLOOKUP($D10,'随時①-2'!$D$4:$L$23,6)))</f>
        <v/>
      </c>
      <c r="J10" s="219" t="str">
        <f>IF($D10="","",IF($D10&lt;=100,VLOOKUP($D10,'1-2'!$D$4:$L$103,7),VLOOKUP($D10,'随時①-2'!$D$4:$L$23,7)))</f>
        <v/>
      </c>
      <c r="K10" s="407" t="str">
        <f>IF($D10="","",IF($D10&lt;=100,VLOOKUP($D10,'1-2'!$D$4:$L$103,8),VLOOKUP($D10,'随時①-2'!$D$4:$L$23,8)))</f>
        <v/>
      </c>
      <c r="L10" s="408" t="str">
        <f>IF($D10="","",IF($D10&lt;=100,VLOOKUP($D10,'1-2'!$D$4:$L$103,9),VLOOKUP($D10,'随時①-2'!$D$4:$L$23,9)))</f>
        <v/>
      </c>
      <c r="M10" s="5" t="str">
        <f t="shared" si="0"/>
        <v/>
      </c>
    </row>
    <row r="11" spans="1:13" ht="13.5" customHeight="1" x14ac:dyDescent="0.15">
      <c r="A11" s="89"/>
      <c r="B11" s="65"/>
      <c r="C11" s="65"/>
      <c r="D11" s="406"/>
      <c r="E11" s="309" t="str">
        <f>IF($D11="","",IF($D11&lt;=100,VLOOKUP($D11,'1-2'!$D$4:$L$103,2),VLOOKUP($D11,'随時①-2'!$D$4:$L$23,2)))</f>
        <v/>
      </c>
      <c r="F11" s="309" t="str">
        <f>IF($D11="","",IF($D11&lt;=100,VLOOKUP($D11,'1-2'!$D$4:$L$103,3),VLOOKUP($D11,'随時①-2'!$D$4:$L$23,3)))</f>
        <v/>
      </c>
      <c r="G11" s="219" t="str">
        <f>IF($D11="","",IF($D11&lt;=100,VLOOKUP($D11,'1-2'!$D$4:$L$103,4),VLOOKUP($D11,'随時①-2'!$D$4:$L$23,4)))</f>
        <v/>
      </c>
      <c r="H11" s="310" t="str">
        <f>IF($D11="","",IF($D11&lt;=100,VLOOKUP($D11,'1-2'!$D$4:$L$103,5),VLOOKUP($D11,'随時①-2'!$D$4:$L$23,5)))</f>
        <v/>
      </c>
      <c r="I11" s="310" t="str">
        <f>IF($D11="","",IF($D11&lt;=100,VLOOKUP($D11,'1-2'!$D$4:$L$103,6),VLOOKUP($D11,'随時①-2'!$D$4:$L$23,6)))</f>
        <v/>
      </c>
      <c r="J11" s="219" t="str">
        <f>IF($D11="","",IF($D11&lt;=100,VLOOKUP($D11,'1-2'!$D$4:$L$103,7),VLOOKUP($D11,'随時①-2'!$D$4:$L$23,7)))</f>
        <v/>
      </c>
      <c r="K11" s="407" t="str">
        <f>IF($D11="","",IF($D11&lt;=100,VLOOKUP($D11,'1-2'!$D$4:$L$103,8),VLOOKUP($D11,'随時①-2'!$D$4:$L$23,8)))</f>
        <v/>
      </c>
      <c r="L11" s="408" t="str">
        <f>IF($D11="","",IF($D11&lt;=100,VLOOKUP($D11,'1-2'!$D$4:$L$103,9),VLOOKUP($D11,'随時①-2'!$D$4:$L$23,9)))</f>
        <v/>
      </c>
      <c r="M11" s="5" t="str">
        <f t="shared" si="0"/>
        <v/>
      </c>
    </row>
    <row r="12" spans="1:13" x14ac:dyDescent="0.15">
      <c r="A12" s="89"/>
      <c r="B12" s="65"/>
      <c r="C12" s="65"/>
      <c r="D12" s="409"/>
      <c r="E12" s="309" t="str">
        <f>IF($D12="","",IF($D12&lt;=100,VLOOKUP($D12,'1-2'!$D$4:$L$103,2),VLOOKUP($D12,'随時①-2'!$D$4:$L$23,2)))</f>
        <v/>
      </c>
      <c r="F12" s="309" t="str">
        <f>IF($D12="","",IF($D12&lt;=100,VLOOKUP($D12,'1-2'!$D$4:$L$103,3),VLOOKUP($D12,'随時①-2'!$D$4:$L$23,3)))</f>
        <v/>
      </c>
      <c r="G12" s="219" t="str">
        <f>IF($D12="","",IF($D12&lt;=100,VLOOKUP($D12,'1-2'!$D$4:$L$103,4),VLOOKUP($D12,'随時①-2'!$D$4:$L$23,4)))</f>
        <v/>
      </c>
      <c r="H12" s="310" t="str">
        <f>IF($D12="","",IF($D12&lt;=100,VLOOKUP($D12,'1-2'!$D$4:$L$103,5),VLOOKUP($D12,'随時①-2'!$D$4:$L$23,5)))</f>
        <v/>
      </c>
      <c r="I12" s="310" t="str">
        <f>IF($D12="","",IF($D12&lt;=100,VLOOKUP($D12,'1-2'!$D$4:$L$103,6),VLOOKUP($D12,'随時①-2'!$D$4:$L$23,6)))</f>
        <v/>
      </c>
      <c r="J12" s="219" t="str">
        <f>IF($D12="","",IF($D12&lt;=100,VLOOKUP($D12,'1-2'!$D$4:$L$103,7),VLOOKUP($D12,'随時①-2'!$D$4:$L$23,7)))</f>
        <v/>
      </c>
      <c r="K12" s="407" t="str">
        <f>IF($D12="","",IF($D12&lt;=100,VLOOKUP($D12,'1-2'!$D$4:$L$103,8),VLOOKUP($D12,'随時①-2'!$D$4:$L$23,8)))</f>
        <v/>
      </c>
      <c r="L12" s="408" t="str">
        <f>IF($D12="","",IF($D12&lt;=100,VLOOKUP($D12,'1-2'!$D$4:$L$103,9),VLOOKUP($D12,'随時①-2'!$D$4:$L$23,9)))</f>
        <v/>
      </c>
      <c r="M12" s="5" t="str">
        <f t="shared" si="0"/>
        <v/>
      </c>
    </row>
    <row r="13" spans="1:13" x14ac:dyDescent="0.15">
      <c r="A13" s="89"/>
      <c r="B13" s="65"/>
      <c r="C13" s="65"/>
      <c r="D13" s="409"/>
      <c r="E13" s="309" t="str">
        <f>IF($D13="","",IF($D13&lt;=100,VLOOKUP($D13,'1-2'!$D$4:$L$103,2),VLOOKUP($D13,'随時①-2'!$D$4:$L$23,2)))</f>
        <v/>
      </c>
      <c r="F13" s="309" t="str">
        <f>IF($D13="","",IF($D13&lt;=100,VLOOKUP($D13,'1-2'!$D$4:$L$103,3),VLOOKUP($D13,'随時①-2'!$D$4:$L$23,3)))</f>
        <v/>
      </c>
      <c r="G13" s="219" t="str">
        <f>IF($D13="","",IF($D13&lt;=100,VLOOKUP($D13,'1-2'!$D$4:$L$103,4),VLOOKUP($D13,'随時①-2'!$D$4:$L$23,4)))</f>
        <v/>
      </c>
      <c r="H13" s="310" t="str">
        <f>IF($D13="","",IF($D13&lt;=100,VLOOKUP($D13,'1-2'!$D$4:$L$103,5),VLOOKUP($D13,'随時①-2'!$D$4:$L$23,5)))</f>
        <v/>
      </c>
      <c r="I13" s="310" t="str">
        <f>IF($D13="","",IF($D13&lt;=100,VLOOKUP($D13,'1-2'!$D$4:$L$103,6),VLOOKUP($D13,'随時①-2'!$D$4:$L$23,6)))</f>
        <v/>
      </c>
      <c r="J13" s="219" t="str">
        <f>IF($D13="","",IF($D13&lt;=100,VLOOKUP($D13,'1-2'!$D$4:$L$103,7),VLOOKUP($D13,'随時①-2'!$D$4:$L$23,7)))</f>
        <v/>
      </c>
      <c r="K13" s="407" t="str">
        <f>IF($D13="","",IF($D13&lt;=100,VLOOKUP($D13,'1-2'!$D$4:$L$103,8),VLOOKUP($D13,'随時①-2'!$D$4:$L$23,8)))</f>
        <v/>
      </c>
      <c r="L13" s="408" t="str">
        <f>IF($D13="","",IF($D13&lt;=100,VLOOKUP($D13,'1-2'!$D$4:$L$103,9),VLOOKUP($D13,'随時①-2'!$D$4:$L$23,9)))</f>
        <v/>
      </c>
      <c r="M13" s="5" t="str">
        <f t="shared" si="0"/>
        <v/>
      </c>
    </row>
    <row r="14" spans="1:13" x14ac:dyDescent="0.15">
      <c r="A14" s="89"/>
      <c r="B14" s="65"/>
      <c r="C14" s="65"/>
      <c r="D14" s="409"/>
      <c r="E14" s="309" t="str">
        <f>IF($D14="","",IF($D14&lt;=100,VLOOKUP($D14,'1-2'!$D$4:$L$103,2),VLOOKUP($D14,'随時①-2'!$D$4:$L$23,2)))</f>
        <v/>
      </c>
      <c r="F14" s="309" t="str">
        <f>IF($D14="","",IF($D14&lt;=100,VLOOKUP($D14,'1-2'!$D$4:$L$103,3),VLOOKUP($D14,'随時①-2'!$D$4:$L$23,3)))</f>
        <v/>
      </c>
      <c r="G14" s="219" t="str">
        <f>IF($D14="","",IF($D14&lt;=100,VLOOKUP($D14,'1-2'!$D$4:$L$103,4),VLOOKUP($D14,'随時①-2'!$D$4:$L$23,4)))</f>
        <v/>
      </c>
      <c r="H14" s="310" t="str">
        <f>IF($D14="","",IF($D14&lt;=100,VLOOKUP($D14,'1-2'!$D$4:$L$103,5),VLOOKUP($D14,'随時①-2'!$D$4:$L$23,5)))</f>
        <v/>
      </c>
      <c r="I14" s="310" t="str">
        <f>IF($D14="","",IF($D14&lt;=100,VLOOKUP($D14,'1-2'!$D$4:$L$103,6),VLOOKUP($D14,'随時①-2'!$D$4:$L$23,6)))</f>
        <v/>
      </c>
      <c r="J14" s="219" t="str">
        <f>IF($D14="","",IF($D14&lt;=100,VLOOKUP($D14,'1-2'!$D$4:$L$103,7),VLOOKUP($D14,'随時①-2'!$D$4:$L$23,7)))</f>
        <v/>
      </c>
      <c r="K14" s="407" t="str">
        <f>IF($D14="","",IF($D14&lt;=100,VLOOKUP($D14,'1-2'!$D$4:$L$103,8),VLOOKUP($D14,'随時①-2'!$D$4:$L$23,8)))</f>
        <v/>
      </c>
      <c r="L14" s="408" t="str">
        <f>IF($D14="","",IF($D14&lt;=100,VLOOKUP($D14,'1-2'!$D$4:$L$103,9),VLOOKUP($D14,'随時①-2'!$D$4:$L$23,9)))</f>
        <v/>
      </c>
      <c r="M14" s="5" t="str">
        <f t="shared" si="0"/>
        <v/>
      </c>
    </row>
    <row r="15" spans="1:13" x14ac:dyDescent="0.15">
      <c r="A15" s="89"/>
      <c r="B15" s="65"/>
      <c r="C15" s="65"/>
      <c r="D15" s="409"/>
      <c r="E15" s="309" t="str">
        <f>IF($D15="","",IF($D15&lt;=100,VLOOKUP($D15,'1-2'!$D$4:$L$103,2),VLOOKUP($D15,'随時①-2'!$D$4:$L$23,2)))</f>
        <v/>
      </c>
      <c r="F15" s="309" t="str">
        <f>IF($D15="","",IF($D15&lt;=100,VLOOKUP($D15,'1-2'!$D$4:$L$103,3),VLOOKUP($D15,'随時①-2'!$D$4:$L$23,3)))</f>
        <v/>
      </c>
      <c r="G15" s="219" t="str">
        <f>IF($D15="","",IF($D15&lt;=100,VLOOKUP($D15,'1-2'!$D$4:$L$103,4),VLOOKUP($D15,'随時①-2'!$D$4:$L$23,4)))</f>
        <v/>
      </c>
      <c r="H15" s="310" t="str">
        <f>IF($D15="","",IF($D15&lt;=100,VLOOKUP($D15,'1-2'!$D$4:$L$103,5),VLOOKUP($D15,'随時①-2'!$D$4:$L$23,5)))</f>
        <v/>
      </c>
      <c r="I15" s="310" t="str">
        <f>IF($D15="","",IF($D15&lt;=100,VLOOKUP($D15,'1-2'!$D$4:$L$103,6),VLOOKUP($D15,'随時①-2'!$D$4:$L$23,6)))</f>
        <v/>
      </c>
      <c r="J15" s="219" t="str">
        <f>IF($D15="","",IF($D15&lt;=100,VLOOKUP($D15,'1-2'!$D$4:$L$103,7),VLOOKUP($D15,'随時①-2'!$D$4:$L$23,7)))</f>
        <v/>
      </c>
      <c r="K15" s="407" t="str">
        <f>IF($D15="","",IF($D15&lt;=100,VLOOKUP($D15,'1-2'!$D$4:$L$103,8),VLOOKUP($D15,'随時①-2'!$D$4:$L$23,8)))</f>
        <v/>
      </c>
      <c r="L15" s="408" t="str">
        <f>IF($D15="","",IF($D15&lt;=100,VLOOKUP($D15,'1-2'!$D$4:$L$103,9),VLOOKUP($D15,'随時①-2'!$D$4:$L$23,9)))</f>
        <v/>
      </c>
      <c r="M15" s="5" t="str">
        <f t="shared" si="0"/>
        <v/>
      </c>
    </row>
    <row r="16" spans="1:13" x14ac:dyDescent="0.15">
      <c r="A16" s="89"/>
      <c r="B16" s="65"/>
      <c r="C16" s="65"/>
      <c r="D16" s="409"/>
      <c r="E16" s="309" t="str">
        <f>IF($D16="","",IF($D16&lt;=100,VLOOKUP($D16,'1-2'!$D$4:$L$103,2),VLOOKUP($D16,'随時①-2'!$D$4:$L$23,2)))</f>
        <v/>
      </c>
      <c r="F16" s="309" t="str">
        <f>IF($D16="","",IF($D16&lt;=100,VLOOKUP($D16,'1-2'!$D$4:$L$103,3),VLOOKUP($D16,'随時①-2'!$D$4:$L$23,3)))</f>
        <v/>
      </c>
      <c r="G16" s="219" t="str">
        <f>IF($D16="","",IF($D16&lt;=100,VLOOKUP($D16,'1-2'!$D$4:$L$103,4),VLOOKUP($D16,'随時①-2'!$D$4:$L$23,4)))</f>
        <v/>
      </c>
      <c r="H16" s="310" t="str">
        <f>IF($D16="","",IF($D16&lt;=100,VLOOKUP($D16,'1-2'!$D$4:$L$103,5),VLOOKUP($D16,'随時①-2'!$D$4:$L$23,5)))</f>
        <v/>
      </c>
      <c r="I16" s="310" t="str">
        <f>IF($D16="","",IF($D16&lt;=100,VLOOKUP($D16,'1-2'!$D$4:$L$103,6),VLOOKUP($D16,'随時①-2'!$D$4:$L$23,6)))</f>
        <v/>
      </c>
      <c r="J16" s="219" t="str">
        <f>IF($D16="","",IF($D16&lt;=100,VLOOKUP($D16,'1-2'!$D$4:$L$103,7),VLOOKUP($D16,'随時①-2'!$D$4:$L$23,7)))</f>
        <v/>
      </c>
      <c r="K16" s="407" t="str">
        <f>IF($D16="","",IF($D16&lt;=100,VLOOKUP($D16,'1-2'!$D$4:$L$103,8),VLOOKUP($D16,'随時①-2'!$D$4:$L$23,8)))</f>
        <v/>
      </c>
      <c r="L16" s="408" t="str">
        <f>IF($D16="","",IF($D16&lt;=100,VLOOKUP($D16,'1-2'!$D$4:$L$103,9),VLOOKUP($D16,'随時①-2'!$D$4:$L$23,9)))</f>
        <v/>
      </c>
      <c r="M16" s="5" t="str">
        <f t="shared" si="0"/>
        <v/>
      </c>
    </row>
    <row r="17" spans="1:13" x14ac:dyDescent="0.15">
      <c r="A17" s="89"/>
      <c r="B17" s="65"/>
      <c r="C17" s="65"/>
      <c r="D17" s="409"/>
      <c r="E17" s="309" t="str">
        <f>IF($D17="","",IF($D17&lt;=100,VLOOKUP($D17,'1-2'!$D$4:$L$103,2),VLOOKUP($D17,'随時①-2'!$D$4:$L$23,2)))</f>
        <v/>
      </c>
      <c r="F17" s="309" t="str">
        <f>IF($D17="","",IF($D17&lt;=100,VLOOKUP($D17,'1-2'!$D$4:$L$103,3),VLOOKUP($D17,'随時①-2'!$D$4:$L$23,3)))</f>
        <v/>
      </c>
      <c r="G17" s="219" t="str">
        <f>IF($D17="","",IF($D17&lt;=100,VLOOKUP($D17,'1-2'!$D$4:$L$103,4),VLOOKUP($D17,'随時①-2'!$D$4:$L$23,4)))</f>
        <v/>
      </c>
      <c r="H17" s="310" t="str">
        <f>IF($D17="","",IF($D17&lt;=100,VLOOKUP($D17,'1-2'!$D$4:$L$103,5),VLOOKUP($D17,'随時①-2'!$D$4:$L$23,5)))</f>
        <v/>
      </c>
      <c r="I17" s="310" t="str">
        <f>IF($D17="","",IF($D17&lt;=100,VLOOKUP($D17,'1-2'!$D$4:$L$103,6),VLOOKUP($D17,'随時①-2'!$D$4:$L$23,6)))</f>
        <v/>
      </c>
      <c r="J17" s="219" t="str">
        <f>IF($D17="","",IF($D17&lt;=100,VLOOKUP($D17,'1-2'!$D$4:$L$103,7),VLOOKUP($D17,'随時①-2'!$D$4:$L$23,7)))</f>
        <v/>
      </c>
      <c r="K17" s="407" t="str">
        <f>IF($D17="","",IF($D17&lt;=100,VLOOKUP($D17,'1-2'!$D$4:$L$103,8),VLOOKUP($D17,'随時①-2'!$D$4:$L$23,8)))</f>
        <v/>
      </c>
      <c r="L17" s="408" t="str">
        <f>IF($D17="","",IF($D17&lt;=100,VLOOKUP($D17,'1-2'!$D$4:$L$103,9),VLOOKUP($D17,'随時①-2'!$D$4:$L$23,9)))</f>
        <v/>
      </c>
      <c r="M17" s="5" t="str">
        <f t="shared" si="0"/>
        <v/>
      </c>
    </row>
    <row r="18" spans="1:13" ht="14.25" thickBot="1" x14ac:dyDescent="0.2">
      <c r="A18" s="89"/>
      <c r="B18" s="65"/>
      <c r="C18" s="65"/>
      <c r="D18" s="410"/>
      <c r="E18" s="339" t="str">
        <f>IF($D18="","",IF($D18&lt;=100,VLOOKUP($D18,'1-2'!$D$4:$L$103,2),VLOOKUP($D18,'随時①-2'!$D$4:$L$23,2)))</f>
        <v/>
      </c>
      <c r="F18" s="339" t="str">
        <f>IF($D18="","",IF($D18&lt;=100,VLOOKUP($D18,'1-2'!$D$4:$L$103,3),VLOOKUP($D18,'随時①-2'!$D$4:$L$23,3)))</f>
        <v/>
      </c>
      <c r="G18" s="411" t="str">
        <f>IF($D18="","",IF($D18&lt;=100,VLOOKUP($D18,'1-2'!$D$4:$L$103,4),VLOOKUP($D18,'随時①-2'!$D$4:$L$23,4)))</f>
        <v/>
      </c>
      <c r="H18" s="412" t="str">
        <f>IF($D18="","",IF($D18&lt;=100,VLOOKUP($D18,'1-2'!$D$4:$L$103,5),VLOOKUP($D18,'随時①-2'!$D$4:$L$23,5)))</f>
        <v/>
      </c>
      <c r="I18" s="412" t="str">
        <f>IF($D18="","",IF($D18&lt;=100,VLOOKUP($D18,'1-2'!$D$4:$L$103,6),VLOOKUP($D18,'随時①-2'!$D$4:$L$23,6)))</f>
        <v/>
      </c>
      <c r="J18" s="411" t="str">
        <f>IF($D18="","",IF($D18&lt;=100,VLOOKUP($D18,'1-2'!$D$4:$L$103,7),VLOOKUP($D18,'随時①-2'!$D$4:$L$23,7)))</f>
        <v/>
      </c>
      <c r="K18" s="413" t="str">
        <f>IF($D18="","",IF($D18&lt;=100,VLOOKUP($D18,'1-2'!$D$4:$L$103,8),VLOOKUP($D18,'随時①-2'!$D$4:$L$23,8)))</f>
        <v/>
      </c>
      <c r="L18" s="414" t="str">
        <f>IF($D18="","",IF($D18&lt;=100,VLOOKUP($D18,'1-2'!$D$4:$L$103,9),VLOOKUP($D18,'随時①-2'!$D$4:$L$23,9)))</f>
        <v/>
      </c>
      <c r="M18" s="5" t="str">
        <f>IF(K18="◎",J18,"")</f>
        <v/>
      </c>
    </row>
    <row r="19" spans="1:13" ht="24" customHeight="1" thickBot="1" x14ac:dyDescent="0.2">
      <c r="A19" s="90"/>
      <c r="B19" s="90"/>
      <c r="C19" s="90"/>
      <c r="D19" s="45"/>
      <c r="E19" s="27" t="s">
        <v>247</v>
      </c>
      <c r="F19" s="91"/>
      <c r="G19" s="91"/>
      <c r="H19" s="91"/>
      <c r="I19" s="91"/>
      <c r="J19" s="91"/>
      <c r="K19" s="91"/>
      <c r="L19" s="84"/>
    </row>
    <row r="20" spans="1:13" ht="24" customHeight="1" x14ac:dyDescent="0.15">
      <c r="A20" s="421" t="s">
        <v>120</v>
      </c>
      <c r="B20" s="404" t="s">
        <v>121</v>
      </c>
      <c r="C20" s="92" t="s">
        <v>123</v>
      </c>
      <c r="D20" s="92" t="s">
        <v>126</v>
      </c>
      <c r="E20" s="94" t="s">
        <v>0</v>
      </c>
      <c r="F20" s="94" t="s">
        <v>153</v>
      </c>
      <c r="G20" s="94" t="s">
        <v>86</v>
      </c>
      <c r="H20" s="469" t="s">
        <v>197</v>
      </c>
      <c r="I20" s="94" t="s">
        <v>87</v>
      </c>
      <c r="J20" s="94" t="s">
        <v>88</v>
      </c>
      <c r="K20" s="222" t="s">
        <v>96</v>
      </c>
      <c r="L20" s="405" t="s">
        <v>93</v>
      </c>
    </row>
    <row r="21" spans="1:13" ht="18" x14ac:dyDescent="0.15">
      <c r="A21" s="354">
        <v>4</v>
      </c>
      <c r="B21" s="236" t="s">
        <v>314</v>
      </c>
      <c r="C21" s="499" t="s">
        <v>291</v>
      </c>
      <c r="D21" s="397">
        <v>201</v>
      </c>
      <c r="E21" s="270" t="s">
        <v>83</v>
      </c>
      <c r="F21" s="270" t="s">
        <v>315</v>
      </c>
      <c r="G21" s="271">
        <v>41420</v>
      </c>
      <c r="H21" s="272">
        <v>1</v>
      </c>
      <c r="I21" s="272">
        <v>1</v>
      </c>
      <c r="J21" s="398">
        <f>G21*H21*I21</f>
        <v>41420</v>
      </c>
      <c r="K21" s="273"/>
      <c r="L21" s="274"/>
      <c r="M21" s="5" t="str">
        <f t="shared" ref="M21:M35" si="1">IF(K21="◎",J21,"")</f>
        <v/>
      </c>
    </row>
    <row r="22" spans="1:13" x14ac:dyDescent="0.15">
      <c r="A22" s="246"/>
      <c r="B22" s="247"/>
      <c r="C22" s="248"/>
      <c r="D22" s="399">
        <v>202</v>
      </c>
      <c r="E22" s="270"/>
      <c r="F22" s="251"/>
      <c r="G22" s="252"/>
      <c r="H22" s="253"/>
      <c r="I22" s="253"/>
      <c r="J22" s="254">
        <f>G22*H22*I22</f>
        <v>0</v>
      </c>
      <c r="K22" s="255"/>
      <c r="L22" s="256"/>
      <c r="M22" s="5" t="str">
        <f t="shared" si="1"/>
        <v/>
      </c>
    </row>
    <row r="23" spans="1:13" x14ac:dyDescent="0.15">
      <c r="A23" s="246"/>
      <c r="B23" s="247"/>
      <c r="C23" s="248"/>
      <c r="D23" s="399">
        <v>203</v>
      </c>
      <c r="E23" s="270"/>
      <c r="F23" s="251"/>
      <c r="G23" s="252"/>
      <c r="H23" s="253"/>
      <c r="I23" s="253"/>
      <c r="J23" s="254">
        <f t="shared" ref="J23:J35" si="2">G23*H23*I23</f>
        <v>0</v>
      </c>
      <c r="K23" s="255"/>
      <c r="L23" s="256"/>
      <c r="M23" s="5" t="str">
        <f t="shared" si="1"/>
        <v/>
      </c>
    </row>
    <row r="24" spans="1:13" x14ac:dyDescent="0.15">
      <c r="A24" s="246"/>
      <c r="B24" s="247"/>
      <c r="C24" s="248"/>
      <c r="D24" s="399">
        <v>204</v>
      </c>
      <c r="E24" s="270"/>
      <c r="F24" s="251"/>
      <c r="G24" s="252"/>
      <c r="H24" s="253"/>
      <c r="I24" s="253"/>
      <c r="J24" s="254">
        <f t="shared" si="2"/>
        <v>0</v>
      </c>
      <c r="K24" s="255"/>
      <c r="L24" s="256"/>
      <c r="M24" s="5" t="str">
        <f t="shared" si="1"/>
        <v/>
      </c>
    </row>
    <row r="25" spans="1:13" x14ac:dyDescent="0.15">
      <c r="A25" s="246"/>
      <c r="B25" s="247"/>
      <c r="C25" s="248"/>
      <c r="D25" s="399">
        <v>205</v>
      </c>
      <c r="E25" s="270"/>
      <c r="F25" s="251"/>
      <c r="G25" s="252"/>
      <c r="H25" s="253"/>
      <c r="I25" s="253"/>
      <c r="J25" s="254">
        <f t="shared" si="2"/>
        <v>0</v>
      </c>
      <c r="K25" s="255"/>
      <c r="L25" s="256"/>
      <c r="M25" s="5" t="str">
        <f t="shared" si="1"/>
        <v/>
      </c>
    </row>
    <row r="26" spans="1:13" x14ac:dyDescent="0.15">
      <c r="A26" s="246"/>
      <c r="B26" s="247"/>
      <c r="C26" s="248"/>
      <c r="D26" s="399">
        <v>206</v>
      </c>
      <c r="E26" s="270"/>
      <c r="F26" s="251"/>
      <c r="G26" s="252"/>
      <c r="H26" s="253"/>
      <c r="I26" s="253"/>
      <c r="J26" s="254">
        <f t="shared" si="2"/>
        <v>0</v>
      </c>
      <c r="K26" s="255"/>
      <c r="L26" s="256"/>
      <c r="M26" s="5" t="str">
        <f t="shared" si="1"/>
        <v/>
      </c>
    </row>
    <row r="27" spans="1:13" x14ac:dyDescent="0.15">
      <c r="A27" s="246"/>
      <c r="B27" s="247"/>
      <c r="C27" s="248"/>
      <c r="D27" s="399">
        <v>207</v>
      </c>
      <c r="E27" s="270"/>
      <c r="F27" s="251"/>
      <c r="G27" s="252"/>
      <c r="H27" s="253"/>
      <c r="I27" s="253"/>
      <c r="J27" s="254">
        <f t="shared" si="2"/>
        <v>0</v>
      </c>
      <c r="K27" s="255"/>
      <c r="L27" s="256"/>
      <c r="M27" s="5" t="str">
        <f t="shared" si="1"/>
        <v/>
      </c>
    </row>
    <row r="28" spans="1:13" x14ac:dyDescent="0.15">
      <c r="A28" s="246"/>
      <c r="B28" s="247"/>
      <c r="C28" s="248"/>
      <c r="D28" s="399">
        <v>208</v>
      </c>
      <c r="E28" s="270"/>
      <c r="F28" s="251"/>
      <c r="G28" s="252"/>
      <c r="H28" s="253"/>
      <c r="I28" s="253"/>
      <c r="J28" s="254">
        <f t="shared" si="2"/>
        <v>0</v>
      </c>
      <c r="K28" s="255"/>
      <c r="L28" s="256"/>
      <c r="M28" s="5" t="str">
        <f t="shared" si="1"/>
        <v/>
      </c>
    </row>
    <row r="29" spans="1:13" x14ac:dyDescent="0.15">
      <c r="A29" s="246"/>
      <c r="B29" s="247"/>
      <c r="C29" s="248"/>
      <c r="D29" s="399">
        <v>209</v>
      </c>
      <c r="E29" s="270"/>
      <c r="F29" s="251"/>
      <c r="G29" s="252"/>
      <c r="H29" s="253"/>
      <c r="I29" s="253"/>
      <c r="J29" s="254">
        <f t="shared" si="2"/>
        <v>0</v>
      </c>
      <c r="K29" s="255"/>
      <c r="L29" s="256"/>
      <c r="M29" s="5" t="str">
        <f t="shared" si="1"/>
        <v/>
      </c>
    </row>
    <row r="30" spans="1:13" x14ac:dyDescent="0.15">
      <c r="A30" s="246"/>
      <c r="B30" s="247"/>
      <c r="C30" s="248"/>
      <c r="D30" s="399">
        <v>210</v>
      </c>
      <c r="E30" s="270"/>
      <c r="F30" s="251"/>
      <c r="G30" s="252"/>
      <c r="H30" s="253"/>
      <c r="I30" s="253"/>
      <c r="J30" s="254">
        <f t="shared" si="2"/>
        <v>0</v>
      </c>
      <c r="K30" s="255"/>
      <c r="L30" s="256"/>
      <c r="M30" s="5" t="str">
        <f t="shared" si="1"/>
        <v/>
      </c>
    </row>
    <row r="31" spans="1:13" x14ac:dyDescent="0.15">
      <c r="A31" s="246"/>
      <c r="B31" s="247"/>
      <c r="C31" s="248"/>
      <c r="D31" s="399">
        <v>211</v>
      </c>
      <c r="E31" s="270"/>
      <c r="F31" s="251"/>
      <c r="G31" s="252"/>
      <c r="H31" s="253"/>
      <c r="I31" s="253"/>
      <c r="J31" s="254">
        <f t="shared" si="2"/>
        <v>0</v>
      </c>
      <c r="K31" s="255"/>
      <c r="L31" s="256"/>
      <c r="M31" s="5" t="str">
        <f t="shared" si="1"/>
        <v/>
      </c>
    </row>
    <row r="32" spans="1:13" x14ac:dyDescent="0.15">
      <c r="A32" s="246"/>
      <c r="B32" s="247"/>
      <c r="C32" s="248"/>
      <c r="D32" s="399">
        <v>212</v>
      </c>
      <c r="E32" s="270"/>
      <c r="F32" s="251"/>
      <c r="G32" s="252"/>
      <c r="H32" s="253"/>
      <c r="I32" s="253"/>
      <c r="J32" s="254">
        <f t="shared" si="2"/>
        <v>0</v>
      </c>
      <c r="K32" s="255"/>
      <c r="L32" s="256"/>
      <c r="M32" s="5" t="str">
        <f t="shared" si="1"/>
        <v/>
      </c>
    </row>
    <row r="33" spans="1:13" x14ac:dyDescent="0.15">
      <c r="A33" s="246"/>
      <c r="B33" s="247"/>
      <c r="C33" s="248"/>
      <c r="D33" s="399">
        <v>213</v>
      </c>
      <c r="E33" s="270"/>
      <c r="F33" s="251"/>
      <c r="G33" s="252"/>
      <c r="H33" s="253"/>
      <c r="I33" s="253"/>
      <c r="J33" s="254">
        <f t="shared" si="2"/>
        <v>0</v>
      </c>
      <c r="K33" s="255"/>
      <c r="L33" s="256"/>
      <c r="M33" s="5" t="str">
        <f t="shared" si="1"/>
        <v/>
      </c>
    </row>
    <row r="34" spans="1:13" x14ac:dyDescent="0.15">
      <c r="A34" s="246"/>
      <c r="B34" s="247"/>
      <c r="C34" s="248"/>
      <c r="D34" s="399">
        <v>214</v>
      </c>
      <c r="E34" s="270"/>
      <c r="F34" s="251"/>
      <c r="G34" s="252"/>
      <c r="H34" s="253"/>
      <c r="I34" s="253"/>
      <c r="J34" s="254">
        <f t="shared" si="2"/>
        <v>0</v>
      </c>
      <c r="K34" s="255"/>
      <c r="L34" s="256"/>
      <c r="M34" s="5" t="str">
        <f t="shared" si="1"/>
        <v/>
      </c>
    </row>
    <row r="35" spans="1:13" ht="14.25" thickBot="1" x14ac:dyDescent="0.2">
      <c r="A35" s="392"/>
      <c r="B35" s="400"/>
      <c r="C35" s="401"/>
      <c r="D35" s="402">
        <v>215</v>
      </c>
      <c r="E35" s="283"/>
      <c r="F35" s="283"/>
      <c r="G35" s="284"/>
      <c r="H35" s="285"/>
      <c r="I35" s="285"/>
      <c r="J35" s="286">
        <f t="shared" si="2"/>
        <v>0</v>
      </c>
      <c r="K35" s="403"/>
      <c r="L35" s="288"/>
      <c r="M35" s="5" t="str">
        <f t="shared" si="1"/>
        <v/>
      </c>
    </row>
    <row r="36" spans="1:13" ht="24" customHeight="1" thickBot="1" x14ac:dyDescent="0.2">
      <c r="A36" s="51"/>
      <c r="B36" s="51"/>
      <c r="C36" s="51"/>
      <c r="D36" s="51"/>
      <c r="E36" s="27" t="s">
        <v>199</v>
      </c>
      <c r="F36" s="643"/>
      <c r="G36" s="643"/>
    </row>
    <row r="37" spans="1:13" ht="24" customHeight="1" thickBot="1" x14ac:dyDescent="0.2">
      <c r="A37" s="51"/>
      <c r="B37" s="51"/>
      <c r="C37" s="51"/>
      <c r="D37" s="51"/>
      <c r="E37" s="234" t="s">
        <v>90</v>
      </c>
      <c r="F37" s="224" t="s">
        <v>255</v>
      </c>
      <c r="G37" s="153" t="s">
        <v>12</v>
      </c>
      <c r="H37" s="644" t="s">
        <v>216</v>
      </c>
      <c r="I37" s="645"/>
      <c r="J37" s="224" t="s">
        <v>94</v>
      </c>
      <c r="K37" s="569" t="s">
        <v>256</v>
      </c>
      <c r="L37" s="610"/>
    </row>
    <row r="38" spans="1:13" ht="14.25" thickTop="1" x14ac:dyDescent="0.15">
      <c r="A38" s="51"/>
      <c r="B38" s="51"/>
      <c r="C38" s="51"/>
      <c r="D38" s="51"/>
      <c r="E38" s="291" t="s">
        <v>80</v>
      </c>
      <c r="F38" s="341">
        <f>'1-1'!B21</f>
        <v>288800</v>
      </c>
      <c r="G38" s="343">
        <f t="shared" ref="G38:G46" si="3">-SUMIF($E$4:$E$18,$E38,$J$4:$J$18)+SUMIF($E$21:$E$35,$E38,$J$21:$J$35)</f>
        <v>0</v>
      </c>
      <c r="H38" s="578">
        <f t="shared" ref="H38:H46" si="4">-SUMIF($E$4:$E$18,$E38,$M$4:$M$18)+SUMIF($E$21:$E$35,$E38,$M$21:$M$35)</f>
        <v>0</v>
      </c>
      <c r="I38" s="578"/>
      <c r="J38" s="342">
        <f t="shared" ref="J38:J46" si="5">G38-H38</f>
        <v>0</v>
      </c>
      <c r="K38" s="578">
        <f t="shared" ref="K38:K46" si="6">F38+G38</f>
        <v>288800</v>
      </c>
      <c r="L38" s="635"/>
    </row>
    <row r="39" spans="1:13" x14ac:dyDescent="0.15">
      <c r="A39" s="51"/>
      <c r="B39" s="51"/>
      <c r="C39" s="51"/>
      <c r="D39" s="51"/>
      <c r="E39" s="292" t="s">
        <v>81</v>
      </c>
      <c r="F39" s="345">
        <f>'1-1'!C21</f>
        <v>113620</v>
      </c>
      <c r="G39" s="343">
        <f t="shared" si="3"/>
        <v>0</v>
      </c>
      <c r="H39" s="556">
        <f t="shared" si="4"/>
        <v>0</v>
      </c>
      <c r="I39" s="556"/>
      <c r="J39" s="345">
        <f t="shared" si="5"/>
        <v>0</v>
      </c>
      <c r="K39" s="556">
        <f t="shared" si="6"/>
        <v>113620</v>
      </c>
      <c r="L39" s="559"/>
    </row>
    <row r="40" spans="1:13" x14ac:dyDescent="0.15">
      <c r="A40" s="51"/>
      <c r="B40" s="51"/>
      <c r="C40" s="51"/>
      <c r="D40" s="51"/>
      <c r="E40" s="292" t="s">
        <v>105</v>
      </c>
      <c r="F40" s="345">
        <f>'1-1'!D21</f>
        <v>442650</v>
      </c>
      <c r="G40" s="343">
        <f t="shared" si="3"/>
        <v>0</v>
      </c>
      <c r="H40" s="556">
        <f t="shared" si="4"/>
        <v>0</v>
      </c>
      <c r="I40" s="556"/>
      <c r="J40" s="345">
        <f t="shared" si="5"/>
        <v>0</v>
      </c>
      <c r="K40" s="556">
        <f t="shared" si="6"/>
        <v>442650</v>
      </c>
      <c r="L40" s="559"/>
    </row>
    <row r="41" spans="1:13" x14ac:dyDescent="0.15">
      <c r="A41" s="51"/>
      <c r="B41" s="51"/>
      <c r="C41" s="51"/>
      <c r="D41" s="51"/>
      <c r="E41" s="292" t="s">
        <v>106</v>
      </c>
      <c r="F41" s="345">
        <f>'1-1'!E21</f>
        <v>0</v>
      </c>
      <c r="G41" s="343">
        <f t="shared" si="3"/>
        <v>0</v>
      </c>
      <c r="H41" s="556">
        <f t="shared" si="4"/>
        <v>0</v>
      </c>
      <c r="I41" s="556"/>
      <c r="J41" s="345">
        <f t="shared" si="5"/>
        <v>0</v>
      </c>
      <c r="K41" s="556">
        <f t="shared" si="6"/>
        <v>0</v>
      </c>
      <c r="L41" s="559"/>
    </row>
    <row r="42" spans="1:13" x14ac:dyDescent="0.15">
      <c r="A42" s="51"/>
      <c r="B42" s="51"/>
      <c r="C42" s="51"/>
      <c r="D42" s="51"/>
      <c r="E42" s="292" t="s">
        <v>82</v>
      </c>
      <c r="F42" s="345">
        <f>'1-1'!F21</f>
        <v>28000</v>
      </c>
      <c r="G42" s="343">
        <f t="shared" si="3"/>
        <v>0</v>
      </c>
      <c r="H42" s="556">
        <f t="shared" si="4"/>
        <v>0</v>
      </c>
      <c r="I42" s="556"/>
      <c r="J42" s="345">
        <f t="shared" si="5"/>
        <v>0</v>
      </c>
      <c r="K42" s="556">
        <f t="shared" si="6"/>
        <v>28000</v>
      </c>
      <c r="L42" s="559"/>
    </row>
    <row r="43" spans="1:13" x14ac:dyDescent="0.15">
      <c r="A43" s="51"/>
      <c r="B43" s="51"/>
      <c r="C43" s="51"/>
      <c r="D43" s="51"/>
      <c r="E43" s="292" t="s">
        <v>83</v>
      </c>
      <c r="F43" s="345">
        <f>'1-1'!G21</f>
        <v>41040</v>
      </c>
      <c r="G43" s="343">
        <f t="shared" si="3"/>
        <v>380</v>
      </c>
      <c r="H43" s="556">
        <f t="shared" si="4"/>
        <v>0</v>
      </c>
      <c r="I43" s="556"/>
      <c r="J43" s="345">
        <f t="shared" si="5"/>
        <v>380</v>
      </c>
      <c r="K43" s="556">
        <f t="shared" si="6"/>
        <v>41420</v>
      </c>
      <c r="L43" s="559"/>
    </row>
    <row r="44" spans="1:13" x14ac:dyDescent="0.15">
      <c r="A44" s="51"/>
      <c r="B44" s="51"/>
      <c r="C44" s="51"/>
      <c r="D44" s="51"/>
      <c r="E44" s="292" t="s">
        <v>84</v>
      </c>
      <c r="F44" s="345">
        <f>'1-1'!H21</f>
        <v>35000</v>
      </c>
      <c r="G44" s="343">
        <f t="shared" si="3"/>
        <v>0</v>
      </c>
      <c r="H44" s="556">
        <f t="shared" si="4"/>
        <v>0</v>
      </c>
      <c r="I44" s="556"/>
      <c r="J44" s="345">
        <f t="shared" si="5"/>
        <v>0</v>
      </c>
      <c r="K44" s="556">
        <f t="shared" si="6"/>
        <v>35000</v>
      </c>
      <c r="L44" s="559"/>
    </row>
    <row r="45" spans="1:13" x14ac:dyDescent="0.15">
      <c r="A45" s="51"/>
      <c r="B45" s="51"/>
      <c r="C45" s="51"/>
      <c r="D45" s="51"/>
      <c r="E45" s="292" t="s">
        <v>85</v>
      </c>
      <c r="F45" s="345">
        <f>'1-1'!I21</f>
        <v>0</v>
      </c>
      <c r="G45" s="343">
        <f t="shared" si="3"/>
        <v>0</v>
      </c>
      <c r="H45" s="556">
        <f t="shared" si="4"/>
        <v>0</v>
      </c>
      <c r="I45" s="556"/>
      <c r="J45" s="345">
        <f t="shared" si="5"/>
        <v>0</v>
      </c>
      <c r="K45" s="556">
        <f t="shared" si="6"/>
        <v>0</v>
      </c>
      <c r="L45" s="559"/>
    </row>
    <row r="46" spans="1:13" ht="14.25" thickBot="1" x14ac:dyDescent="0.2">
      <c r="A46" s="51"/>
      <c r="B46" s="51"/>
      <c r="C46" s="51"/>
      <c r="D46" s="51"/>
      <c r="E46" s="292" t="s">
        <v>117</v>
      </c>
      <c r="F46" s="395">
        <f>'1-1'!J21</f>
        <v>50080</v>
      </c>
      <c r="G46" s="343">
        <f t="shared" si="3"/>
        <v>0</v>
      </c>
      <c r="H46" s="624">
        <f t="shared" si="4"/>
        <v>0</v>
      </c>
      <c r="I46" s="624"/>
      <c r="J46" s="346">
        <f t="shared" si="5"/>
        <v>0</v>
      </c>
      <c r="K46" s="624">
        <f t="shared" si="6"/>
        <v>50080</v>
      </c>
      <c r="L46" s="625"/>
    </row>
    <row r="47" spans="1:13" ht="15" thickTop="1" thickBot="1" x14ac:dyDescent="0.2">
      <c r="A47" s="51"/>
      <c r="B47" s="51"/>
      <c r="C47" s="51"/>
      <c r="D47" s="51"/>
      <c r="E47" s="396" t="s">
        <v>11</v>
      </c>
      <c r="F47" s="348">
        <f>SUM(F38:F46)</f>
        <v>999190</v>
      </c>
      <c r="G47" s="349">
        <f>SUM(G38:G46)</f>
        <v>380</v>
      </c>
      <c r="H47" s="640">
        <f>SUM(H38:I46)</f>
        <v>0</v>
      </c>
      <c r="I47" s="642"/>
      <c r="J47" s="350">
        <f>SUM(J38:J46)</f>
        <v>380</v>
      </c>
      <c r="K47" s="640">
        <f>SUM(K38:L46)</f>
        <v>999570</v>
      </c>
      <c r="L47" s="641"/>
    </row>
    <row r="48" spans="1:13" x14ac:dyDescent="0.15">
      <c r="A48" s="51"/>
      <c r="B48" s="51"/>
      <c r="C48" s="51"/>
      <c r="D48" s="51"/>
      <c r="E48" s="51"/>
    </row>
    <row r="49" spans="1:5" x14ac:dyDescent="0.15">
      <c r="A49" s="51"/>
      <c r="B49" s="51"/>
      <c r="C49" s="51"/>
      <c r="D49" s="51"/>
      <c r="E49" s="51"/>
    </row>
    <row r="50" spans="1:5" x14ac:dyDescent="0.15">
      <c r="A50" s="51"/>
      <c r="B50" s="51"/>
      <c r="C50" s="51"/>
      <c r="D50" s="51"/>
      <c r="E50" s="51"/>
    </row>
    <row r="51" spans="1:5" x14ac:dyDescent="0.15">
      <c r="A51" s="51"/>
      <c r="B51" s="51"/>
      <c r="C51" s="51"/>
      <c r="D51" s="51"/>
      <c r="E51" s="51"/>
    </row>
    <row r="52" spans="1:5" x14ac:dyDescent="0.15">
      <c r="A52" s="51"/>
      <c r="B52" s="51"/>
      <c r="C52" s="51"/>
      <c r="D52" s="51"/>
      <c r="E52" s="51"/>
    </row>
    <row r="53" spans="1:5" x14ac:dyDescent="0.15">
      <c r="A53" s="51"/>
      <c r="B53" s="51"/>
      <c r="C53" s="51"/>
      <c r="D53" s="51"/>
      <c r="E53" s="51"/>
    </row>
    <row r="54" spans="1:5" x14ac:dyDescent="0.15">
      <c r="A54" s="51"/>
      <c r="B54" s="51"/>
      <c r="C54" s="51"/>
      <c r="D54" s="51"/>
      <c r="E54" s="51"/>
    </row>
    <row r="55" spans="1:5" x14ac:dyDescent="0.15">
      <c r="A55" s="51"/>
      <c r="B55" s="51"/>
      <c r="C55" s="51"/>
      <c r="D55" s="51"/>
      <c r="E55" s="51"/>
    </row>
    <row r="56" spans="1:5" x14ac:dyDescent="0.15">
      <c r="A56" s="51"/>
      <c r="B56" s="51"/>
      <c r="C56" s="51"/>
      <c r="D56" s="51"/>
      <c r="E56" s="51"/>
    </row>
    <row r="57" spans="1:5" x14ac:dyDescent="0.15">
      <c r="A57" s="51"/>
      <c r="B57" s="51"/>
      <c r="C57" s="51"/>
      <c r="D57" s="51"/>
      <c r="E57" s="51"/>
    </row>
    <row r="58" spans="1:5" x14ac:dyDescent="0.15">
      <c r="A58" s="51"/>
      <c r="B58" s="51"/>
      <c r="C58" s="51"/>
      <c r="D58" s="51"/>
      <c r="E58" s="51"/>
    </row>
    <row r="59" spans="1:5" x14ac:dyDescent="0.15">
      <c r="A59" s="51"/>
      <c r="B59" s="51"/>
      <c r="C59" s="51"/>
      <c r="D59" s="51"/>
      <c r="E59" s="51"/>
    </row>
    <row r="60" spans="1:5" x14ac:dyDescent="0.15">
      <c r="A60" s="51"/>
      <c r="B60" s="51"/>
      <c r="C60" s="51"/>
      <c r="D60" s="51"/>
      <c r="E60" s="51"/>
    </row>
    <row r="61" spans="1:5" x14ac:dyDescent="0.15">
      <c r="A61" s="51"/>
      <c r="B61" s="51"/>
      <c r="C61" s="51"/>
      <c r="D61" s="51"/>
      <c r="E61" s="51"/>
    </row>
    <row r="62" spans="1:5" x14ac:dyDescent="0.15">
      <c r="A62" s="51"/>
      <c r="B62" s="51"/>
      <c r="C62" s="51"/>
      <c r="D62" s="51"/>
      <c r="E62" s="51"/>
    </row>
    <row r="63" spans="1:5" x14ac:dyDescent="0.15">
      <c r="A63" s="51"/>
      <c r="B63" s="51"/>
      <c r="C63" s="51"/>
      <c r="D63" s="51"/>
      <c r="E63" s="51"/>
    </row>
    <row r="64" spans="1:5" x14ac:dyDescent="0.15">
      <c r="A64" s="51"/>
      <c r="B64" s="51"/>
      <c r="C64" s="51"/>
      <c r="D64" s="51"/>
      <c r="E64" s="51"/>
    </row>
    <row r="65" spans="1:5" x14ac:dyDescent="0.15">
      <c r="A65" s="51"/>
      <c r="B65" s="51"/>
      <c r="C65" s="51"/>
      <c r="D65" s="51"/>
      <c r="E65" s="51"/>
    </row>
    <row r="66" spans="1:5" x14ac:dyDescent="0.15">
      <c r="A66" s="51"/>
      <c r="B66" s="51"/>
      <c r="C66" s="51"/>
      <c r="D66" s="51"/>
      <c r="E66" s="51"/>
    </row>
    <row r="67" spans="1:5" x14ac:dyDescent="0.15">
      <c r="A67" s="51"/>
      <c r="B67" s="51"/>
      <c r="C67" s="51"/>
      <c r="D67" s="51"/>
      <c r="E67" s="51"/>
    </row>
    <row r="68" spans="1:5" x14ac:dyDescent="0.15">
      <c r="A68" s="51"/>
      <c r="B68" s="51"/>
      <c r="C68" s="51"/>
      <c r="D68" s="51"/>
      <c r="E68" s="51"/>
    </row>
    <row r="69" spans="1:5" x14ac:dyDescent="0.15">
      <c r="A69" s="51"/>
      <c r="B69" s="51"/>
      <c r="C69" s="51"/>
      <c r="D69" s="51"/>
      <c r="E69" s="51"/>
    </row>
    <row r="70" spans="1:5" x14ac:dyDescent="0.15">
      <c r="A70" s="51"/>
      <c r="B70" s="51"/>
      <c r="C70" s="51"/>
      <c r="D70" s="51"/>
      <c r="E70" s="51"/>
    </row>
    <row r="71" spans="1:5" x14ac:dyDescent="0.15">
      <c r="A71" s="51"/>
      <c r="B71" s="51"/>
      <c r="C71" s="51"/>
      <c r="D71" s="51"/>
      <c r="E71" s="51"/>
    </row>
    <row r="72" spans="1:5" x14ac:dyDescent="0.15">
      <c r="A72" s="51"/>
      <c r="B72" s="51"/>
      <c r="C72" s="51"/>
      <c r="D72" s="51"/>
      <c r="E72" s="51"/>
    </row>
    <row r="73" spans="1:5" x14ac:dyDescent="0.15">
      <c r="A73" s="51"/>
      <c r="B73" s="51"/>
      <c r="C73" s="51"/>
      <c r="D73" s="51"/>
      <c r="E73" s="51"/>
    </row>
    <row r="74" spans="1:5" x14ac:dyDescent="0.15">
      <c r="A74" s="51"/>
      <c r="B74" s="51"/>
      <c r="C74" s="51"/>
      <c r="D74" s="51"/>
      <c r="E74" s="51"/>
    </row>
    <row r="75" spans="1:5" x14ac:dyDescent="0.15">
      <c r="A75" s="23"/>
      <c r="B75" s="51"/>
      <c r="C75" s="51"/>
      <c r="D75" s="51"/>
      <c r="E75" s="51"/>
    </row>
    <row r="76" spans="1:5" x14ac:dyDescent="0.15">
      <c r="A76" s="23"/>
      <c r="B76" s="51"/>
      <c r="C76" s="51"/>
      <c r="D76" s="51"/>
      <c r="E76" s="51"/>
    </row>
    <row r="77" spans="1:5" x14ac:dyDescent="0.15">
      <c r="A77" s="23"/>
      <c r="B77" s="51"/>
      <c r="C77" s="51"/>
      <c r="D77" s="51"/>
      <c r="E77" s="51"/>
    </row>
    <row r="78" spans="1:5" x14ac:dyDescent="0.15">
      <c r="A78" s="23"/>
      <c r="B78" s="51"/>
      <c r="C78" s="51"/>
      <c r="D78" s="51"/>
      <c r="E78" s="51"/>
    </row>
    <row r="79" spans="1:5" x14ac:dyDescent="0.15">
      <c r="A79" s="23"/>
      <c r="B79" s="51"/>
      <c r="C79" s="51"/>
      <c r="D79" s="51"/>
      <c r="E79" s="51"/>
    </row>
    <row r="80" spans="1:5" x14ac:dyDescent="0.15">
      <c r="A80" s="23"/>
      <c r="B80" s="51"/>
      <c r="C80" s="51"/>
      <c r="D80" s="51"/>
      <c r="E80" s="51"/>
    </row>
    <row r="81" spans="1:5" x14ac:dyDescent="0.15">
      <c r="A81" s="23"/>
      <c r="B81" s="51"/>
      <c r="C81" s="51"/>
      <c r="D81" s="51"/>
      <c r="E81" s="51"/>
    </row>
    <row r="82" spans="1:5" x14ac:dyDescent="0.15">
      <c r="A82" s="23"/>
      <c r="B82" s="51"/>
      <c r="C82" s="51"/>
      <c r="D82" s="51"/>
      <c r="E82" s="51"/>
    </row>
    <row r="83" spans="1:5" x14ac:dyDescent="0.15">
      <c r="A83" s="23"/>
      <c r="B83" s="51"/>
      <c r="C83" s="51"/>
      <c r="D83" s="51"/>
      <c r="E83" s="51"/>
    </row>
    <row r="84" spans="1:5" x14ac:dyDescent="0.15">
      <c r="A84" s="23"/>
      <c r="B84" s="51"/>
      <c r="C84" s="51"/>
      <c r="D84" s="51"/>
      <c r="E84" s="51"/>
    </row>
    <row r="85" spans="1:5" x14ac:dyDescent="0.15">
      <c r="B85" s="51"/>
      <c r="C85" s="51"/>
      <c r="D85" s="51"/>
      <c r="E85" s="51"/>
    </row>
    <row r="86" spans="1:5" x14ac:dyDescent="0.15">
      <c r="B86" s="51"/>
      <c r="C86" s="51"/>
      <c r="D86" s="51"/>
      <c r="E86" s="51"/>
    </row>
    <row r="87" spans="1:5" x14ac:dyDescent="0.15">
      <c r="B87" s="51"/>
      <c r="C87" s="51"/>
      <c r="D87" s="51"/>
      <c r="E87" s="51"/>
    </row>
    <row r="88" spans="1:5" x14ac:dyDescent="0.15">
      <c r="B88" s="51"/>
      <c r="C88" s="51"/>
      <c r="D88" s="51"/>
      <c r="E88" s="51"/>
    </row>
    <row r="89" spans="1:5" x14ac:dyDescent="0.15">
      <c r="B89" s="51"/>
      <c r="C89" s="51"/>
      <c r="D89" s="51"/>
      <c r="E89" s="51"/>
    </row>
    <row r="90" spans="1:5" x14ac:dyDescent="0.15">
      <c r="B90" s="51"/>
      <c r="C90" s="51"/>
      <c r="D90" s="51"/>
      <c r="E90" s="51"/>
    </row>
    <row r="91" spans="1:5" x14ac:dyDescent="0.15">
      <c r="B91" s="51"/>
      <c r="C91" s="51"/>
      <c r="D91" s="51"/>
      <c r="E91" s="51"/>
    </row>
    <row r="92" spans="1:5" x14ac:dyDescent="0.15">
      <c r="B92" s="51"/>
      <c r="C92" s="51"/>
      <c r="D92" s="51"/>
      <c r="E92" s="51"/>
    </row>
    <row r="93" spans="1:5" x14ac:dyDescent="0.15">
      <c r="B93" s="51"/>
      <c r="C93" s="51"/>
      <c r="D93" s="51"/>
      <c r="E93" s="51"/>
    </row>
    <row r="94" spans="1:5" x14ac:dyDescent="0.15">
      <c r="B94" s="51"/>
      <c r="C94" s="51"/>
      <c r="D94" s="51"/>
      <c r="E94" s="51"/>
    </row>
    <row r="95" spans="1:5" x14ac:dyDescent="0.15">
      <c r="B95" s="51"/>
      <c r="C95" s="51"/>
      <c r="D95" s="51"/>
      <c r="E95" s="51"/>
    </row>
    <row r="96" spans="1:5" x14ac:dyDescent="0.15">
      <c r="B96" s="51"/>
      <c r="C96" s="51"/>
      <c r="D96" s="51"/>
      <c r="E96" s="51"/>
    </row>
    <row r="97" spans="2:5" x14ac:dyDescent="0.15">
      <c r="B97" s="51"/>
      <c r="C97" s="51"/>
      <c r="D97" s="51"/>
      <c r="E97" s="51"/>
    </row>
    <row r="98" spans="2:5" x14ac:dyDescent="0.15">
      <c r="B98" s="51"/>
      <c r="C98" s="51"/>
      <c r="D98" s="51"/>
      <c r="E98" s="51"/>
    </row>
    <row r="99" spans="2:5" x14ac:dyDescent="0.15">
      <c r="B99" s="51"/>
      <c r="C99" s="51"/>
      <c r="D99" s="51"/>
      <c r="E99" s="51"/>
    </row>
    <row r="100" spans="2:5" x14ac:dyDescent="0.15">
      <c r="B100" s="51"/>
      <c r="C100" s="51"/>
      <c r="D100" s="51"/>
      <c r="E100" s="51"/>
    </row>
    <row r="101" spans="2:5" x14ac:dyDescent="0.15">
      <c r="B101" s="51"/>
      <c r="C101" s="51"/>
      <c r="D101" s="51"/>
      <c r="E101" s="51"/>
    </row>
    <row r="102" spans="2:5" x14ac:dyDescent="0.15">
      <c r="B102" s="51"/>
      <c r="C102" s="51"/>
      <c r="D102" s="51"/>
      <c r="E102" s="51"/>
    </row>
    <row r="103" spans="2:5" x14ac:dyDescent="0.15">
      <c r="B103" s="51"/>
      <c r="C103" s="51"/>
      <c r="D103" s="51"/>
      <c r="E103" s="51"/>
    </row>
    <row r="104" spans="2:5" x14ac:dyDescent="0.15">
      <c r="B104" s="51"/>
      <c r="C104" s="51"/>
      <c r="D104" s="51"/>
      <c r="E104" s="51"/>
    </row>
    <row r="105" spans="2:5" x14ac:dyDescent="0.15">
      <c r="B105" s="51"/>
      <c r="C105" s="51"/>
      <c r="D105" s="51"/>
      <c r="E105" s="51"/>
    </row>
    <row r="106" spans="2:5" x14ac:dyDescent="0.15">
      <c r="B106" s="51"/>
      <c r="C106" s="51"/>
      <c r="D106" s="51"/>
      <c r="E106" s="51"/>
    </row>
    <row r="107" spans="2:5" x14ac:dyDescent="0.15">
      <c r="B107" s="51"/>
      <c r="C107" s="51"/>
      <c r="D107" s="51"/>
      <c r="E107" s="51"/>
    </row>
    <row r="108" spans="2:5" x14ac:dyDescent="0.15">
      <c r="B108" s="51"/>
      <c r="C108" s="51"/>
      <c r="D108" s="51"/>
      <c r="E108" s="51"/>
    </row>
    <row r="109" spans="2:5" x14ac:dyDescent="0.15">
      <c r="B109" s="51"/>
      <c r="C109" s="51"/>
      <c r="D109" s="51"/>
      <c r="E109" s="51"/>
    </row>
    <row r="110" spans="2:5" x14ac:dyDescent="0.15">
      <c r="B110" s="51"/>
      <c r="C110" s="51"/>
      <c r="D110" s="51"/>
      <c r="E110" s="51"/>
    </row>
    <row r="111" spans="2:5" x14ac:dyDescent="0.15">
      <c r="B111" s="51"/>
      <c r="C111" s="51"/>
      <c r="D111" s="51"/>
      <c r="E111" s="51"/>
    </row>
    <row r="112" spans="2:5" x14ac:dyDescent="0.15">
      <c r="B112" s="51"/>
      <c r="C112" s="51"/>
      <c r="D112" s="51"/>
      <c r="E112" s="51"/>
    </row>
    <row r="113" spans="2:5" x14ac:dyDescent="0.15">
      <c r="B113" s="51"/>
      <c r="C113" s="51"/>
      <c r="D113" s="51"/>
      <c r="E113" s="51"/>
    </row>
    <row r="114" spans="2:5" x14ac:dyDescent="0.15">
      <c r="B114" s="51"/>
      <c r="C114" s="51"/>
      <c r="D114" s="51"/>
      <c r="E114" s="51"/>
    </row>
    <row r="115" spans="2:5" x14ac:dyDescent="0.15">
      <c r="B115" s="51"/>
      <c r="C115" s="51"/>
      <c r="D115" s="51"/>
      <c r="E115" s="51"/>
    </row>
    <row r="116" spans="2:5" x14ac:dyDescent="0.15">
      <c r="B116" s="51"/>
      <c r="C116" s="51"/>
      <c r="D116" s="51"/>
      <c r="E116" s="51"/>
    </row>
    <row r="117" spans="2:5" x14ac:dyDescent="0.15">
      <c r="B117" s="51"/>
      <c r="C117" s="51"/>
      <c r="D117" s="51"/>
      <c r="E117" s="51"/>
    </row>
    <row r="118" spans="2:5" x14ac:dyDescent="0.15">
      <c r="B118" s="51"/>
      <c r="C118" s="51"/>
      <c r="D118" s="51"/>
      <c r="E118" s="51"/>
    </row>
    <row r="119" spans="2:5" x14ac:dyDescent="0.15">
      <c r="B119" s="51"/>
      <c r="C119" s="51"/>
      <c r="D119" s="51"/>
      <c r="E119" s="51"/>
    </row>
    <row r="120" spans="2:5" x14ac:dyDescent="0.15">
      <c r="B120" s="51"/>
      <c r="C120" s="51"/>
      <c r="D120" s="51"/>
      <c r="E120" s="51"/>
    </row>
    <row r="121" spans="2:5" x14ac:dyDescent="0.15">
      <c r="B121" s="51"/>
      <c r="C121" s="51"/>
      <c r="D121" s="51"/>
      <c r="E121" s="51"/>
    </row>
    <row r="122" spans="2:5" x14ac:dyDescent="0.15">
      <c r="B122" s="51"/>
      <c r="C122" s="51"/>
      <c r="D122" s="51"/>
      <c r="E122" s="51"/>
    </row>
    <row r="123" spans="2:5" x14ac:dyDescent="0.15">
      <c r="B123" s="51"/>
      <c r="C123" s="51"/>
      <c r="D123" s="51"/>
      <c r="E123" s="51"/>
    </row>
    <row r="124" spans="2:5" x14ac:dyDescent="0.15">
      <c r="B124" s="51"/>
      <c r="C124" s="51"/>
      <c r="D124" s="51"/>
      <c r="E124" s="51"/>
    </row>
    <row r="125" spans="2:5" x14ac:dyDescent="0.15">
      <c r="B125" s="51"/>
      <c r="C125" s="51"/>
      <c r="D125" s="51"/>
      <c r="E125" s="51"/>
    </row>
    <row r="126" spans="2:5" x14ac:dyDescent="0.15">
      <c r="B126" s="51"/>
      <c r="C126" s="51"/>
      <c r="D126" s="51"/>
      <c r="E126" s="51"/>
    </row>
    <row r="127" spans="2:5" x14ac:dyDescent="0.15">
      <c r="B127" s="51"/>
      <c r="C127" s="51"/>
      <c r="D127" s="51"/>
      <c r="E127" s="51"/>
    </row>
    <row r="128" spans="2:5" x14ac:dyDescent="0.15">
      <c r="B128" s="51"/>
      <c r="C128" s="51"/>
      <c r="D128" s="51"/>
      <c r="E128" s="51"/>
    </row>
    <row r="129" spans="2:5" x14ac:dyDescent="0.15">
      <c r="B129" s="51"/>
      <c r="C129" s="51"/>
      <c r="D129" s="51"/>
      <c r="E129" s="51"/>
    </row>
    <row r="130" spans="2:5" x14ac:dyDescent="0.15">
      <c r="B130" s="51"/>
      <c r="C130" s="51"/>
      <c r="D130" s="51"/>
      <c r="E130" s="51"/>
    </row>
    <row r="131" spans="2:5" x14ac:dyDescent="0.15">
      <c r="B131" s="51"/>
      <c r="C131" s="51"/>
      <c r="D131" s="51"/>
      <c r="E131" s="51"/>
    </row>
    <row r="132" spans="2:5" x14ac:dyDescent="0.15">
      <c r="B132" s="51"/>
      <c r="C132" s="51"/>
      <c r="D132" s="51"/>
      <c r="E132" s="51"/>
    </row>
    <row r="133" spans="2:5" x14ac:dyDescent="0.15">
      <c r="B133" s="51"/>
      <c r="C133" s="51"/>
      <c r="D133" s="51"/>
      <c r="E133" s="51"/>
    </row>
    <row r="134" spans="2:5" x14ac:dyDescent="0.15">
      <c r="B134" s="51"/>
      <c r="C134" s="51"/>
      <c r="D134" s="51"/>
      <c r="E134" s="51"/>
    </row>
    <row r="135" spans="2:5" x14ac:dyDescent="0.15">
      <c r="B135" s="51"/>
      <c r="C135" s="51"/>
      <c r="D135" s="51"/>
      <c r="E135" s="51"/>
    </row>
    <row r="136" spans="2:5" x14ac:dyDescent="0.15">
      <c r="B136" s="51"/>
      <c r="C136" s="51"/>
      <c r="D136" s="51"/>
      <c r="E136" s="51"/>
    </row>
    <row r="137" spans="2:5" x14ac:dyDescent="0.15">
      <c r="B137" s="51"/>
      <c r="C137" s="51"/>
      <c r="D137" s="51"/>
      <c r="E137" s="51"/>
    </row>
  </sheetData>
  <sheetProtection sheet="1" formatCells="0" selectLockedCells="1"/>
  <mergeCells count="23">
    <mergeCell ref="H47:I47"/>
    <mergeCell ref="F36:G36"/>
    <mergeCell ref="H37:I37"/>
    <mergeCell ref="H38:I38"/>
    <mergeCell ref="H39:I39"/>
    <mergeCell ref="H40:I40"/>
    <mergeCell ref="H41:I41"/>
    <mergeCell ref="H42:I42"/>
    <mergeCell ref="H43:I43"/>
    <mergeCell ref="H44:I44"/>
    <mergeCell ref="H45:I45"/>
    <mergeCell ref="H46:I46"/>
    <mergeCell ref="K43:L43"/>
    <mergeCell ref="K44:L44"/>
    <mergeCell ref="K45:L45"/>
    <mergeCell ref="K46:L46"/>
    <mergeCell ref="K47:L47"/>
    <mergeCell ref="K37:L37"/>
    <mergeCell ref="K38:L38"/>
    <mergeCell ref="K39:L39"/>
    <mergeCell ref="K40:L40"/>
    <mergeCell ref="K41:L41"/>
    <mergeCell ref="K42:L42"/>
  </mergeCells>
  <phoneticPr fontId="2"/>
  <conditionalFormatting sqref="F38:H46 J38:K46">
    <cfRule type="cellIs" dxfId="7" priority="7" stopIfTrue="1" operator="equal">
      <formula>0</formula>
    </cfRule>
  </conditionalFormatting>
  <conditionalFormatting sqref="J21:J35 E4:L18">
    <cfRule type="cellIs" dxfId="6" priority="6" stopIfTrue="1" operator="equal">
      <formula>0</formula>
    </cfRule>
  </conditionalFormatting>
  <conditionalFormatting sqref="B2:D2">
    <cfRule type="cellIs" dxfId="5" priority="2" stopIfTrue="1" operator="equal">
      <formula>0</formula>
    </cfRule>
  </conditionalFormatting>
  <dataValidations count="2">
    <dataValidation type="list" allowBlank="1" showInputMessage="1" showErrorMessage="1" sqref="E38:E46 E21: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31496062992125984"/>
  <pageSetup paperSize="9" scale="80" fitToHeight="2" orientation="landscape" r:id="rId1"/>
  <headerFooter>
    <oddHeader>&amp;R（随時②－２）</oddHeader>
  </headerFooter>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2" tint="-0.499984740745262"/>
    <pageSetUpPr fitToPage="1"/>
  </sheetPr>
  <dimension ref="A1:K26"/>
  <sheetViews>
    <sheetView showZeros="0" view="pageBreakPreview" zoomScaleNormal="100" zoomScaleSheetLayoutView="100" workbookViewId="0">
      <selection activeCell="H7" sqref="H7:K7"/>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203</v>
      </c>
      <c r="H1" s="531" t="str">
        <f>'1-1'!H1:K1</f>
        <v>（学校番号：216）</v>
      </c>
      <c r="I1" s="531"/>
      <c r="J1" s="531"/>
      <c r="K1" s="531"/>
    </row>
    <row r="2" spans="1:11" s="1" customFormat="1" ht="18" customHeight="1" x14ac:dyDescent="0.15">
      <c r="H2" s="531" t="str">
        <f>'1-1'!H2:K2</f>
        <v>（財務会計コード番号：11037）</v>
      </c>
      <c r="I2" s="531"/>
      <c r="J2" s="531"/>
      <c r="K2" s="531"/>
    </row>
    <row r="3" spans="1:11" s="1" customFormat="1" ht="18" customHeight="1" x14ac:dyDescent="0.15">
      <c r="K3" s="2"/>
    </row>
    <row r="4" spans="1:11" s="1" customFormat="1" ht="18" customHeight="1" x14ac:dyDescent="0.15">
      <c r="H4" s="532" t="s">
        <v>4</v>
      </c>
      <c r="I4" s="532"/>
      <c r="J4" s="532"/>
      <c r="K4" s="532"/>
    </row>
    <row r="5" spans="1:11" s="1" customFormat="1" ht="18" customHeight="1" x14ac:dyDescent="0.15">
      <c r="H5" s="532" t="s">
        <v>124</v>
      </c>
      <c r="I5" s="532"/>
      <c r="J5" s="532"/>
      <c r="K5" s="532"/>
    </row>
    <row r="6" spans="1:11" s="1" customFormat="1" ht="18" customHeight="1" x14ac:dyDescent="0.15">
      <c r="A6" s="3" t="s">
        <v>2</v>
      </c>
      <c r="H6" s="4"/>
      <c r="K6" s="11"/>
    </row>
    <row r="7" spans="1:11" s="1" customFormat="1" ht="18" customHeight="1" x14ac:dyDescent="0.15">
      <c r="A7" s="4"/>
      <c r="H7" s="532" t="str">
        <f>'1-1'!H7:K7</f>
        <v>府立緑風冠高等学校　</v>
      </c>
      <c r="I7" s="532"/>
      <c r="J7" s="532"/>
      <c r="K7" s="532"/>
    </row>
    <row r="8" spans="1:11" s="1" customFormat="1" ht="18" customHeight="1" x14ac:dyDescent="0.15">
      <c r="A8" s="4"/>
      <c r="H8" s="532" t="str">
        <f>'1-1'!H8:K8</f>
        <v>　校長　富田　公一　</v>
      </c>
      <c r="I8" s="532"/>
      <c r="J8" s="532"/>
      <c r="K8" s="532"/>
    </row>
    <row r="9" spans="1:11" s="1" customFormat="1" ht="42" customHeight="1" x14ac:dyDescent="0.15">
      <c r="A9" s="4"/>
      <c r="H9" s="2"/>
      <c r="K9" s="44"/>
    </row>
    <row r="10" spans="1:11" ht="24" customHeight="1" x14ac:dyDescent="0.15">
      <c r="A10" s="522" t="s">
        <v>227</v>
      </c>
      <c r="B10" s="522"/>
      <c r="C10" s="522"/>
      <c r="D10" s="522"/>
      <c r="E10" s="522"/>
      <c r="F10" s="522"/>
      <c r="G10" s="522"/>
      <c r="H10" s="522"/>
      <c r="I10" s="522"/>
      <c r="J10" s="522"/>
      <c r="K10" s="522"/>
    </row>
    <row r="11" spans="1:11" ht="24" customHeight="1" x14ac:dyDescent="0.15">
      <c r="A11" s="523"/>
      <c r="B11" s="523"/>
      <c r="C11" s="523"/>
      <c r="D11" s="523"/>
      <c r="E11" s="523"/>
      <c r="F11" s="523"/>
      <c r="G11" s="523"/>
      <c r="H11" s="523"/>
      <c r="I11" s="523"/>
      <c r="J11" s="523"/>
      <c r="K11" s="523"/>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24" t="s">
        <v>248</v>
      </c>
      <c r="B14" s="525"/>
      <c r="C14" s="526"/>
      <c r="D14" s="527">
        <f>K23</f>
        <v>1053859</v>
      </c>
      <c r="E14" s="528"/>
      <c r="F14" s="529"/>
      <c r="G14" s="604"/>
      <c r="H14" s="605"/>
      <c r="I14" s="605"/>
      <c r="J14" s="605"/>
      <c r="K14" s="95">
        <f>'1-1'!K14</f>
        <v>0</v>
      </c>
    </row>
    <row r="15" spans="1:11" ht="39" customHeight="1" thickBot="1" x14ac:dyDescent="0.2">
      <c r="A15" s="19"/>
      <c r="B15" s="18" t="s">
        <v>5</v>
      </c>
      <c r="C15" s="17" t="s">
        <v>6</v>
      </c>
      <c r="D15" s="16" t="s">
        <v>104</v>
      </c>
      <c r="E15" s="16" t="s">
        <v>103</v>
      </c>
      <c r="F15" s="17" t="s">
        <v>7</v>
      </c>
      <c r="G15" s="17" t="s">
        <v>8</v>
      </c>
      <c r="H15" s="445" t="s">
        <v>200</v>
      </c>
      <c r="I15" s="16" t="s">
        <v>9</v>
      </c>
      <c r="J15" s="444" t="s">
        <v>204</v>
      </c>
      <c r="K15" s="22" t="s">
        <v>11</v>
      </c>
    </row>
    <row r="16" spans="1:11" ht="39" customHeight="1" thickTop="1" x14ac:dyDescent="0.15">
      <c r="A16" s="20" t="s">
        <v>241</v>
      </c>
      <c r="B16" s="431">
        <f>'2-1'!B23</f>
        <v>0</v>
      </c>
      <c r="C16" s="431">
        <f>'2-1'!C23</f>
        <v>0</v>
      </c>
      <c r="D16" s="431">
        <f>'2-1'!D23</f>
        <v>113260</v>
      </c>
      <c r="E16" s="431">
        <f>'2-1'!E23</f>
        <v>0</v>
      </c>
      <c r="F16" s="431">
        <f>'2-1'!F23</f>
        <v>0</v>
      </c>
      <c r="G16" s="431">
        <f>'2-1'!G23</f>
        <v>0</v>
      </c>
      <c r="H16" s="431">
        <f>'2-1'!H23</f>
        <v>0</v>
      </c>
      <c r="I16" s="431">
        <f>'2-1'!I23</f>
        <v>0</v>
      </c>
      <c r="J16" s="431">
        <f>'2-1'!J23</f>
        <v>0</v>
      </c>
      <c r="K16" s="433">
        <f t="shared" ref="K16:K23" si="0">SUM(B16:J16)</f>
        <v>113260</v>
      </c>
    </row>
    <row r="17" spans="1:11" ht="39" customHeight="1" x14ac:dyDescent="0.15">
      <c r="A17" s="20" t="s">
        <v>215</v>
      </c>
      <c r="B17" s="431">
        <f>'2-1'!B24</f>
        <v>0</v>
      </c>
      <c r="C17" s="431">
        <f>'2-1'!C24</f>
        <v>0</v>
      </c>
      <c r="D17" s="431">
        <f>'2-1'!D24</f>
        <v>0</v>
      </c>
      <c r="E17" s="431">
        <f>'2-1'!E24</f>
        <v>0</v>
      </c>
      <c r="F17" s="431">
        <f>'2-1'!F24</f>
        <v>0</v>
      </c>
      <c r="G17" s="431">
        <f>'2-1'!G24</f>
        <v>0</v>
      </c>
      <c r="H17" s="431">
        <f>'2-1'!H24</f>
        <v>0</v>
      </c>
      <c r="I17" s="431">
        <f>'2-1'!I24</f>
        <v>0</v>
      </c>
      <c r="J17" s="431">
        <f>'2-1'!J24</f>
        <v>0</v>
      </c>
      <c r="K17" s="433">
        <f t="shared" si="0"/>
        <v>0</v>
      </c>
    </row>
    <row r="18" spans="1:11" ht="39" customHeight="1" x14ac:dyDescent="0.15">
      <c r="A18" s="33" t="s">
        <v>264</v>
      </c>
      <c r="B18" s="434">
        <f>B16-B17</f>
        <v>0</v>
      </c>
      <c r="C18" s="434">
        <f t="shared" ref="C18:J18" si="1">C16-C17</f>
        <v>0</v>
      </c>
      <c r="D18" s="434">
        <f t="shared" si="1"/>
        <v>113260</v>
      </c>
      <c r="E18" s="434">
        <f t="shared" si="1"/>
        <v>0</v>
      </c>
      <c r="F18" s="434">
        <f t="shared" si="1"/>
        <v>0</v>
      </c>
      <c r="G18" s="434">
        <f t="shared" si="1"/>
        <v>0</v>
      </c>
      <c r="H18" s="434">
        <f t="shared" si="1"/>
        <v>0</v>
      </c>
      <c r="I18" s="434">
        <f t="shared" si="1"/>
        <v>0</v>
      </c>
      <c r="J18" s="434">
        <f t="shared" si="1"/>
        <v>0</v>
      </c>
      <c r="K18" s="437">
        <f t="shared" si="0"/>
        <v>113260</v>
      </c>
    </row>
    <row r="19" spans="1:11" ht="39" customHeight="1" x14ac:dyDescent="0.15">
      <c r="A19" s="20" t="s">
        <v>12</v>
      </c>
      <c r="B19" s="431">
        <f>'随時③-2'!G38</f>
        <v>0</v>
      </c>
      <c r="C19" s="315">
        <f>'随時③-2'!G39</f>
        <v>0</v>
      </c>
      <c r="D19" s="315">
        <f>'随時③-2'!G40</f>
        <v>0</v>
      </c>
      <c r="E19" s="315">
        <f>'随時③-2'!G41</f>
        <v>0</v>
      </c>
      <c r="F19" s="315">
        <f>'随時③-2'!G42</f>
        <v>0</v>
      </c>
      <c r="G19" s="315">
        <f>'随時③-2'!G43</f>
        <v>0</v>
      </c>
      <c r="H19" s="315">
        <f>'随時③-2'!G44</f>
        <v>0</v>
      </c>
      <c r="I19" s="315">
        <f>'随時③-2'!G45</f>
        <v>0</v>
      </c>
      <c r="J19" s="432">
        <f>'随時③-2'!G46</f>
        <v>0</v>
      </c>
      <c r="K19" s="433">
        <f t="shared" si="0"/>
        <v>0</v>
      </c>
    </row>
    <row r="20" spans="1:11" ht="39" customHeight="1" thickBot="1" x14ac:dyDescent="0.2">
      <c r="A20" s="41" t="s">
        <v>215</v>
      </c>
      <c r="B20" s="446">
        <f>'随時③-2'!H38</f>
        <v>0</v>
      </c>
      <c r="C20" s="446">
        <f>'随時③-2'!H39</f>
        <v>0</v>
      </c>
      <c r="D20" s="446">
        <f>'随時③-2'!H40</f>
        <v>0</v>
      </c>
      <c r="E20" s="446">
        <f>'随時③-2'!H41</f>
        <v>0</v>
      </c>
      <c r="F20" s="446">
        <f>'随時③-2'!H42</f>
        <v>0</v>
      </c>
      <c r="G20" s="446">
        <f>'随時③-2'!H43</f>
        <v>0</v>
      </c>
      <c r="H20" s="446">
        <f>'随時③-2'!H44</f>
        <v>0</v>
      </c>
      <c r="I20" s="446">
        <f>'随時③-2'!H45</f>
        <v>0</v>
      </c>
      <c r="J20" s="446">
        <f>'随時③-2'!H46</f>
        <v>0</v>
      </c>
      <c r="K20" s="447">
        <f t="shared" si="0"/>
        <v>0</v>
      </c>
    </row>
    <row r="21" spans="1:11" ht="39" customHeight="1" thickBot="1" x14ac:dyDescent="0.2">
      <c r="A21" s="31" t="s">
        <v>95</v>
      </c>
      <c r="B21" s="438">
        <f>B19-B20</f>
        <v>0</v>
      </c>
      <c r="C21" s="438">
        <f t="shared" ref="C21:J21" si="2">C19-C20</f>
        <v>0</v>
      </c>
      <c r="D21" s="438">
        <f t="shared" si="2"/>
        <v>0</v>
      </c>
      <c r="E21" s="438">
        <f t="shared" si="2"/>
        <v>0</v>
      </c>
      <c r="F21" s="438">
        <f t="shared" si="2"/>
        <v>0</v>
      </c>
      <c r="G21" s="438">
        <f t="shared" si="2"/>
        <v>0</v>
      </c>
      <c r="H21" s="438">
        <f t="shared" si="2"/>
        <v>0</v>
      </c>
      <c r="I21" s="438">
        <f t="shared" si="2"/>
        <v>0</v>
      </c>
      <c r="J21" s="438">
        <f t="shared" si="2"/>
        <v>0</v>
      </c>
      <c r="K21" s="440">
        <f t="shared" si="0"/>
        <v>0</v>
      </c>
    </row>
    <row r="22" spans="1:11" ht="39" customHeight="1" x14ac:dyDescent="0.15">
      <c r="A22" s="29" t="s">
        <v>242</v>
      </c>
      <c r="B22" s="218">
        <f>B16+B19</f>
        <v>0</v>
      </c>
      <c r="C22" s="218">
        <f t="shared" ref="C22:J22" si="3">C16+C19</f>
        <v>0</v>
      </c>
      <c r="D22" s="218">
        <f t="shared" si="3"/>
        <v>113260</v>
      </c>
      <c r="E22" s="218">
        <f t="shared" si="3"/>
        <v>0</v>
      </c>
      <c r="F22" s="218">
        <f t="shared" si="3"/>
        <v>0</v>
      </c>
      <c r="G22" s="218">
        <f t="shared" si="3"/>
        <v>0</v>
      </c>
      <c r="H22" s="218">
        <f t="shared" si="3"/>
        <v>0</v>
      </c>
      <c r="I22" s="218">
        <f t="shared" si="3"/>
        <v>0</v>
      </c>
      <c r="J22" s="218">
        <f t="shared" si="3"/>
        <v>0</v>
      </c>
      <c r="K22" s="430">
        <f t="shared" si="0"/>
        <v>113260</v>
      </c>
    </row>
    <row r="23" spans="1:11" ht="39" customHeight="1" thickBot="1" x14ac:dyDescent="0.2">
      <c r="A23" s="21" t="s">
        <v>265</v>
      </c>
      <c r="B23" s="214">
        <f>'2-1'!B19+'随時③-1'!B22</f>
        <v>265300</v>
      </c>
      <c r="C23" s="214">
        <f>'2-1'!C19+'随時③-1'!C22</f>
        <v>111080</v>
      </c>
      <c r="D23" s="214">
        <f>'2-1'!D19+'随時③-1'!D22</f>
        <v>526099</v>
      </c>
      <c r="E23" s="214">
        <f>'2-1'!E19+'随時③-1'!E22</f>
        <v>0</v>
      </c>
      <c r="F23" s="214">
        <f>'2-1'!F19+'随時③-1'!F22</f>
        <v>27000</v>
      </c>
      <c r="G23" s="214">
        <f>'2-1'!G19+'随時③-1'!G22</f>
        <v>41420</v>
      </c>
      <c r="H23" s="214">
        <f>'2-1'!H19+'随時③-1'!H22</f>
        <v>32880</v>
      </c>
      <c r="I23" s="214">
        <f>'2-1'!I19+'随時③-1'!I22</f>
        <v>0</v>
      </c>
      <c r="J23" s="214">
        <f>'2-1'!J19+'随時③-1'!J22</f>
        <v>50080</v>
      </c>
      <c r="K23" s="217">
        <f t="shared" si="0"/>
        <v>1053859</v>
      </c>
    </row>
    <row r="24" spans="1:11" ht="39" customHeight="1" thickBot="1" x14ac:dyDescent="0.2">
      <c r="A24" s="31" t="s">
        <v>92</v>
      </c>
      <c r="B24" s="646" t="s">
        <v>102</v>
      </c>
      <c r="C24" s="587"/>
      <c r="D24" s="587"/>
      <c r="E24" s="587"/>
      <c r="F24" s="587"/>
      <c r="G24" s="587"/>
      <c r="H24" s="587"/>
      <c r="I24" s="587"/>
      <c r="J24" s="587"/>
      <c r="K24" s="588"/>
    </row>
    <row r="26" spans="1:11" x14ac:dyDescent="0.15">
      <c r="B26" s="32" t="e">
        <f>#REF!</f>
        <v>#REF!</v>
      </c>
      <c r="C26" s="32" t="e">
        <f>#REF!</f>
        <v>#REF!</v>
      </c>
      <c r="D26" s="32" t="e">
        <f>#REF!</f>
        <v>#REF!</v>
      </c>
      <c r="E26" s="32" t="e">
        <f>#REF!</f>
        <v>#REF!</v>
      </c>
      <c r="F26" s="32" t="e">
        <f>#REF!</f>
        <v>#REF!</v>
      </c>
      <c r="G26" s="32" t="e">
        <f>#REF!</f>
        <v>#REF!</v>
      </c>
      <c r="H26" s="32" t="e">
        <f>#REF!</f>
        <v>#REF!</v>
      </c>
      <c r="I26" s="32" t="e">
        <f>#REF!</f>
        <v>#REF!</v>
      </c>
      <c r="J26" s="32" t="e">
        <f>#REF!</f>
        <v>#REF!</v>
      </c>
    </row>
  </sheetData>
  <sheetProtection sheet="1" formatCells="0" selectLockedCells="1"/>
  <mergeCells count="11">
    <mergeCell ref="B24:K24"/>
    <mergeCell ref="A10:K11"/>
    <mergeCell ref="A14:C14"/>
    <mergeCell ref="D14:F14"/>
    <mergeCell ref="G14:J14"/>
    <mergeCell ref="H1:K1"/>
    <mergeCell ref="H2:K2"/>
    <mergeCell ref="H4:K4"/>
    <mergeCell ref="H5:K5"/>
    <mergeCell ref="H7:K7"/>
    <mergeCell ref="H8:K8"/>
  </mergeCells>
  <phoneticPr fontId="2"/>
  <conditionalFormatting sqref="B16:K23">
    <cfRule type="cellIs" dxfId="4" priority="1" stopIfTrue="1" operator="equal">
      <formula>0</formula>
    </cfRule>
  </conditionalFormatting>
  <pageMargins left="0.59055118110236227" right="0.59055118110236227" top="0.59055118110236227" bottom="0.59055118110236227" header="0.31496062992125984" footer="0.31496062992125984"/>
  <pageSetup paperSize="9" scale="83" fitToHeight="0" orientation="portrait" r:id="rId1"/>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theme="2" tint="-0.499984740745262"/>
  </sheetPr>
  <dimension ref="A1:M137"/>
  <sheetViews>
    <sheetView showZeros="0" view="pageBreakPreview" topLeftCell="A30" zoomScaleNormal="100" zoomScaleSheetLayoutView="100" workbookViewId="0">
      <selection activeCell="H7" sqref="H7:K7"/>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bestFit="1" customWidth="1"/>
    <col min="8" max="9" width="5.625" style="5" customWidth="1"/>
    <col min="10" max="10" width="11" style="5" customWidth="1"/>
    <col min="11" max="11" width="5.625" style="5" customWidth="1"/>
    <col min="12" max="12" width="20.625" style="5" customWidth="1"/>
    <col min="13" max="13" width="9.25" style="5" customWidth="1"/>
    <col min="14" max="14" width="0" style="5" hidden="1" customWidth="1"/>
    <col min="15" max="16384" width="9" style="5"/>
  </cols>
  <sheetData>
    <row r="1" spans="1:13" ht="24" customHeight="1" x14ac:dyDescent="0.15">
      <c r="A1" s="43"/>
      <c r="B1" s="43" t="s">
        <v>249</v>
      </c>
      <c r="C1" s="43"/>
      <c r="D1" s="43"/>
      <c r="E1" s="13"/>
      <c r="F1" s="13"/>
      <c r="G1" s="13"/>
      <c r="H1" s="13"/>
      <c r="I1" s="13"/>
      <c r="J1" s="13"/>
      <c r="K1" s="13"/>
    </row>
    <row r="2" spans="1:13" ht="24" customHeight="1" thickBot="1" x14ac:dyDescent="0.2">
      <c r="A2" s="48"/>
      <c r="B2" s="46"/>
      <c r="C2" s="46"/>
      <c r="D2" s="15"/>
      <c r="E2" s="27" t="s">
        <v>246</v>
      </c>
      <c r="F2" s="13"/>
      <c r="G2" s="13"/>
      <c r="H2" s="13"/>
      <c r="I2" s="13"/>
      <c r="J2" s="13"/>
      <c r="K2" s="13"/>
    </row>
    <row r="3" spans="1:13" ht="24" customHeight="1" x14ac:dyDescent="0.15">
      <c r="A3" s="72"/>
      <c r="B3" s="73"/>
      <c r="C3" s="74"/>
      <c r="D3" s="418" t="s">
        <v>125</v>
      </c>
      <c r="E3" s="94" t="s">
        <v>0</v>
      </c>
      <c r="F3" s="94" t="s">
        <v>153</v>
      </c>
      <c r="G3" s="94" t="s">
        <v>86</v>
      </c>
      <c r="H3" s="469" t="s">
        <v>197</v>
      </c>
      <c r="I3" s="94" t="s">
        <v>87</v>
      </c>
      <c r="J3" s="94" t="s">
        <v>88</v>
      </c>
      <c r="K3" s="222" t="s">
        <v>96</v>
      </c>
      <c r="L3" s="290" t="s">
        <v>93</v>
      </c>
    </row>
    <row r="4" spans="1:13" x14ac:dyDescent="0.15">
      <c r="A4" s="89"/>
      <c r="B4" s="65"/>
      <c r="C4" s="65"/>
      <c r="D4" s="406"/>
      <c r="E4" s="309" t="str">
        <f>IF($D4="","",IF($D4&lt;=100,VLOOKUP($D4,'1-2'!$D$4:$L$103,2),IF($D4&lt;=200,VLOOKUP($D4,'随時①-2'!$D$4:$L$23,2),IF($D4&lt;=300,VLOOKUP($D4,'随時②-2'!$D$21:$L$35,2),VLOOKUP($D4,'2-4'!$D$4:$L$103,2)))))</f>
        <v/>
      </c>
      <c r="F4" s="309" t="str">
        <f>IF($D4="","",IF($D4&lt;=100,VLOOKUP($D4,'1-2'!$D$4:$L$103,3),IF($D4&lt;=200,VLOOKUP($D4,'随時①-2'!$D$4:$L$23,3),IF($D4&lt;=300,VLOOKUP($D4,'随時②-2'!$D$21:$L$35,3),VLOOKUP($D4,'2-4'!$D$4:$L$103,3)))))</f>
        <v/>
      </c>
      <c r="G4" s="219" t="str">
        <f>IF($D4="","",IF($D4&lt;=100,VLOOKUP($D4,'1-2'!$D$4:$L$103,4),IF($D4&lt;=200,VLOOKUP($D4,'随時①-2'!$D$4:$L$23,4),IF($D4&lt;=300,VLOOKUP($D4,'随時②-2'!$D$21:$L$35,4),VLOOKUP($D4,'2-4'!$D$4:$L$103,4)))))</f>
        <v/>
      </c>
      <c r="H4" s="310" t="str">
        <f>IF($D4="","",IF($D4&lt;=100,VLOOKUP($D4,'1-2'!$D$4:$L$103,5),IF($D4&lt;=200,VLOOKUP($D4,'随時①-2'!$D$4:$L$23,5),IF($D4&lt;=300,VLOOKUP($D4,'随時②-2'!$D$21:$L$35,5),VLOOKUP($D4,'2-4'!$D$4:$L$103,5)))))</f>
        <v/>
      </c>
      <c r="I4" s="310" t="str">
        <f>IF($D4="","",IF($D4&lt;=100,VLOOKUP($D4,'1-2'!$D$4:$L$103,6),IF($D4&lt;=200,VLOOKUP($D4,'随時①-2'!$D$4:$L$23,6),IF($D4&lt;=300,VLOOKUP($D4,'随時②-2'!$D$21:$L$35,6),VLOOKUP($D4,'2-4'!$D$4:$L$103,6)))))</f>
        <v/>
      </c>
      <c r="J4" s="219" t="str">
        <f>IF($D4="","",IF($D4&lt;=100,VLOOKUP($D4,'1-2'!$D$4:$L$103,7),IF($D4&lt;=200,VLOOKUP($D4,'随時①-2'!$D$4:$L$23,7),IF($D4&lt;=300,VLOOKUP($D4,'随時②-2'!$D$21:$L$35,7),VLOOKUP($D4,'2-4'!$D$4:$L$103,7)))))</f>
        <v/>
      </c>
      <c r="K4" s="309" t="str">
        <f>IF($D4="","",IF($D4&lt;=100,VLOOKUP($D4,'1-2'!$D$4:$L$103,8),IF($D4&lt;=200,VLOOKUP($D4,'随時①-2'!$D$4:$L$23,8),IF($D4&lt;=300,VLOOKUP($D4,'随時②-2'!$D$21:$L$35,8),VLOOKUP($D4,'2-4'!$D$4:$L$103,8)))))</f>
        <v/>
      </c>
      <c r="L4" s="415" t="str">
        <f>IF($D4="","",IF($D4&lt;=100,VLOOKUP($D4,'1-2'!$D$4:$L$103,9),IF($D4&lt;=200,VLOOKUP($D4,'随時①-2'!$D$4:$L$23,9),IF($D4&lt;=300,VLOOKUP($D4,'随時②-2'!$D$21:$L$35,9),VLOOKUP($D4,'2-4'!$D$4:$L$103,9)))))</f>
        <v/>
      </c>
      <c r="M4" s="5" t="str">
        <f t="shared" ref="M4:M18" si="0">IF(K4="◎",J4,"")</f>
        <v/>
      </c>
    </row>
    <row r="5" spans="1:13" x14ac:dyDescent="0.15">
      <c r="A5" s="89"/>
      <c r="B5" s="65"/>
      <c r="C5" s="65"/>
      <c r="D5" s="409"/>
      <c r="E5" s="309" t="str">
        <f>IF($D5="","",IF($D5&lt;=100,VLOOKUP($D5,'1-2'!$D$4:$L$103,2),IF($D5&lt;=200,VLOOKUP($D5,'随時①-2'!$D$4:$L$23,2),IF($D5&lt;=300,VLOOKUP($D5,'随時②-2'!$D$21:$L$35,2),VLOOKUP($D5,'2-4'!$D$4:$L$103,2)))))</f>
        <v/>
      </c>
      <c r="F5" s="309" t="str">
        <f>IF($D5="","",IF($D5&lt;=100,VLOOKUP($D5,'1-2'!$D$4:$L$103,3),IF($D5&lt;=200,VLOOKUP($D5,'随時①-2'!$D$4:$L$23,3),IF($D5&lt;=300,VLOOKUP($D5,'随時②-2'!$D$21:$L$35,3),VLOOKUP($D5,'2-4'!$D$4:$L$103,3)))))</f>
        <v/>
      </c>
      <c r="G5" s="219" t="str">
        <f>IF($D5="","",IF($D5&lt;=100,VLOOKUP($D5,'1-2'!$D$4:$L$103,4),IF($D5&lt;=200,VLOOKUP($D5,'随時①-2'!$D$4:$L$23,4),IF($D5&lt;=300,VLOOKUP($D5,'随時②-2'!$D$21:$L$35,4),VLOOKUP($D5,'2-4'!$D$4:$L$103,4)))))</f>
        <v/>
      </c>
      <c r="H5" s="310" t="str">
        <f>IF($D5="","",IF($D5&lt;=100,VLOOKUP($D5,'1-2'!$D$4:$L$103,5),IF($D5&lt;=200,VLOOKUP($D5,'随時①-2'!$D$4:$L$23,5),IF($D5&lt;=300,VLOOKUP($D5,'随時②-2'!$D$21:$L$35,5),VLOOKUP($D5,'2-4'!$D$4:$L$103,5)))))</f>
        <v/>
      </c>
      <c r="I5" s="310" t="str">
        <f>IF($D5="","",IF($D5&lt;=100,VLOOKUP($D5,'1-2'!$D$4:$L$103,6),IF($D5&lt;=200,VLOOKUP($D5,'随時①-2'!$D$4:$L$23,6),IF($D5&lt;=300,VLOOKUP($D5,'随時②-2'!$D$21:$L$35,6),VLOOKUP($D5,'2-4'!$D$4:$L$103,6)))))</f>
        <v/>
      </c>
      <c r="J5" s="219" t="str">
        <f>IF($D5="","",IF($D5&lt;=100,VLOOKUP($D5,'1-2'!$D$4:$L$103,7),IF($D5&lt;=200,VLOOKUP($D5,'随時①-2'!$D$4:$L$23,7),IF($D5&lt;=300,VLOOKUP($D5,'随時②-2'!$D$21:$L$35,7),VLOOKUP($D5,'2-4'!$D$4:$L$103,7)))))</f>
        <v/>
      </c>
      <c r="K5" s="309" t="str">
        <f>IF($D5="","",IF($D5&lt;=100,VLOOKUP($D5,'1-2'!$D$4:$L$103,8),IF($D5&lt;=200,VLOOKUP($D5,'随時①-2'!$D$4:$L$23,8),IF($D5&lt;=300,VLOOKUP($D5,'随時②-2'!$D$21:$L$35,8),VLOOKUP($D5,'2-4'!$D$4:$L$103,8)))))</f>
        <v/>
      </c>
      <c r="L5" s="415" t="str">
        <f>IF($D5="","",IF($D5&lt;=100,VLOOKUP($D5,'1-2'!$D$4:$L$103,9),IF($D5&lt;=200,VLOOKUP($D5,'随時①-2'!$D$4:$L$23,9),IF($D5&lt;=300,VLOOKUP($D5,'随時②-2'!$D$21:$L$35,9),VLOOKUP($D5,'2-4'!$D$4:$L$103,9)))))</f>
        <v/>
      </c>
      <c r="M5" s="5" t="str">
        <f t="shared" si="0"/>
        <v/>
      </c>
    </row>
    <row r="6" spans="1:13" x14ac:dyDescent="0.15">
      <c r="A6" s="89"/>
      <c r="B6" s="65"/>
      <c r="C6" s="65"/>
      <c r="D6" s="409"/>
      <c r="E6" s="309" t="str">
        <f>IF($D6="","",IF($D6&lt;=100,VLOOKUP($D6,'1-2'!$D$4:$L$103,2),IF($D6&lt;=200,VLOOKUP($D6,'随時①-2'!$D$4:$L$23,2),IF($D6&lt;=300,VLOOKUP($D6,'随時②-2'!$D$21:$L$35,2),VLOOKUP($D6,'2-4'!$D$4:$L$103,2)))))</f>
        <v/>
      </c>
      <c r="F6" s="309" t="str">
        <f>IF($D6="","",IF($D6&lt;=100,VLOOKUP($D6,'1-2'!$D$4:$L$103,3),IF($D6&lt;=200,VLOOKUP($D6,'随時①-2'!$D$4:$L$23,3),IF($D6&lt;=300,VLOOKUP($D6,'随時②-2'!$D$21:$L$35,3),VLOOKUP($D6,'2-4'!$D$4:$L$103,3)))))</f>
        <v/>
      </c>
      <c r="G6" s="219" t="str">
        <f>IF($D6="","",IF($D6&lt;=100,VLOOKUP($D6,'1-2'!$D$4:$L$103,4),IF($D6&lt;=200,VLOOKUP($D6,'随時①-2'!$D$4:$L$23,4),IF($D6&lt;=300,VLOOKUP($D6,'随時②-2'!$D$21:$L$35,4),VLOOKUP($D6,'2-4'!$D$4:$L$103,4)))))</f>
        <v/>
      </c>
      <c r="H6" s="310" t="str">
        <f>IF($D6="","",IF($D6&lt;=100,VLOOKUP($D6,'1-2'!$D$4:$L$103,5),IF($D6&lt;=200,VLOOKUP($D6,'随時①-2'!$D$4:$L$23,5),IF($D6&lt;=300,VLOOKUP($D6,'随時②-2'!$D$21:$L$35,5),VLOOKUP($D6,'2-4'!$D$4:$L$103,5)))))</f>
        <v/>
      </c>
      <c r="I6" s="310" t="str">
        <f>IF($D6="","",IF($D6&lt;=100,VLOOKUP($D6,'1-2'!$D$4:$L$103,6),IF($D6&lt;=200,VLOOKUP($D6,'随時①-2'!$D$4:$L$23,6),IF($D6&lt;=300,VLOOKUP($D6,'随時②-2'!$D$21:$L$35,6),VLOOKUP($D6,'2-4'!$D$4:$L$103,6)))))</f>
        <v/>
      </c>
      <c r="J6" s="219" t="str">
        <f>IF($D6="","",IF($D6&lt;=100,VLOOKUP($D6,'1-2'!$D$4:$L$103,7),IF($D6&lt;=200,VLOOKUP($D6,'随時①-2'!$D$4:$L$23,7),IF($D6&lt;=300,VLOOKUP($D6,'随時②-2'!$D$21:$L$35,7),VLOOKUP($D6,'2-4'!$D$4:$L$103,7)))))</f>
        <v/>
      </c>
      <c r="K6" s="309" t="str">
        <f>IF($D6="","",IF($D6&lt;=100,VLOOKUP($D6,'1-2'!$D$4:$L$103,8),IF($D6&lt;=200,VLOOKUP($D6,'随時①-2'!$D$4:$L$23,8),IF($D6&lt;=300,VLOOKUP($D6,'随時②-2'!$D$21:$L$35,8),VLOOKUP($D6,'2-4'!$D$4:$L$103,8)))))</f>
        <v/>
      </c>
      <c r="L6" s="415" t="str">
        <f>IF($D6="","",IF($D6&lt;=100,VLOOKUP($D6,'1-2'!$D$4:$L$103,9),IF($D6&lt;=200,VLOOKUP($D6,'随時①-2'!$D$4:$L$23,9),IF($D6&lt;=300,VLOOKUP($D6,'随時②-2'!$D$21:$L$35,9),VLOOKUP($D6,'2-4'!$D$4:$L$103,9)))))</f>
        <v/>
      </c>
      <c r="M6" s="5" t="str">
        <f t="shared" si="0"/>
        <v/>
      </c>
    </row>
    <row r="7" spans="1:13" x14ac:dyDescent="0.15">
      <c r="A7" s="89"/>
      <c r="B7" s="65"/>
      <c r="C7" s="65"/>
      <c r="D7" s="409"/>
      <c r="E7" s="309" t="str">
        <f>IF($D7="","",IF($D7&lt;=100,VLOOKUP($D7,'1-2'!$D$4:$L$103,2),IF($D7&lt;=200,VLOOKUP($D7,'随時①-2'!$D$4:$L$23,2),IF($D7&lt;=300,VLOOKUP($D7,'随時②-2'!$D$21:$L$35,2),VLOOKUP($D7,'2-4'!$D$4:$L$103,2)))))</f>
        <v/>
      </c>
      <c r="F7" s="309" t="str">
        <f>IF($D7="","",IF($D7&lt;=100,VLOOKUP($D7,'1-2'!$D$4:$L$103,3),IF($D7&lt;=200,VLOOKUP($D7,'随時①-2'!$D$4:$L$23,3),IF($D7&lt;=300,VLOOKUP($D7,'随時②-2'!$D$21:$L$35,3),VLOOKUP($D7,'2-4'!$D$4:$L$103,3)))))</f>
        <v/>
      </c>
      <c r="G7" s="219" t="str">
        <f>IF($D7="","",IF($D7&lt;=100,VLOOKUP($D7,'1-2'!$D$4:$L$103,4),IF($D7&lt;=200,VLOOKUP($D7,'随時①-2'!$D$4:$L$23,4),IF($D7&lt;=300,VLOOKUP($D7,'随時②-2'!$D$21:$L$35,4),VLOOKUP($D7,'2-4'!$D$4:$L$103,4)))))</f>
        <v/>
      </c>
      <c r="H7" s="310" t="str">
        <f>IF($D7="","",IF($D7&lt;=100,VLOOKUP($D7,'1-2'!$D$4:$L$103,5),IF($D7&lt;=200,VLOOKUP($D7,'随時①-2'!$D$4:$L$23,5),IF($D7&lt;=300,VLOOKUP($D7,'随時②-2'!$D$21:$L$35,5),VLOOKUP($D7,'2-4'!$D$4:$L$103,5)))))</f>
        <v/>
      </c>
      <c r="I7" s="310" t="str">
        <f>IF($D7="","",IF($D7&lt;=100,VLOOKUP($D7,'1-2'!$D$4:$L$103,6),IF($D7&lt;=200,VLOOKUP($D7,'随時①-2'!$D$4:$L$23,6),IF($D7&lt;=300,VLOOKUP($D7,'随時②-2'!$D$21:$L$35,6),VLOOKUP($D7,'2-4'!$D$4:$L$103,6)))))</f>
        <v/>
      </c>
      <c r="J7" s="219" t="str">
        <f>IF($D7="","",IF($D7&lt;=100,VLOOKUP($D7,'1-2'!$D$4:$L$103,7),IF($D7&lt;=200,VLOOKUP($D7,'随時①-2'!$D$4:$L$23,7),IF($D7&lt;=300,VLOOKUP($D7,'随時②-2'!$D$21:$L$35,7),VLOOKUP($D7,'2-4'!$D$4:$L$103,7)))))</f>
        <v/>
      </c>
      <c r="K7" s="309" t="str">
        <f>IF($D7="","",IF($D7&lt;=100,VLOOKUP($D7,'1-2'!$D$4:$L$103,8),IF($D7&lt;=200,VLOOKUP($D7,'随時①-2'!$D$4:$L$23,8),IF($D7&lt;=300,VLOOKUP($D7,'随時②-2'!$D$21:$L$35,8),VLOOKUP($D7,'2-4'!$D$4:$L$103,8)))))</f>
        <v/>
      </c>
      <c r="L7" s="415" t="str">
        <f>IF($D7="","",IF($D7&lt;=100,VLOOKUP($D7,'1-2'!$D$4:$L$103,9),IF($D7&lt;=200,VLOOKUP($D7,'随時①-2'!$D$4:$L$23,9),IF($D7&lt;=300,VLOOKUP($D7,'随時②-2'!$D$21:$L$35,9),VLOOKUP($D7,'2-4'!$D$4:$L$103,9)))))</f>
        <v/>
      </c>
      <c r="M7" s="5" t="str">
        <f t="shared" si="0"/>
        <v/>
      </c>
    </row>
    <row r="8" spans="1:13" x14ac:dyDescent="0.15">
      <c r="A8" s="89"/>
      <c r="B8" s="65"/>
      <c r="C8" s="65"/>
      <c r="D8" s="409"/>
      <c r="E8" s="309" t="str">
        <f>IF($D8="","",IF($D8&lt;=100,VLOOKUP($D8,'1-2'!$D$4:$L$103,2),IF($D8&lt;=200,VLOOKUP($D8,'随時①-2'!$D$4:$L$23,2),IF($D8&lt;=300,VLOOKUP($D8,'随時②-2'!$D$21:$L$35,2),VLOOKUP($D8,'2-4'!$D$4:$L$103,2)))))</f>
        <v/>
      </c>
      <c r="F8" s="309" t="str">
        <f>IF($D8="","",IF($D8&lt;=100,VLOOKUP($D8,'1-2'!$D$4:$L$103,3),IF($D8&lt;=200,VLOOKUP($D8,'随時①-2'!$D$4:$L$23,3),IF($D8&lt;=300,VLOOKUP($D8,'随時②-2'!$D$21:$L$35,3),VLOOKUP($D8,'2-4'!$D$4:$L$103,3)))))</f>
        <v/>
      </c>
      <c r="G8" s="219" t="str">
        <f>IF($D8="","",IF($D8&lt;=100,VLOOKUP($D8,'1-2'!$D$4:$L$103,4),IF($D8&lt;=200,VLOOKUP($D8,'随時①-2'!$D$4:$L$23,4),IF($D8&lt;=300,VLOOKUP($D8,'随時②-2'!$D$21:$L$35,4),VLOOKUP($D8,'2-4'!$D$4:$L$103,4)))))</f>
        <v/>
      </c>
      <c r="H8" s="310" t="str">
        <f>IF($D8="","",IF($D8&lt;=100,VLOOKUP($D8,'1-2'!$D$4:$L$103,5),IF($D8&lt;=200,VLOOKUP($D8,'随時①-2'!$D$4:$L$23,5),IF($D8&lt;=300,VLOOKUP($D8,'随時②-2'!$D$21:$L$35,5),VLOOKUP($D8,'2-4'!$D$4:$L$103,5)))))</f>
        <v/>
      </c>
      <c r="I8" s="310" t="str">
        <f>IF($D8="","",IF($D8&lt;=100,VLOOKUP($D8,'1-2'!$D$4:$L$103,6),IF($D8&lt;=200,VLOOKUP($D8,'随時①-2'!$D$4:$L$23,6),IF($D8&lt;=300,VLOOKUP($D8,'随時②-2'!$D$21:$L$35,6),VLOOKUP($D8,'2-4'!$D$4:$L$103,6)))))</f>
        <v/>
      </c>
      <c r="J8" s="219" t="str">
        <f>IF($D8="","",IF($D8&lt;=100,VLOOKUP($D8,'1-2'!$D$4:$L$103,7),IF($D8&lt;=200,VLOOKUP($D8,'随時①-2'!$D$4:$L$23,7),IF($D8&lt;=300,VLOOKUP($D8,'随時②-2'!$D$21:$L$35,7),VLOOKUP($D8,'2-4'!$D$4:$L$103,7)))))</f>
        <v/>
      </c>
      <c r="K8" s="309" t="str">
        <f>IF($D8="","",IF($D8&lt;=100,VLOOKUP($D8,'1-2'!$D$4:$L$103,8),IF($D8&lt;=200,VLOOKUP($D8,'随時①-2'!$D$4:$L$23,8),IF($D8&lt;=300,VLOOKUP($D8,'随時②-2'!$D$21:$L$35,8),VLOOKUP($D8,'2-4'!$D$4:$L$103,8)))))</f>
        <v/>
      </c>
      <c r="L8" s="415" t="str">
        <f>IF($D8="","",IF($D8&lt;=100,VLOOKUP($D8,'1-2'!$D$4:$L$103,9),IF($D8&lt;=200,VLOOKUP($D8,'随時①-2'!$D$4:$L$23,9),IF($D8&lt;=300,VLOOKUP($D8,'随時②-2'!$D$21:$L$35,9),VLOOKUP($D8,'2-4'!$D$4:$L$103,9)))))</f>
        <v/>
      </c>
      <c r="M8" s="5" t="str">
        <f t="shared" si="0"/>
        <v/>
      </c>
    </row>
    <row r="9" spans="1:13" x14ac:dyDescent="0.15">
      <c r="A9" s="89"/>
      <c r="B9" s="65"/>
      <c r="C9" s="65"/>
      <c r="D9" s="409"/>
      <c r="E9" s="309" t="str">
        <f>IF($D9="","",IF($D9&lt;=100,VLOOKUP($D9,'1-2'!$D$4:$L$103,2),IF($D9&lt;=200,VLOOKUP($D9,'随時①-2'!$D$4:$L$23,2),IF($D9&lt;=300,VLOOKUP($D9,'随時②-2'!$D$21:$L$35,2),VLOOKUP($D9,'2-4'!$D$4:$L$103,2)))))</f>
        <v/>
      </c>
      <c r="F9" s="309" t="str">
        <f>IF($D9="","",IF($D9&lt;=100,VLOOKUP($D9,'1-2'!$D$4:$L$103,3),IF($D9&lt;=200,VLOOKUP($D9,'随時①-2'!$D$4:$L$23,3),IF($D9&lt;=300,VLOOKUP($D9,'随時②-2'!$D$21:$L$35,3),VLOOKUP($D9,'2-4'!$D$4:$L$103,3)))))</f>
        <v/>
      </c>
      <c r="G9" s="219" t="str">
        <f>IF($D9="","",IF($D9&lt;=100,VLOOKUP($D9,'1-2'!$D$4:$L$103,4),IF($D9&lt;=200,VLOOKUP($D9,'随時①-2'!$D$4:$L$23,4),IF($D9&lt;=300,VLOOKUP($D9,'随時②-2'!$D$21:$L$35,4),VLOOKUP($D9,'2-4'!$D$4:$L$103,4)))))</f>
        <v/>
      </c>
      <c r="H9" s="310" t="str">
        <f>IF($D9="","",IF($D9&lt;=100,VLOOKUP($D9,'1-2'!$D$4:$L$103,5),IF($D9&lt;=200,VLOOKUP($D9,'随時①-2'!$D$4:$L$23,5),IF($D9&lt;=300,VLOOKUP($D9,'随時②-2'!$D$21:$L$35,5),VLOOKUP($D9,'2-4'!$D$4:$L$103,5)))))</f>
        <v/>
      </c>
      <c r="I9" s="310" t="str">
        <f>IF($D9="","",IF($D9&lt;=100,VLOOKUP($D9,'1-2'!$D$4:$L$103,6),IF($D9&lt;=200,VLOOKUP($D9,'随時①-2'!$D$4:$L$23,6),IF($D9&lt;=300,VLOOKUP($D9,'随時②-2'!$D$21:$L$35,6),VLOOKUP($D9,'2-4'!$D$4:$L$103,6)))))</f>
        <v/>
      </c>
      <c r="J9" s="219" t="str">
        <f>IF($D9="","",IF($D9&lt;=100,VLOOKUP($D9,'1-2'!$D$4:$L$103,7),IF($D9&lt;=200,VLOOKUP($D9,'随時①-2'!$D$4:$L$23,7),IF($D9&lt;=300,VLOOKUP($D9,'随時②-2'!$D$21:$L$35,7),VLOOKUP($D9,'2-4'!$D$4:$L$103,7)))))</f>
        <v/>
      </c>
      <c r="K9" s="309" t="str">
        <f>IF($D9="","",IF($D9&lt;=100,VLOOKUP($D9,'1-2'!$D$4:$L$103,8),IF($D9&lt;=200,VLOOKUP($D9,'随時①-2'!$D$4:$L$23,8),IF($D9&lt;=300,VLOOKUP($D9,'随時②-2'!$D$21:$L$35,8),VLOOKUP($D9,'2-4'!$D$4:$L$103,8)))))</f>
        <v/>
      </c>
      <c r="L9" s="415" t="str">
        <f>IF($D9="","",IF($D9&lt;=100,VLOOKUP($D9,'1-2'!$D$4:$L$103,9),IF($D9&lt;=200,VLOOKUP($D9,'随時①-2'!$D$4:$L$23,9),IF($D9&lt;=300,VLOOKUP($D9,'随時②-2'!$D$21:$L$35,9),VLOOKUP($D9,'2-4'!$D$4:$L$103,9)))))</f>
        <v/>
      </c>
      <c r="M9" s="5" t="str">
        <f t="shared" si="0"/>
        <v/>
      </c>
    </row>
    <row r="10" spans="1:13" x14ac:dyDescent="0.15">
      <c r="A10" s="89"/>
      <c r="B10" s="65"/>
      <c r="C10" s="65"/>
      <c r="D10" s="409"/>
      <c r="E10" s="309" t="str">
        <f>IF($D10="","",IF($D10&lt;=100,VLOOKUP($D10,'1-2'!$D$4:$L$103,2),IF($D10&lt;=200,VLOOKUP($D10,'随時①-2'!$D$4:$L$23,2),IF($D10&lt;=300,VLOOKUP($D10,'随時②-2'!$D$21:$L$35,2),VLOOKUP($D10,'2-4'!$D$4:$L$103,2)))))</f>
        <v/>
      </c>
      <c r="F10" s="309" t="str">
        <f>IF($D10="","",IF($D10&lt;=100,VLOOKUP($D10,'1-2'!$D$4:$L$103,3),IF($D10&lt;=200,VLOOKUP($D10,'随時①-2'!$D$4:$L$23,3),IF($D10&lt;=300,VLOOKUP($D10,'随時②-2'!$D$21:$L$35,3),VLOOKUP($D10,'2-4'!$D$4:$L$103,3)))))</f>
        <v/>
      </c>
      <c r="G10" s="219" t="str">
        <f>IF($D10="","",IF($D10&lt;=100,VLOOKUP($D10,'1-2'!$D$4:$L$103,4),IF($D10&lt;=200,VLOOKUP($D10,'随時①-2'!$D$4:$L$23,4),IF($D10&lt;=300,VLOOKUP($D10,'随時②-2'!$D$21:$L$35,4),VLOOKUP($D10,'2-4'!$D$4:$L$103,4)))))</f>
        <v/>
      </c>
      <c r="H10" s="310" t="str">
        <f>IF($D10="","",IF($D10&lt;=100,VLOOKUP($D10,'1-2'!$D$4:$L$103,5),IF($D10&lt;=200,VLOOKUP($D10,'随時①-2'!$D$4:$L$23,5),IF($D10&lt;=300,VLOOKUP($D10,'随時②-2'!$D$21:$L$35,5),VLOOKUP($D10,'2-4'!$D$4:$L$103,5)))))</f>
        <v/>
      </c>
      <c r="I10" s="310" t="str">
        <f>IF($D10="","",IF($D10&lt;=100,VLOOKUP($D10,'1-2'!$D$4:$L$103,6),IF($D10&lt;=200,VLOOKUP($D10,'随時①-2'!$D$4:$L$23,6),IF($D10&lt;=300,VLOOKUP($D10,'随時②-2'!$D$21:$L$35,6),VLOOKUP($D10,'2-4'!$D$4:$L$103,6)))))</f>
        <v/>
      </c>
      <c r="J10" s="219" t="str">
        <f>IF($D10="","",IF($D10&lt;=100,VLOOKUP($D10,'1-2'!$D$4:$L$103,7),IF($D10&lt;=200,VLOOKUP($D10,'随時①-2'!$D$4:$L$23,7),IF($D10&lt;=300,VLOOKUP($D10,'随時②-2'!$D$21:$L$35,7),VLOOKUP($D10,'2-4'!$D$4:$L$103,7)))))</f>
        <v/>
      </c>
      <c r="K10" s="309" t="str">
        <f>IF($D10="","",IF($D10&lt;=100,VLOOKUP($D10,'1-2'!$D$4:$L$103,8),IF($D10&lt;=200,VLOOKUP($D10,'随時①-2'!$D$4:$L$23,8),IF($D10&lt;=300,VLOOKUP($D10,'随時②-2'!$D$21:$L$35,8),VLOOKUP($D10,'2-4'!$D$4:$L$103,8)))))</f>
        <v/>
      </c>
      <c r="L10" s="415" t="str">
        <f>IF($D10="","",IF($D10&lt;=100,VLOOKUP($D10,'1-2'!$D$4:$L$103,9),IF($D10&lt;=200,VLOOKUP($D10,'随時①-2'!$D$4:$L$23,9),IF($D10&lt;=300,VLOOKUP($D10,'随時②-2'!$D$21:$L$35,9),VLOOKUP($D10,'2-4'!$D$4:$L$103,9)))))</f>
        <v/>
      </c>
      <c r="M10" s="5" t="str">
        <f t="shared" si="0"/>
        <v/>
      </c>
    </row>
    <row r="11" spans="1:13" x14ac:dyDescent="0.15">
      <c r="A11" s="89"/>
      <c r="B11" s="65"/>
      <c r="C11" s="65"/>
      <c r="D11" s="409"/>
      <c r="E11" s="309" t="str">
        <f>IF($D11="","",IF($D11&lt;=100,VLOOKUP($D11,'1-2'!$D$4:$L$103,2),IF($D11&lt;=200,VLOOKUP($D11,'随時①-2'!$D$4:$L$23,2),IF($D11&lt;=300,VLOOKUP($D11,'随時②-2'!$D$21:$L$35,2),VLOOKUP($D11,'2-4'!$D$4:$L$103,2)))))</f>
        <v/>
      </c>
      <c r="F11" s="309" t="str">
        <f>IF($D11="","",IF($D11&lt;=100,VLOOKUP($D11,'1-2'!$D$4:$L$103,3),IF($D11&lt;=200,VLOOKUP($D11,'随時①-2'!$D$4:$L$23,3),IF($D11&lt;=300,VLOOKUP($D11,'随時②-2'!$D$21:$L$35,3),VLOOKUP($D11,'2-4'!$D$4:$L$103,3)))))</f>
        <v/>
      </c>
      <c r="G11" s="219" t="str">
        <f>IF($D11="","",IF($D11&lt;=100,VLOOKUP($D11,'1-2'!$D$4:$L$103,4),IF($D11&lt;=200,VLOOKUP($D11,'随時①-2'!$D$4:$L$23,4),IF($D11&lt;=300,VLOOKUP($D11,'随時②-2'!$D$21:$L$35,4),VLOOKUP($D11,'2-4'!$D$4:$L$103,4)))))</f>
        <v/>
      </c>
      <c r="H11" s="310" t="str">
        <f>IF($D11="","",IF($D11&lt;=100,VLOOKUP($D11,'1-2'!$D$4:$L$103,5),IF($D11&lt;=200,VLOOKUP($D11,'随時①-2'!$D$4:$L$23,5),IF($D11&lt;=300,VLOOKUP($D11,'随時②-2'!$D$21:$L$35,5),VLOOKUP($D11,'2-4'!$D$4:$L$103,5)))))</f>
        <v/>
      </c>
      <c r="I11" s="310" t="str">
        <f>IF($D11="","",IF($D11&lt;=100,VLOOKUP($D11,'1-2'!$D$4:$L$103,6),IF($D11&lt;=200,VLOOKUP($D11,'随時①-2'!$D$4:$L$23,6),IF($D11&lt;=300,VLOOKUP($D11,'随時②-2'!$D$21:$L$35,6),VLOOKUP($D11,'2-4'!$D$4:$L$103,6)))))</f>
        <v/>
      </c>
      <c r="J11" s="219" t="str">
        <f>IF($D11="","",IF($D11&lt;=100,VLOOKUP($D11,'1-2'!$D$4:$L$103,7),IF($D11&lt;=200,VLOOKUP($D11,'随時①-2'!$D$4:$L$23,7),IF($D11&lt;=300,VLOOKUP($D11,'随時②-2'!$D$21:$L$35,7),VLOOKUP($D11,'2-4'!$D$4:$L$103,7)))))</f>
        <v/>
      </c>
      <c r="K11" s="309" t="str">
        <f>IF($D11="","",IF($D11&lt;=100,VLOOKUP($D11,'1-2'!$D$4:$L$103,8),IF($D11&lt;=200,VLOOKUP($D11,'随時①-2'!$D$4:$L$23,8),IF($D11&lt;=300,VLOOKUP($D11,'随時②-2'!$D$21:$L$35,8),VLOOKUP($D11,'2-4'!$D$4:$L$103,8)))))</f>
        <v/>
      </c>
      <c r="L11" s="415" t="str">
        <f>IF($D11="","",IF($D11&lt;=100,VLOOKUP($D11,'1-2'!$D$4:$L$103,9),IF($D11&lt;=200,VLOOKUP($D11,'随時①-2'!$D$4:$L$23,9),IF($D11&lt;=300,VLOOKUP($D11,'随時②-2'!$D$21:$L$35,9),VLOOKUP($D11,'2-4'!$D$4:$L$103,9)))))</f>
        <v/>
      </c>
      <c r="M11" s="5" t="str">
        <f t="shared" si="0"/>
        <v/>
      </c>
    </row>
    <row r="12" spans="1:13" x14ac:dyDescent="0.15">
      <c r="A12" s="89"/>
      <c r="B12" s="65"/>
      <c r="C12" s="65"/>
      <c r="D12" s="409"/>
      <c r="E12" s="309" t="str">
        <f>IF($D12="","",IF($D12&lt;=100,VLOOKUP($D12,'1-2'!$D$4:$L$103,2),IF($D12&lt;=200,VLOOKUP($D12,'随時①-2'!$D$4:$L$23,2),IF($D12&lt;=300,VLOOKUP($D12,'随時②-2'!$D$21:$L$35,2),VLOOKUP($D12,'2-4'!$D$4:$L$103,2)))))</f>
        <v/>
      </c>
      <c r="F12" s="309" t="str">
        <f>IF($D12="","",IF($D12&lt;=100,VLOOKUP($D12,'1-2'!$D$4:$L$103,3),IF($D12&lt;=200,VLOOKUP($D12,'随時①-2'!$D$4:$L$23,3),IF($D12&lt;=300,VLOOKUP($D12,'随時②-2'!$D$21:$L$35,3),VLOOKUP($D12,'2-4'!$D$4:$L$103,3)))))</f>
        <v/>
      </c>
      <c r="G12" s="219" t="str">
        <f>IF($D12="","",IF($D12&lt;=100,VLOOKUP($D12,'1-2'!$D$4:$L$103,4),IF($D12&lt;=200,VLOOKUP($D12,'随時①-2'!$D$4:$L$23,4),IF($D12&lt;=300,VLOOKUP($D12,'随時②-2'!$D$21:$L$35,4),VLOOKUP($D12,'2-4'!$D$4:$L$103,4)))))</f>
        <v/>
      </c>
      <c r="H12" s="310" t="str">
        <f>IF($D12="","",IF($D12&lt;=100,VLOOKUP($D12,'1-2'!$D$4:$L$103,5),IF($D12&lt;=200,VLOOKUP($D12,'随時①-2'!$D$4:$L$23,5),IF($D12&lt;=300,VLOOKUP($D12,'随時②-2'!$D$21:$L$35,5),VLOOKUP($D12,'2-4'!$D$4:$L$103,5)))))</f>
        <v/>
      </c>
      <c r="I12" s="310" t="str">
        <f>IF($D12="","",IF($D12&lt;=100,VLOOKUP($D12,'1-2'!$D$4:$L$103,6),IF($D12&lt;=200,VLOOKUP($D12,'随時①-2'!$D$4:$L$23,6),IF($D12&lt;=300,VLOOKUP($D12,'随時②-2'!$D$21:$L$35,6),VLOOKUP($D12,'2-4'!$D$4:$L$103,6)))))</f>
        <v/>
      </c>
      <c r="J12" s="219" t="str">
        <f>IF($D12="","",IF($D12&lt;=100,VLOOKUP($D12,'1-2'!$D$4:$L$103,7),IF($D12&lt;=200,VLOOKUP($D12,'随時①-2'!$D$4:$L$23,7),IF($D12&lt;=300,VLOOKUP($D12,'随時②-2'!$D$21:$L$35,7),VLOOKUP($D12,'2-4'!$D$4:$L$103,7)))))</f>
        <v/>
      </c>
      <c r="K12" s="378" t="str">
        <f>IF($D12="","",IF($D12&lt;=100,VLOOKUP($D12,'1-2'!$D$4:$L$103,8),IF($D12&lt;=200,VLOOKUP($D12,'随時①-2'!$D$4:$L$23,8),IF($D12&lt;=300,VLOOKUP($D12,'随時②-2'!$D$21:$L$35,8),VLOOKUP($D12,'2-4'!$D$4:$L$103,8)))))</f>
        <v/>
      </c>
      <c r="L12" s="415" t="str">
        <f>IF($D12="","",IF($D12&lt;=100,VLOOKUP($D12,'1-2'!$D$4:$L$103,9),IF($D12&lt;=200,VLOOKUP($D12,'随時①-2'!$D$4:$L$23,9),IF($D12&lt;=300,VLOOKUP($D12,'随時②-2'!$D$21:$L$35,9),VLOOKUP($D12,'2-4'!$D$4:$L$103,9)))))</f>
        <v/>
      </c>
      <c r="M12" s="5" t="str">
        <f t="shared" si="0"/>
        <v/>
      </c>
    </row>
    <row r="13" spans="1:13" x14ac:dyDescent="0.15">
      <c r="A13" s="89"/>
      <c r="B13" s="65"/>
      <c r="C13" s="65"/>
      <c r="D13" s="409"/>
      <c r="E13" s="309" t="str">
        <f>IF($D13="","",IF($D13&lt;=100,VLOOKUP($D13,'1-2'!$D$4:$L$103,2),IF($D13&lt;=200,VLOOKUP($D13,'随時①-2'!$D$4:$L$23,2),IF($D13&lt;=300,VLOOKUP($D13,'随時②-2'!$D$21:$L$35,2),VLOOKUP($D13,'2-4'!$D$4:$L$103,2)))))</f>
        <v/>
      </c>
      <c r="F13" s="309" t="str">
        <f>IF($D13="","",IF($D13&lt;=100,VLOOKUP($D13,'1-2'!$D$4:$L$103,3),IF($D13&lt;=200,VLOOKUP($D13,'随時①-2'!$D$4:$L$23,3),IF($D13&lt;=300,VLOOKUP($D13,'随時②-2'!$D$21:$L$35,3),VLOOKUP($D13,'2-4'!$D$4:$L$103,3)))))</f>
        <v/>
      </c>
      <c r="G13" s="219" t="str">
        <f>IF($D13="","",IF($D13&lt;=100,VLOOKUP($D13,'1-2'!$D$4:$L$103,4),IF($D13&lt;=200,VLOOKUP($D13,'随時①-2'!$D$4:$L$23,4),IF($D13&lt;=300,VLOOKUP($D13,'随時②-2'!$D$21:$L$35,4),VLOOKUP($D13,'2-4'!$D$4:$L$103,4)))))</f>
        <v/>
      </c>
      <c r="H13" s="310" t="str">
        <f>IF($D13="","",IF($D13&lt;=100,VLOOKUP($D13,'1-2'!$D$4:$L$103,5),IF($D13&lt;=200,VLOOKUP($D13,'随時①-2'!$D$4:$L$23,5),IF($D13&lt;=300,VLOOKUP($D13,'随時②-2'!$D$21:$L$35,5),VLOOKUP($D13,'2-4'!$D$4:$L$103,5)))))</f>
        <v/>
      </c>
      <c r="I13" s="310" t="str">
        <f>IF($D13="","",IF($D13&lt;=100,VLOOKUP($D13,'1-2'!$D$4:$L$103,6),IF($D13&lt;=200,VLOOKUP($D13,'随時①-2'!$D$4:$L$23,6),IF($D13&lt;=300,VLOOKUP($D13,'随時②-2'!$D$21:$L$35,6),VLOOKUP($D13,'2-4'!$D$4:$L$103,6)))))</f>
        <v/>
      </c>
      <c r="J13" s="219" t="str">
        <f>IF($D13="","",IF($D13&lt;=100,VLOOKUP($D13,'1-2'!$D$4:$L$103,7),IF($D13&lt;=200,VLOOKUP($D13,'随時①-2'!$D$4:$L$23,7),IF($D13&lt;=300,VLOOKUP($D13,'随時②-2'!$D$21:$L$35,7),VLOOKUP($D13,'2-4'!$D$4:$L$103,7)))))</f>
        <v/>
      </c>
      <c r="K13" s="309" t="str">
        <f>IF($D13="","",IF($D13&lt;=100,VLOOKUP($D13,'1-2'!$D$4:$L$103,8),IF($D13&lt;=200,VLOOKUP($D13,'随時①-2'!$D$4:$L$23,8),IF($D13&lt;=300,VLOOKUP($D13,'随時②-2'!$D$21:$L$35,8),VLOOKUP($D13,'2-4'!$D$4:$L$103,8)))))</f>
        <v/>
      </c>
      <c r="L13" s="415" t="str">
        <f>IF($D13="","",IF($D13&lt;=100,VLOOKUP($D13,'1-2'!$D$4:$L$103,9),IF($D13&lt;=200,VLOOKUP($D13,'随時①-2'!$D$4:$L$23,9),IF($D13&lt;=300,VLOOKUP($D13,'随時②-2'!$D$21:$L$35,9),VLOOKUP($D13,'2-4'!$D$4:$L$103,9)))))</f>
        <v/>
      </c>
      <c r="M13" s="5" t="str">
        <f t="shared" si="0"/>
        <v/>
      </c>
    </row>
    <row r="14" spans="1:13" x14ac:dyDescent="0.15">
      <c r="A14" s="89"/>
      <c r="B14" s="65"/>
      <c r="C14" s="65"/>
      <c r="D14" s="409"/>
      <c r="E14" s="309" t="str">
        <f>IF($D14="","",IF($D14&lt;=100,VLOOKUP($D14,'1-2'!$D$4:$L$103,2),IF($D14&lt;=200,VLOOKUP($D14,'随時①-2'!$D$4:$L$23,2),IF($D14&lt;=300,VLOOKUP($D14,'随時②-2'!$D$21:$L$35,2),VLOOKUP($D14,'2-4'!$D$4:$L$103,2)))))</f>
        <v/>
      </c>
      <c r="F14" s="309" t="str">
        <f>IF($D14="","",IF($D14&lt;=100,VLOOKUP($D14,'1-2'!$D$4:$L$103,3),IF($D14&lt;=200,VLOOKUP($D14,'随時①-2'!$D$4:$L$23,3),IF($D14&lt;=300,VLOOKUP($D14,'随時②-2'!$D$21:$L$35,3),VLOOKUP($D14,'2-4'!$D$4:$L$103,3)))))</f>
        <v/>
      </c>
      <c r="G14" s="219" t="str">
        <f>IF($D14="","",IF($D14&lt;=100,VLOOKUP($D14,'1-2'!$D$4:$L$103,4),IF($D14&lt;=200,VLOOKUP($D14,'随時①-2'!$D$4:$L$23,4),IF($D14&lt;=300,VLOOKUP($D14,'随時②-2'!$D$21:$L$35,4),VLOOKUP($D14,'2-4'!$D$4:$L$103,4)))))</f>
        <v/>
      </c>
      <c r="H14" s="310" t="str">
        <f>IF($D14="","",IF($D14&lt;=100,VLOOKUP($D14,'1-2'!$D$4:$L$103,5),IF($D14&lt;=200,VLOOKUP($D14,'随時①-2'!$D$4:$L$23,5),IF($D14&lt;=300,VLOOKUP($D14,'随時②-2'!$D$21:$L$35,5),VLOOKUP($D14,'2-4'!$D$4:$L$103,5)))))</f>
        <v/>
      </c>
      <c r="I14" s="310" t="str">
        <f>IF($D14="","",IF($D14&lt;=100,VLOOKUP($D14,'1-2'!$D$4:$L$103,6),IF($D14&lt;=200,VLOOKUP($D14,'随時①-2'!$D$4:$L$23,6),IF($D14&lt;=300,VLOOKUP($D14,'随時②-2'!$D$21:$L$35,6),VLOOKUP($D14,'2-4'!$D$4:$L$103,6)))))</f>
        <v/>
      </c>
      <c r="J14" s="219" t="str">
        <f>IF($D14="","",IF($D14&lt;=100,VLOOKUP($D14,'1-2'!$D$4:$L$103,7),IF($D14&lt;=200,VLOOKUP($D14,'随時①-2'!$D$4:$L$23,7),IF($D14&lt;=300,VLOOKUP($D14,'随時②-2'!$D$21:$L$35,7),VLOOKUP($D14,'2-4'!$D$4:$L$103,7)))))</f>
        <v/>
      </c>
      <c r="K14" s="309" t="str">
        <f>IF($D14="","",IF($D14&lt;=100,VLOOKUP($D14,'1-2'!$D$4:$L$103,8),IF($D14&lt;=200,VLOOKUP($D14,'随時①-2'!$D$4:$L$23,8),IF($D14&lt;=300,VLOOKUP($D14,'随時②-2'!$D$21:$L$35,8),VLOOKUP($D14,'2-4'!$D$4:$L$103,8)))))</f>
        <v/>
      </c>
      <c r="L14" s="415" t="str">
        <f>IF($D14="","",IF($D14&lt;=100,VLOOKUP($D14,'1-2'!$D$4:$L$103,9),IF($D14&lt;=200,VLOOKUP($D14,'随時①-2'!$D$4:$L$23,9),IF($D14&lt;=300,VLOOKUP($D14,'随時②-2'!$D$21:$L$35,9),VLOOKUP($D14,'2-4'!$D$4:$L$103,9)))))</f>
        <v/>
      </c>
      <c r="M14" s="5" t="str">
        <f t="shared" si="0"/>
        <v/>
      </c>
    </row>
    <row r="15" spans="1:13" x14ac:dyDescent="0.15">
      <c r="A15" s="89"/>
      <c r="B15" s="65"/>
      <c r="C15" s="65"/>
      <c r="D15" s="409"/>
      <c r="E15" s="309" t="str">
        <f>IF($D15="","",IF($D15&lt;=100,VLOOKUP($D15,'1-2'!$D$4:$L$103,2),IF($D15&lt;=200,VLOOKUP($D15,'随時①-2'!$D$4:$L$23,2),IF($D15&lt;=300,VLOOKUP($D15,'随時②-2'!$D$21:$L$35,2),VLOOKUP($D15,'2-4'!$D$4:$L$103,2)))))</f>
        <v/>
      </c>
      <c r="F15" s="309" t="str">
        <f>IF($D15="","",IF($D15&lt;=100,VLOOKUP($D15,'1-2'!$D$4:$L$103,3),IF($D15&lt;=200,VLOOKUP($D15,'随時①-2'!$D$4:$L$23,3),IF($D15&lt;=300,VLOOKUP($D15,'随時②-2'!$D$21:$L$35,3),VLOOKUP($D15,'2-4'!$D$4:$L$103,3)))))</f>
        <v/>
      </c>
      <c r="G15" s="219" t="str">
        <f>IF($D15="","",IF($D15&lt;=100,VLOOKUP($D15,'1-2'!$D$4:$L$103,4),IF($D15&lt;=200,VLOOKUP($D15,'随時①-2'!$D$4:$L$23,4),IF($D15&lt;=300,VLOOKUP($D15,'随時②-2'!$D$21:$L$35,4),VLOOKUP($D15,'2-4'!$D$4:$L$103,4)))))</f>
        <v/>
      </c>
      <c r="H15" s="310" t="str">
        <f>IF($D15="","",IF($D15&lt;=100,VLOOKUP($D15,'1-2'!$D$4:$L$103,5),IF($D15&lt;=200,VLOOKUP($D15,'随時①-2'!$D$4:$L$23,5),IF($D15&lt;=300,VLOOKUP($D15,'随時②-2'!$D$21:$L$35,5),VLOOKUP($D15,'2-4'!$D$4:$L$103,5)))))</f>
        <v/>
      </c>
      <c r="I15" s="310" t="str">
        <f>IF($D15="","",IF($D15&lt;=100,VLOOKUP($D15,'1-2'!$D$4:$L$103,6),IF($D15&lt;=200,VLOOKUP($D15,'随時①-2'!$D$4:$L$23,6),IF($D15&lt;=300,VLOOKUP($D15,'随時②-2'!$D$21:$L$35,6),VLOOKUP($D15,'2-4'!$D$4:$L$103,6)))))</f>
        <v/>
      </c>
      <c r="J15" s="219" t="str">
        <f>IF($D15="","",IF($D15&lt;=100,VLOOKUP($D15,'1-2'!$D$4:$L$103,7),IF($D15&lt;=200,VLOOKUP($D15,'随時①-2'!$D$4:$L$23,7),IF($D15&lt;=300,VLOOKUP($D15,'随時②-2'!$D$21:$L$35,7),VLOOKUP($D15,'2-4'!$D$4:$L$103,7)))))</f>
        <v/>
      </c>
      <c r="K15" s="309" t="str">
        <f>IF($D15="","",IF($D15&lt;=100,VLOOKUP($D15,'1-2'!$D$4:$L$103,8),IF($D15&lt;=200,VLOOKUP($D15,'随時①-2'!$D$4:$L$23,8),IF($D15&lt;=300,VLOOKUP($D15,'随時②-2'!$D$21:$L$35,8),VLOOKUP($D15,'2-4'!$D$4:$L$103,8)))))</f>
        <v/>
      </c>
      <c r="L15" s="415" t="str">
        <f>IF($D15="","",IF($D15&lt;=100,VLOOKUP($D15,'1-2'!$D$4:$L$103,9),IF($D15&lt;=200,VLOOKUP($D15,'随時①-2'!$D$4:$L$23,9),IF($D15&lt;=300,VLOOKUP($D15,'随時②-2'!$D$21:$L$35,9),VLOOKUP($D15,'2-4'!$D$4:$L$103,9)))))</f>
        <v/>
      </c>
      <c r="M15" s="5" t="str">
        <f t="shared" si="0"/>
        <v/>
      </c>
    </row>
    <row r="16" spans="1:13" x14ac:dyDescent="0.15">
      <c r="A16" s="89"/>
      <c r="B16" s="65"/>
      <c r="C16" s="65"/>
      <c r="D16" s="409"/>
      <c r="E16" s="309" t="str">
        <f>IF($D16="","",IF($D16&lt;=100,VLOOKUP($D16,'1-2'!$D$4:$L$103,2),IF($D16&lt;=200,VLOOKUP($D16,'随時①-2'!$D$4:$L$23,2),IF($D16&lt;=300,VLOOKUP($D16,'随時②-2'!$D$21:$L$35,2),VLOOKUP($D16,'2-4'!$D$4:$L$103,2)))))</f>
        <v/>
      </c>
      <c r="F16" s="309" t="str">
        <f>IF($D16="","",IF($D16&lt;=100,VLOOKUP($D16,'1-2'!$D$4:$L$103,3),IF($D16&lt;=200,VLOOKUP($D16,'随時①-2'!$D$4:$L$23,3),IF($D16&lt;=300,VLOOKUP($D16,'随時②-2'!$D$21:$L$35,3),VLOOKUP($D16,'2-4'!$D$4:$L$103,3)))))</f>
        <v/>
      </c>
      <c r="G16" s="219" t="str">
        <f>IF($D16="","",IF($D16&lt;=100,VLOOKUP($D16,'1-2'!$D$4:$L$103,4),IF($D16&lt;=200,VLOOKUP($D16,'随時①-2'!$D$4:$L$23,4),IF($D16&lt;=300,VLOOKUP($D16,'随時②-2'!$D$21:$L$35,4),VLOOKUP($D16,'2-4'!$D$4:$L$103,4)))))</f>
        <v/>
      </c>
      <c r="H16" s="310" t="str">
        <f>IF($D16="","",IF($D16&lt;=100,VLOOKUP($D16,'1-2'!$D$4:$L$103,5),IF($D16&lt;=200,VLOOKUP($D16,'随時①-2'!$D$4:$L$23,5),IF($D16&lt;=300,VLOOKUP($D16,'随時②-2'!$D$21:$L$35,5),VLOOKUP($D16,'2-4'!$D$4:$L$103,5)))))</f>
        <v/>
      </c>
      <c r="I16" s="310" t="str">
        <f>IF($D16="","",IF($D16&lt;=100,VLOOKUP($D16,'1-2'!$D$4:$L$103,6),IF($D16&lt;=200,VLOOKUP($D16,'随時①-2'!$D$4:$L$23,6),IF($D16&lt;=300,VLOOKUP($D16,'随時②-2'!$D$21:$L$35,6),VLOOKUP($D16,'2-4'!$D$4:$L$103,6)))))</f>
        <v/>
      </c>
      <c r="J16" s="219" t="str">
        <f>IF($D16="","",IF($D16&lt;=100,VLOOKUP($D16,'1-2'!$D$4:$L$103,7),IF($D16&lt;=200,VLOOKUP($D16,'随時①-2'!$D$4:$L$23,7),IF($D16&lt;=300,VLOOKUP($D16,'随時②-2'!$D$21:$L$35,7),VLOOKUP($D16,'2-4'!$D$4:$L$103,7)))))</f>
        <v/>
      </c>
      <c r="K16" s="309" t="str">
        <f>IF($D16="","",IF($D16&lt;=100,VLOOKUP($D16,'1-2'!$D$4:$L$103,8),IF($D16&lt;=200,VLOOKUP($D16,'随時①-2'!$D$4:$L$23,8),IF($D16&lt;=300,VLOOKUP($D16,'随時②-2'!$D$21:$L$35,8),VLOOKUP($D16,'2-4'!$D$4:$L$103,8)))))</f>
        <v/>
      </c>
      <c r="L16" s="415" t="str">
        <f>IF($D16="","",IF($D16&lt;=100,VLOOKUP($D16,'1-2'!$D$4:$L$103,9),IF($D16&lt;=200,VLOOKUP($D16,'随時①-2'!$D$4:$L$23,9),IF($D16&lt;=300,VLOOKUP($D16,'随時②-2'!$D$21:$L$35,9),VLOOKUP($D16,'2-4'!$D$4:$L$103,9)))))</f>
        <v/>
      </c>
      <c r="M16" s="5" t="str">
        <f t="shared" si="0"/>
        <v/>
      </c>
    </row>
    <row r="17" spans="1:13" x14ac:dyDescent="0.15">
      <c r="A17" s="89"/>
      <c r="B17" s="65"/>
      <c r="C17" s="65"/>
      <c r="D17" s="409"/>
      <c r="E17" s="309" t="str">
        <f>IF($D17="","",IF($D17&lt;=100,VLOOKUP($D17,'1-2'!$D$4:$L$103,2),IF($D17&lt;=200,VLOOKUP($D17,'随時①-2'!$D$4:$L$23,2),IF($D17&lt;=300,VLOOKUP($D17,'随時②-2'!$D$21:$L$35,2),VLOOKUP($D17,'2-4'!$D$4:$L$103,2)))))</f>
        <v/>
      </c>
      <c r="F17" s="309" t="str">
        <f>IF($D17="","",IF($D17&lt;=100,VLOOKUP($D17,'1-2'!$D$4:$L$103,3),IF($D17&lt;=200,VLOOKUP($D17,'随時①-2'!$D$4:$L$23,3),IF($D17&lt;=300,VLOOKUP($D17,'随時②-2'!$D$21:$L$35,3),VLOOKUP($D17,'2-4'!$D$4:$L$103,3)))))</f>
        <v/>
      </c>
      <c r="G17" s="219" t="str">
        <f>IF($D17="","",IF($D17&lt;=100,VLOOKUP($D17,'1-2'!$D$4:$L$103,4),IF($D17&lt;=200,VLOOKUP($D17,'随時①-2'!$D$4:$L$23,4),IF($D17&lt;=300,VLOOKUP($D17,'随時②-2'!$D$21:$L$35,4),VLOOKUP($D17,'2-4'!$D$4:$L$103,4)))))</f>
        <v/>
      </c>
      <c r="H17" s="310" t="str">
        <f>IF($D17="","",IF($D17&lt;=100,VLOOKUP($D17,'1-2'!$D$4:$L$103,5),IF($D17&lt;=200,VLOOKUP($D17,'随時①-2'!$D$4:$L$23,5),IF($D17&lt;=300,VLOOKUP($D17,'随時②-2'!$D$21:$L$35,5),VLOOKUP($D17,'2-4'!$D$4:$L$103,5)))))</f>
        <v/>
      </c>
      <c r="I17" s="310" t="str">
        <f>IF($D17="","",IF($D17&lt;=100,VLOOKUP($D17,'1-2'!$D$4:$L$103,6),IF($D17&lt;=200,VLOOKUP($D17,'随時①-2'!$D$4:$L$23,6),IF($D17&lt;=300,VLOOKUP($D17,'随時②-2'!$D$21:$L$35,6),VLOOKUP($D17,'2-4'!$D$4:$L$103,6)))))</f>
        <v/>
      </c>
      <c r="J17" s="219" t="str">
        <f>IF($D17="","",IF($D17&lt;=100,VLOOKUP($D17,'1-2'!$D$4:$L$103,7),IF($D17&lt;=200,VLOOKUP($D17,'随時①-2'!$D$4:$L$23,7),IF($D17&lt;=300,VLOOKUP($D17,'随時②-2'!$D$21:$L$35,7),VLOOKUP($D17,'2-4'!$D$4:$L$103,7)))))</f>
        <v/>
      </c>
      <c r="K17" s="309" t="str">
        <f>IF($D17="","",IF($D17&lt;=100,VLOOKUP($D17,'1-2'!$D$4:$L$103,8),IF($D17&lt;=200,VLOOKUP($D17,'随時①-2'!$D$4:$L$23,8),IF($D17&lt;=300,VLOOKUP($D17,'随時②-2'!$D$21:$L$35,8),VLOOKUP($D17,'2-4'!$D$4:$L$103,8)))))</f>
        <v/>
      </c>
      <c r="L17" s="415" t="str">
        <f>IF($D17="","",IF($D17&lt;=100,VLOOKUP($D17,'1-2'!$D$4:$L$103,9),IF($D17&lt;=200,VLOOKUP($D17,'随時①-2'!$D$4:$L$23,9),IF($D17&lt;=300,VLOOKUP($D17,'随時②-2'!$D$21:$L$35,9),VLOOKUP($D17,'2-4'!$D$4:$L$103,9)))))</f>
        <v/>
      </c>
      <c r="M17" s="5" t="str">
        <f t="shared" si="0"/>
        <v/>
      </c>
    </row>
    <row r="18" spans="1:13" ht="14.25" thickBot="1" x14ac:dyDescent="0.2">
      <c r="A18" s="89"/>
      <c r="B18" s="65"/>
      <c r="C18" s="65"/>
      <c r="D18" s="410"/>
      <c r="E18" s="339" t="str">
        <f>IF($D18="","",IF($D18&lt;=100,VLOOKUP($D18,'1-2'!$D$4:$L$103,2),IF($D18&lt;=200,VLOOKUP($D18,'随時①-2'!$D$4:$L$23,2),IF($D18&lt;=300,VLOOKUP($D18,'随時②-2'!$D$21:$L$35,2),VLOOKUP($D18,'2-4'!$D$4:$L$103,2)))))</f>
        <v/>
      </c>
      <c r="F18" s="416" t="str">
        <f>IF($D18="","",IF($D18&lt;=100,VLOOKUP($D18,'1-2'!$D$4:$L$103,3),IF($D18&lt;=200,VLOOKUP($D18,'随時①-2'!$D$4:$L$23,3),IF($D18&lt;=300,VLOOKUP($D18,'随時②-2'!$D$21:$L$35,3),VLOOKUP($D18,'2-4'!$D$4:$L$103,3)))))</f>
        <v/>
      </c>
      <c r="G18" s="411" t="str">
        <f>IF($D18="","",IF($D18&lt;=100,VLOOKUP($D18,'1-2'!$D$4:$L$103,4),IF($D18&lt;=200,VLOOKUP($D18,'随時①-2'!$D$4:$L$23,4),IF($D18&lt;=300,VLOOKUP($D18,'随時②-2'!$D$21:$L$35,4),VLOOKUP($D18,'2-4'!$D$4:$L$103,4)))))</f>
        <v/>
      </c>
      <c r="H18" s="412" t="str">
        <f>IF($D18="","",IF($D18&lt;=100,VLOOKUP($D18,'1-2'!$D$4:$L$103,5),IF($D18&lt;=200,VLOOKUP($D18,'随時①-2'!$D$4:$L$23,5),IF($D18&lt;=300,VLOOKUP($D18,'随時②-2'!$D$21:$L$35,5),VLOOKUP($D18,'2-4'!$D$4:$L$103,5)))))</f>
        <v/>
      </c>
      <c r="I18" s="412" t="str">
        <f>IF($D18="","",IF($D18&lt;=100,VLOOKUP($D18,'1-2'!$D$4:$L$103,6),IF($D18&lt;=200,VLOOKUP($D18,'随時①-2'!$D$4:$L$23,6),IF($D18&lt;=300,VLOOKUP($D18,'随時②-2'!$D$21:$L$35,6),VLOOKUP($D18,'2-4'!$D$4:$L$103,6)))))</f>
        <v/>
      </c>
      <c r="J18" s="411" t="str">
        <f>IF($D18="","",IF($D18&lt;=100,VLOOKUP($D18,'1-2'!$D$4:$L$103,7),IF($D18&lt;=200,VLOOKUP($D18,'随時①-2'!$D$4:$L$23,7),IF($D18&lt;=300,VLOOKUP($D18,'随時②-2'!$D$21:$L$35,7),VLOOKUP($D18,'2-4'!$D$4:$L$103,7)))))</f>
        <v/>
      </c>
      <c r="K18" s="416" t="str">
        <f>IF($D18="","",IF($D18&lt;=100,VLOOKUP($D18,'1-2'!$D$4:$L$103,8),IF($D18&lt;=200,VLOOKUP($D18,'随時①-2'!$D$4:$L$23,8),IF($D18&lt;=300,VLOOKUP($D18,'随時②-2'!$D$21:$L$35,8),VLOOKUP($D18,'2-4'!$D$4:$L$103,8)))))</f>
        <v/>
      </c>
      <c r="L18" s="417" t="str">
        <f>IF($D18="","",IF($D18&lt;=100,VLOOKUP($D18,'1-2'!$D$4:$L$103,9),IF($D18&lt;=200,VLOOKUP($D18,'随時①-2'!$D$4:$L$23,9),IF($D18&lt;=300,VLOOKUP($D18,'随時②-2'!$D$21:$L$35,9),VLOOKUP($D18,'2-4'!$D$4:$L$103,9)))))</f>
        <v/>
      </c>
      <c r="M18" s="5" t="str">
        <f t="shared" si="0"/>
        <v/>
      </c>
    </row>
    <row r="19" spans="1:13" ht="24" customHeight="1" thickBot="1" x14ac:dyDescent="0.2">
      <c r="A19" s="90"/>
      <c r="B19" s="90"/>
      <c r="C19" s="90"/>
      <c r="D19" s="93"/>
      <c r="E19" s="27" t="s">
        <v>250</v>
      </c>
      <c r="F19" s="91"/>
      <c r="G19" s="91"/>
      <c r="H19" s="91"/>
      <c r="I19" s="91"/>
      <c r="J19" s="91"/>
      <c r="K19" s="91"/>
      <c r="L19" s="84"/>
    </row>
    <row r="20" spans="1:13" ht="24" customHeight="1" x14ac:dyDescent="0.15">
      <c r="A20" s="422" t="s">
        <v>120</v>
      </c>
      <c r="B20" s="404" t="s">
        <v>121</v>
      </c>
      <c r="C20" s="94" t="s">
        <v>123</v>
      </c>
      <c r="D20" s="92" t="s">
        <v>125</v>
      </c>
      <c r="E20" s="94" t="s">
        <v>0</v>
      </c>
      <c r="F20" s="94" t="s">
        <v>153</v>
      </c>
      <c r="G20" s="94" t="s">
        <v>86</v>
      </c>
      <c r="H20" s="469" t="s">
        <v>197</v>
      </c>
      <c r="I20" s="94" t="s">
        <v>87</v>
      </c>
      <c r="J20" s="94" t="s">
        <v>88</v>
      </c>
      <c r="K20" s="222" t="s">
        <v>96</v>
      </c>
      <c r="L20" s="405" t="s">
        <v>93</v>
      </c>
    </row>
    <row r="21" spans="1:13" s="461" customFormat="1" ht="13.5" customHeight="1" x14ac:dyDescent="0.15">
      <c r="A21" s="354"/>
      <c r="B21" s="236"/>
      <c r="C21" s="257"/>
      <c r="D21" s="460">
        <v>401</v>
      </c>
      <c r="E21" s="270"/>
      <c r="F21" s="270"/>
      <c r="G21" s="334"/>
      <c r="H21" s="335"/>
      <c r="I21" s="335"/>
      <c r="J21" s="379">
        <f>G21*H21*I21</f>
        <v>0</v>
      </c>
      <c r="K21" s="273"/>
      <c r="L21" s="274"/>
      <c r="M21" s="461" t="str">
        <f t="shared" ref="M21:M35" si="1">IF(K21="◎",J21,"")</f>
        <v/>
      </c>
    </row>
    <row r="22" spans="1:13" s="461" customFormat="1" ht="13.5" customHeight="1" x14ac:dyDescent="0.15">
      <c r="A22" s="246"/>
      <c r="B22" s="247"/>
      <c r="C22" s="248"/>
      <c r="D22" s="462">
        <v>402</v>
      </c>
      <c r="E22" s="270"/>
      <c r="F22" s="251"/>
      <c r="G22" s="313"/>
      <c r="H22" s="314"/>
      <c r="I22" s="314"/>
      <c r="J22" s="379">
        <f t="shared" ref="J22:J35" si="2">G22*H22*I22</f>
        <v>0</v>
      </c>
      <c r="K22" s="255"/>
      <c r="L22" s="256"/>
      <c r="M22" s="461" t="str">
        <f t="shared" si="1"/>
        <v/>
      </c>
    </row>
    <row r="23" spans="1:13" s="461" customFormat="1" ht="13.5" customHeight="1" x14ac:dyDescent="0.15">
      <c r="A23" s="246"/>
      <c r="B23" s="247"/>
      <c r="C23" s="248"/>
      <c r="D23" s="462">
        <v>403</v>
      </c>
      <c r="E23" s="270"/>
      <c r="F23" s="251"/>
      <c r="G23" s="313"/>
      <c r="H23" s="314"/>
      <c r="I23" s="314"/>
      <c r="J23" s="379">
        <f t="shared" si="2"/>
        <v>0</v>
      </c>
      <c r="K23" s="255"/>
      <c r="L23" s="256"/>
      <c r="M23" s="461" t="str">
        <f t="shared" si="1"/>
        <v/>
      </c>
    </row>
    <row r="24" spans="1:13" s="461" customFormat="1" ht="13.5" customHeight="1" x14ac:dyDescent="0.15">
      <c r="A24" s="246"/>
      <c r="B24" s="247"/>
      <c r="C24" s="248"/>
      <c r="D24" s="462">
        <v>404</v>
      </c>
      <c r="E24" s="270"/>
      <c r="F24" s="251"/>
      <c r="G24" s="313"/>
      <c r="H24" s="314"/>
      <c r="I24" s="314"/>
      <c r="J24" s="379">
        <f t="shared" si="2"/>
        <v>0</v>
      </c>
      <c r="K24" s="255"/>
      <c r="L24" s="256"/>
      <c r="M24" s="461" t="str">
        <f t="shared" si="1"/>
        <v/>
      </c>
    </row>
    <row r="25" spans="1:13" s="461" customFormat="1" ht="13.5" customHeight="1" x14ac:dyDescent="0.15">
      <c r="A25" s="246"/>
      <c r="B25" s="247"/>
      <c r="C25" s="248"/>
      <c r="D25" s="462">
        <v>405</v>
      </c>
      <c r="E25" s="270"/>
      <c r="F25" s="251"/>
      <c r="G25" s="313"/>
      <c r="H25" s="314"/>
      <c r="I25" s="314"/>
      <c r="J25" s="379">
        <f t="shared" si="2"/>
        <v>0</v>
      </c>
      <c r="K25" s="255"/>
      <c r="L25" s="256"/>
      <c r="M25" s="461" t="str">
        <f t="shared" si="1"/>
        <v/>
      </c>
    </row>
    <row r="26" spans="1:13" s="461" customFormat="1" ht="13.5" customHeight="1" x14ac:dyDescent="0.15">
      <c r="A26" s="246"/>
      <c r="B26" s="247"/>
      <c r="C26" s="248"/>
      <c r="D26" s="462">
        <v>406</v>
      </c>
      <c r="E26" s="270"/>
      <c r="F26" s="251"/>
      <c r="G26" s="313"/>
      <c r="H26" s="314"/>
      <c r="I26" s="314"/>
      <c r="J26" s="379">
        <f t="shared" si="2"/>
        <v>0</v>
      </c>
      <c r="K26" s="255"/>
      <c r="L26" s="256"/>
      <c r="M26" s="461" t="str">
        <f t="shared" si="1"/>
        <v/>
      </c>
    </row>
    <row r="27" spans="1:13" s="461" customFormat="1" ht="13.5" customHeight="1" x14ac:dyDescent="0.15">
      <c r="A27" s="246"/>
      <c r="B27" s="247"/>
      <c r="C27" s="248"/>
      <c r="D27" s="462">
        <v>407</v>
      </c>
      <c r="E27" s="270"/>
      <c r="F27" s="251"/>
      <c r="G27" s="313"/>
      <c r="H27" s="314"/>
      <c r="I27" s="314"/>
      <c r="J27" s="379">
        <f t="shared" si="2"/>
        <v>0</v>
      </c>
      <c r="K27" s="255"/>
      <c r="L27" s="256"/>
      <c r="M27" s="461" t="str">
        <f t="shared" si="1"/>
        <v/>
      </c>
    </row>
    <row r="28" spans="1:13" s="461" customFormat="1" ht="13.5" customHeight="1" x14ac:dyDescent="0.15">
      <c r="A28" s="246"/>
      <c r="B28" s="247"/>
      <c r="C28" s="248"/>
      <c r="D28" s="462">
        <v>408</v>
      </c>
      <c r="E28" s="270"/>
      <c r="F28" s="251"/>
      <c r="G28" s="313"/>
      <c r="H28" s="314"/>
      <c r="I28" s="314"/>
      <c r="J28" s="379">
        <f t="shared" si="2"/>
        <v>0</v>
      </c>
      <c r="K28" s="255"/>
      <c r="L28" s="256"/>
      <c r="M28" s="461" t="str">
        <f t="shared" si="1"/>
        <v/>
      </c>
    </row>
    <row r="29" spans="1:13" s="461" customFormat="1" ht="13.5" customHeight="1" x14ac:dyDescent="0.15">
      <c r="A29" s="246"/>
      <c r="B29" s="247"/>
      <c r="C29" s="248"/>
      <c r="D29" s="462">
        <v>409</v>
      </c>
      <c r="E29" s="270"/>
      <c r="F29" s="270"/>
      <c r="G29" s="313"/>
      <c r="H29" s="314"/>
      <c r="I29" s="314"/>
      <c r="J29" s="379">
        <f t="shared" si="2"/>
        <v>0</v>
      </c>
      <c r="K29" s="255"/>
      <c r="L29" s="256"/>
      <c r="M29" s="461" t="str">
        <f t="shared" si="1"/>
        <v/>
      </c>
    </row>
    <row r="30" spans="1:13" s="461" customFormat="1" ht="13.5" customHeight="1" x14ac:dyDescent="0.15">
      <c r="A30" s="246"/>
      <c r="B30" s="247"/>
      <c r="C30" s="248"/>
      <c r="D30" s="462">
        <v>410</v>
      </c>
      <c r="E30" s="270"/>
      <c r="F30" s="251"/>
      <c r="G30" s="313"/>
      <c r="H30" s="314"/>
      <c r="I30" s="314"/>
      <c r="J30" s="379">
        <f t="shared" si="2"/>
        <v>0</v>
      </c>
      <c r="K30" s="255"/>
      <c r="L30" s="256"/>
      <c r="M30" s="461" t="str">
        <f t="shared" si="1"/>
        <v/>
      </c>
    </row>
    <row r="31" spans="1:13" s="461" customFormat="1" ht="13.5" customHeight="1" x14ac:dyDescent="0.15">
      <c r="A31" s="246"/>
      <c r="B31" s="247"/>
      <c r="C31" s="248"/>
      <c r="D31" s="462">
        <v>411</v>
      </c>
      <c r="E31" s="270"/>
      <c r="F31" s="251"/>
      <c r="G31" s="313"/>
      <c r="H31" s="314"/>
      <c r="I31" s="314"/>
      <c r="J31" s="379">
        <f t="shared" si="2"/>
        <v>0</v>
      </c>
      <c r="K31" s="255"/>
      <c r="L31" s="256"/>
      <c r="M31" s="461" t="str">
        <f t="shared" si="1"/>
        <v/>
      </c>
    </row>
    <row r="32" spans="1:13" s="461" customFormat="1" ht="13.5" customHeight="1" x14ac:dyDescent="0.15">
      <c r="A32" s="246"/>
      <c r="B32" s="247"/>
      <c r="C32" s="248"/>
      <c r="D32" s="462">
        <v>412</v>
      </c>
      <c r="E32" s="270"/>
      <c r="F32" s="251"/>
      <c r="G32" s="313"/>
      <c r="H32" s="314"/>
      <c r="I32" s="314"/>
      <c r="J32" s="379">
        <f t="shared" si="2"/>
        <v>0</v>
      </c>
      <c r="K32" s="255"/>
      <c r="L32" s="256"/>
      <c r="M32" s="461" t="str">
        <f t="shared" si="1"/>
        <v/>
      </c>
    </row>
    <row r="33" spans="1:13" s="461" customFormat="1" ht="13.5" customHeight="1" x14ac:dyDescent="0.15">
      <c r="A33" s="246"/>
      <c r="B33" s="247"/>
      <c r="C33" s="248"/>
      <c r="D33" s="462">
        <v>413</v>
      </c>
      <c r="E33" s="270"/>
      <c r="F33" s="251"/>
      <c r="G33" s="313"/>
      <c r="H33" s="314"/>
      <c r="I33" s="314"/>
      <c r="J33" s="379">
        <f t="shared" si="2"/>
        <v>0</v>
      </c>
      <c r="K33" s="255"/>
      <c r="L33" s="256"/>
      <c r="M33" s="461" t="str">
        <f t="shared" si="1"/>
        <v/>
      </c>
    </row>
    <row r="34" spans="1:13" s="461" customFormat="1" ht="13.5" customHeight="1" x14ac:dyDescent="0.15">
      <c r="A34" s="246"/>
      <c r="B34" s="247"/>
      <c r="C34" s="248"/>
      <c r="D34" s="462">
        <v>414</v>
      </c>
      <c r="E34" s="270"/>
      <c r="F34" s="251"/>
      <c r="G34" s="313"/>
      <c r="H34" s="314"/>
      <c r="I34" s="314"/>
      <c r="J34" s="379">
        <f t="shared" si="2"/>
        <v>0</v>
      </c>
      <c r="K34" s="255"/>
      <c r="L34" s="256"/>
      <c r="M34" s="461" t="str">
        <f t="shared" si="1"/>
        <v/>
      </c>
    </row>
    <row r="35" spans="1:13" s="461" customFormat="1" ht="13.5" customHeight="1" thickBot="1" x14ac:dyDescent="0.2">
      <c r="A35" s="392"/>
      <c r="B35" s="400"/>
      <c r="C35" s="401"/>
      <c r="D35" s="463">
        <v>415</v>
      </c>
      <c r="E35" s="283"/>
      <c r="F35" s="283"/>
      <c r="G35" s="464"/>
      <c r="H35" s="465"/>
      <c r="I35" s="465"/>
      <c r="J35" s="457">
        <f t="shared" si="2"/>
        <v>0</v>
      </c>
      <c r="K35" s="466"/>
      <c r="L35" s="467"/>
      <c r="M35" s="461" t="str">
        <f t="shared" si="1"/>
        <v/>
      </c>
    </row>
    <row r="36" spans="1:13" ht="24" customHeight="1" thickBot="1" x14ac:dyDescent="0.2">
      <c r="A36" s="51"/>
      <c r="B36" s="51"/>
      <c r="C36" s="51"/>
      <c r="E36" s="428" t="s">
        <v>198</v>
      </c>
      <c r="F36" s="643"/>
      <c r="G36" s="643"/>
    </row>
    <row r="37" spans="1:13" ht="24" customHeight="1" thickBot="1" x14ac:dyDescent="0.2">
      <c r="A37" s="51"/>
      <c r="B37" s="51"/>
      <c r="C37" s="51"/>
      <c r="E37" s="234" t="s">
        <v>90</v>
      </c>
      <c r="F37" s="224" t="s">
        <v>243</v>
      </c>
      <c r="G37" s="224" t="s">
        <v>12</v>
      </c>
      <c r="H37" s="644" t="s">
        <v>216</v>
      </c>
      <c r="I37" s="645"/>
      <c r="J37" s="153" t="s">
        <v>94</v>
      </c>
      <c r="K37" s="626" t="s">
        <v>244</v>
      </c>
      <c r="L37" s="627"/>
    </row>
    <row r="38" spans="1:13" ht="14.25" thickTop="1" x14ac:dyDescent="0.15">
      <c r="A38" s="51"/>
      <c r="B38" s="51"/>
      <c r="C38" s="51"/>
      <c r="E38" s="292" t="s">
        <v>80</v>
      </c>
      <c r="F38" s="341">
        <f>'2-1'!B23</f>
        <v>0</v>
      </c>
      <c r="G38" s="341">
        <f t="shared" ref="G38:G46" si="3">-SUMIF($E$4:$E$18,$E38,$J$4:$J$18)+SUMIF($E$21:$E$35,$E38,$J$21:$J$35)</f>
        <v>0</v>
      </c>
      <c r="H38" s="579">
        <f t="shared" ref="H38:H46" si="4">-SUMIF($E$4:$E$18,$E38,$M$4:$M$18)+SUMIF($E$21:$E$35,$E38,$M$21:$M$35)</f>
        <v>0</v>
      </c>
      <c r="I38" s="617"/>
      <c r="J38" s="343">
        <f t="shared" ref="J38:J46" si="5">G38-H38</f>
        <v>0</v>
      </c>
      <c r="K38" s="560">
        <f t="shared" ref="K38:K46" si="6">F38+G38</f>
        <v>0</v>
      </c>
      <c r="L38" s="628"/>
    </row>
    <row r="39" spans="1:13" x14ac:dyDescent="0.15">
      <c r="A39" s="51"/>
      <c r="B39" s="51"/>
      <c r="C39" s="51"/>
      <c r="E39" s="292" t="s">
        <v>81</v>
      </c>
      <c r="F39" s="345">
        <f>'2-1'!C23</f>
        <v>0</v>
      </c>
      <c r="G39" s="341">
        <f t="shared" si="3"/>
        <v>0</v>
      </c>
      <c r="H39" s="557">
        <f t="shared" si="4"/>
        <v>0</v>
      </c>
      <c r="I39" s="606"/>
      <c r="J39" s="343">
        <f t="shared" si="5"/>
        <v>0</v>
      </c>
      <c r="K39" s="560">
        <f t="shared" si="6"/>
        <v>0</v>
      </c>
      <c r="L39" s="628"/>
    </row>
    <row r="40" spans="1:13" x14ac:dyDescent="0.15">
      <c r="A40" s="51"/>
      <c r="B40" s="51"/>
      <c r="C40" s="51"/>
      <c r="E40" s="292" t="s">
        <v>105</v>
      </c>
      <c r="F40" s="345">
        <f>'2-1'!D23</f>
        <v>113260</v>
      </c>
      <c r="G40" s="341">
        <f t="shared" si="3"/>
        <v>0</v>
      </c>
      <c r="H40" s="557">
        <f t="shared" si="4"/>
        <v>0</v>
      </c>
      <c r="I40" s="606"/>
      <c r="J40" s="343">
        <f t="shared" si="5"/>
        <v>0</v>
      </c>
      <c r="K40" s="560">
        <f t="shared" si="6"/>
        <v>113260</v>
      </c>
      <c r="L40" s="628"/>
    </row>
    <row r="41" spans="1:13" x14ac:dyDescent="0.15">
      <c r="A41" s="51"/>
      <c r="B41" s="51"/>
      <c r="C41" s="51"/>
      <c r="E41" s="292" t="s">
        <v>106</v>
      </c>
      <c r="F41" s="345">
        <f>'2-1'!E23</f>
        <v>0</v>
      </c>
      <c r="G41" s="341">
        <f t="shared" si="3"/>
        <v>0</v>
      </c>
      <c r="H41" s="557">
        <f t="shared" si="4"/>
        <v>0</v>
      </c>
      <c r="I41" s="606"/>
      <c r="J41" s="343">
        <f t="shared" si="5"/>
        <v>0</v>
      </c>
      <c r="K41" s="560">
        <f t="shared" si="6"/>
        <v>0</v>
      </c>
      <c r="L41" s="628"/>
    </row>
    <row r="42" spans="1:13" x14ac:dyDescent="0.15">
      <c r="A42" s="51"/>
      <c r="B42" s="51"/>
      <c r="C42" s="51"/>
      <c r="E42" s="292" t="s">
        <v>82</v>
      </c>
      <c r="F42" s="345">
        <f>'2-1'!F23</f>
        <v>0</v>
      </c>
      <c r="G42" s="341">
        <f t="shared" si="3"/>
        <v>0</v>
      </c>
      <c r="H42" s="557">
        <f t="shared" si="4"/>
        <v>0</v>
      </c>
      <c r="I42" s="606"/>
      <c r="J42" s="343">
        <f t="shared" si="5"/>
        <v>0</v>
      </c>
      <c r="K42" s="560">
        <f t="shared" si="6"/>
        <v>0</v>
      </c>
      <c r="L42" s="628"/>
    </row>
    <row r="43" spans="1:13" x14ac:dyDescent="0.15">
      <c r="A43" s="51"/>
      <c r="B43" s="51"/>
      <c r="C43" s="51"/>
      <c r="E43" s="292" t="s">
        <v>83</v>
      </c>
      <c r="F43" s="345">
        <f>'2-1'!G23</f>
        <v>0</v>
      </c>
      <c r="G43" s="341">
        <f t="shared" si="3"/>
        <v>0</v>
      </c>
      <c r="H43" s="557">
        <f t="shared" si="4"/>
        <v>0</v>
      </c>
      <c r="I43" s="606"/>
      <c r="J43" s="343">
        <f t="shared" si="5"/>
        <v>0</v>
      </c>
      <c r="K43" s="560">
        <f t="shared" si="6"/>
        <v>0</v>
      </c>
      <c r="L43" s="628"/>
    </row>
    <row r="44" spans="1:13" x14ac:dyDescent="0.15">
      <c r="A44" s="51"/>
      <c r="B44" s="51"/>
      <c r="C44" s="51"/>
      <c r="E44" s="292" t="s">
        <v>84</v>
      </c>
      <c r="F44" s="345">
        <f>'2-1'!H23</f>
        <v>0</v>
      </c>
      <c r="G44" s="341">
        <f t="shared" si="3"/>
        <v>0</v>
      </c>
      <c r="H44" s="557">
        <f t="shared" si="4"/>
        <v>0</v>
      </c>
      <c r="I44" s="606"/>
      <c r="J44" s="343">
        <f t="shared" si="5"/>
        <v>0</v>
      </c>
      <c r="K44" s="560">
        <f t="shared" si="6"/>
        <v>0</v>
      </c>
      <c r="L44" s="628"/>
    </row>
    <row r="45" spans="1:13" x14ac:dyDescent="0.15">
      <c r="A45" s="51"/>
      <c r="B45" s="51"/>
      <c r="C45" s="51"/>
      <c r="E45" s="292" t="s">
        <v>85</v>
      </c>
      <c r="F45" s="345">
        <f>'2-1'!I23</f>
        <v>0</v>
      </c>
      <c r="G45" s="341">
        <f t="shared" si="3"/>
        <v>0</v>
      </c>
      <c r="H45" s="557">
        <f t="shared" si="4"/>
        <v>0</v>
      </c>
      <c r="I45" s="606"/>
      <c r="J45" s="343">
        <f t="shared" si="5"/>
        <v>0</v>
      </c>
      <c r="K45" s="560">
        <f t="shared" si="6"/>
        <v>0</v>
      </c>
      <c r="L45" s="628"/>
    </row>
    <row r="46" spans="1:13" ht="14.25" thickBot="1" x14ac:dyDescent="0.2">
      <c r="A46" s="51"/>
      <c r="B46" s="51"/>
      <c r="C46" s="51"/>
      <c r="E46" s="292" t="s">
        <v>117</v>
      </c>
      <c r="F46" s="395">
        <f>'2-1'!J23</f>
        <v>0</v>
      </c>
      <c r="G46" s="341">
        <f t="shared" si="3"/>
        <v>0</v>
      </c>
      <c r="H46" s="648">
        <f t="shared" si="4"/>
        <v>0</v>
      </c>
      <c r="I46" s="649"/>
      <c r="J46" s="343">
        <f t="shared" si="5"/>
        <v>0</v>
      </c>
      <c r="K46" s="624">
        <f t="shared" si="6"/>
        <v>0</v>
      </c>
      <c r="L46" s="625"/>
    </row>
    <row r="47" spans="1:13" ht="15" thickTop="1" thickBot="1" x14ac:dyDescent="0.2">
      <c r="A47" s="51"/>
      <c r="B47" s="51"/>
      <c r="C47" s="51"/>
      <c r="E47" s="396" t="s">
        <v>11</v>
      </c>
      <c r="F47" s="348">
        <f>SUM(F38:F46)</f>
        <v>113260</v>
      </c>
      <c r="G47" s="348">
        <f>SUM(G38:G46)</f>
        <v>0</v>
      </c>
      <c r="H47" s="647">
        <f>SUM(H38:I46)</f>
        <v>0</v>
      </c>
      <c r="I47" s="642"/>
      <c r="J47" s="349">
        <f>SUM(J38:J46)</f>
        <v>0</v>
      </c>
      <c r="K47" s="621">
        <f>SUM(K38:L46)</f>
        <v>113260</v>
      </c>
      <c r="L47" s="622"/>
    </row>
    <row r="48" spans="1:13" x14ac:dyDescent="0.15">
      <c r="A48" s="51"/>
      <c r="B48" s="51"/>
      <c r="C48" s="51"/>
    </row>
    <row r="49" spans="1:3" x14ac:dyDescent="0.15">
      <c r="A49" s="51"/>
      <c r="B49" s="51"/>
      <c r="C49" s="51"/>
    </row>
    <row r="50" spans="1:3" x14ac:dyDescent="0.15">
      <c r="A50" s="51"/>
      <c r="B50" s="51"/>
      <c r="C50" s="51"/>
    </row>
    <row r="51" spans="1:3" x14ac:dyDescent="0.15">
      <c r="A51" s="51"/>
      <c r="B51" s="51"/>
      <c r="C51" s="51"/>
    </row>
    <row r="52" spans="1:3" x14ac:dyDescent="0.15">
      <c r="A52" s="51"/>
      <c r="B52" s="51"/>
      <c r="C52" s="51"/>
    </row>
    <row r="53" spans="1:3" x14ac:dyDescent="0.15">
      <c r="A53" s="51"/>
      <c r="B53" s="51"/>
      <c r="C53" s="51"/>
    </row>
    <row r="54" spans="1:3" x14ac:dyDescent="0.15">
      <c r="A54" s="51"/>
      <c r="B54" s="51"/>
      <c r="C54" s="51"/>
    </row>
    <row r="55" spans="1:3" x14ac:dyDescent="0.15">
      <c r="A55" s="51"/>
      <c r="B55" s="51"/>
      <c r="C55" s="51"/>
    </row>
    <row r="56" spans="1:3" x14ac:dyDescent="0.15">
      <c r="A56" s="51"/>
      <c r="B56" s="51"/>
      <c r="C56" s="51"/>
    </row>
    <row r="57" spans="1:3" x14ac:dyDescent="0.15">
      <c r="A57" s="51"/>
      <c r="B57" s="51"/>
      <c r="C57" s="51"/>
    </row>
    <row r="58" spans="1:3" x14ac:dyDescent="0.15">
      <c r="A58" s="51"/>
      <c r="B58" s="51"/>
      <c r="C58" s="51"/>
    </row>
    <row r="59" spans="1:3" x14ac:dyDescent="0.15">
      <c r="A59" s="51"/>
      <c r="B59" s="51"/>
      <c r="C59" s="51"/>
    </row>
    <row r="60" spans="1:3" x14ac:dyDescent="0.15">
      <c r="A60" s="51"/>
      <c r="B60" s="51"/>
      <c r="C60" s="51"/>
    </row>
    <row r="61" spans="1:3" x14ac:dyDescent="0.15">
      <c r="A61" s="51"/>
      <c r="B61" s="51"/>
      <c r="C61" s="51"/>
    </row>
    <row r="62" spans="1:3" x14ac:dyDescent="0.15">
      <c r="A62" s="51"/>
      <c r="B62" s="51"/>
      <c r="C62" s="51"/>
    </row>
    <row r="63" spans="1:3" x14ac:dyDescent="0.15">
      <c r="A63" s="51"/>
      <c r="B63" s="51"/>
      <c r="C63" s="51"/>
    </row>
    <row r="64" spans="1:3" x14ac:dyDescent="0.15">
      <c r="A64" s="51"/>
      <c r="B64" s="51"/>
      <c r="C64" s="51"/>
    </row>
    <row r="65" spans="1:3" x14ac:dyDescent="0.15">
      <c r="A65" s="51"/>
      <c r="B65" s="51"/>
      <c r="C65" s="51"/>
    </row>
    <row r="66" spans="1:3" x14ac:dyDescent="0.15">
      <c r="A66" s="51"/>
      <c r="B66" s="51"/>
      <c r="C66" s="51"/>
    </row>
    <row r="67" spans="1:3" x14ac:dyDescent="0.15">
      <c r="A67" s="51"/>
      <c r="B67" s="51"/>
      <c r="C67" s="51"/>
    </row>
    <row r="68" spans="1:3" x14ac:dyDescent="0.15">
      <c r="A68" s="51"/>
      <c r="B68" s="51"/>
      <c r="C68" s="51"/>
    </row>
    <row r="69" spans="1:3" x14ac:dyDescent="0.15">
      <c r="A69" s="51"/>
      <c r="B69" s="51"/>
      <c r="C69" s="51"/>
    </row>
    <row r="70" spans="1:3" x14ac:dyDescent="0.15">
      <c r="A70" s="51"/>
      <c r="B70" s="51"/>
      <c r="C70" s="51"/>
    </row>
    <row r="71" spans="1:3" x14ac:dyDescent="0.15">
      <c r="A71" s="51"/>
      <c r="B71" s="51"/>
      <c r="C71" s="51"/>
    </row>
    <row r="72" spans="1:3" x14ac:dyDescent="0.15">
      <c r="A72" s="51"/>
      <c r="B72" s="51"/>
      <c r="C72" s="51"/>
    </row>
    <row r="73" spans="1:3" x14ac:dyDescent="0.15">
      <c r="A73" s="51"/>
      <c r="B73" s="51"/>
      <c r="C73" s="51"/>
    </row>
    <row r="74" spans="1:3" x14ac:dyDescent="0.15">
      <c r="A74" s="51"/>
      <c r="B74" s="51"/>
      <c r="C74" s="51"/>
    </row>
    <row r="75" spans="1:3" x14ac:dyDescent="0.15">
      <c r="A75" s="23"/>
      <c r="B75" s="51"/>
      <c r="C75" s="51"/>
    </row>
    <row r="76" spans="1:3" x14ac:dyDescent="0.15">
      <c r="A76" s="23"/>
      <c r="B76" s="51"/>
      <c r="C76" s="51"/>
    </row>
    <row r="77" spans="1:3" x14ac:dyDescent="0.15">
      <c r="A77" s="23"/>
      <c r="B77" s="51"/>
      <c r="C77" s="51"/>
    </row>
    <row r="78" spans="1:3" x14ac:dyDescent="0.15">
      <c r="A78" s="23"/>
      <c r="B78" s="51"/>
      <c r="C78" s="51"/>
    </row>
    <row r="79" spans="1:3" x14ac:dyDescent="0.15">
      <c r="A79" s="23"/>
      <c r="B79" s="51"/>
      <c r="C79" s="51"/>
    </row>
    <row r="80" spans="1:3" x14ac:dyDescent="0.15">
      <c r="A80" s="23"/>
      <c r="B80" s="51"/>
      <c r="C80" s="51"/>
    </row>
    <row r="81" spans="1:3" x14ac:dyDescent="0.15">
      <c r="A81" s="23"/>
      <c r="B81" s="51"/>
      <c r="C81" s="51"/>
    </row>
    <row r="82" spans="1:3" x14ac:dyDescent="0.15">
      <c r="A82" s="23"/>
      <c r="B82" s="51"/>
      <c r="C82" s="51"/>
    </row>
    <row r="83" spans="1:3" x14ac:dyDescent="0.15">
      <c r="A83" s="23"/>
      <c r="B83" s="51"/>
      <c r="C83" s="51"/>
    </row>
    <row r="84" spans="1:3" x14ac:dyDescent="0.15">
      <c r="A84" s="23"/>
      <c r="B84" s="51"/>
      <c r="C84" s="51"/>
    </row>
    <row r="85" spans="1:3" x14ac:dyDescent="0.15">
      <c r="B85" s="51"/>
      <c r="C85" s="51"/>
    </row>
    <row r="86" spans="1:3" x14ac:dyDescent="0.15">
      <c r="B86" s="51"/>
      <c r="C86" s="51"/>
    </row>
    <row r="87" spans="1:3" x14ac:dyDescent="0.15">
      <c r="B87" s="51"/>
      <c r="C87" s="51"/>
    </row>
    <row r="88" spans="1:3" x14ac:dyDescent="0.15">
      <c r="B88" s="51"/>
      <c r="C88" s="51"/>
    </row>
    <row r="89" spans="1:3" x14ac:dyDescent="0.15">
      <c r="B89" s="51"/>
      <c r="C89" s="51"/>
    </row>
    <row r="90" spans="1:3" x14ac:dyDescent="0.15">
      <c r="B90" s="51"/>
      <c r="C90" s="51"/>
    </row>
    <row r="91" spans="1:3" x14ac:dyDescent="0.15">
      <c r="B91" s="51"/>
      <c r="C91" s="51"/>
    </row>
    <row r="92" spans="1:3" x14ac:dyDescent="0.15">
      <c r="B92" s="51"/>
      <c r="C92" s="51"/>
    </row>
    <row r="93" spans="1:3" x14ac:dyDescent="0.15">
      <c r="B93" s="51"/>
      <c r="C93" s="51"/>
    </row>
    <row r="94" spans="1:3" x14ac:dyDescent="0.15">
      <c r="B94" s="51"/>
      <c r="C94" s="51"/>
    </row>
    <row r="95" spans="1:3" x14ac:dyDescent="0.15">
      <c r="B95" s="51"/>
      <c r="C95" s="51"/>
    </row>
    <row r="96" spans="1: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sheetData>
  <sheetProtection sheet="1" formatCells="0" selectLockedCells="1"/>
  <mergeCells count="23">
    <mergeCell ref="F36:G36"/>
    <mergeCell ref="K37:L37"/>
    <mergeCell ref="K38:L38"/>
    <mergeCell ref="K39:L39"/>
    <mergeCell ref="K40:L40"/>
    <mergeCell ref="K41:L41"/>
    <mergeCell ref="H37:I37"/>
    <mergeCell ref="H38:I38"/>
    <mergeCell ref="H39:I39"/>
    <mergeCell ref="H40:I40"/>
    <mergeCell ref="K42:L42"/>
    <mergeCell ref="K43:L43"/>
    <mergeCell ref="K44:L44"/>
    <mergeCell ref="K45:L45"/>
    <mergeCell ref="K46:L46"/>
    <mergeCell ref="K47:L47"/>
    <mergeCell ref="H47:I47"/>
    <mergeCell ref="H41:I41"/>
    <mergeCell ref="H42:I42"/>
    <mergeCell ref="H43:I43"/>
    <mergeCell ref="H44:I44"/>
    <mergeCell ref="H45:I45"/>
    <mergeCell ref="H46:I46"/>
  </mergeCells>
  <phoneticPr fontId="2"/>
  <conditionalFormatting sqref="J38:K46 F38:H46">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2">
    <dataValidation type="list" allowBlank="1" showInputMessage="1" showErrorMessage="1" sqref="E38:E46 E29:F29 E21:E28 E30: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66CC"/>
    <pageSetUpPr fitToPage="1"/>
  </sheetPr>
  <dimension ref="A1:W34"/>
  <sheetViews>
    <sheetView showZeros="0" view="pageBreakPreview" zoomScaleNormal="100" zoomScaleSheetLayoutView="100" workbookViewId="0">
      <pane xSplit="4" ySplit="3" topLeftCell="E4" activePane="bottomRight" state="frozen"/>
      <selection activeCell="H4" sqref="H4:K4"/>
      <selection pane="topRight" activeCell="H4" sqref="H4:K4"/>
      <selection pane="bottomLeft" activeCell="H4" sqref="H4:K4"/>
      <selection pane="bottomRight" activeCell="K19" sqref="K19"/>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3.75" style="5" bestFit="1" customWidth="1"/>
    <col min="23" max="23" width="3.125" style="5" bestFit="1" customWidth="1"/>
    <col min="24" max="16384" width="9" style="5"/>
  </cols>
  <sheetData>
    <row r="1" spans="1:23" ht="24" customHeight="1" thickBot="1" x14ac:dyDescent="0.2">
      <c r="A1" s="43"/>
      <c r="B1" s="43" t="s">
        <v>223</v>
      </c>
      <c r="C1" s="43"/>
      <c r="D1" s="69"/>
      <c r="E1" s="13"/>
      <c r="F1" s="13"/>
      <c r="G1" s="13"/>
      <c r="H1" s="13"/>
      <c r="I1" s="13"/>
      <c r="J1" s="13"/>
      <c r="K1" s="13"/>
      <c r="L1" s="13"/>
      <c r="M1" s="13"/>
      <c r="N1" s="13"/>
      <c r="O1" s="13"/>
      <c r="P1" s="13"/>
    </row>
    <row r="2" spans="1:23" ht="15" customHeight="1" thickBot="1" x14ac:dyDescent="0.2">
      <c r="A2" s="54"/>
      <c r="B2" s="52"/>
      <c r="C2" s="52"/>
      <c r="D2" s="52"/>
      <c r="E2" s="46"/>
      <c r="F2" s="576" t="s">
        <v>122</v>
      </c>
      <c r="G2" s="574"/>
      <c r="H2" s="574"/>
      <c r="I2" s="574"/>
      <c r="J2" s="577"/>
      <c r="K2" s="573" t="s">
        <v>99</v>
      </c>
      <c r="L2" s="574"/>
      <c r="M2" s="574"/>
      <c r="N2" s="574"/>
      <c r="O2" s="575"/>
      <c r="P2" s="13"/>
    </row>
    <row r="3" spans="1:23" ht="24" customHeight="1" x14ac:dyDescent="0.15">
      <c r="A3" s="419" t="s">
        <v>120</v>
      </c>
      <c r="B3" s="289" t="s">
        <v>121</v>
      </c>
      <c r="C3" s="58" t="s">
        <v>123</v>
      </c>
      <c r="D3" s="94" t="s">
        <v>140</v>
      </c>
      <c r="E3" s="94" t="s">
        <v>0</v>
      </c>
      <c r="F3" s="94" t="s">
        <v>153</v>
      </c>
      <c r="G3" s="94" t="s">
        <v>86</v>
      </c>
      <c r="H3" s="469" t="s">
        <v>197</v>
      </c>
      <c r="I3" s="94" t="s">
        <v>87</v>
      </c>
      <c r="J3" s="94" t="s">
        <v>88</v>
      </c>
      <c r="K3" s="381" t="s">
        <v>155</v>
      </c>
      <c r="L3" s="382" t="s">
        <v>86</v>
      </c>
      <c r="M3" s="469" t="s">
        <v>197</v>
      </c>
      <c r="N3" s="382" t="s">
        <v>87</v>
      </c>
      <c r="O3" s="383" t="s">
        <v>88</v>
      </c>
      <c r="P3" s="222" t="s">
        <v>96</v>
      </c>
      <c r="Q3" s="290" t="s">
        <v>93</v>
      </c>
      <c r="R3" s="60" t="s">
        <v>127</v>
      </c>
      <c r="S3" s="59" t="s">
        <v>128</v>
      </c>
      <c r="T3" s="59" t="s">
        <v>129</v>
      </c>
      <c r="U3" s="59" t="s">
        <v>130</v>
      </c>
    </row>
    <row r="4" spans="1:23" ht="30" customHeight="1" x14ac:dyDescent="0.15">
      <c r="A4" s="356">
        <f>'1-2'!A4</f>
        <v>0</v>
      </c>
      <c r="B4" s="357">
        <f>'1-2'!B4</f>
        <v>0</v>
      </c>
      <c r="C4" s="358">
        <f>'1-2'!C4</f>
        <v>0</v>
      </c>
      <c r="D4" s="238">
        <v>1</v>
      </c>
      <c r="E4" s="297" t="str">
        <f>'2-2'!E4</f>
        <v>負担金、補助及び交付金</v>
      </c>
      <c r="F4" s="297" t="str">
        <f>'2-2'!F4</f>
        <v>各種団体負担金（会費）</v>
      </c>
      <c r="G4" s="298">
        <f>'2-2'!G4</f>
        <v>50080</v>
      </c>
      <c r="H4" s="299">
        <f>'2-2'!H4</f>
        <v>1</v>
      </c>
      <c r="I4" s="299">
        <f>'2-2'!I4</f>
        <v>1</v>
      </c>
      <c r="J4" s="359">
        <f>'2-2'!J4</f>
        <v>50080</v>
      </c>
      <c r="K4" s="360" t="str">
        <f>'2-2'!K4</f>
        <v>各種団体負担金（会費）</v>
      </c>
      <c r="L4" s="298">
        <f>'2-2'!L4</f>
        <v>50080</v>
      </c>
      <c r="M4" s="299">
        <f>'2-2'!M4</f>
        <v>1</v>
      </c>
      <c r="N4" s="299">
        <f>'2-2'!N4</f>
        <v>1</v>
      </c>
      <c r="O4" s="361">
        <f>L4*M4*N4</f>
        <v>50080</v>
      </c>
      <c r="P4" s="362">
        <f>'2-2'!P4</f>
        <v>0</v>
      </c>
      <c r="Q4" s="363" t="str">
        <f>'2-2'!Q4</f>
        <v>詳細は様式２－３のとおり</v>
      </c>
      <c r="R4" s="24">
        <f>IF(AND(ISNA(MATCH($D4,'随時②-2'!$D$4:$D$18,0)),ISNA(MATCH($D4,'随時③-2'!$D$4:$D$18,0))),0,1)</f>
        <v>0</v>
      </c>
      <c r="S4" s="61" t="str">
        <f t="shared" ref="S4:S15" si="0">IF(P4="◎",J4,"")</f>
        <v/>
      </c>
      <c r="T4" s="61" t="str">
        <f t="shared" ref="T4:T15" si="1">IF(P4="◎",O4,"")</f>
        <v/>
      </c>
      <c r="U4" s="5">
        <f t="shared" ref="U4:U18" si="2">IF($E4=0,"",VLOOKUP($E4,$V$5:$X$11,2))</f>
        <v>3</v>
      </c>
    </row>
    <row r="5" spans="1:23" ht="30" customHeight="1" x14ac:dyDescent="0.15">
      <c r="A5" s="364">
        <f>'1-2'!A5</f>
        <v>2</v>
      </c>
      <c r="B5" s="365" t="str">
        <f>'1-2'!B5</f>
        <v>2-(3)-(3)</v>
      </c>
      <c r="C5" s="366" t="str">
        <f>'1-2'!C5</f>
        <v>特別活動等を通じた生徒の自己有用感の醸成</v>
      </c>
      <c r="D5" s="249">
        <v>2</v>
      </c>
      <c r="E5" s="308" t="str">
        <f>'2-2'!E5</f>
        <v>役務費</v>
      </c>
      <c r="F5" s="309" t="str">
        <f>'2-2'!F5</f>
        <v>校外コンサート楽器運送料</v>
      </c>
      <c r="G5" s="219">
        <f>'2-2'!G5</f>
        <v>28000</v>
      </c>
      <c r="H5" s="310">
        <f>'2-2'!H5</f>
        <v>1</v>
      </c>
      <c r="I5" s="310">
        <f>'2-2'!I5</f>
        <v>1</v>
      </c>
      <c r="J5" s="367">
        <f>'2-2'!J5</f>
        <v>28000</v>
      </c>
      <c r="K5" s="368" t="str">
        <f>'2-2'!K5</f>
        <v>校外コンサート楽器運送料</v>
      </c>
      <c r="L5" s="219">
        <f>'2-2'!L5</f>
        <v>27000</v>
      </c>
      <c r="M5" s="310">
        <f>'2-2'!M5</f>
        <v>1</v>
      </c>
      <c r="N5" s="310">
        <f>'2-2'!N5</f>
        <v>1</v>
      </c>
      <c r="O5" s="336">
        <f>L5*M5*N5</f>
        <v>27000</v>
      </c>
      <c r="P5" s="369">
        <f>'2-2'!P5</f>
        <v>0</v>
      </c>
      <c r="Q5" s="370">
        <f>'2-2'!Q5</f>
        <v>0</v>
      </c>
      <c r="R5" s="24">
        <f>IF(AND(ISNA(MATCH($D5,'随時②-2'!$D$4:$D$18,0)),ISNA(MATCH($D5,'随時③-2'!$D$4:$D$18,0))),0,1)</f>
        <v>0</v>
      </c>
      <c r="S5" s="61" t="str">
        <f t="shared" si="0"/>
        <v/>
      </c>
      <c r="T5" s="61" t="str">
        <f t="shared" si="1"/>
        <v/>
      </c>
      <c r="U5" s="5">
        <f t="shared" si="2"/>
        <v>5</v>
      </c>
      <c r="V5" s="5" t="s">
        <v>131</v>
      </c>
      <c r="W5" s="5">
        <v>6</v>
      </c>
    </row>
    <row r="6" spans="1:23" ht="30" customHeight="1" x14ac:dyDescent="0.15">
      <c r="A6" s="364">
        <f>'1-2'!A6</f>
        <v>2</v>
      </c>
      <c r="B6" s="365" t="str">
        <f>'1-2'!B6</f>
        <v>2-(3)-(3)</v>
      </c>
      <c r="C6" s="366" t="str">
        <f>'1-2'!C6</f>
        <v>特別活動等を通じた生徒の自己有用感の醸成</v>
      </c>
      <c r="D6" s="249">
        <v>3</v>
      </c>
      <c r="E6" s="308" t="str">
        <f>'2-2'!E6</f>
        <v>使用料及び賃借料</v>
      </c>
      <c r="F6" s="309" t="str">
        <f>'2-2'!F6</f>
        <v>校外コンサート会場借上げ</v>
      </c>
      <c r="G6" s="219">
        <f>'2-2'!G6</f>
        <v>35000</v>
      </c>
      <c r="H6" s="310">
        <f>'2-2'!H6</f>
        <v>1</v>
      </c>
      <c r="I6" s="310">
        <f>'2-2'!I6</f>
        <v>1</v>
      </c>
      <c r="J6" s="367">
        <f>'2-2'!J6</f>
        <v>35000</v>
      </c>
      <c r="K6" s="368" t="str">
        <f>'2-2'!K6</f>
        <v>校外コンサート会場借上げ</v>
      </c>
      <c r="L6" s="219">
        <f>'2-2'!L6</f>
        <v>32880</v>
      </c>
      <c r="M6" s="310">
        <f>'2-2'!M6</f>
        <v>1</v>
      </c>
      <c r="N6" s="310">
        <f>'2-2'!N6</f>
        <v>1</v>
      </c>
      <c r="O6" s="336">
        <f t="shared" ref="O6:O15" si="3">L6*M6*N6</f>
        <v>32880</v>
      </c>
      <c r="P6" s="369">
        <f>'2-2'!P6</f>
        <v>0</v>
      </c>
      <c r="Q6" s="370">
        <f>'2-2'!Q6</f>
        <v>0</v>
      </c>
      <c r="R6" s="24">
        <f>IF(AND(ISNA(MATCH($D6,'随時②-2'!$D$4:$D$18,0)),ISNA(MATCH($D6,'随時③-2'!$D$4:$D$18,0))),0,1)</f>
        <v>0</v>
      </c>
      <c r="S6" s="61" t="str">
        <f t="shared" si="0"/>
        <v/>
      </c>
      <c r="T6" s="61" t="str">
        <f t="shared" si="1"/>
        <v/>
      </c>
      <c r="U6" s="5">
        <f t="shared" si="2"/>
        <v>7</v>
      </c>
      <c r="V6" s="5" t="s">
        <v>132</v>
      </c>
      <c r="W6" s="5">
        <v>4</v>
      </c>
    </row>
    <row r="7" spans="1:23" ht="30" customHeight="1" x14ac:dyDescent="0.15">
      <c r="A7" s="364">
        <f>'1-2'!A7</f>
        <v>3</v>
      </c>
      <c r="B7" s="365" t="str">
        <f>'1-2'!B7</f>
        <v>4-(2)-(2)</v>
      </c>
      <c r="C7" s="366" t="str">
        <f>'1-2'!C7</f>
        <v>教師力の向上</v>
      </c>
      <c r="D7" s="249">
        <v>4</v>
      </c>
      <c r="E7" s="308" t="str">
        <f>'2-2'!E7</f>
        <v>報償費</v>
      </c>
      <c r="F7" s="309" t="str">
        <f>'2-2'!F7</f>
        <v>教職員人権研修（７月）</v>
      </c>
      <c r="G7" s="219">
        <f>'2-2'!G7</f>
        <v>25000</v>
      </c>
      <c r="H7" s="310">
        <f>'2-2'!H7</f>
        <v>1</v>
      </c>
      <c r="I7" s="310">
        <f>'2-2'!I7</f>
        <v>1</v>
      </c>
      <c r="J7" s="367">
        <f>'2-2'!J7</f>
        <v>25000</v>
      </c>
      <c r="K7" s="368" t="str">
        <f>'2-2'!K7</f>
        <v>教職員人権研修（７月）</v>
      </c>
      <c r="L7" s="219">
        <f>'2-2'!L7</f>
        <v>25000</v>
      </c>
      <c r="M7" s="310">
        <f>'2-2'!M7</f>
        <v>1</v>
      </c>
      <c r="N7" s="310">
        <f>'2-2'!N7</f>
        <v>1</v>
      </c>
      <c r="O7" s="336">
        <f t="shared" si="3"/>
        <v>25000</v>
      </c>
      <c r="P7" s="369" t="str">
        <f>'2-2'!P7</f>
        <v>◎</v>
      </c>
      <c r="Q7" s="370" t="str">
        <f>'2-2'!Q7</f>
        <v>野崎高等学校と共催</v>
      </c>
      <c r="R7" s="24">
        <f>IF(AND(ISNA(MATCH($D7,'随時②-2'!$D$4:$D$18,0)),ISNA(MATCH($D7,'随時③-2'!$D$4:$D$18,0))),0,1)</f>
        <v>0</v>
      </c>
      <c r="S7" s="61">
        <f t="shared" si="0"/>
        <v>25000</v>
      </c>
      <c r="T7" s="61">
        <f t="shared" si="1"/>
        <v>25000</v>
      </c>
      <c r="U7" s="5">
        <f t="shared" si="2"/>
        <v>1</v>
      </c>
      <c r="V7" s="5" t="s">
        <v>133</v>
      </c>
      <c r="W7" s="5">
        <v>7</v>
      </c>
    </row>
    <row r="8" spans="1:23" ht="30" customHeight="1" x14ac:dyDescent="0.15">
      <c r="A8" s="364">
        <f>'1-2'!A8</f>
        <v>3</v>
      </c>
      <c r="B8" s="365" t="str">
        <f>'1-2'!B8</f>
        <v>4-(2)-(2)</v>
      </c>
      <c r="C8" s="366" t="str">
        <f>'1-2'!C8</f>
        <v>教師力の向上</v>
      </c>
      <c r="D8" s="258">
        <v>5</v>
      </c>
      <c r="E8" s="308" t="str">
        <f>'2-2'!E8</f>
        <v>報償費</v>
      </c>
      <c r="F8" s="309" t="str">
        <f>'2-2'!F8</f>
        <v>教職員人権研修（１０月）</v>
      </c>
      <c r="G8" s="219">
        <f>'2-2'!G8</f>
        <v>25000</v>
      </c>
      <c r="H8" s="310">
        <f>'2-2'!H8</f>
        <v>1</v>
      </c>
      <c r="I8" s="310">
        <f>'2-2'!I8</f>
        <v>1</v>
      </c>
      <c r="J8" s="367">
        <f>'2-2'!J8</f>
        <v>25000</v>
      </c>
      <c r="K8" s="368" t="str">
        <f>'2-2'!K8</f>
        <v>教職員人権研修（１０月）</v>
      </c>
      <c r="L8" s="219">
        <f>'2-2'!L8</f>
        <v>25000</v>
      </c>
      <c r="M8" s="310">
        <f>'2-2'!M8</f>
        <v>1</v>
      </c>
      <c r="N8" s="310">
        <f>'2-2'!N8</f>
        <v>1</v>
      </c>
      <c r="O8" s="336">
        <f t="shared" si="3"/>
        <v>25000</v>
      </c>
      <c r="P8" s="369">
        <f>'2-2'!P8</f>
        <v>0</v>
      </c>
      <c r="Q8" s="370">
        <f>'2-2'!Q8</f>
        <v>0</v>
      </c>
      <c r="R8" s="24">
        <f>IF(AND(ISNA(MATCH($D8,'随時②-2'!$D$4:$D$18,0)),ISNA(MATCH($D8,'随時③-2'!$D$4:$D$18,0))),0,1)</f>
        <v>0</v>
      </c>
      <c r="S8" s="61" t="str">
        <f t="shared" si="0"/>
        <v/>
      </c>
      <c r="T8" s="61" t="str">
        <f t="shared" si="1"/>
        <v/>
      </c>
      <c r="U8" s="5">
        <f t="shared" si="2"/>
        <v>1</v>
      </c>
      <c r="V8" s="5" t="s">
        <v>134</v>
      </c>
      <c r="W8" s="5">
        <v>3</v>
      </c>
    </row>
    <row r="9" spans="1:23" ht="30" customHeight="1" x14ac:dyDescent="0.15">
      <c r="A9" s="364">
        <f>'1-2'!A11</f>
        <v>4</v>
      </c>
      <c r="B9" s="365" t="str">
        <f>'1-2'!B11</f>
        <v>1-(1)-(1)</v>
      </c>
      <c r="C9" s="366" t="str">
        <f>'1-2'!C11</f>
        <v>「主体的、対話的で深い学び」をめざした授業改善</v>
      </c>
      <c r="D9" s="258">
        <v>8</v>
      </c>
      <c r="E9" s="308" t="str">
        <f>'2-2'!E11</f>
        <v>消耗需用費</v>
      </c>
      <c r="F9" s="309" t="str">
        <f>'2-2'!F11</f>
        <v>プロジェクター・運搬用袋</v>
      </c>
      <c r="G9" s="219">
        <f>'2-2'!G11</f>
        <v>84000</v>
      </c>
      <c r="H9" s="310">
        <f>'2-2'!H11</f>
        <v>1</v>
      </c>
      <c r="I9" s="310">
        <f>'2-2'!I11</f>
        <v>1</v>
      </c>
      <c r="J9" s="367">
        <f>'2-2'!J11</f>
        <v>84000</v>
      </c>
      <c r="K9" s="368" t="str">
        <f>'2-2'!K11</f>
        <v>プロジェクター・運搬用袋</v>
      </c>
      <c r="L9" s="219">
        <f>'2-2'!L11</f>
        <v>74736</v>
      </c>
      <c r="M9" s="310">
        <f>'2-2'!M11</f>
        <v>1</v>
      </c>
      <c r="N9" s="310">
        <f>'2-2'!N11</f>
        <v>1</v>
      </c>
      <c r="O9" s="336">
        <f t="shared" si="3"/>
        <v>74736</v>
      </c>
      <c r="P9" s="369">
        <f>'2-2'!P11</f>
        <v>0</v>
      </c>
      <c r="Q9" s="370">
        <f>'2-2'!Q11</f>
        <v>0</v>
      </c>
      <c r="R9" s="24">
        <f>IF(AND(ISNA(MATCH($D9,'随時②-2'!$D$4:$D$18,0)),ISNA(MATCH($D9,'随時③-2'!$D$4:$D$18,0))),0,1)</f>
        <v>0</v>
      </c>
      <c r="S9" s="61" t="str">
        <f t="shared" si="0"/>
        <v/>
      </c>
      <c r="T9" s="61" t="str">
        <f t="shared" si="1"/>
        <v/>
      </c>
      <c r="U9" s="5">
        <f t="shared" si="2"/>
        <v>7</v>
      </c>
      <c r="V9" s="5" t="s">
        <v>136</v>
      </c>
      <c r="W9" s="5">
        <v>1</v>
      </c>
    </row>
    <row r="10" spans="1:23" ht="30" customHeight="1" x14ac:dyDescent="0.15">
      <c r="A10" s="364">
        <f>'1-2'!A12</f>
        <v>5</v>
      </c>
      <c r="B10" s="365" t="str">
        <f>'1-2'!B12</f>
        <v>1-(2)-(2)</v>
      </c>
      <c r="C10" s="366" t="str">
        <f>'1-2'!C12</f>
        <v>キャリア教育の推進</v>
      </c>
      <c r="D10" s="258">
        <v>9</v>
      </c>
      <c r="E10" s="308" t="str">
        <f>'2-2'!E12</f>
        <v>報償費</v>
      </c>
      <c r="F10" s="309" t="str">
        <f>'2-2'!F12</f>
        <v>性感染症講演会</v>
      </c>
      <c r="G10" s="219">
        <f>'2-2'!G12</f>
        <v>40000</v>
      </c>
      <c r="H10" s="310">
        <f>'2-2'!H12</f>
        <v>1</v>
      </c>
      <c r="I10" s="310">
        <f>'2-2'!I12</f>
        <v>1</v>
      </c>
      <c r="J10" s="367">
        <f>'2-2'!J12</f>
        <v>40000</v>
      </c>
      <c r="K10" s="368" t="str">
        <f>'2-2'!K12</f>
        <v>性感染症講演会</v>
      </c>
      <c r="L10" s="219">
        <f>'2-2'!L12</f>
        <v>30000</v>
      </c>
      <c r="M10" s="310">
        <f>'2-2'!M12</f>
        <v>1</v>
      </c>
      <c r="N10" s="310">
        <f>'2-2'!N12</f>
        <v>1</v>
      </c>
      <c r="O10" s="336">
        <f t="shared" si="3"/>
        <v>30000</v>
      </c>
      <c r="P10" s="369">
        <f>'2-2'!P12</f>
        <v>0</v>
      </c>
      <c r="Q10" s="370">
        <f>'2-2'!Q12</f>
        <v>0</v>
      </c>
      <c r="R10" s="24">
        <f>IF(AND(ISNA(MATCH($D10,'随時②-2'!$D$4:$D$18,0)),ISNA(MATCH($D10,'随時③-2'!$D$4:$D$18,0))),0,1)</f>
        <v>0</v>
      </c>
      <c r="S10" s="61" t="str">
        <f t="shared" si="0"/>
        <v/>
      </c>
      <c r="T10" s="61" t="str">
        <f t="shared" si="1"/>
        <v/>
      </c>
      <c r="U10" s="5">
        <f t="shared" si="2"/>
        <v>1</v>
      </c>
      <c r="V10" s="5" t="s">
        <v>137</v>
      </c>
      <c r="W10" s="5">
        <v>5</v>
      </c>
    </row>
    <row r="11" spans="1:23" ht="30" customHeight="1" x14ac:dyDescent="0.15">
      <c r="A11" s="364">
        <f>'1-2'!A13</f>
        <v>6</v>
      </c>
      <c r="B11" s="365" t="str">
        <f>'1-2'!B13</f>
        <v>1-(3)-(3)</v>
      </c>
      <c r="C11" s="366" t="str">
        <f>'1-2'!C13</f>
        <v>普通科専門コース等の充実</v>
      </c>
      <c r="D11" s="268">
        <v>10</v>
      </c>
      <c r="E11" s="308" t="str">
        <f>'2-2'!E13</f>
        <v>消耗需用費</v>
      </c>
      <c r="F11" s="309" t="str">
        <f>'2-2'!F13</f>
        <v>進路用図書</v>
      </c>
      <c r="G11" s="219">
        <f>'2-2'!G13</f>
        <v>100000</v>
      </c>
      <c r="H11" s="310">
        <f>'2-2'!H13</f>
        <v>1</v>
      </c>
      <c r="I11" s="310">
        <f>'2-2'!I13</f>
        <v>1</v>
      </c>
      <c r="J11" s="367">
        <f>'2-2'!J13</f>
        <v>100000</v>
      </c>
      <c r="K11" s="368" t="str">
        <f>'2-2'!K13</f>
        <v>進路用図書</v>
      </c>
      <c r="L11" s="219">
        <f>'2-2'!L13</f>
        <v>101513</v>
      </c>
      <c r="M11" s="310">
        <f>'2-2'!M13</f>
        <v>1</v>
      </c>
      <c r="N11" s="310">
        <f>'2-2'!N13</f>
        <v>1</v>
      </c>
      <c r="O11" s="336">
        <f t="shared" si="3"/>
        <v>101513</v>
      </c>
      <c r="P11" s="369">
        <f>'2-2'!P13</f>
        <v>0</v>
      </c>
      <c r="Q11" s="370">
        <f>'2-2'!Q13</f>
        <v>0</v>
      </c>
      <c r="R11" s="24">
        <f>IF(AND(ISNA(MATCH($D11,'随時②-2'!$D$4:$D$18,0)),ISNA(MATCH($D11,'随時③-2'!$D$4:$D$18,0))),0,1)</f>
        <v>0</v>
      </c>
      <c r="S11" s="61" t="str">
        <f t="shared" si="0"/>
        <v/>
      </c>
      <c r="T11" s="61" t="str">
        <f t="shared" si="1"/>
        <v/>
      </c>
      <c r="U11" s="5">
        <f t="shared" si="2"/>
        <v>7</v>
      </c>
      <c r="V11" s="5" t="s">
        <v>138</v>
      </c>
      <c r="W11" s="5">
        <v>2</v>
      </c>
    </row>
    <row r="12" spans="1:23" ht="30" customHeight="1" x14ac:dyDescent="0.15">
      <c r="A12" s="364">
        <f>'1-2'!A14</f>
        <v>7</v>
      </c>
      <c r="B12" s="365" t="str">
        <f>'1-2'!B14</f>
        <v>2-(4)-(4)</v>
      </c>
      <c r="C12" s="366" t="str">
        <f>'1-2'!C14</f>
        <v>保護者及び地域との連携</v>
      </c>
      <c r="D12" s="249">
        <v>11</v>
      </c>
      <c r="E12" s="308" t="str">
        <f>'2-2'!E14</f>
        <v>消耗需用費</v>
      </c>
      <c r="F12" s="309" t="str">
        <f>'2-2'!F14</f>
        <v>学校説明会教材費</v>
      </c>
      <c r="G12" s="219">
        <f>'2-2'!G14</f>
        <v>70000</v>
      </c>
      <c r="H12" s="310">
        <f>'2-2'!H14</f>
        <v>1</v>
      </c>
      <c r="I12" s="310">
        <f>'2-2'!I14</f>
        <v>1</v>
      </c>
      <c r="J12" s="367">
        <f>'2-2'!J14</f>
        <v>70000</v>
      </c>
      <c r="K12" s="368" t="str">
        <f>'2-2'!K14</f>
        <v>学校説明会教材費</v>
      </c>
      <c r="L12" s="219">
        <f>'2-2'!L14</f>
        <v>53740</v>
      </c>
      <c r="M12" s="310">
        <f>'2-2'!M14</f>
        <v>1</v>
      </c>
      <c r="N12" s="310">
        <f>'2-2'!N14</f>
        <v>1</v>
      </c>
      <c r="O12" s="336">
        <f t="shared" si="3"/>
        <v>53740</v>
      </c>
      <c r="P12" s="369">
        <f>'2-2'!P14</f>
        <v>0</v>
      </c>
      <c r="Q12" s="370">
        <f>'2-2'!Q14</f>
        <v>0</v>
      </c>
      <c r="R12" s="24">
        <f>IF(AND(ISNA(MATCH($D12,'随時②-2'!$D$4:$D$18,0)),ISNA(MATCH($D12,'随時③-2'!$D$4:$D$18,0))),0,1)</f>
        <v>0</v>
      </c>
      <c r="S12" s="61" t="str">
        <f t="shared" si="0"/>
        <v/>
      </c>
      <c r="T12" s="61" t="str">
        <f t="shared" si="1"/>
        <v/>
      </c>
      <c r="U12" s="5">
        <f t="shared" si="2"/>
        <v>7</v>
      </c>
    </row>
    <row r="13" spans="1:23" ht="30" customHeight="1" x14ac:dyDescent="0.15">
      <c r="A13" s="364">
        <f>'1-2'!A15</f>
        <v>7</v>
      </c>
      <c r="B13" s="365" t="str">
        <f>'1-2'!B15</f>
        <v>2-(4)-(4)</v>
      </c>
      <c r="C13" s="366" t="str">
        <f>'1-2'!C15</f>
        <v>保護者及び地域との連携</v>
      </c>
      <c r="D13" s="249">
        <v>12</v>
      </c>
      <c r="E13" s="308" t="str">
        <f>'2-2'!E15</f>
        <v>消耗需用費</v>
      </c>
      <c r="F13" s="309" t="str">
        <f>'2-2'!F15</f>
        <v>学校案内パンフレット</v>
      </c>
      <c r="G13" s="219">
        <f>'2-2'!G15</f>
        <v>139650</v>
      </c>
      <c r="H13" s="310">
        <f>'2-2'!H15</f>
        <v>1</v>
      </c>
      <c r="I13" s="310">
        <f>'2-2'!I15</f>
        <v>1</v>
      </c>
      <c r="J13" s="367">
        <f>'2-2'!J15</f>
        <v>139650</v>
      </c>
      <c r="K13" s="368" t="str">
        <f>'2-2'!K15</f>
        <v>学校案内パンフレット</v>
      </c>
      <c r="L13" s="219">
        <f>'2-2'!L15</f>
        <v>139650</v>
      </c>
      <c r="M13" s="310">
        <f>'2-2'!M15</f>
        <v>1</v>
      </c>
      <c r="N13" s="310">
        <f>'2-2'!N15</f>
        <v>1</v>
      </c>
      <c r="O13" s="336">
        <f t="shared" si="3"/>
        <v>139650</v>
      </c>
      <c r="P13" s="369">
        <f>'2-2'!P15</f>
        <v>0</v>
      </c>
      <c r="Q13" s="370">
        <f>'2-2'!Q15</f>
        <v>0</v>
      </c>
      <c r="R13" s="24">
        <f>IF(AND(ISNA(MATCH($D13,'随時②-2'!$D$4:$D$18,0)),ISNA(MATCH($D13,'随時③-2'!$D$4:$D$18,0))),0,1)</f>
        <v>0</v>
      </c>
      <c r="S13" s="61" t="str">
        <f t="shared" si="0"/>
        <v/>
      </c>
      <c r="T13" s="61" t="str">
        <f t="shared" si="1"/>
        <v/>
      </c>
      <c r="U13" s="5">
        <f t="shared" si="2"/>
        <v>7</v>
      </c>
    </row>
    <row r="14" spans="1:23" ht="30" customHeight="1" x14ac:dyDescent="0.15">
      <c r="A14" s="364">
        <f>'1-2'!A16</f>
        <v>8</v>
      </c>
      <c r="B14" s="365" t="str">
        <f>'1-2'!B16</f>
        <v>3-(1)-(1)</v>
      </c>
      <c r="C14" s="366" t="str">
        <f>'1-2'!C16</f>
        <v>共生推進教室生徒の自立支援</v>
      </c>
      <c r="D14" s="249">
        <v>13</v>
      </c>
      <c r="E14" s="308" t="str">
        <f>'2-2'!E16</f>
        <v>消耗需用費</v>
      </c>
      <c r="F14" s="309" t="str">
        <f>'2-2'!F16</f>
        <v>学校案内パンフレット</v>
      </c>
      <c r="G14" s="219">
        <f>'2-2'!G16</f>
        <v>45000</v>
      </c>
      <c r="H14" s="310">
        <f>'2-2'!H16</f>
        <v>1</v>
      </c>
      <c r="I14" s="310">
        <f>'2-2'!I16</f>
        <v>1</v>
      </c>
      <c r="J14" s="367">
        <f>'2-2'!J16</f>
        <v>45000</v>
      </c>
      <c r="K14" s="368" t="str">
        <f>'2-2'!K16</f>
        <v>学校案内パンフレット</v>
      </c>
      <c r="L14" s="219">
        <f>'2-2'!L16</f>
        <v>43200</v>
      </c>
      <c r="M14" s="310">
        <f>'2-2'!M16</f>
        <v>1</v>
      </c>
      <c r="N14" s="310">
        <f>'2-2'!N16</f>
        <v>1</v>
      </c>
      <c r="O14" s="336">
        <f t="shared" si="3"/>
        <v>43200</v>
      </c>
      <c r="P14" s="369">
        <f>'2-2'!P16</f>
        <v>0</v>
      </c>
      <c r="Q14" s="370">
        <f>'2-2'!Q16</f>
        <v>0</v>
      </c>
      <c r="R14" s="24">
        <f>IF(AND(ISNA(MATCH($D14,'随時②-2'!$D$4:$D$18,0)),ISNA(MATCH($D14,'随時③-2'!$D$4:$D$18,0))),0,1)</f>
        <v>0</v>
      </c>
      <c r="S14" s="61" t="str">
        <f t="shared" si="0"/>
        <v/>
      </c>
      <c r="T14" s="61" t="str">
        <f t="shared" si="1"/>
        <v/>
      </c>
      <c r="U14" s="5">
        <f t="shared" si="2"/>
        <v>7</v>
      </c>
    </row>
    <row r="15" spans="1:23" ht="30" customHeight="1" x14ac:dyDescent="0.15">
      <c r="A15" s="364">
        <f>'1-2'!A17</f>
        <v>5</v>
      </c>
      <c r="B15" s="365" t="str">
        <f>'1-2'!B17</f>
        <v>1-(2)-(2)</v>
      </c>
      <c r="C15" s="366" t="str">
        <f>'1-2'!C17</f>
        <v>キャリア教育の推進</v>
      </c>
      <c r="D15" s="249">
        <v>14</v>
      </c>
      <c r="E15" s="308" t="str">
        <f>'2-2'!E17</f>
        <v>旅費</v>
      </c>
      <c r="F15" s="309" t="str">
        <f>'2-2'!F17</f>
        <v>修学旅行下見</v>
      </c>
      <c r="G15" s="219">
        <f>'2-2'!G17</f>
        <v>113620</v>
      </c>
      <c r="H15" s="310">
        <f>'2-2'!H17</f>
        <v>1</v>
      </c>
      <c r="I15" s="310">
        <f>'2-2'!I17</f>
        <v>1</v>
      </c>
      <c r="J15" s="367">
        <f>'2-2'!J17</f>
        <v>113620</v>
      </c>
      <c r="K15" s="368" t="str">
        <f>'2-2'!K17</f>
        <v>修学旅行下見</v>
      </c>
      <c r="L15" s="219">
        <f>'2-2'!L17</f>
        <v>111080</v>
      </c>
      <c r="M15" s="310">
        <f>'2-2'!M17</f>
        <v>1</v>
      </c>
      <c r="N15" s="310">
        <f>'2-2'!N17</f>
        <v>1</v>
      </c>
      <c r="O15" s="336">
        <f t="shared" si="3"/>
        <v>111080</v>
      </c>
      <c r="P15" s="369">
        <f>'2-2'!P17</f>
        <v>0</v>
      </c>
      <c r="Q15" s="370">
        <f>'2-2'!Q17</f>
        <v>0</v>
      </c>
      <c r="R15" s="24">
        <f>IF(AND(ISNA(MATCH($D15,'随時②-2'!$D$4:$D$18,0)),ISNA(MATCH($D15,'随時③-2'!$D$4:$D$18,0))),0,1)</f>
        <v>0</v>
      </c>
      <c r="S15" s="61" t="str">
        <f t="shared" si="0"/>
        <v/>
      </c>
      <c r="T15" s="61" t="str">
        <f t="shared" si="1"/>
        <v/>
      </c>
      <c r="U15" s="5">
        <f t="shared" si="2"/>
        <v>2</v>
      </c>
    </row>
    <row r="16" spans="1:23" ht="30" customHeight="1" x14ac:dyDescent="0.15">
      <c r="A16" s="364">
        <f>'随時①-2'!A4</f>
        <v>1</v>
      </c>
      <c r="B16" s="365" t="str">
        <f>'随時①-2'!B4</f>
        <v>２－（２）ー（２）</v>
      </c>
      <c r="C16" s="366" t="str">
        <f>'随時①-2'!C4</f>
        <v>支援体制、教育相談体制の充実</v>
      </c>
      <c r="D16" s="258">
        <v>101</v>
      </c>
      <c r="E16" s="309" t="str">
        <f>'2-2'!E104</f>
        <v>報償費</v>
      </c>
      <c r="F16" s="309" t="str">
        <f>'2-2'!F104</f>
        <v>SSWの活用による生徒支援</v>
      </c>
      <c r="G16" s="219">
        <f>'2-2'!G104</f>
        <v>3700</v>
      </c>
      <c r="H16" s="310">
        <f>'2-2'!H104</f>
        <v>1</v>
      </c>
      <c r="I16" s="310">
        <f>'2-2'!I104</f>
        <v>24</v>
      </c>
      <c r="J16" s="367">
        <f>'2-2'!J104</f>
        <v>88800</v>
      </c>
      <c r="K16" s="368" t="str">
        <f>'2-2'!K104</f>
        <v>SSWの活用による生徒支援</v>
      </c>
      <c r="L16" s="219">
        <f>'2-2'!L104</f>
        <v>3700</v>
      </c>
      <c r="M16" s="310">
        <f>'2-2'!M104</f>
        <v>1</v>
      </c>
      <c r="N16" s="310">
        <f>'2-2'!N104</f>
        <v>29</v>
      </c>
      <c r="O16" s="336">
        <f t="shared" ref="O16:O21" si="4">L16*M16*N16</f>
        <v>107300</v>
      </c>
      <c r="P16" s="369">
        <f>'2-2'!P104</f>
        <v>0</v>
      </c>
      <c r="Q16" s="370">
        <f>'2-2'!Q104</f>
        <v>0</v>
      </c>
      <c r="R16" s="24">
        <f>IF(AND(ISNA(MATCH($D16,'随時②-2'!$D$4:$D$18,0)),ISNA(MATCH($D16,'随時③-2'!$D$4:$D$18,0))),0,1)</f>
        <v>0</v>
      </c>
      <c r="S16" s="61" t="str">
        <f t="shared" ref="S16:S21" si="5">IF(P16="◎",J16,"")</f>
        <v/>
      </c>
      <c r="T16" s="61" t="str">
        <f t="shared" ref="T16:T21" si="6">IF(P16="◎",O16,"")</f>
        <v/>
      </c>
      <c r="U16" s="5">
        <f t="shared" si="2"/>
        <v>1</v>
      </c>
    </row>
    <row r="17" spans="1:21" ht="30" customHeight="1" x14ac:dyDescent="0.15">
      <c r="A17" s="364">
        <f>'随時①-2'!A5</f>
        <v>2</v>
      </c>
      <c r="B17" s="365" t="str">
        <f>'随時①-2'!B5</f>
        <v>２－（３）ー（３）</v>
      </c>
      <c r="C17" s="366" t="str">
        <f>'随時①-2'!C5</f>
        <v>特別活動等を通じた生徒の自己有用感の醸成</v>
      </c>
      <c r="D17" s="249">
        <v>102</v>
      </c>
      <c r="E17" s="308" t="str">
        <f>'2-2'!E105</f>
        <v>報償費</v>
      </c>
      <c r="F17" s="308" t="str">
        <f>'2-2'!F105</f>
        <v>外部講師との連携</v>
      </c>
      <c r="G17" s="315">
        <f>'2-2'!G105</f>
        <v>3000</v>
      </c>
      <c r="H17" s="316">
        <f>'2-2'!H105</f>
        <v>1</v>
      </c>
      <c r="I17" s="316">
        <f>'2-2'!I105</f>
        <v>30</v>
      </c>
      <c r="J17" s="504">
        <f>'2-2'!J105</f>
        <v>90000</v>
      </c>
      <c r="K17" s="505" t="str">
        <f>'2-2'!K105</f>
        <v>外部講師との連携</v>
      </c>
      <c r="L17" s="477">
        <f>'2-2'!L105</f>
        <v>3000</v>
      </c>
      <c r="M17" s="506">
        <f>'2-2'!M105</f>
        <v>1</v>
      </c>
      <c r="N17" s="506">
        <f>'2-2'!N105</f>
        <v>26</v>
      </c>
      <c r="O17" s="507">
        <f t="shared" si="4"/>
        <v>78000</v>
      </c>
      <c r="P17" s="508">
        <f>'2-2'!P105</f>
        <v>0</v>
      </c>
      <c r="Q17" s="509">
        <f>'2-2'!Q105</f>
        <v>0</v>
      </c>
      <c r="R17" s="24">
        <f>IF(AND(ISNA(MATCH($D17,'随時②-2'!$D$4:$D$18,0)),ISNA(MATCH($D17,'随時③-2'!$D$4:$D$18,0))),0,1)</f>
        <v>0</v>
      </c>
      <c r="S17" s="61" t="str">
        <f t="shared" si="5"/>
        <v/>
      </c>
      <c r="T17" s="61" t="str">
        <f t="shared" si="6"/>
        <v/>
      </c>
      <c r="U17" s="5">
        <f t="shared" si="2"/>
        <v>1</v>
      </c>
    </row>
    <row r="18" spans="1:21" ht="30" customHeight="1" x14ac:dyDescent="0.15">
      <c r="A18" s="364">
        <f>'随時②-2'!A21</f>
        <v>4</v>
      </c>
      <c r="B18" s="365" t="str">
        <f>'随時②-2'!B21</f>
        <v>1-(1)-(1)</v>
      </c>
      <c r="C18" s="366" t="str">
        <f>'随時②-2'!C21</f>
        <v>「主体的、対話的で深い学び」をめざした授業改善</v>
      </c>
      <c r="D18" s="258">
        <v>201</v>
      </c>
      <c r="E18" s="309" t="str">
        <f>'2-2'!E124</f>
        <v>委託料</v>
      </c>
      <c r="F18" s="309" t="str">
        <f>'2-2'!F124</f>
        <v>授業料アンケート</v>
      </c>
      <c r="G18" s="219">
        <f>'2-2'!G124</f>
        <v>41420</v>
      </c>
      <c r="H18" s="310">
        <f>'2-2'!H124</f>
        <v>1</v>
      </c>
      <c r="I18" s="310">
        <f>'2-2'!I124</f>
        <v>1</v>
      </c>
      <c r="J18" s="374">
        <f>'2-2'!J124</f>
        <v>41420</v>
      </c>
      <c r="K18" s="375" t="str">
        <f>'2-2'!K124</f>
        <v>授業料アンケート</v>
      </c>
      <c r="L18" s="315">
        <f>'2-2'!L124</f>
        <v>41420</v>
      </c>
      <c r="M18" s="316">
        <f>'2-2'!M124</f>
        <v>1</v>
      </c>
      <c r="N18" s="316">
        <f>'2-2'!N124</f>
        <v>1</v>
      </c>
      <c r="O18" s="303">
        <f t="shared" si="4"/>
        <v>41420</v>
      </c>
      <c r="P18" s="376">
        <f>'2-2'!P124</f>
        <v>0</v>
      </c>
      <c r="Q18" s="377">
        <f>'2-2'!Q124</f>
        <v>0</v>
      </c>
      <c r="R18" s="24">
        <f>IF(AND(ISNA(MATCH($D18,'随時②-2'!$D$4:$D$18,0)),ISNA(MATCH($D18,'随時③-2'!$D$4:$D$18,0))),0,1)</f>
        <v>0</v>
      </c>
      <c r="S18" s="61" t="str">
        <f t="shared" si="5"/>
        <v/>
      </c>
      <c r="T18" s="61" t="str">
        <f t="shared" si="6"/>
        <v/>
      </c>
      <c r="U18" s="5">
        <f t="shared" si="2"/>
        <v>6</v>
      </c>
    </row>
    <row r="19" spans="1:21" ht="30" customHeight="1" x14ac:dyDescent="0.15">
      <c r="A19" s="364">
        <f>'2-4'!A4</f>
        <v>8</v>
      </c>
      <c r="B19" s="365" t="str">
        <f>'2-4'!B4</f>
        <v>3-(1)-(1)</v>
      </c>
      <c r="C19" s="366" t="str">
        <f>'2-4'!C4</f>
        <v>共生推進教室生徒の自立支援</v>
      </c>
      <c r="D19" s="258">
        <v>301</v>
      </c>
      <c r="E19" s="309" t="str">
        <f>IF($R19=1,"",VLOOKUP($D19,'2-4'!$D$4:$L$103,2))</f>
        <v>消耗需用費</v>
      </c>
      <c r="F19" s="309" t="str">
        <f>IF($R19=1,"取消し",VLOOKUP($D19,'2-4'!$D$4:$L$103,3))</f>
        <v>電気耕うん機</v>
      </c>
      <c r="G19" s="219">
        <f>IF($R19=1,,VLOOKUP($D19,'2-4'!$D$4:$L$103,4))</f>
        <v>46200</v>
      </c>
      <c r="H19" s="310">
        <f>IF($R19=1,,VLOOKUP($D19,'2-4'!$D$4:$L$103,5))</f>
        <v>1</v>
      </c>
      <c r="I19" s="310">
        <f>IF($R19=1,,VLOOKUP($D19,'2-4'!$D$4:$L$103,6))</f>
        <v>1</v>
      </c>
      <c r="J19" s="219">
        <f>IF($R19=1,,VLOOKUP($D19,'2-4'!$D$4:$L$103,7))</f>
        <v>46200</v>
      </c>
      <c r="K19" s="333" t="str">
        <f t="shared" ref="K19:N21" si="7">F19</f>
        <v>電気耕うん機</v>
      </c>
      <c r="L19" s="334">
        <f t="shared" si="7"/>
        <v>46200</v>
      </c>
      <c r="M19" s="335">
        <f t="shared" si="7"/>
        <v>1</v>
      </c>
      <c r="N19" s="335">
        <f t="shared" si="7"/>
        <v>1</v>
      </c>
      <c r="O19" s="336">
        <f t="shared" si="4"/>
        <v>46200</v>
      </c>
      <c r="P19" s="378">
        <f>IF($R19=1,"",VLOOKUP($D19,'2-4'!$D$4:$L$103,8))</f>
        <v>0</v>
      </c>
      <c r="Q19" s="274">
        <f>IF($R19=1,"",VLOOKUP($D19,'2-4'!$D$4:$L$103,9))</f>
        <v>0</v>
      </c>
      <c r="R19" s="24">
        <f>IF(AND(ISNA(MATCH($D19,'随時②-2'!$D$4:$D$18,0)),ISNA(MATCH($D19,'随時③-2'!$D$4:$D$18,0))),0,1)</f>
        <v>0</v>
      </c>
      <c r="S19" s="61" t="str">
        <f t="shared" si="5"/>
        <v/>
      </c>
      <c r="T19" s="61" t="str">
        <f t="shared" si="6"/>
        <v/>
      </c>
    </row>
    <row r="20" spans="1:21" ht="30" customHeight="1" x14ac:dyDescent="0.15">
      <c r="A20" s="371">
        <f>'2-4'!A5</f>
        <v>8</v>
      </c>
      <c r="B20" s="372" t="str">
        <f>'2-4'!B5</f>
        <v>3-(1)-(1)</v>
      </c>
      <c r="C20" s="373" t="str">
        <f>'2-4'!C5</f>
        <v>共生推進教室生徒の自立支援</v>
      </c>
      <c r="D20" s="249">
        <v>302</v>
      </c>
      <c r="E20" s="309" t="str">
        <f>IF($R20=1,"",VLOOKUP($D20,'2-4'!$D$4:$L$103,2))</f>
        <v>消耗需用費</v>
      </c>
      <c r="F20" s="309" t="str">
        <f>IF($R20=1,"取消し",VLOOKUP($D20,'2-4'!$D$4:$L$103,3))</f>
        <v>学習用ドリル</v>
      </c>
      <c r="G20" s="219">
        <f>IF($R20=1,,VLOOKUP($D20,'2-4'!$D$4:$L$103,4))</f>
        <v>49720</v>
      </c>
      <c r="H20" s="310">
        <f>IF($R20=1,,VLOOKUP($D20,'2-4'!$D$4:$L$103,5))</f>
        <v>1</v>
      </c>
      <c r="I20" s="310">
        <f>IF($R20=1,,VLOOKUP($D20,'2-4'!$D$4:$L$103,6))</f>
        <v>1</v>
      </c>
      <c r="J20" s="219">
        <f>IF($R20=1,,VLOOKUP($D20,'2-4'!$D$4:$L$103,7))</f>
        <v>49720</v>
      </c>
      <c r="K20" s="312" t="str">
        <f t="shared" si="7"/>
        <v>学習用ドリル</v>
      </c>
      <c r="L20" s="313">
        <f t="shared" si="7"/>
        <v>49720</v>
      </c>
      <c r="M20" s="314">
        <f t="shared" si="7"/>
        <v>1</v>
      </c>
      <c r="N20" s="314">
        <f t="shared" si="7"/>
        <v>1</v>
      </c>
      <c r="O20" s="303">
        <f t="shared" si="4"/>
        <v>49720</v>
      </c>
      <c r="P20" s="378">
        <f>IF($R20=1,"",VLOOKUP($D20,'2-4'!$D$4:$L$103,8))</f>
        <v>0</v>
      </c>
      <c r="Q20" s="274">
        <f>IF($R20=1,"",VLOOKUP($D20,'2-4'!$D$4:$L$103,9))</f>
        <v>0</v>
      </c>
      <c r="R20" s="24">
        <f>IF(AND(ISNA(MATCH($D20,'随時②-2'!$D$4:$D$18,0)),ISNA(MATCH($D20,'随時③-2'!$D$4:$D$18,0))),0,1)</f>
        <v>0</v>
      </c>
      <c r="S20" s="61" t="str">
        <f t="shared" si="5"/>
        <v/>
      </c>
      <c r="T20" s="61" t="str">
        <f t="shared" si="6"/>
        <v/>
      </c>
    </row>
    <row r="21" spans="1:21" ht="30" customHeight="1" thickBot="1" x14ac:dyDescent="0.2">
      <c r="A21" s="371">
        <f>'2-4'!A6</f>
        <v>8</v>
      </c>
      <c r="B21" s="372" t="str">
        <f>'2-4'!B6</f>
        <v>3-(1)-(1)</v>
      </c>
      <c r="C21" s="373" t="str">
        <f>'2-4'!C6</f>
        <v>共生推進教室生徒の自立支援</v>
      </c>
      <c r="D21" s="249">
        <v>303</v>
      </c>
      <c r="E21" s="309" t="str">
        <f>IF($R21=1,"",VLOOKUP($D21,'2-4'!$D$4:$L$103,2))</f>
        <v>消耗需用費</v>
      </c>
      <c r="F21" s="309" t="str">
        <f>IF($R21=1,"取消し",VLOOKUP($D21,'2-4'!$D$4:$L$103,3))</f>
        <v>体験授業用教材</v>
      </c>
      <c r="G21" s="219">
        <f>IF($R21=1,,VLOOKUP($D21,'2-4'!$D$4:$L$103,4))</f>
        <v>17340</v>
      </c>
      <c r="H21" s="310">
        <f>IF($R21=1,,VLOOKUP($D21,'2-4'!$D$4:$L$103,5))</f>
        <v>1</v>
      </c>
      <c r="I21" s="310">
        <f>IF($R21=1,,VLOOKUP($D21,'2-4'!$D$4:$L$103,6))</f>
        <v>1</v>
      </c>
      <c r="J21" s="219">
        <f>IF($R21=1,,VLOOKUP($D21,'2-4'!$D$4:$L$103,7))</f>
        <v>17340</v>
      </c>
      <c r="K21" s="312" t="str">
        <f t="shared" si="7"/>
        <v>体験授業用教材</v>
      </c>
      <c r="L21" s="313">
        <f t="shared" si="7"/>
        <v>17340</v>
      </c>
      <c r="M21" s="314">
        <f t="shared" si="7"/>
        <v>1</v>
      </c>
      <c r="N21" s="314">
        <f t="shared" si="7"/>
        <v>1</v>
      </c>
      <c r="O21" s="303">
        <f t="shared" si="4"/>
        <v>17340</v>
      </c>
      <c r="P21" s="378">
        <f>IF($R21=1,"",VLOOKUP($D21,'2-4'!$D$4:$L$103,8))</f>
        <v>0</v>
      </c>
      <c r="Q21" s="274">
        <f>IF($R21=1,"",VLOOKUP($D21,'2-4'!$D$4:$L$103,9))</f>
        <v>0</v>
      </c>
      <c r="R21" s="24">
        <f>IF(AND(ISNA(MATCH($D21,'随時②-2'!$D$4:$D$18,0)),ISNA(MATCH($D21,'随時③-2'!$D$4:$D$18,0))),0,1)</f>
        <v>0</v>
      </c>
      <c r="S21" s="61" t="str">
        <f t="shared" si="5"/>
        <v/>
      </c>
      <c r="T21" s="61" t="str">
        <f t="shared" si="6"/>
        <v/>
      </c>
    </row>
    <row r="22" spans="1:21" ht="30" customHeight="1" x14ac:dyDescent="0.15">
      <c r="A22" s="49"/>
      <c r="B22" s="49"/>
      <c r="C22" s="49"/>
      <c r="D22" s="71"/>
      <c r="E22" s="62"/>
      <c r="F22" s="62"/>
      <c r="G22" s="47"/>
      <c r="H22" s="63"/>
      <c r="I22" s="63"/>
      <c r="J22" s="50">
        <f>G22*H22*I22</f>
        <v>0</v>
      </c>
      <c r="K22" s="62"/>
      <c r="L22" s="34"/>
      <c r="M22" s="66"/>
      <c r="N22" s="66"/>
      <c r="O22" s="34"/>
      <c r="P22" s="35"/>
      <c r="Q22" s="67"/>
    </row>
    <row r="23" spans="1:21" ht="30" customHeight="1" thickBot="1" x14ac:dyDescent="0.2">
      <c r="F23" s="27"/>
      <c r="G23" s="27"/>
      <c r="I23" s="568" t="s">
        <v>11</v>
      </c>
      <c r="J23" s="568"/>
    </row>
    <row r="24" spans="1:21" ht="30" customHeight="1" thickBot="1" x14ac:dyDescent="0.2">
      <c r="D24" s="5"/>
      <c r="F24" s="23"/>
      <c r="G24" s="23"/>
      <c r="I24" s="582" t="s">
        <v>90</v>
      </c>
      <c r="J24" s="583"/>
      <c r="K24" s="36" t="s">
        <v>150</v>
      </c>
      <c r="L24" s="569" t="s">
        <v>213</v>
      </c>
      <c r="M24" s="570"/>
      <c r="N24" s="571" t="s">
        <v>151</v>
      </c>
      <c r="O24" s="572"/>
    </row>
    <row r="25" spans="1:21" ht="30" customHeight="1" thickTop="1" x14ac:dyDescent="0.15">
      <c r="D25" s="5"/>
      <c r="I25" s="584" t="s">
        <v>80</v>
      </c>
      <c r="J25" s="585"/>
      <c r="K25" s="342">
        <f t="shared" ref="K25:K33" si="8">SUMIF($E$4:$E$21,$I25,$O$4:$O$21)</f>
        <v>265300</v>
      </c>
      <c r="L25" s="578">
        <f t="shared" ref="L25:L32" si="9">SUMIF($E$4:$E$21,$I25,$T$4:$T$21)</f>
        <v>25000</v>
      </c>
      <c r="M25" s="579">
        <f t="shared" ref="M25:M33" si="10">SUMIF($E$4:$E$21,$I25,$O$4:$O$21)</f>
        <v>265300</v>
      </c>
      <c r="N25" s="580">
        <f>K25-L25</f>
        <v>240300</v>
      </c>
      <c r="O25" s="581"/>
    </row>
    <row r="26" spans="1:21" ht="30" customHeight="1" x14ac:dyDescent="0.15">
      <c r="D26" s="5"/>
      <c r="I26" s="550" t="s">
        <v>81</v>
      </c>
      <c r="J26" s="551"/>
      <c r="K26" s="345">
        <f t="shared" si="8"/>
        <v>111080</v>
      </c>
      <c r="L26" s="556">
        <f t="shared" si="9"/>
        <v>0</v>
      </c>
      <c r="M26" s="557">
        <f t="shared" si="10"/>
        <v>111080</v>
      </c>
      <c r="N26" s="558">
        <f t="shared" ref="N26:N33" si="11">K26-L26</f>
        <v>111080</v>
      </c>
      <c r="O26" s="559"/>
    </row>
    <row r="27" spans="1:21" ht="30" customHeight="1" x14ac:dyDescent="0.15">
      <c r="D27" s="5"/>
      <c r="I27" s="550" t="s">
        <v>105</v>
      </c>
      <c r="J27" s="551"/>
      <c r="K27" s="341">
        <f t="shared" si="8"/>
        <v>526099</v>
      </c>
      <c r="L27" s="556">
        <f t="shared" si="9"/>
        <v>0</v>
      </c>
      <c r="M27" s="557">
        <f t="shared" si="10"/>
        <v>526099</v>
      </c>
      <c r="N27" s="558">
        <f t="shared" si="11"/>
        <v>526099</v>
      </c>
      <c r="O27" s="559"/>
    </row>
    <row r="28" spans="1:21" ht="30" customHeight="1" x14ac:dyDescent="0.15">
      <c r="D28" s="5"/>
      <c r="I28" s="550" t="s">
        <v>106</v>
      </c>
      <c r="J28" s="551"/>
      <c r="K28" s="341">
        <f t="shared" si="8"/>
        <v>0</v>
      </c>
      <c r="L28" s="556">
        <f t="shared" si="9"/>
        <v>0</v>
      </c>
      <c r="M28" s="557">
        <f t="shared" si="10"/>
        <v>0</v>
      </c>
      <c r="N28" s="558">
        <f t="shared" si="11"/>
        <v>0</v>
      </c>
      <c r="O28" s="559"/>
    </row>
    <row r="29" spans="1:21" ht="30" customHeight="1" x14ac:dyDescent="0.15">
      <c r="D29" s="5"/>
      <c r="I29" s="550" t="s">
        <v>82</v>
      </c>
      <c r="J29" s="551"/>
      <c r="K29" s="341">
        <f t="shared" si="8"/>
        <v>27000</v>
      </c>
      <c r="L29" s="556">
        <f t="shared" si="9"/>
        <v>0</v>
      </c>
      <c r="M29" s="557">
        <f t="shared" si="10"/>
        <v>27000</v>
      </c>
      <c r="N29" s="558">
        <f t="shared" si="11"/>
        <v>27000</v>
      </c>
      <c r="O29" s="559"/>
    </row>
    <row r="30" spans="1:21" ht="30" customHeight="1" x14ac:dyDescent="0.15">
      <c r="D30" s="5"/>
      <c r="I30" s="550" t="s">
        <v>83</v>
      </c>
      <c r="J30" s="551"/>
      <c r="K30" s="341">
        <f t="shared" si="8"/>
        <v>41420</v>
      </c>
      <c r="L30" s="556">
        <f t="shared" si="9"/>
        <v>0</v>
      </c>
      <c r="M30" s="557">
        <f t="shared" si="10"/>
        <v>41420</v>
      </c>
      <c r="N30" s="558">
        <f t="shared" si="11"/>
        <v>41420</v>
      </c>
      <c r="O30" s="559"/>
    </row>
    <row r="31" spans="1:21" ht="30" customHeight="1" x14ac:dyDescent="0.15">
      <c r="D31" s="5"/>
      <c r="I31" s="550" t="s">
        <v>84</v>
      </c>
      <c r="J31" s="551"/>
      <c r="K31" s="341">
        <f t="shared" si="8"/>
        <v>32880</v>
      </c>
      <c r="L31" s="556">
        <f t="shared" si="9"/>
        <v>0</v>
      </c>
      <c r="M31" s="557">
        <f t="shared" si="10"/>
        <v>32880</v>
      </c>
      <c r="N31" s="558">
        <f t="shared" si="11"/>
        <v>32880</v>
      </c>
      <c r="O31" s="559"/>
    </row>
    <row r="32" spans="1:21" ht="30" customHeight="1" x14ac:dyDescent="0.15">
      <c r="D32" s="5"/>
      <c r="I32" s="550" t="s">
        <v>85</v>
      </c>
      <c r="J32" s="551"/>
      <c r="K32" s="341">
        <f t="shared" si="8"/>
        <v>0</v>
      </c>
      <c r="L32" s="556">
        <f t="shared" si="9"/>
        <v>0</v>
      </c>
      <c r="M32" s="557">
        <f t="shared" si="10"/>
        <v>0</v>
      </c>
      <c r="N32" s="558">
        <f t="shared" si="11"/>
        <v>0</v>
      </c>
      <c r="O32" s="559"/>
    </row>
    <row r="33" spans="4:15" ht="30" customHeight="1" thickBot="1" x14ac:dyDescent="0.2">
      <c r="D33" s="5"/>
      <c r="I33" s="564" t="s">
        <v>117</v>
      </c>
      <c r="J33" s="565"/>
      <c r="K33" s="341">
        <f t="shared" si="8"/>
        <v>50080</v>
      </c>
      <c r="L33" s="560">
        <f>SUMIF($E$4:$E$21,$I33,$T$4:$T$21)+'3-3'!F21</f>
        <v>11000</v>
      </c>
      <c r="M33" s="561">
        <f t="shared" si="10"/>
        <v>50080</v>
      </c>
      <c r="N33" s="562">
        <f t="shared" si="11"/>
        <v>39080</v>
      </c>
      <c r="O33" s="563"/>
    </row>
    <row r="34" spans="4:15" ht="30" customHeight="1" thickTop="1" thickBot="1" x14ac:dyDescent="0.2">
      <c r="D34" s="5"/>
      <c r="I34" s="566" t="s">
        <v>11</v>
      </c>
      <c r="J34" s="567"/>
      <c r="K34" s="348">
        <f>SUM(K25:K33)</f>
        <v>1053859</v>
      </c>
      <c r="L34" s="552">
        <f>SUM(L25:L33)</f>
        <v>36000</v>
      </c>
      <c r="M34" s="553"/>
      <c r="N34" s="554">
        <f>SUM(N25:N33)</f>
        <v>1017859</v>
      </c>
      <c r="O34" s="555"/>
    </row>
  </sheetData>
  <sheetProtection sheet="1" formatCells="0" selectLockedCells="1"/>
  <mergeCells count="36">
    <mergeCell ref="I23:J23"/>
    <mergeCell ref="L24:M24"/>
    <mergeCell ref="N24:O24"/>
    <mergeCell ref="K2:O2"/>
    <mergeCell ref="F2:J2"/>
    <mergeCell ref="L25:M25"/>
    <mergeCell ref="N25:O25"/>
    <mergeCell ref="I24:J24"/>
    <mergeCell ref="I25:J25"/>
    <mergeCell ref="L26:M26"/>
    <mergeCell ref="N26:O26"/>
    <mergeCell ref="L27:M27"/>
    <mergeCell ref="N27:O27"/>
    <mergeCell ref="I26:J26"/>
    <mergeCell ref="I27:J27"/>
    <mergeCell ref="L28:M28"/>
    <mergeCell ref="N28:O28"/>
    <mergeCell ref="L29:M29"/>
    <mergeCell ref="N29:O29"/>
    <mergeCell ref="I28:J28"/>
    <mergeCell ref="I29:J29"/>
    <mergeCell ref="L30:M30"/>
    <mergeCell ref="N30:O30"/>
    <mergeCell ref="L31:M31"/>
    <mergeCell ref="N31:O31"/>
    <mergeCell ref="I30:J30"/>
    <mergeCell ref="I31:J31"/>
    <mergeCell ref="I32:J32"/>
    <mergeCell ref="L34:M34"/>
    <mergeCell ref="N34:O34"/>
    <mergeCell ref="L32:M32"/>
    <mergeCell ref="N32:O32"/>
    <mergeCell ref="L33:M33"/>
    <mergeCell ref="N33:O33"/>
    <mergeCell ref="I33:J33"/>
    <mergeCell ref="I34:J34"/>
  </mergeCells>
  <phoneticPr fontId="2"/>
  <conditionalFormatting sqref="B2:E2 J22 J4:J18">
    <cfRule type="cellIs" dxfId="26" priority="32" stopIfTrue="1" operator="equal">
      <formula>0</formula>
    </cfRule>
  </conditionalFormatting>
  <conditionalFormatting sqref="K19:O22 O4:O18">
    <cfRule type="cellIs" dxfId="25" priority="30" stopIfTrue="1" operator="notEqual">
      <formula>F4</formula>
    </cfRule>
  </conditionalFormatting>
  <dataValidations count="2">
    <dataValidation type="list" allowBlank="1" showInputMessage="1" showErrorMessage="1" sqref="E22 I25:I33">
      <formula1>"報償費,旅費,消耗需用費,維持需用費,役務費,委託料,使用料及び賃借料,備品購入費,負担金、補助及び交付金"</formula1>
    </dataValidation>
    <dataValidation type="list" allowBlank="1" showInputMessage="1" showErrorMessage="1" sqref="P22">
      <formula1>"◎"</formula1>
    </dataValidation>
  </dataValidations>
  <pageMargins left="0.39370078740157483" right="0.39370078740157483" top="0.59055118110236227" bottom="0.59055118110236227" header="0.11811023622047245" footer="0.27559055118110237"/>
  <pageSetup paperSize="9" scale="63" fitToHeight="0" orientation="landscape" r:id="rId1"/>
  <headerFooter>
    <oddHeader>&amp;R（様式３－２）</oddHeader>
  </headerFooter>
  <rowBreaks count="1" manualBreakCount="1">
    <brk id="22" max="1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66CC"/>
  </sheetPr>
  <dimension ref="A1:F22"/>
  <sheetViews>
    <sheetView showZeros="0" view="pageBreakPreview" zoomScaleNormal="100" zoomScaleSheetLayoutView="100" workbookViewId="0">
      <pane xSplit="1" ySplit="3" topLeftCell="B4" activePane="bottomRight" state="frozen"/>
      <selection activeCell="H4" sqref="H4:K4"/>
      <selection pane="topRight" activeCell="H4" sqref="H4:K4"/>
      <selection pane="bottomLeft" activeCell="H4" sqref="H4:K4"/>
      <selection pane="bottomRight" activeCell="E4" sqref="E4"/>
    </sheetView>
  </sheetViews>
  <sheetFormatPr defaultRowHeight="13.5" x14ac:dyDescent="0.15"/>
  <cols>
    <col min="1" max="1" width="5.625" style="9" customWidth="1"/>
    <col min="2" max="2" width="7.625" style="79" customWidth="1"/>
    <col min="3" max="3" width="5.625" style="79" customWidth="1"/>
    <col min="4" max="4" width="55.625" style="7" customWidth="1"/>
    <col min="5" max="5" width="13.125" style="7" customWidth="1"/>
    <col min="6" max="6" width="13.125" style="9" customWidth="1"/>
    <col min="7" max="16384" width="9" style="7"/>
  </cols>
  <sheetData>
    <row r="1" spans="1:6" ht="24" customHeight="1" thickBot="1" x14ac:dyDescent="0.2">
      <c r="A1" s="586" t="s">
        <v>224</v>
      </c>
      <c r="B1" s="586"/>
      <c r="C1" s="586"/>
      <c r="D1" s="586"/>
      <c r="E1" s="586"/>
      <c r="F1" s="586"/>
    </row>
    <row r="2" spans="1:6" ht="15" customHeight="1" thickBot="1" x14ac:dyDescent="0.2">
      <c r="A2" s="8"/>
      <c r="B2" s="7" t="s">
        <v>196</v>
      </c>
      <c r="C2" s="85"/>
      <c r="E2" s="70" t="s">
        <v>173</v>
      </c>
      <c r="F2" s="179">
        <f>SUM(E4:E18)</f>
        <v>50080</v>
      </c>
    </row>
    <row r="3" spans="1:6" ht="15" customHeight="1" thickBot="1" x14ac:dyDescent="0.2">
      <c r="A3" s="97" t="s">
        <v>13</v>
      </c>
      <c r="B3" s="98" t="s">
        <v>158</v>
      </c>
      <c r="C3" s="98" t="s">
        <v>159</v>
      </c>
      <c r="D3" s="96" t="s">
        <v>14</v>
      </c>
      <c r="E3" s="39" t="s">
        <v>174</v>
      </c>
      <c r="F3" s="99" t="s">
        <v>15</v>
      </c>
    </row>
    <row r="4" spans="1:6" ht="15" customHeight="1" x14ac:dyDescent="0.15">
      <c r="A4" s="107">
        <v>1</v>
      </c>
      <c r="B4" s="123" t="str">
        <f>IF('1-3'!B4="","",'1-3'!B4)</f>
        <v>全国</v>
      </c>
      <c r="C4" s="123" t="str">
        <f>IF('1-3'!C4="","",'1-3'!C4)</f>
        <v>校長</v>
      </c>
      <c r="D4" s="138" t="str">
        <f>IF('1-3'!D4="","",'1-3'!D4)</f>
        <v>全国高等学校長協会</v>
      </c>
      <c r="E4" s="210">
        <f>IF('2-3'!H5="",'2-3'!E5,'2-3'!H5)</f>
        <v>8000</v>
      </c>
      <c r="F4" s="125" t="str">
        <f>IF('2-3'!I5="",'2-3'!G5,'2-3'!I5)</f>
        <v>◎</v>
      </c>
    </row>
    <row r="5" spans="1:6" ht="15" customHeight="1" x14ac:dyDescent="0.15">
      <c r="A5" s="102">
        <v>21</v>
      </c>
      <c r="B5" s="124" t="str">
        <f>IF('1-3'!B24="","",'1-3'!B24)</f>
        <v>全国</v>
      </c>
      <c r="C5" s="124" t="str">
        <f>IF('1-3'!C24="","",'1-3'!C24)</f>
        <v>教頭</v>
      </c>
      <c r="D5" s="139" t="str">
        <f>IF('1-3'!D24="","",'1-3'!D24)</f>
        <v>全国高等学校教頭・副校長会</v>
      </c>
      <c r="E5" s="503">
        <f>IF('2-3'!H25="",'2-3'!E25,'2-3'!H25)</f>
        <v>4500</v>
      </c>
      <c r="F5" s="82" t="str">
        <f>IF('2-3'!I25="",'2-3'!G25,'2-3'!I25)</f>
        <v/>
      </c>
    </row>
    <row r="6" spans="1:6" ht="15" customHeight="1" x14ac:dyDescent="0.15">
      <c r="A6" s="102">
        <v>28</v>
      </c>
      <c r="B6" s="124" t="str">
        <f>IF('1-3'!B31="","",'1-3'!B31)</f>
        <v>全国</v>
      </c>
      <c r="C6" s="124" t="str">
        <f>IF('1-3'!C31="","",'1-3'!C31)</f>
        <v>事務長</v>
      </c>
      <c r="D6" s="139" t="str">
        <f>IF('1-3'!D31="","",'1-3'!D31)</f>
        <v>全国公立学校事務長会</v>
      </c>
      <c r="E6" s="503">
        <f>IF('2-3'!H32="",'2-3'!E32,'2-3'!H32)</f>
        <v>3000</v>
      </c>
      <c r="F6" s="82" t="str">
        <f>IF('2-3'!I32="",'2-3'!G32,'2-3'!I32)</f>
        <v>◎</v>
      </c>
    </row>
    <row r="7" spans="1:6" ht="15" customHeight="1" x14ac:dyDescent="0.15">
      <c r="A7" s="102">
        <v>45</v>
      </c>
      <c r="B7" s="124" t="str">
        <f>IF('1-3'!B48="","",'1-3'!B48)</f>
        <v>全国</v>
      </c>
      <c r="C7" s="124" t="str">
        <f>IF('1-3'!C48="","",'1-3'!C48)</f>
        <v/>
      </c>
      <c r="D7" s="139" t="str">
        <f>IF('1-3'!D48="","",'1-3'!D48)</f>
        <v>日本教育会</v>
      </c>
      <c r="E7" s="503">
        <f>IF('2-3'!H49="",'2-3'!E49,'2-3'!H49)</f>
        <v>3600</v>
      </c>
      <c r="F7" s="82" t="str">
        <f>IF('2-3'!I49="",'2-3'!G49,'2-3'!I49)</f>
        <v/>
      </c>
    </row>
    <row r="8" spans="1:6" ht="15" customHeight="1" x14ac:dyDescent="0.15">
      <c r="A8" s="102">
        <v>60</v>
      </c>
      <c r="B8" s="124" t="str">
        <f>IF('1-3'!B63="","",'1-3'!B63)</f>
        <v>近畿・西日本</v>
      </c>
      <c r="C8" s="124" t="str">
        <f>IF('1-3'!C63="","",'1-3'!C63)</f>
        <v>事務長</v>
      </c>
      <c r="D8" s="139" t="str">
        <f>IF('1-3'!D63="","",'1-3'!D63)</f>
        <v>近畿公立学校事務長会</v>
      </c>
      <c r="E8" s="503">
        <f>IF('2-3'!H64="",'2-3'!E64,'2-3'!H64)</f>
        <v>1800</v>
      </c>
      <c r="F8" s="82" t="str">
        <f>IF('2-3'!I64="",'2-3'!G64,'2-3'!I64)</f>
        <v/>
      </c>
    </row>
    <row r="9" spans="1:6" ht="15" customHeight="1" x14ac:dyDescent="0.15">
      <c r="A9" s="102">
        <v>79</v>
      </c>
      <c r="B9" s="124" t="str">
        <f>IF('1-3'!B82="","",'1-3'!B82)</f>
        <v>大阪</v>
      </c>
      <c r="C9" s="124" t="str">
        <f>IF('1-3'!C82="","",'1-3'!C82)</f>
        <v>事務長</v>
      </c>
      <c r="D9" s="139" t="str">
        <f>IF('1-3'!D82="","",'1-3'!D82)</f>
        <v>大阪府立学校事務長会</v>
      </c>
      <c r="E9" s="503">
        <f>IF('2-3'!H83="",'2-3'!E83,'2-3'!H83)</f>
        <v>1000</v>
      </c>
      <c r="F9" s="82" t="str">
        <f>IF('2-3'!I83="",'2-3'!G83,'2-3'!I83)</f>
        <v/>
      </c>
    </row>
    <row r="10" spans="1:6" ht="15" customHeight="1" x14ac:dyDescent="0.15">
      <c r="A10" s="102">
        <v>82</v>
      </c>
      <c r="B10" s="124" t="str">
        <f>IF('1-3'!B85="","",'1-3'!B85)</f>
        <v>大阪</v>
      </c>
      <c r="C10" s="124" t="str">
        <f>IF('1-3'!C85="","",'1-3'!C85)</f>
        <v/>
      </c>
      <c r="D10" s="139" t="str">
        <f>IF('1-3'!D85="","",'1-3'!D85)</f>
        <v>大阪府高等学校家庭クラブ連合会</v>
      </c>
      <c r="E10" s="503">
        <f>IF('2-3'!H86="",'2-3'!E86,'2-3'!H86)</f>
        <v>2000</v>
      </c>
      <c r="F10" s="82" t="str">
        <f>IF('2-3'!I86="",'2-3'!G86,'2-3'!I86)</f>
        <v/>
      </c>
    </row>
    <row r="11" spans="1:6" ht="15" customHeight="1" x14ac:dyDescent="0.15">
      <c r="A11" s="102">
        <v>85</v>
      </c>
      <c r="B11" s="124" t="str">
        <f>IF('1-3'!B88="","",'1-3'!B88)</f>
        <v>大阪</v>
      </c>
      <c r="C11" s="124" t="str">
        <f>IF('1-3'!C88="","",'1-3'!C88)</f>
        <v/>
      </c>
      <c r="D11" s="139" t="str">
        <f>IF('1-3'!D88="","",'1-3'!D88)</f>
        <v>大阪府高等学校進路指導研究会</v>
      </c>
      <c r="E11" s="503">
        <f>IF('2-3'!H89="",'2-3'!E89,'2-3'!H89)</f>
        <v>2150</v>
      </c>
      <c r="F11" s="82" t="str">
        <f>IF('2-3'!I89="",'2-3'!G89,'2-3'!I89)</f>
        <v/>
      </c>
    </row>
    <row r="12" spans="1:6" ht="15" customHeight="1" x14ac:dyDescent="0.15">
      <c r="A12" s="102">
        <v>90</v>
      </c>
      <c r="B12" s="124" t="str">
        <f>IF('1-3'!B93="","",'1-3'!B93)</f>
        <v>大阪</v>
      </c>
      <c r="C12" s="124" t="str">
        <f>IF('1-3'!C93="","",'1-3'!C93)</f>
        <v/>
      </c>
      <c r="D12" s="139" t="str">
        <f>IF('1-3'!D93="","",'1-3'!D93)</f>
        <v>大阪府立学校在日外国人教育研究会</v>
      </c>
      <c r="E12" s="503">
        <f>IF('2-3'!H94="",'2-3'!E94,'2-3'!H94)</f>
        <v>2580</v>
      </c>
      <c r="F12" s="82" t="str">
        <f>IF('2-3'!I94="",'2-3'!G94,'2-3'!I94)</f>
        <v/>
      </c>
    </row>
    <row r="13" spans="1:6" ht="15" customHeight="1" x14ac:dyDescent="0.15">
      <c r="A13" s="102">
        <v>91</v>
      </c>
      <c r="B13" s="124" t="str">
        <f>IF('1-3'!B94="","",'1-3'!B94)</f>
        <v>大阪</v>
      </c>
      <c r="C13" s="124" t="str">
        <f>IF('1-3'!C94="","",'1-3'!C94)</f>
        <v/>
      </c>
      <c r="D13" s="139" t="str">
        <f>IF('1-3'!D94="","",'1-3'!D94)</f>
        <v>大阪府立学校人権教育研究会</v>
      </c>
      <c r="E13" s="503">
        <f>IF('2-3'!H95="",'2-3'!E95,'2-3'!H95)</f>
        <v>3050</v>
      </c>
      <c r="F13" s="82" t="str">
        <f>IF('2-3'!I95="",'2-3'!G95,'2-3'!I95)</f>
        <v/>
      </c>
    </row>
    <row r="14" spans="1:6" ht="15" customHeight="1" x14ac:dyDescent="0.15">
      <c r="A14" s="102">
        <v>92</v>
      </c>
      <c r="B14" s="124" t="str">
        <f>IF('1-3'!B95="","",'1-3'!B95)</f>
        <v>大阪</v>
      </c>
      <c r="C14" s="124" t="str">
        <f>IF('1-3'!C95="","",'1-3'!C95)</f>
        <v/>
      </c>
      <c r="D14" s="139" t="str">
        <f>IF('1-3'!D95="","",'1-3'!D95)</f>
        <v>大阪府立高等学校教務研究会</v>
      </c>
      <c r="E14" s="503">
        <f>IF('2-3'!H96="",'2-3'!E96,'2-3'!H96)</f>
        <v>4000</v>
      </c>
      <c r="F14" s="82" t="str">
        <f>IF('2-3'!I96="",'2-3'!G96,'2-3'!I96)</f>
        <v/>
      </c>
    </row>
    <row r="15" spans="1:6" ht="15" customHeight="1" x14ac:dyDescent="0.15">
      <c r="A15" s="102">
        <v>93</v>
      </c>
      <c r="B15" s="124" t="str">
        <f>IF('1-3'!B96="","",'1-3'!B96)</f>
        <v>大阪</v>
      </c>
      <c r="C15" s="124" t="str">
        <f>IF('1-3'!C96="","",'1-3'!C96)</f>
        <v/>
      </c>
      <c r="D15" s="139" t="str">
        <f>IF('1-3'!D96="","",'1-3'!D96)</f>
        <v>大阪府立高等学校保健研究会</v>
      </c>
      <c r="E15" s="503">
        <f>IF('2-3'!H97="",'2-3'!E97,'2-3'!H97)</f>
        <v>2400</v>
      </c>
      <c r="F15" s="82" t="str">
        <f>IF('2-3'!I97="",'2-3'!G97,'2-3'!I97)</f>
        <v/>
      </c>
    </row>
    <row r="16" spans="1:6" ht="15" customHeight="1" x14ac:dyDescent="0.15">
      <c r="A16" s="102">
        <v>94</v>
      </c>
      <c r="B16" s="124" t="str">
        <f>IF('1-3'!B97="","",'1-3'!B97)</f>
        <v>大阪</v>
      </c>
      <c r="C16" s="124" t="str">
        <f>IF('1-3'!C97="","",'1-3'!C97)</f>
        <v/>
      </c>
      <c r="D16" s="139" t="str">
        <f>IF('1-3'!D97="","",'1-3'!D97)</f>
        <v>大阪府立高等学校養護教諭研究会(府養研)</v>
      </c>
      <c r="E16" s="503">
        <f>IF('2-3'!H98="",'2-3'!E98,'2-3'!H98)</f>
        <v>5000</v>
      </c>
      <c r="F16" s="82" t="str">
        <f>IF('2-3'!I98="",'2-3'!G98,'2-3'!I98)</f>
        <v/>
      </c>
    </row>
    <row r="17" spans="1:6" ht="15" customHeight="1" x14ac:dyDescent="0.15">
      <c r="A17" s="102">
        <v>96</v>
      </c>
      <c r="B17" s="124" t="str">
        <f>IF('1-3'!B99="","",'1-3'!B99)</f>
        <v>大阪</v>
      </c>
      <c r="C17" s="124" t="str">
        <f>IF('1-3'!C99="","",'1-3'!C99)</f>
        <v/>
      </c>
      <c r="D17" s="139" t="str">
        <f>IF('1-3'!D99="","",'1-3'!D99)</f>
        <v>大阪府高等学校図書館研究会</v>
      </c>
      <c r="E17" s="503">
        <f>IF('2-3'!H100="",'2-3'!E100,'2-3'!H100)</f>
        <v>3000</v>
      </c>
      <c r="F17" s="82" t="str">
        <f>IF('2-3'!I100="",'2-3'!G100,'2-3'!I100)</f>
        <v/>
      </c>
    </row>
    <row r="18" spans="1:6" ht="15" customHeight="1" thickBot="1" x14ac:dyDescent="0.2">
      <c r="A18" s="106">
        <v>97</v>
      </c>
      <c r="B18" s="126" t="str">
        <f>IF('1-3'!B100="","",'1-3'!B100)</f>
        <v>大阪</v>
      </c>
      <c r="C18" s="126" t="str">
        <f>IF('1-3'!C100="","",'1-3'!C100)</f>
        <v/>
      </c>
      <c r="D18" s="140" t="str">
        <f>IF('1-3'!D100="","",'1-3'!D100)</f>
        <v>大阪府高等学校生活指導研究会</v>
      </c>
      <c r="E18" s="208">
        <f>IF('2-3'!H101="",'2-3'!E101,'2-3'!H101)</f>
        <v>4000</v>
      </c>
      <c r="F18" s="83" t="str">
        <f>IF('2-3'!I101="",'2-3'!G101,'2-3'!I101)</f>
        <v/>
      </c>
    </row>
    <row r="19" spans="1:6" ht="15" customHeight="1" thickBot="1" x14ac:dyDescent="0.2">
      <c r="D19" s="78"/>
      <c r="E19" s="78"/>
      <c r="F19" s="79"/>
    </row>
    <row r="20" spans="1:6" ht="15" customHeight="1" x14ac:dyDescent="0.15">
      <c r="D20" s="78"/>
      <c r="E20" s="10" t="s">
        <v>173</v>
      </c>
      <c r="F20" s="176">
        <f>SUM(E4:E18)</f>
        <v>50080</v>
      </c>
    </row>
    <row r="21" spans="1:6" ht="15" customHeight="1" x14ac:dyDescent="0.15">
      <c r="D21" s="78"/>
      <c r="E21" s="37" t="s">
        <v>213</v>
      </c>
      <c r="F21" s="177">
        <f>SUMIF($F$4:$F$18,"◎",$E$4:$E$18)</f>
        <v>11000</v>
      </c>
    </row>
    <row r="22" spans="1:6" ht="15" customHeight="1" thickBot="1" x14ac:dyDescent="0.2">
      <c r="D22" s="78"/>
      <c r="E22" s="80" t="s">
        <v>10</v>
      </c>
      <c r="F22" s="178">
        <f>F20-F21</f>
        <v>39080</v>
      </c>
    </row>
  </sheetData>
  <sheetProtection sheet="1" formatCells="0" selectLockedCells="1"/>
  <mergeCells count="1">
    <mergeCell ref="A1:F1"/>
  </mergeCells>
  <phoneticPr fontId="2"/>
  <conditionalFormatting sqref="E4:F18">
    <cfRule type="cellIs" dxfId="24" priority="35" stopIfTrue="1" operator="notEqual">
      <formula>#REF!</formula>
    </cfRule>
  </conditionalFormatting>
  <dataValidations count="1">
    <dataValidation type="list" allowBlank="1" showInputMessage="1" showErrorMessage="1" sqref="F4:F18">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39997558519241921"/>
    <pageSetUpPr fitToPage="1"/>
  </sheetPr>
  <dimension ref="A1:K24"/>
  <sheetViews>
    <sheetView showZeros="0" view="pageBreakPreview" topLeftCell="A2" zoomScaleNormal="100" zoomScaleSheetLayoutView="100" workbookViewId="0">
      <selection activeCell="H7" sqref="H7:K7"/>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202</v>
      </c>
      <c r="H1" s="531" t="s">
        <v>266</v>
      </c>
      <c r="I1" s="531"/>
      <c r="J1" s="531"/>
      <c r="K1" s="531"/>
    </row>
    <row r="2" spans="1:11" s="1" customFormat="1" ht="18" customHeight="1" x14ac:dyDescent="0.15">
      <c r="H2" s="531" t="s">
        <v>267</v>
      </c>
      <c r="I2" s="531"/>
      <c r="J2" s="531"/>
      <c r="K2" s="531"/>
    </row>
    <row r="3" spans="1:11" s="1" customFormat="1" ht="18" customHeight="1" x14ac:dyDescent="0.15">
      <c r="K3" s="2"/>
    </row>
    <row r="4" spans="1:11" s="1" customFormat="1" ht="18" customHeight="1" x14ac:dyDescent="0.15">
      <c r="H4" s="532" t="s">
        <v>312</v>
      </c>
      <c r="I4" s="532"/>
      <c r="J4" s="532"/>
      <c r="K4" s="532"/>
    </row>
    <row r="5" spans="1:11" s="1" customFormat="1" ht="18" customHeight="1" x14ac:dyDescent="0.15">
      <c r="H5" s="533">
        <v>43605</v>
      </c>
      <c r="I5" s="532"/>
      <c r="J5" s="532"/>
      <c r="K5" s="532"/>
    </row>
    <row r="6" spans="1:11" s="1" customFormat="1" ht="18" customHeight="1" x14ac:dyDescent="0.15">
      <c r="A6" s="3" t="s">
        <v>2</v>
      </c>
      <c r="H6" s="4"/>
      <c r="K6" s="11"/>
    </row>
    <row r="7" spans="1:11" s="1" customFormat="1" ht="18" customHeight="1" x14ac:dyDescent="0.15">
      <c r="A7" s="4"/>
      <c r="H7" s="532" t="s">
        <v>268</v>
      </c>
      <c r="I7" s="532"/>
      <c r="J7" s="532"/>
      <c r="K7" s="532"/>
    </row>
    <row r="8" spans="1:11" s="1" customFormat="1" ht="18" customHeight="1" x14ac:dyDescent="0.15">
      <c r="A8" s="4"/>
      <c r="H8" s="532" t="s">
        <v>269</v>
      </c>
      <c r="I8" s="532"/>
      <c r="J8" s="532"/>
      <c r="K8" s="532"/>
    </row>
    <row r="9" spans="1:11" s="1" customFormat="1" ht="42" customHeight="1" x14ac:dyDescent="0.15">
      <c r="A9" s="4"/>
      <c r="H9" s="2"/>
      <c r="K9" s="44"/>
    </row>
    <row r="10" spans="1:11" ht="24" customHeight="1" x14ac:dyDescent="0.15">
      <c r="A10" s="522" t="s">
        <v>217</v>
      </c>
      <c r="B10" s="522"/>
      <c r="C10" s="522"/>
      <c r="D10" s="522"/>
      <c r="E10" s="522"/>
      <c r="F10" s="522"/>
      <c r="G10" s="522"/>
      <c r="H10" s="522"/>
      <c r="I10" s="522"/>
      <c r="J10" s="522"/>
      <c r="K10" s="522"/>
    </row>
    <row r="11" spans="1:11" ht="24" customHeight="1" x14ac:dyDescent="0.15">
      <c r="A11" s="523"/>
      <c r="B11" s="523"/>
      <c r="C11" s="523"/>
      <c r="D11" s="523"/>
      <c r="E11" s="523"/>
      <c r="F11" s="523"/>
      <c r="G11" s="523"/>
      <c r="H11" s="523"/>
      <c r="I11" s="523"/>
      <c r="J11" s="523"/>
      <c r="K11" s="523"/>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89" t="s">
        <v>253</v>
      </c>
      <c r="B14" s="590"/>
      <c r="C14" s="591"/>
      <c r="D14" s="527">
        <v>1000000</v>
      </c>
      <c r="E14" s="528"/>
      <c r="F14" s="529"/>
      <c r="G14" s="592"/>
      <c r="H14" s="593"/>
      <c r="I14" s="593"/>
      <c r="J14" s="593"/>
      <c r="K14" s="6"/>
    </row>
    <row r="15" spans="1:11" ht="39" customHeight="1" thickBot="1" x14ac:dyDescent="0.2">
      <c r="A15" s="19"/>
      <c r="B15" s="18" t="s">
        <v>5</v>
      </c>
      <c r="C15" s="17" t="s">
        <v>6</v>
      </c>
      <c r="D15" s="16" t="s">
        <v>104</v>
      </c>
      <c r="E15" s="16" t="s">
        <v>103</v>
      </c>
      <c r="F15" s="17" t="s">
        <v>7</v>
      </c>
      <c r="G15" s="17" t="s">
        <v>8</v>
      </c>
      <c r="H15" s="445" t="s">
        <v>200</v>
      </c>
      <c r="I15" s="16" t="s">
        <v>9</v>
      </c>
      <c r="J15" s="444" t="s">
        <v>204</v>
      </c>
      <c r="K15" s="22" t="s">
        <v>11</v>
      </c>
    </row>
    <row r="16" spans="1:11" ht="58.5" customHeight="1" thickTop="1" x14ac:dyDescent="0.15">
      <c r="A16" s="29" t="s">
        <v>229</v>
      </c>
      <c r="B16" s="218">
        <f>'随時①-2'!G27</f>
        <v>198800</v>
      </c>
      <c r="C16" s="219">
        <f>'随時①-2'!G28</f>
        <v>0</v>
      </c>
      <c r="D16" s="219">
        <f>'随時①-2'!G29</f>
        <v>0</v>
      </c>
      <c r="E16" s="219">
        <f>'随時①-2'!G30</f>
        <v>0</v>
      </c>
      <c r="F16" s="219">
        <f>'随時①-2'!G31</f>
        <v>0</v>
      </c>
      <c r="G16" s="219">
        <f>'随時①-2'!G32</f>
        <v>0</v>
      </c>
      <c r="H16" s="219">
        <f>'随時①-2'!G33</f>
        <v>0</v>
      </c>
      <c r="I16" s="219">
        <f>'随時①-2'!G34</f>
        <v>0</v>
      </c>
      <c r="J16" s="220">
        <f>'随時①-2'!G35</f>
        <v>0</v>
      </c>
      <c r="K16" s="430">
        <f t="shared" ref="K16:K23" si="0">SUM(B16:J16)</f>
        <v>198800</v>
      </c>
    </row>
    <row r="17" spans="1:11" ht="58.5" customHeight="1" thickBot="1" x14ac:dyDescent="0.2">
      <c r="A17" s="41" t="s">
        <v>215</v>
      </c>
      <c r="B17" s="446">
        <f>'随時①-2'!H27</f>
        <v>0</v>
      </c>
      <c r="C17" s="446">
        <f>'随時①-2'!H28</f>
        <v>0</v>
      </c>
      <c r="D17" s="446">
        <f>'随時①-2'!H29</f>
        <v>0</v>
      </c>
      <c r="E17" s="446">
        <f>'随時①-2'!H30</f>
        <v>0</v>
      </c>
      <c r="F17" s="446">
        <f>'随時①-2'!H31</f>
        <v>0</v>
      </c>
      <c r="G17" s="446">
        <f>'随時①-2'!H32</f>
        <v>0</v>
      </c>
      <c r="H17" s="446">
        <f>'随時①-2'!H33</f>
        <v>0</v>
      </c>
      <c r="I17" s="446">
        <f>'随時①-2'!H34</f>
        <v>0</v>
      </c>
      <c r="J17" s="446">
        <f>'随時①-2'!H35</f>
        <v>0</v>
      </c>
      <c r="K17" s="447">
        <f>SUM(B17:J17)</f>
        <v>0</v>
      </c>
    </row>
    <row r="18" spans="1:11" ht="58.5" customHeight="1" x14ac:dyDescent="0.15">
      <c r="A18" s="484" t="s">
        <v>233</v>
      </c>
      <c r="B18" s="485">
        <f>'1-2'!G107</f>
        <v>90000</v>
      </c>
      <c r="C18" s="486">
        <f>'1-2'!G108</f>
        <v>113620</v>
      </c>
      <c r="D18" s="486">
        <f>'1-2'!G109</f>
        <v>442650</v>
      </c>
      <c r="E18" s="486">
        <f>'1-2'!G110</f>
        <v>0</v>
      </c>
      <c r="F18" s="486">
        <f>'1-2'!G111</f>
        <v>28000</v>
      </c>
      <c r="G18" s="486">
        <f>'1-2'!G112</f>
        <v>41040</v>
      </c>
      <c r="H18" s="486">
        <f>'1-2'!G113</f>
        <v>35000</v>
      </c>
      <c r="I18" s="486">
        <f>'1-2'!G114</f>
        <v>0</v>
      </c>
      <c r="J18" s="487">
        <f>'1-2'!G115</f>
        <v>50080</v>
      </c>
      <c r="K18" s="488">
        <f t="shared" si="0"/>
        <v>800390</v>
      </c>
    </row>
    <row r="19" spans="1:11" ht="58.5" customHeight="1" thickBot="1" x14ac:dyDescent="0.2">
      <c r="A19" s="33" t="s">
        <v>215</v>
      </c>
      <c r="B19" s="434">
        <f>'1-2'!H107</f>
        <v>25000</v>
      </c>
      <c r="C19" s="435">
        <f>'1-2'!H108</f>
        <v>0</v>
      </c>
      <c r="D19" s="435">
        <f>'1-2'!H109</f>
        <v>0</v>
      </c>
      <c r="E19" s="435">
        <f>'1-2'!H110</f>
        <v>0</v>
      </c>
      <c r="F19" s="435">
        <f>'1-2'!H111</f>
        <v>0</v>
      </c>
      <c r="G19" s="435">
        <f>'1-2'!H112</f>
        <v>0</v>
      </c>
      <c r="H19" s="435">
        <f>'1-2'!H113</f>
        <v>0</v>
      </c>
      <c r="I19" s="435">
        <f>'1-2'!H114</f>
        <v>0</v>
      </c>
      <c r="J19" s="436">
        <f>'1-2'!H115</f>
        <v>11000</v>
      </c>
      <c r="K19" s="437">
        <f t="shared" si="0"/>
        <v>36000</v>
      </c>
    </row>
    <row r="20" spans="1:11" ht="58.5" hidden="1" customHeight="1" thickBot="1" x14ac:dyDescent="0.2">
      <c r="A20" s="31" t="s">
        <v>207</v>
      </c>
      <c r="B20" s="438">
        <f>B18-B19</f>
        <v>65000</v>
      </c>
      <c r="C20" s="439">
        <f>C18-C19</f>
        <v>113620</v>
      </c>
      <c r="D20" s="439">
        <f t="shared" ref="D20:J20" si="1">D18-D19</f>
        <v>442650</v>
      </c>
      <c r="E20" s="439">
        <f t="shared" si="1"/>
        <v>0</v>
      </c>
      <c r="F20" s="439">
        <f t="shared" si="1"/>
        <v>28000</v>
      </c>
      <c r="G20" s="439">
        <f t="shared" si="1"/>
        <v>41040</v>
      </c>
      <c r="H20" s="439">
        <f t="shared" si="1"/>
        <v>35000</v>
      </c>
      <c r="I20" s="439">
        <f t="shared" si="1"/>
        <v>0</v>
      </c>
      <c r="J20" s="439">
        <f t="shared" si="1"/>
        <v>39080</v>
      </c>
      <c r="K20" s="440">
        <f t="shared" si="0"/>
        <v>764390</v>
      </c>
    </row>
    <row r="21" spans="1:11" ht="58.5" customHeight="1" thickBot="1" x14ac:dyDescent="0.2">
      <c r="A21" s="481" t="s">
        <v>207</v>
      </c>
      <c r="B21" s="438">
        <f>B16+B18</f>
        <v>288800</v>
      </c>
      <c r="C21" s="438">
        <f t="shared" ref="C21:J21" si="2">C16+C18</f>
        <v>113620</v>
      </c>
      <c r="D21" s="438">
        <f t="shared" si="2"/>
        <v>442650</v>
      </c>
      <c r="E21" s="438">
        <f t="shared" si="2"/>
        <v>0</v>
      </c>
      <c r="F21" s="438">
        <f t="shared" si="2"/>
        <v>28000</v>
      </c>
      <c r="G21" s="438">
        <f t="shared" si="2"/>
        <v>41040</v>
      </c>
      <c r="H21" s="438">
        <f t="shared" si="2"/>
        <v>35000</v>
      </c>
      <c r="I21" s="438">
        <f t="shared" si="2"/>
        <v>0</v>
      </c>
      <c r="J21" s="438">
        <f t="shared" si="2"/>
        <v>50080</v>
      </c>
      <c r="K21" s="440">
        <f t="shared" si="0"/>
        <v>999190</v>
      </c>
    </row>
    <row r="22" spans="1:11" ht="58.5" hidden="1" customHeight="1" x14ac:dyDescent="0.15">
      <c r="A22" s="29" t="s">
        <v>141</v>
      </c>
      <c r="B22" s="441"/>
      <c r="C22" s="334"/>
      <c r="D22" s="334"/>
      <c r="E22" s="334"/>
      <c r="F22" s="334"/>
      <c r="G22" s="334"/>
      <c r="H22" s="334"/>
      <c r="I22" s="334"/>
      <c r="J22" s="442"/>
      <c r="K22" s="430">
        <f t="shared" si="0"/>
        <v>0</v>
      </c>
    </row>
    <row r="23" spans="1:11" ht="58.5" hidden="1" customHeight="1" thickBot="1" x14ac:dyDescent="0.2">
      <c r="A23" s="21" t="s">
        <v>142</v>
      </c>
      <c r="B23" s="214">
        <f>B21+B22</f>
        <v>288800</v>
      </c>
      <c r="C23" s="215">
        <f>C21+C22</f>
        <v>113620</v>
      </c>
      <c r="D23" s="215">
        <f t="shared" ref="D23:J23" si="3">D21+D22</f>
        <v>442650</v>
      </c>
      <c r="E23" s="215">
        <f t="shared" si="3"/>
        <v>0</v>
      </c>
      <c r="F23" s="215">
        <f t="shared" si="3"/>
        <v>28000</v>
      </c>
      <c r="G23" s="215">
        <f t="shared" si="3"/>
        <v>41040</v>
      </c>
      <c r="H23" s="215">
        <f t="shared" si="3"/>
        <v>35000</v>
      </c>
      <c r="I23" s="215">
        <f t="shared" si="3"/>
        <v>0</v>
      </c>
      <c r="J23" s="215">
        <f t="shared" si="3"/>
        <v>50080</v>
      </c>
      <c r="K23" s="217">
        <f t="shared" si="0"/>
        <v>999190</v>
      </c>
    </row>
    <row r="24" spans="1:11" ht="39" customHeight="1" thickBot="1" x14ac:dyDescent="0.2">
      <c r="A24" s="31" t="s">
        <v>92</v>
      </c>
      <c r="B24" s="587" t="s">
        <v>307</v>
      </c>
      <c r="C24" s="587"/>
      <c r="D24" s="587"/>
      <c r="E24" s="587"/>
      <c r="F24" s="587"/>
      <c r="G24" s="587"/>
      <c r="H24" s="587"/>
      <c r="I24" s="587"/>
      <c r="J24" s="587"/>
      <c r="K24" s="588"/>
    </row>
  </sheetData>
  <sheetProtection sheet="1" formatCells="0" selectLockedCells="1"/>
  <mergeCells count="11">
    <mergeCell ref="H1:K1"/>
    <mergeCell ref="H2:K2"/>
    <mergeCell ref="H4:K4"/>
    <mergeCell ref="H5:K5"/>
    <mergeCell ref="H7:K7"/>
    <mergeCell ref="H8:K8"/>
    <mergeCell ref="B24:K24"/>
    <mergeCell ref="A10:K11"/>
    <mergeCell ref="A14:C14"/>
    <mergeCell ref="D14:F14"/>
    <mergeCell ref="G14:J14"/>
  </mergeCells>
  <phoneticPr fontId="2"/>
  <conditionalFormatting sqref="B16:K23">
    <cfRule type="cellIs" dxfId="23" priority="2" stopIfTrue="1" operator="equal">
      <formula>0</formula>
    </cfRule>
  </conditionalFormatting>
  <dataValidations count="1">
    <dataValidation type="list" allowBlank="1" showInputMessage="1" showErrorMessage="1" sqref="D14:F14">
      <formula1>"600000,1000000,1600000"</formula1>
    </dataValidation>
  </dataValidations>
  <pageMargins left="0.59055118110236227" right="0.59055118110236227" top="0.59055118110236227" bottom="0.59055118110236227" header="0.31496062992125984" footer="0.31496062992125984"/>
  <pageSetup paperSize="9" scale="83"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theme="8" tint="0.39997558519241921"/>
  </sheetPr>
  <dimension ref="A1:M116"/>
  <sheetViews>
    <sheetView showZeros="0" view="pageBreakPreview" zoomScaleNormal="100" zoomScaleSheetLayoutView="100" workbookViewId="0">
      <pane ySplit="3" topLeftCell="A109" activePane="bottomLeft" state="frozen"/>
      <selection activeCell="H7" sqref="H7:K7"/>
      <selection pane="bottomLeft" activeCell="H7" sqref="H7:K7"/>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A1" s="43"/>
      <c r="B1" s="43" t="s">
        <v>236</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M2" s="5"/>
    </row>
    <row r="3" spans="1:13" ht="24" customHeight="1" x14ac:dyDescent="0.15">
      <c r="A3" s="420" t="s">
        <v>120</v>
      </c>
      <c r="B3" s="289" t="s">
        <v>121</v>
      </c>
      <c r="C3" s="58" t="s">
        <v>123</v>
      </c>
      <c r="D3" s="94" t="s">
        <v>125</v>
      </c>
      <c r="E3" s="94" t="s">
        <v>0</v>
      </c>
      <c r="F3" s="94" t="s">
        <v>154</v>
      </c>
      <c r="G3" s="94" t="s">
        <v>86</v>
      </c>
      <c r="H3" s="469" t="s">
        <v>197</v>
      </c>
      <c r="I3" s="94" t="s">
        <v>87</v>
      </c>
      <c r="J3" s="94" t="s">
        <v>88</v>
      </c>
      <c r="K3" s="222" t="s">
        <v>96</v>
      </c>
      <c r="L3" s="290" t="s">
        <v>89</v>
      </c>
      <c r="M3" s="28" t="s">
        <v>91</v>
      </c>
    </row>
    <row r="4" spans="1:13" ht="13.5" customHeight="1" x14ac:dyDescent="0.15">
      <c r="A4" s="235"/>
      <c r="B4" s="236"/>
      <c r="C4" s="237"/>
      <c r="D4" s="238">
        <v>1</v>
      </c>
      <c r="E4" s="239" t="s">
        <v>117</v>
      </c>
      <c r="F4" s="240" t="s">
        <v>177</v>
      </c>
      <c r="G4" s="241">
        <v>50080</v>
      </c>
      <c r="H4" s="242">
        <v>1</v>
      </c>
      <c r="I4" s="242">
        <v>1</v>
      </c>
      <c r="J4" s="243">
        <f>G4*H4*I4</f>
        <v>50080</v>
      </c>
      <c r="K4" s="244"/>
      <c r="L4" s="245" t="s">
        <v>178</v>
      </c>
      <c r="M4" s="28" t="str">
        <f t="shared" ref="M4:M67" si="0">IF(K4="◎",J4,"")</f>
        <v/>
      </c>
    </row>
    <row r="5" spans="1:13" ht="13.5" customHeight="1" x14ac:dyDescent="0.15">
      <c r="A5" s="246">
        <v>2</v>
      </c>
      <c r="B5" s="247" t="s">
        <v>283</v>
      </c>
      <c r="C5" s="499" t="s">
        <v>276</v>
      </c>
      <c r="D5" s="249">
        <v>2</v>
      </c>
      <c r="E5" s="250" t="s">
        <v>82</v>
      </c>
      <c r="F5" s="251" t="s">
        <v>284</v>
      </c>
      <c r="G5" s="252">
        <v>28000</v>
      </c>
      <c r="H5" s="253">
        <v>1</v>
      </c>
      <c r="I5" s="253">
        <v>1</v>
      </c>
      <c r="J5" s="254">
        <f>G5*H5*I5</f>
        <v>28000</v>
      </c>
      <c r="K5" s="255"/>
      <c r="L5" s="256"/>
      <c r="M5" s="28" t="str">
        <f t="shared" si="0"/>
        <v/>
      </c>
    </row>
    <row r="6" spans="1:13" ht="13.5" customHeight="1" x14ac:dyDescent="0.15">
      <c r="A6" s="246">
        <v>2</v>
      </c>
      <c r="B6" s="247" t="s">
        <v>283</v>
      </c>
      <c r="C6" s="499" t="s">
        <v>276</v>
      </c>
      <c r="D6" s="249">
        <v>3</v>
      </c>
      <c r="E6" s="250" t="s">
        <v>84</v>
      </c>
      <c r="F6" s="251" t="s">
        <v>285</v>
      </c>
      <c r="G6" s="252">
        <v>35000</v>
      </c>
      <c r="H6" s="253">
        <v>1</v>
      </c>
      <c r="I6" s="253">
        <v>1</v>
      </c>
      <c r="J6" s="254">
        <f t="shared" ref="J6:J69" si="1">G6*H6*I6</f>
        <v>35000</v>
      </c>
      <c r="K6" s="255"/>
      <c r="L6" s="256"/>
      <c r="M6" s="28" t="str">
        <f t="shared" si="0"/>
        <v/>
      </c>
    </row>
    <row r="7" spans="1:13" ht="13.5" customHeight="1" x14ac:dyDescent="0.15">
      <c r="A7" s="246">
        <v>3</v>
      </c>
      <c r="B7" s="247" t="s">
        <v>286</v>
      </c>
      <c r="C7" s="248" t="s">
        <v>287</v>
      </c>
      <c r="D7" s="249">
        <v>4</v>
      </c>
      <c r="E7" s="250" t="s">
        <v>80</v>
      </c>
      <c r="F7" s="251" t="s">
        <v>288</v>
      </c>
      <c r="G7" s="252">
        <v>25000</v>
      </c>
      <c r="H7" s="253">
        <v>1</v>
      </c>
      <c r="I7" s="253">
        <v>1</v>
      </c>
      <c r="J7" s="254">
        <f t="shared" si="1"/>
        <v>25000</v>
      </c>
      <c r="K7" s="255" t="s">
        <v>309</v>
      </c>
      <c r="L7" s="256" t="s">
        <v>310</v>
      </c>
      <c r="M7" s="28">
        <f t="shared" si="0"/>
        <v>25000</v>
      </c>
    </row>
    <row r="8" spans="1:13" ht="13.5" customHeight="1" x14ac:dyDescent="0.15">
      <c r="A8" s="246">
        <v>3</v>
      </c>
      <c r="B8" s="247" t="s">
        <v>286</v>
      </c>
      <c r="C8" s="248" t="s">
        <v>287</v>
      </c>
      <c r="D8" s="258">
        <v>5</v>
      </c>
      <c r="E8" s="250" t="s">
        <v>80</v>
      </c>
      <c r="F8" s="251" t="s">
        <v>311</v>
      </c>
      <c r="G8" s="252">
        <v>25000</v>
      </c>
      <c r="H8" s="253">
        <v>1</v>
      </c>
      <c r="I8" s="253">
        <v>1</v>
      </c>
      <c r="J8" s="254">
        <f t="shared" si="1"/>
        <v>25000</v>
      </c>
      <c r="K8" s="255"/>
      <c r="L8" s="256"/>
      <c r="M8" s="28" t="str">
        <f t="shared" si="0"/>
        <v/>
      </c>
    </row>
    <row r="9" spans="1:13" ht="13.5" customHeight="1" x14ac:dyDescent="0.15">
      <c r="A9" s="246">
        <v>3</v>
      </c>
      <c r="B9" s="247" t="s">
        <v>286</v>
      </c>
      <c r="C9" s="248" t="s">
        <v>287</v>
      </c>
      <c r="D9" s="249">
        <v>6</v>
      </c>
      <c r="E9" s="250" t="s">
        <v>105</v>
      </c>
      <c r="F9" s="251" t="s">
        <v>289</v>
      </c>
      <c r="G9" s="252">
        <v>4000</v>
      </c>
      <c r="H9" s="253">
        <v>1</v>
      </c>
      <c r="I9" s="253">
        <v>1</v>
      </c>
      <c r="J9" s="254">
        <f t="shared" si="1"/>
        <v>4000</v>
      </c>
      <c r="K9" s="255"/>
      <c r="L9" s="256"/>
      <c r="M9" s="28" t="str">
        <f t="shared" si="0"/>
        <v/>
      </c>
    </row>
    <row r="10" spans="1:13" ht="13.5" customHeight="1" x14ac:dyDescent="0.15">
      <c r="A10" s="246">
        <v>4</v>
      </c>
      <c r="B10" s="247" t="s">
        <v>290</v>
      </c>
      <c r="C10" s="499" t="s">
        <v>291</v>
      </c>
      <c r="D10" s="249">
        <v>7</v>
      </c>
      <c r="E10" s="251" t="s">
        <v>83</v>
      </c>
      <c r="F10" s="251" t="s">
        <v>292</v>
      </c>
      <c r="G10" s="252">
        <v>41040</v>
      </c>
      <c r="H10" s="253">
        <v>1</v>
      </c>
      <c r="I10" s="253">
        <v>1</v>
      </c>
      <c r="J10" s="254">
        <f t="shared" si="1"/>
        <v>41040</v>
      </c>
      <c r="K10" s="255"/>
      <c r="L10" s="256"/>
      <c r="M10" s="28" t="str">
        <f t="shared" si="0"/>
        <v/>
      </c>
    </row>
    <row r="11" spans="1:13" ht="13.5" customHeight="1" x14ac:dyDescent="0.15">
      <c r="A11" s="246">
        <v>4</v>
      </c>
      <c r="B11" s="247" t="s">
        <v>290</v>
      </c>
      <c r="C11" s="499" t="s">
        <v>291</v>
      </c>
      <c r="D11" s="258">
        <v>8</v>
      </c>
      <c r="E11" s="259" t="s">
        <v>105</v>
      </c>
      <c r="F11" s="259" t="s">
        <v>293</v>
      </c>
      <c r="G11" s="252">
        <v>84000</v>
      </c>
      <c r="H11" s="261">
        <v>1</v>
      </c>
      <c r="I11" s="261">
        <v>1</v>
      </c>
      <c r="J11" s="254">
        <f t="shared" si="1"/>
        <v>84000</v>
      </c>
      <c r="K11" s="262"/>
      <c r="L11" s="263"/>
      <c r="M11" s="28" t="str">
        <f t="shared" si="0"/>
        <v/>
      </c>
    </row>
    <row r="12" spans="1:13" ht="13.5" customHeight="1" x14ac:dyDescent="0.15">
      <c r="A12" s="246">
        <v>5</v>
      </c>
      <c r="B12" s="247" t="s">
        <v>294</v>
      </c>
      <c r="C12" s="248" t="s">
        <v>295</v>
      </c>
      <c r="D12" s="258">
        <v>9</v>
      </c>
      <c r="E12" s="250" t="s">
        <v>80</v>
      </c>
      <c r="F12" s="250" t="s">
        <v>296</v>
      </c>
      <c r="G12" s="252">
        <v>40000</v>
      </c>
      <c r="H12" s="265">
        <v>1</v>
      </c>
      <c r="I12" s="265">
        <v>1</v>
      </c>
      <c r="J12" s="254">
        <f t="shared" si="1"/>
        <v>40000</v>
      </c>
      <c r="K12" s="266"/>
      <c r="L12" s="267"/>
      <c r="M12" s="28" t="str">
        <f t="shared" si="0"/>
        <v/>
      </c>
    </row>
    <row r="13" spans="1:13" ht="13.5" customHeight="1" x14ac:dyDescent="0.15">
      <c r="A13" s="246">
        <v>6</v>
      </c>
      <c r="B13" s="247" t="s">
        <v>297</v>
      </c>
      <c r="C13" s="500" t="s">
        <v>298</v>
      </c>
      <c r="D13" s="268">
        <v>10</v>
      </c>
      <c r="E13" s="250" t="s">
        <v>105</v>
      </c>
      <c r="F13" s="250" t="s">
        <v>299</v>
      </c>
      <c r="G13" s="252">
        <v>100000</v>
      </c>
      <c r="H13" s="265">
        <v>1</v>
      </c>
      <c r="I13" s="265">
        <v>1</v>
      </c>
      <c r="J13" s="254">
        <f t="shared" si="1"/>
        <v>100000</v>
      </c>
      <c r="K13" s="255"/>
      <c r="L13" s="256"/>
      <c r="M13" s="28" t="str">
        <f t="shared" si="0"/>
        <v/>
      </c>
    </row>
    <row r="14" spans="1:13" ht="13.5" customHeight="1" x14ac:dyDescent="0.15">
      <c r="A14" s="246">
        <v>7</v>
      </c>
      <c r="B14" s="247" t="s">
        <v>300</v>
      </c>
      <c r="C14" s="248" t="s">
        <v>301</v>
      </c>
      <c r="D14" s="249">
        <v>11</v>
      </c>
      <c r="E14" s="251" t="s">
        <v>105</v>
      </c>
      <c r="F14" s="251" t="s">
        <v>302</v>
      </c>
      <c r="G14" s="252">
        <v>70000</v>
      </c>
      <c r="H14" s="253">
        <v>1</v>
      </c>
      <c r="I14" s="253">
        <v>1</v>
      </c>
      <c r="J14" s="254">
        <f t="shared" si="1"/>
        <v>70000</v>
      </c>
      <c r="K14" s="269"/>
      <c r="L14" s="256"/>
      <c r="M14" s="28" t="str">
        <f t="shared" si="0"/>
        <v/>
      </c>
    </row>
    <row r="15" spans="1:13" ht="13.5" customHeight="1" x14ac:dyDescent="0.15">
      <c r="A15" s="246">
        <v>7</v>
      </c>
      <c r="B15" s="247" t="s">
        <v>300</v>
      </c>
      <c r="C15" s="248" t="s">
        <v>301</v>
      </c>
      <c r="D15" s="249">
        <v>12</v>
      </c>
      <c r="E15" s="270" t="s">
        <v>105</v>
      </c>
      <c r="F15" s="270" t="s">
        <v>303</v>
      </c>
      <c r="G15" s="252">
        <v>139650</v>
      </c>
      <c r="H15" s="272">
        <v>1</v>
      </c>
      <c r="I15" s="272">
        <v>1</v>
      </c>
      <c r="J15" s="254">
        <f t="shared" si="1"/>
        <v>139650</v>
      </c>
      <c r="K15" s="273"/>
      <c r="L15" s="274"/>
      <c r="M15" s="28" t="str">
        <f t="shared" si="0"/>
        <v/>
      </c>
    </row>
    <row r="16" spans="1:13" ht="13.5" customHeight="1" x14ac:dyDescent="0.15">
      <c r="A16" s="246">
        <v>8</v>
      </c>
      <c r="B16" s="247" t="s">
        <v>304</v>
      </c>
      <c r="C16" s="498" t="s">
        <v>305</v>
      </c>
      <c r="D16" s="249">
        <v>13</v>
      </c>
      <c r="E16" s="251" t="s">
        <v>105</v>
      </c>
      <c r="F16" s="251" t="s">
        <v>303</v>
      </c>
      <c r="G16" s="252">
        <v>45000</v>
      </c>
      <c r="H16" s="253">
        <v>1</v>
      </c>
      <c r="I16" s="253">
        <v>1</v>
      </c>
      <c r="J16" s="254">
        <f t="shared" si="1"/>
        <v>45000</v>
      </c>
      <c r="K16" s="255"/>
      <c r="L16" s="256"/>
      <c r="M16" s="28" t="str">
        <f t="shared" si="0"/>
        <v/>
      </c>
    </row>
    <row r="17" spans="1:13" ht="13.5" customHeight="1" x14ac:dyDescent="0.15">
      <c r="A17" s="246">
        <v>5</v>
      </c>
      <c r="B17" s="247" t="s">
        <v>313</v>
      </c>
      <c r="C17" s="248" t="s">
        <v>295</v>
      </c>
      <c r="D17" s="249">
        <v>14</v>
      </c>
      <c r="E17" s="251" t="s">
        <v>81</v>
      </c>
      <c r="F17" s="251" t="s">
        <v>306</v>
      </c>
      <c r="G17" s="252">
        <v>113620</v>
      </c>
      <c r="H17" s="253">
        <v>1</v>
      </c>
      <c r="I17" s="253">
        <v>1</v>
      </c>
      <c r="J17" s="254">
        <f t="shared" si="1"/>
        <v>113620</v>
      </c>
      <c r="K17" s="255"/>
      <c r="L17" s="256"/>
      <c r="M17" s="28" t="str">
        <f t="shared" si="0"/>
        <v/>
      </c>
    </row>
    <row r="18" spans="1:13" ht="13.5" customHeight="1" x14ac:dyDescent="0.15">
      <c r="A18" s="246"/>
      <c r="B18" s="247"/>
      <c r="C18" s="248"/>
      <c r="D18" s="249">
        <v>15</v>
      </c>
      <c r="E18" s="251"/>
      <c r="F18" s="251"/>
      <c r="G18" s="252"/>
      <c r="H18" s="253"/>
      <c r="I18" s="253"/>
      <c r="J18" s="254">
        <f t="shared" si="1"/>
        <v>0</v>
      </c>
      <c r="K18" s="255"/>
      <c r="L18" s="256"/>
      <c r="M18" s="28" t="str">
        <f t="shared" si="0"/>
        <v/>
      </c>
    </row>
    <row r="19" spans="1:13" ht="13.5" customHeight="1" x14ac:dyDescent="0.15">
      <c r="A19" s="246"/>
      <c r="B19" s="247"/>
      <c r="C19" s="248"/>
      <c r="D19" s="249">
        <v>16</v>
      </c>
      <c r="E19" s="251"/>
      <c r="F19" s="251"/>
      <c r="G19" s="252"/>
      <c r="H19" s="253"/>
      <c r="I19" s="253"/>
      <c r="J19" s="254">
        <f t="shared" si="1"/>
        <v>0</v>
      </c>
      <c r="K19" s="255"/>
      <c r="L19" s="256"/>
      <c r="M19" s="28" t="str">
        <f t="shared" si="0"/>
        <v/>
      </c>
    </row>
    <row r="20" spans="1:13" ht="13.5" customHeight="1" x14ac:dyDescent="0.15">
      <c r="A20" s="246"/>
      <c r="B20" s="247"/>
      <c r="C20" s="248"/>
      <c r="D20" s="249">
        <v>17</v>
      </c>
      <c r="E20" s="251"/>
      <c r="F20" s="251"/>
      <c r="G20" s="252"/>
      <c r="H20" s="253"/>
      <c r="I20" s="253"/>
      <c r="J20" s="254">
        <f t="shared" si="1"/>
        <v>0</v>
      </c>
      <c r="K20" s="255"/>
      <c r="L20" s="256"/>
      <c r="M20" s="28" t="str">
        <f t="shared" si="0"/>
        <v/>
      </c>
    </row>
    <row r="21" spans="1:13" ht="13.5" customHeight="1" x14ac:dyDescent="0.15">
      <c r="A21" s="246"/>
      <c r="B21" s="247"/>
      <c r="C21" s="248"/>
      <c r="D21" s="249">
        <v>18</v>
      </c>
      <c r="E21" s="251"/>
      <c r="F21" s="251"/>
      <c r="G21" s="252"/>
      <c r="H21" s="253"/>
      <c r="I21" s="253"/>
      <c r="J21" s="254">
        <f t="shared" si="1"/>
        <v>0</v>
      </c>
      <c r="K21" s="255"/>
      <c r="L21" s="256"/>
      <c r="M21" s="28" t="str">
        <f t="shared" si="0"/>
        <v/>
      </c>
    </row>
    <row r="22" spans="1:13" ht="13.5" customHeight="1" x14ac:dyDescent="0.15">
      <c r="A22" s="246"/>
      <c r="B22" s="247"/>
      <c r="C22" s="248"/>
      <c r="D22" s="249">
        <v>19</v>
      </c>
      <c r="E22" s="251"/>
      <c r="F22" s="251"/>
      <c r="G22" s="252"/>
      <c r="H22" s="253"/>
      <c r="I22" s="253"/>
      <c r="J22" s="254">
        <f t="shared" si="1"/>
        <v>0</v>
      </c>
      <c r="K22" s="255"/>
      <c r="L22" s="256"/>
      <c r="M22" s="28" t="str">
        <f t="shared" si="0"/>
        <v/>
      </c>
    </row>
    <row r="23" spans="1:13" ht="13.5" customHeight="1" x14ac:dyDescent="0.15">
      <c r="A23" s="246"/>
      <c r="B23" s="247"/>
      <c r="C23" s="248"/>
      <c r="D23" s="249">
        <v>20</v>
      </c>
      <c r="E23" s="251"/>
      <c r="F23" s="251"/>
      <c r="G23" s="252"/>
      <c r="H23" s="253"/>
      <c r="I23" s="253"/>
      <c r="J23" s="254">
        <f t="shared" si="1"/>
        <v>0</v>
      </c>
      <c r="K23" s="255"/>
      <c r="L23" s="256"/>
      <c r="M23" s="28" t="str">
        <f t="shared" si="0"/>
        <v/>
      </c>
    </row>
    <row r="24" spans="1:13" ht="13.5" customHeight="1" x14ac:dyDescent="0.15">
      <c r="A24" s="246"/>
      <c r="B24" s="275"/>
      <c r="C24" s="248"/>
      <c r="D24" s="249">
        <v>21</v>
      </c>
      <c r="E24" s="250"/>
      <c r="F24" s="251"/>
      <c r="G24" s="252"/>
      <c r="H24" s="253"/>
      <c r="I24" s="253"/>
      <c r="J24" s="254">
        <f t="shared" si="1"/>
        <v>0</v>
      </c>
      <c r="K24" s="255"/>
      <c r="L24" s="256"/>
      <c r="M24" s="28" t="str">
        <f t="shared" si="0"/>
        <v/>
      </c>
    </row>
    <row r="25" spans="1:13" ht="13.5" customHeight="1" x14ac:dyDescent="0.15">
      <c r="A25" s="246"/>
      <c r="B25" s="275"/>
      <c r="C25" s="248"/>
      <c r="D25" s="249">
        <v>22</v>
      </c>
      <c r="E25" s="250"/>
      <c r="F25" s="251"/>
      <c r="G25" s="252"/>
      <c r="H25" s="253"/>
      <c r="I25" s="253"/>
      <c r="J25" s="254">
        <f t="shared" si="1"/>
        <v>0</v>
      </c>
      <c r="K25" s="255"/>
      <c r="L25" s="256"/>
      <c r="M25" s="28" t="str">
        <f t="shared" si="0"/>
        <v/>
      </c>
    </row>
    <row r="26" spans="1:13" ht="13.5" customHeight="1" x14ac:dyDescent="0.15">
      <c r="A26" s="246"/>
      <c r="B26" s="275"/>
      <c r="C26" s="248"/>
      <c r="D26" s="249">
        <v>23</v>
      </c>
      <c r="E26" s="250"/>
      <c r="F26" s="251"/>
      <c r="G26" s="252"/>
      <c r="H26" s="253"/>
      <c r="I26" s="253"/>
      <c r="J26" s="254">
        <f t="shared" si="1"/>
        <v>0</v>
      </c>
      <c r="K26" s="255"/>
      <c r="L26" s="256"/>
      <c r="M26" s="28" t="str">
        <f t="shared" si="0"/>
        <v/>
      </c>
    </row>
    <row r="27" spans="1:13" ht="13.5" customHeight="1" x14ac:dyDescent="0.15">
      <c r="A27" s="246"/>
      <c r="B27" s="275"/>
      <c r="C27" s="248"/>
      <c r="D27" s="249">
        <v>24</v>
      </c>
      <c r="E27" s="250"/>
      <c r="F27" s="251"/>
      <c r="G27" s="252"/>
      <c r="H27" s="253"/>
      <c r="I27" s="253"/>
      <c r="J27" s="254">
        <f t="shared" si="1"/>
        <v>0</v>
      </c>
      <c r="K27" s="255"/>
      <c r="L27" s="256"/>
      <c r="M27" s="28" t="str">
        <f t="shared" si="0"/>
        <v/>
      </c>
    </row>
    <row r="28" spans="1:13" ht="13.5" customHeight="1" x14ac:dyDescent="0.15">
      <c r="A28" s="246"/>
      <c r="B28" s="275"/>
      <c r="C28" s="248"/>
      <c r="D28" s="258">
        <v>25</v>
      </c>
      <c r="E28" s="250"/>
      <c r="F28" s="251"/>
      <c r="G28" s="252"/>
      <c r="H28" s="253"/>
      <c r="I28" s="253"/>
      <c r="J28" s="254">
        <f t="shared" si="1"/>
        <v>0</v>
      </c>
      <c r="K28" s="255"/>
      <c r="L28" s="256"/>
      <c r="M28" s="28" t="str">
        <f t="shared" si="0"/>
        <v/>
      </c>
    </row>
    <row r="29" spans="1:13" ht="13.5" customHeight="1" x14ac:dyDescent="0.15">
      <c r="A29" s="246"/>
      <c r="B29" s="275"/>
      <c r="C29" s="248"/>
      <c r="D29" s="249">
        <v>26</v>
      </c>
      <c r="E29" s="250"/>
      <c r="F29" s="251"/>
      <c r="G29" s="252"/>
      <c r="H29" s="253"/>
      <c r="I29" s="253"/>
      <c r="J29" s="254">
        <f t="shared" si="1"/>
        <v>0</v>
      </c>
      <c r="K29" s="255"/>
      <c r="L29" s="256"/>
      <c r="M29" s="28" t="str">
        <f t="shared" si="0"/>
        <v/>
      </c>
    </row>
    <row r="30" spans="1:13" ht="13.5" customHeight="1" x14ac:dyDescent="0.15">
      <c r="A30" s="246"/>
      <c r="B30" s="275"/>
      <c r="C30" s="248"/>
      <c r="D30" s="249">
        <v>27</v>
      </c>
      <c r="E30" s="250"/>
      <c r="F30" s="251"/>
      <c r="G30" s="252"/>
      <c r="H30" s="253"/>
      <c r="I30" s="253"/>
      <c r="J30" s="254">
        <f t="shared" si="1"/>
        <v>0</v>
      </c>
      <c r="K30" s="255"/>
      <c r="L30" s="256"/>
      <c r="M30" s="28" t="str">
        <f t="shared" si="0"/>
        <v/>
      </c>
    </row>
    <row r="31" spans="1:13" ht="13.5" customHeight="1" x14ac:dyDescent="0.15">
      <c r="A31" s="246"/>
      <c r="B31" s="275"/>
      <c r="C31" s="248"/>
      <c r="D31" s="249">
        <v>28</v>
      </c>
      <c r="E31" s="250"/>
      <c r="F31" s="251"/>
      <c r="G31" s="252"/>
      <c r="H31" s="253"/>
      <c r="I31" s="253"/>
      <c r="J31" s="254">
        <f t="shared" si="1"/>
        <v>0</v>
      </c>
      <c r="K31" s="255"/>
      <c r="L31" s="256"/>
      <c r="M31" s="28" t="str">
        <f t="shared" si="0"/>
        <v/>
      </c>
    </row>
    <row r="32" spans="1:13" ht="13.5" customHeight="1" x14ac:dyDescent="0.15">
      <c r="A32" s="246"/>
      <c r="B32" s="275"/>
      <c r="C32" s="248"/>
      <c r="D32" s="258">
        <v>29</v>
      </c>
      <c r="E32" s="250"/>
      <c r="F32" s="251"/>
      <c r="G32" s="252"/>
      <c r="H32" s="253"/>
      <c r="I32" s="253"/>
      <c r="J32" s="254">
        <f t="shared" si="1"/>
        <v>0</v>
      </c>
      <c r="K32" s="255"/>
      <c r="L32" s="256"/>
      <c r="M32" s="28" t="str">
        <f t="shared" si="0"/>
        <v/>
      </c>
    </row>
    <row r="33" spans="1:13" ht="13.5" customHeight="1" x14ac:dyDescent="0.15">
      <c r="A33" s="246"/>
      <c r="B33" s="275"/>
      <c r="C33" s="248"/>
      <c r="D33" s="249">
        <v>30</v>
      </c>
      <c r="E33" s="251"/>
      <c r="F33" s="251"/>
      <c r="G33" s="252"/>
      <c r="H33" s="253"/>
      <c r="I33" s="253"/>
      <c r="J33" s="254">
        <f t="shared" si="1"/>
        <v>0</v>
      </c>
      <c r="K33" s="255"/>
      <c r="L33" s="256"/>
      <c r="M33" s="28" t="str">
        <f t="shared" si="0"/>
        <v/>
      </c>
    </row>
    <row r="34" spans="1:13" ht="13.5" customHeight="1" x14ac:dyDescent="0.15">
      <c r="A34" s="246"/>
      <c r="B34" s="275"/>
      <c r="C34" s="248"/>
      <c r="D34" s="249">
        <v>31</v>
      </c>
      <c r="E34" s="251"/>
      <c r="F34" s="251"/>
      <c r="G34" s="252"/>
      <c r="H34" s="253"/>
      <c r="I34" s="253"/>
      <c r="J34" s="254">
        <f t="shared" si="1"/>
        <v>0</v>
      </c>
      <c r="K34" s="255"/>
      <c r="L34" s="256"/>
      <c r="M34" s="28" t="str">
        <f t="shared" si="0"/>
        <v/>
      </c>
    </row>
    <row r="35" spans="1:13" ht="13.5" customHeight="1" x14ac:dyDescent="0.15">
      <c r="A35" s="246"/>
      <c r="B35" s="275"/>
      <c r="C35" s="248"/>
      <c r="D35" s="249">
        <v>32</v>
      </c>
      <c r="E35" s="251"/>
      <c r="F35" s="251"/>
      <c r="G35" s="252"/>
      <c r="H35" s="253"/>
      <c r="I35" s="253"/>
      <c r="J35" s="254">
        <f t="shared" si="1"/>
        <v>0</v>
      </c>
      <c r="K35" s="255"/>
      <c r="L35" s="256"/>
      <c r="M35" s="28" t="str">
        <f t="shared" si="0"/>
        <v/>
      </c>
    </row>
    <row r="36" spans="1:13" ht="13.5" customHeight="1" x14ac:dyDescent="0.15">
      <c r="A36" s="246"/>
      <c r="B36" s="275"/>
      <c r="C36" s="248"/>
      <c r="D36" s="249">
        <v>33</v>
      </c>
      <c r="E36" s="251"/>
      <c r="F36" s="251"/>
      <c r="G36" s="252"/>
      <c r="H36" s="253"/>
      <c r="I36" s="253"/>
      <c r="J36" s="254">
        <f t="shared" si="1"/>
        <v>0</v>
      </c>
      <c r="K36" s="255"/>
      <c r="L36" s="256"/>
      <c r="M36" s="28" t="str">
        <f t="shared" si="0"/>
        <v/>
      </c>
    </row>
    <row r="37" spans="1:13" ht="13.5" customHeight="1" x14ac:dyDescent="0.15">
      <c r="A37" s="246"/>
      <c r="B37" s="275"/>
      <c r="C37" s="248"/>
      <c r="D37" s="249">
        <v>34</v>
      </c>
      <c r="E37" s="251"/>
      <c r="F37" s="251"/>
      <c r="G37" s="252"/>
      <c r="H37" s="253"/>
      <c r="I37" s="253"/>
      <c r="J37" s="254">
        <f t="shared" si="1"/>
        <v>0</v>
      </c>
      <c r="K37" s="255"/>
      <c r="L37" s="256"/>
      <c r="M37" s="28" t="str">
        <f t="shared" si="0"/>
        <v/>
      </c>
    </row>
    <row r="38" spans="1:13" ht="13.5" customHeight="1" x14ac:dyDescent="0.15">
      <c r="A38" s="246"/>
      <c r="B38" s="275"/>
      <c r="C38" s="248"/>
      <c r="D38" s="249">
        <v>35</v>
      </c>
      <c r="E38" s="251"/>
      <c r="F38" s="251"/>
      <c r="G38" s="252"/>
      <c r="H38" s="253"/>
      <c r="I38" s="253"/>
      <c r="J38" s="254">
        <f t="shared" si="1"/>
        <v>0</v>
      </c>
      <c r="K38" s="255"/>
      <c r="L38" s="256"/>
      <c r="M38" s="28" t="str">
        <f t="shared" si="0"/>
        <v/>
      </c>
    </row>
    <row r="39" spans="1:13" ht="13.5" customHeight="1" x14ac:dyDescent="0.15">
      <c r="A39" s="246"/>
      <c r="B39" s="275"/>
      <c r="C39" s="248"/>
      <c r="D39" s="249">
        <v>36</v>
      </c>
      <c r="E39" s="251"/>
      <c r="F39" s="251"/>
      <c r="G39" s="252"/>
      <c r="H39" s="253"/>
      <c r="I39" s="253"/>
      <c r="J39" s="254">
        <f t="shared" si="1"/>
        <v>0</v>
      </c>
      <c r="K39" s="255"/>
      <c r="L39" s="256"/>
      <c r="M39" s="28" t="str">
        <f t="shared" si="0"/>
        <v/>
      </c>
    </row>
    <row r="40" spans="1:13" ht="13.5" customHeight="1" x14ac:dyDescent="0.15">
      <c r="A40" s="246"/>
      <c r="B40" s="275"/>
      <c r="C40" s="248"/>
      <c r="D40" s="249">
        <v>37</v>
      </c>
      <c r="E40" s="251"/>
      <c r="F40" s="251"/>
      <c r="G40" s="252"/>
      <c r="H40" s="253"/>
      <c r="I40" s="253"/>
      <c r="J40" s="254">
        <f t="shared" si="1"/>
        <v>0</v>
      </c>
      <c r="K40" s="255"/>
      <c r="L40" s="256"/>
      <c r="M40" s="28" t="str">
        <f t="shared" si="0"/>
        <v/>
      </c>
    </row>
    <row r="41" spans="1:13" ht="13.5" customHeight="1" x14ac:dyDescent="0.15">
      <c r="A41" s="246"/>
      <c r="B41" s="275"/>
      <c r="C41" s="248"/>
      <c r="D41" s="249">
        <v>38</v>
      </c>
      <c r="E41" s="251"/>
      <c r="F41" s="251"/>
      <c r="G41" s="252"/>
      <c r="H41" s="253"/>
      <c r="I41" s="253"/>
      <c r="J41" s="254">
        <f t="shared" si="1"/>
        <v>0</v>
      </c>
      <c r="K41" s="255"/>
      <c r="L41" s="256"/>
      <c r="M41" s="28" t="str">
        <f t="shared" si="0"/>
        <v/>
      </c>
    </row>
    <row r="42" spans="1:13" ht="13.5" customHeight="1" x14ac:dyDescent="0.15">
      <c r="A42" s="246"/>
      <c r="B42" s="275"/>
      <c r="C42" s="248"/>
      <c r="D42" s="249">
        <v>39</v>
      </c>
      <c r="E42" s="251"/>
      <c r="F42" s="251"/>
      <c r="G42" s="252"/>
      <c r="H42" s="253"/>
      <c r="I42" s="253"/>
      <c r="J42" s="254">
        <f t="shared" si="1"/>
        <v>0</v>
      </c>
      <c r="K42" s="255"/>
      <c r="L42" s="256"/>
      <c r="M42" s="28" t="str">
        <f t="shared" si="0"/>
        <v/>
      </c>
    </row>
    <row r="43" spans="1:13" ht="13.5" customHeight="1" x14ac:dyDescent="0.15">
      <c r="A43" s="246"/>
      <c r="B43" s="275"/>
      <c r="C43" s="248"/>
      <c r="D43" s="249">
        <v>40</v>
      </c>
      <c r="E43" s="251"/>
      <c r="F43" s="251"/>
      <c r="G43" s="252"/>
      <c r="H43" s="253"/>
      <c r="I43" s="253"/>
      <c r="J43" s="254">
        <f t="shared" si="1"/>
        <v>0</v>
      </c>
      <c r="K43" s="255"/>
      <c r="L43" s="256"/>
      <c r="M43" s="28" t="str">
        <f t="shared" si="0"/>
        <v/>
      </c>
    </row>
    <row r="44" spans="1:13" ht="13.5" customHeight="1" x14ac:dyDescent="0.15">
      <c r="A44" s="246"/>
      <c r="B44" s="247"/>
      <c r="C44" s="248"/>
      <c r="D44" s="258">
        <v>41</v>
      </c>
      <c r="E44" s="259"/>
      <c r="F44" s="270"/>
      <c r="G44" s="271"/>
      <c r="H44" s="272"/>
      <c r="I44" s="272"/>
      <c r="J44" s="254">
        <f t="shared" si="1"/>
        <v>0</v>
      </c>
      <c r="K44" s="273"/>
      <c r="L44" s="274"/>
      <c r="M44" s="28" t="str">
        <f t="shared" si="0"/>
        <v/>
      </c>
    </row>
    <row r="45" spans="1:13" ht="13.5" customHeight="1" x14ac:dyDescent="0.15">
      <c r="A45" s="246"/>
      <c r="B45" s="247"/>
      <c r="C45" s="248"/>
      <c r="D45" s="249">
        <v>42</v>
      </c>
      <c r="E45" s="250"/>
      <c r="F45" s="251"/>
      <c r="G45" s="252"/>
      <c r="H45" s="253"/>
      <c r="I45" s="253"/>
      <c r="J45" s="254">
        <f t="shared" si="1"/>
        <v>0</v>
      </c>
      <c r="K45" s="255"/>
      <c r="L45" s="256"/>
      <c r="M45" s="28" t="str">
        <f t="shared" si="0"/>
        <v/>
      </c>
    </row>
    <row r="46" spans="1:13" ht="13.5" customHeight="1" x14ac:dyDescent="0.15">
      <c r="A46" s="246"/>
      <c r="B46" s="247"/>
      <c r="C46" s="248"/>
      <c r="D46" s="249">
        <v>43</v>
      </c>
      <c r="E46" s="250"/>
      <c r="F46" s="251"/>
      <c r="G46" s="252"/>
      <c r="H46" s="253"/>
      <c r="I46" s="253"/>
      <c r="J46" s="254">
        <f t="shared" si="1"/>
        <v>0</v>
      </c>
      <c r="K46" s="255"/>
      <c r="L46" s="256"/>
      <c r="M46" s="28" t="str">
        <f t="shared" si="0"/>
        <v/>
      </c>
    </row>
    <row r="47" spans="1:13" ht="13.5" customHeight="1" x14ac:dyDescent="0.15">
      <c r="A47" s="246"/>
      <c r="B47" s="247"/>
      <c r="C47" s="248"/>
      <c r="D47" s="249">
        <v>44</v>
      </c>
      <c r="E47" s="250"/>
      <c r="F47" s="251"/>
      <c r="G47" s="252"/>
      <c r="H47" s="253"/>
      <c r="I47" s="253"/>
      <c r="J47" s="254">
        <f t="shared" si="1"/>
        <v>0</v>
      </c>
      <c r="K47" s="255"/>
      <c r="L47" s="256"/>
      <c r="M47" s="28" t="str">
        <f t="shared" si="0"/>
        <v/>
      </c>
    </row>
    <row r="48" spans="1:13" ht="13.5" customHeight="1" x14ac:dyDescent="0.15">
      <c r="A48" s="246"/>
      <c r="B48" s="247"/>
      <c r="C48" s="248"/>
      <c r="D48" s="258">
        <v>45</v>
      </c>
      <c r="E48" s="250"/>
      <c r="F48" s="251"/>
      <c r="G48" s="252"/>
      <c r="H48" s="253"/>
      <c r="I48" s="253"/>
      <c r="J48" s="254">
        <f t="shared" si="1"/>
        <v>0</v>
      </c>
      <c r="K48" s="255"/>
      <c r="L48" s="256"/>
      <c r="M48" s="28" t="str">
        <f t="shared" si="0"/>
        <v/>
      </c>
    </row>
    <row r="49" spans="1:13" ht="13.5" customHeight="1" x14ac:dyDescent="0.15">
      <c r="A49" s="246"/>
      <c r="B49" s="247"/>
      <c r="C49" s="248"/>
      <c r="D49" s="249">
        <v>46</v>
      </c>
      <c r="E49" s="250"/>
      <c r="F49" s="251"/>
      <c r="G49" s="252"/>
      <c r="H49" s="253"/>
      <c r="I49" s="253"/>
      <c r="J49" s="254">
        <f t="shared" si="1"/>
        <v>0</v>
      </c>
      <c r="K49" s="255"/>
      <c r="L49" s="256"/>
      <c r="M49" s="28" t="str">
        <f t="shared" si="0"/>
        <v/>
      </c>
    </row>
    <row r="50" spans="1:13" ht="13.5" customHeight="1" x14ac:dyDescent="0.15">
      <c r="A50" s="246"/>
      <c r="B50" s="247"/>
      <c r="C50" s="248"/>
      <c r="D50" s="249">
        <v>47</v>
      </c>
      <c r="E50" s="250"/>
      <c r="F50" s="251"/>
      <c r="G50" s="252"/>
      <c r="H50" s="253"/>
      <c r="I50" s="253"/>
      <c r="J50" s="254">
        <f t="shared" si="1"/>
        <v>0</v>
      </c>
      <c r="K50" s="255"/>
      <c r="L50" s="256"/>
      <c r="M50" s="28" t="str">
        <f t="shared" si="0"/>
        <v/>
      </c>
    </row>
    <row r="51" spans="1:13" ht="13.5" customHeight="1" x14ac:dyDescent="0.15">
      <c r="A51" s="246"/>
      <c r="B51" s="247"/>
      <c r="C51" s="248"/>
      <c r="D51" s="249">
        <v>48</v>
      </c>
      <c r="E51" s="250"/>
      <c r="F51" s="251"/>
      <c r="G51" s="252"/>
      <c r="H51" s="253"/>
      <c r="I51" s="253"/>
      <c r="J51" s="254">
        <f t="shared" si="1"/>
        <v>0</v>
      </c>
      <c r="K51" s="255"/>
      <c r="L51" s="256"/>
      <c r="M51" s="28" t="str">
        <f t="shared" si="0"/>
        <v/>
      </c>
    </row>
    <row r="52" spans="1:13" ht="13.5" customHeight="1" x14ac:dyDescent="0.15">
      <c r="A52" s="246"/>
      <c r="B52" s="247"/>
      <c r="C52" s="248"/>
      <c r="D52" s="258">
        <v>49</v>
      </c>
      <c r="E52" s="250"/>
      <c r="F52" s="251"/>
      <c r="G52" s="252"/>
      <c r="H52" s="253"/>
      <c r="I52" s="253"/>
      <c r="J52" s="254">
        <f t="shared" si="1"/>
        <v>0</v>
      </c>
      <c r="K52" s="255"/>
      <c r="L52" s="256"/>
      <c r="M52" s="28" t="str">
        <f t="shared" si="0"/>
        <v/>
      </c>
    </row>
    <row r="53" spans="1:13" ht="13.5" customHeight="1" x14ac:dyDescent="0.15">
      <c r="A53" s="246"/>
      <c r="B53" s="247"/>
      <c r="C53" s="248"/>
      <c r="D53" s="268">
        <v>50</v>
      </c>
      <c r="E53" s="250"/>
      <c r="F53" s="250"/>
      <c r="G53" s="264"/>
      <c r="H53" s="265"/>
      <c r="I53" s="265"/>
      <c r="J53" s="254">
        <f t="shared" si="1"/>
        <v>0</v>
      </c>
      <c r="K53" s="266"/>
      <c r="L53" s="267"/>
      <c r="M53" s="28" t="str">
        <f t="shared" si="0"/>
        <v/>
      </c>
    </row>
    <row r="54" spans="1:13" ht="13.5" customHeight="1" x14ac:dyDescent="0.15">
      <c r="A54" s="276"/>
      <c r="B54" s="277"/>
      <c r="C54" s="248"/>
      <c r="D54" s="278">
        <v>51</v>
      </c>
      <c r="E54" s="251"/>
      <c r="F54" s="251"/>
      <c r="G54" s="252"/>
      <c r="H54" s="253"/>
      <c r="I54" s="253"/>
      <c r="J54" s="254">
        <f t="shared" si="1"/>
        <v>0</v>
      </c>
      <c r="K54" s="255"/>
      <c r="L54" s="256"/>
      <c r="M54" s="28" t="str">
        <f t="shared" si="0"/>
        <v/>
      </c>
    </row>
    <row r="55" spans="1:13" ht="13.5" customHeight="1" x14ac:dyDescent="0.15">
      <c r="A55" s="276"/>
      <c r="B55" s="277"/>
      <c r="C55" s="248"/>
      <c r="D55" s="278">
        <v>52</v>
      </c>
      <c r="E55" s="251"/>
      <c r="F55" s="251"/>
      <c r="G55" s="252"/>
      <c r="H55" s="253"/>
      <c r="I55" s="253"/>
      <c r="J55" s="254">
        <f t="shared" si="1"/>
        <v>0</v>
      </c>
      <c r="K55" s="255"/>
      <c r="L55" s="256"/>
      <c r="M55" s="28" t="str">
        <f t="shared" si="0"/>
        <v/>
      </c>
    </row>
    <row r="56" spans="1:13" ht="13.5" customHeight="1" x14ac:dyDescent="0.15">
      <c r="A56" s="276"/>
      <c r="B56" s="277"/>
      <c r="C56" s="248"/>
      <c r="D56" s="278">
        <v>53</v>
      </c>
      <c r="E56" s="251"/>
      <c r="F56" s="251"/>
      <c r="G56" s="252"/>
      <c r="H56" s="253"/>
      <c r="I56" s="253"/>
      <c r="J56" s="254">
        <f t="shared" si="1"/>
        <v>0</v>
      </c>
      <c r="K56" s="255"/>
      <c r="L56" s="256"/>
      <c r="M56" s="28" t="str">
        <f t="shared" si="0"/>
        <v/>
      </c>
    </row>
    <row r="57" spans="1:13" ht="13.5" customHeight="1" x14ac:dyDescent="0.15">
      <c r="A57" s="276"/>
      <c r="B57" s="277"/>
      <c r="C57" s="248"/>
      <c r="D57" s="278">
        <v>54</v>
      </c>
      <c r="E57" s="251"/>
      <c r="F57" s="251"/>
      <c r="G57" s="252"/>
      <c r="H57" s="253"/>
      <c r="I57" s="253"/>
      <c r="J57" s="254">
        <f t="shared" si="1"/>
        <v>0</v>
      </c>
      <c r="K57" s="255"/>
      <c r="L57" s="256"/>
      <c r="M57" s="28" t="str">
        <f t="shared" si="0"/>
        <v/>
      </c>
    </row>
    <row r="58" spans="1:13" ht="13.5" customHeight="1" x14ac:dyDescent="0.15">
      <c r="A58" s="276"/>
      <c r="B58" s="277"/>
      <c r="C58" s="248"/>
      <c r="D58" s="278">
        <v>55</v>
      </c>
      <c r="E58" s="251"/>
      <c r="F58" s="251"/>
      <c r="G58" s="252"/>
      <c r="H58" s="253"/>
      <c r="I58" s="253"/>
      <c r="J58" s="254">
        <f t="shared" si="1"/>
        <v>0</v>
      </c>
      <c r="K58" s="255"/>
      <c r="L58" s="256"/>
      <c r="M58" s="28" t="str">
        <f t="shared" si="0"/>
        <v/>
      </c>
    </row>
    <row r="59" spans="1:13" ht="13.5" customHeight="1" x14ac:dyDescent="0.15">
      <c r="A59" s="276"/>
      <c r="B59" s="277"/>
      <c r="C59" s="248"/>
      <c r="D59" s="278">
        <v>56</v>
      </c>
      <c r="E59" s="251"/>
      <c r="F59" s="251"/>
      <c r="G59" s="252"/>
      <c r="H59" s="253"/>
      <c r="I59" s="253"/>
      <c r="J59" s="254">
        <f t="shared" si="1"/>
        <v>0</v>
      </c>
      <c r="K59" s="255"/>
      <c r="L59" s="256"/>
      <c r="M59" s="28" t="str">
        <f t="shared" si="0"/>
        <v/>
      </c>
    </row>
    <row r="60" spans="1:13" ht="13.5" customHeight="1" x14ac:dyDescent="0.15">
      <c r="A60" s="276"/>
      <c r="B60" s="277"/>
      <c r="C60" s="248"/>
      <c r="D60" s="278">
        <v>57</v>
      </c>
      <c r="E60" s="251"/>
      <c r="F60" s="251"/>
      <c r="G60" s="252"/>
      <c r="H60" s="253"/>
      <c r="I60" s="253"/>
      <c r="J60" s="254">
        <f t="shared" si="1"/>
        <v>0</v>
      </c>
      <c r="K60" s="255"/>
      <c r="L60" s="256"/>
      <c r="M60" s="28" t="str">
        <f t="shared" si="0"/>
        <v/>
      </c>
    </row>
    <row r="61" spans="1:13" ht="13.5" customHeight="1" x14ac:dyDescent="0.15">
      <c r="A61" s="276"/>
      <c r="B61" s="277"/>
      <c r="C61" s="248"/>
      <c r="D61" s="278">
        <v>58</v>
      </c>
      <c r="E61" s="251"/>
      <c r="F61" s="251"/>
      <c r="G61" s="252"/>
      <c r="H61" s="253"/>
      <c r="I61" s="253"/>
      <c r="J61" s="254">
        <f t="shared" si="1"/>
        <v>0</v>
      </c>
      <c r="K61" s="255"/>
      <c r="L61" s="256"/>
      <c r="M61" s="28" t="str">
        <f t="shared" si="0"/>
        <v/>
      </c>
    </row>
    <row r="62" spans="1:13" ht="13.5" customHeight="1" x14ac:dyDescent="0.15">
      <c r="A62" s="276"/>
      <c r="B62" s="277"/>
      <c r="C62" s="248"/>
      <c r="D62" s="278">
        <v>59</v>
      </c>
      <c r="E62" s="251"/>
      <c r="F62" s="251"/>
      <c r="G62" s="252"/>
      <c r="H62" s="253"/>
      <c r="I62" s="253"/>
      <c r="J62" s="254">
        <f t="shared" si="1"/>
        <v>0</v>
      </c>
      <c r="K62" s="255"/>
      <c r="L62" s="256"/>
      <c r="M62" s="28" t="str">
        <f t="shared" si="0"/>
        <v/>
      </c>
    </row>
    <row r="63" spans="1:13" ht="13.5" customHeight="1" x14ac:dyDescent="0.15">
      <c r="A63" s="276"/>
      <c r="B63" s="277"/>
      <c r="C63" s="248"/>
      <c r="D63" s="278">
        <v>60</v>
      </c>
      <c r="E63" s="251"/>
      <c r="F63" s="251"/>
      <c r="G63" s="252"/>
      <c r="H63" s="253"/>
      <c r="I63" s="253"/>
      <c r="J63" s="254">
        <f t="shared" si="1"/>
        <v>0</v>
      </c>
      <c r="K63" s="255"/>
      <c r="L63" s="256"/>
      <c r="M63" s="28" t="str">
        <f t="shared" si="0"/>
        <v/>
      </c>
    </row>
    <row r="64" spans="1:13" ht="13.5" customHeight="1" x14ac:dyDescent="0.15">
      <c r="A64" s="246"/>
      <c r="B64" s="247"/>
      <c r="C64" s="248"/>
      <c r="D64" s="258">
        <v>61</v>
      </c>
      <c r="E64" s="259"/>
      <c r="F64" s="270"/>
      <c r="G64" s="271"/>
      <c r="H64" s="272"/>
      <c r="I64" s="272"/>
      <c r="J64" s="254">
        <f t="shared" si="1"/>
        <v>0</v>
      </c>
      <c r="K64" s="273"/>
      <c r="L64" s="274"/>
      <c r="M64" s="28" t="str">
        <f t="shared" si="0"/>
        <v/>
      </c>
    </row>
    <row r="65" spans="1:13" ht="13.5" customHeight="1" x14ac:dyDescent="0.15">
      <c r="A65" s="246"/>
      <c r="B65" s="247"/>
      <c r="C65" s="248"/>
      <c r="D65" s="249">
        <v>62</v>
      </c>
      <c r="E65" s="250"/>
      <c r="F65" s="251"/>
      <c r="G65" s="252"/>
      <c r="H65" s="253"/>
      <c r="I65" s="253"/>
      <c r="J65" s="254">
        <f t="shared" si="1"/>
        <v>0</v>
      </c>
      <c r="K65" s="255"/>
      <c r="L65" s="256"/>
      <c r="M65" s="28" t="str">
        <f t="shared" si="0"/>
        <v/>
      </c>
    </row>
    <row r="66" spans="1:13" ht="13.5" customHeight="1" x14ac:dyDescent="0.15">
      <c r="A66" s="246"/>
      <c r="B66" s="247"/>
      <c r="C66" s="248"/>
      <c r="D66" s="249">
        <v>63</v>
      </c>
      <c r="E66" s="250"/>
      <c r="F66" s="251"/>
      <c r="G66" s="252"/>
      <c r="H66" s="253"/>
      <c r="I66" s="253"/>
      <c r="J66" s="254">
        <f t="shared" si="1"/>
        <v>0</v>
      </c>
      <c r="K66" s="255"/>
      <c r="L66" s="256"/>
      <c r="M66" s="28" t="str">
        <f t="shared" si="0"/>
        <v/>
      </c>
    </row>
    <row r="67" spans="1:13" ht="13.5" customHeight="1" x14ac:dyDescent="0.15">
      <c r="A67" s="246"/>
      <c r="B67" s="247"/>
      <c r="C67" s="248"/>
      <c r="D67" s="249">
        <v>64</v>
      </c>
      <c r="E67" s="250"/>
      <c r="F67" s="251"/>
      <c r="G67" s="252"/>
      <c r="H67" s="253"/>
      <c r="I67" s="253"/>
      <c r="J67" s="254">
        <f t="shared" si="1"/>
        <v>0</v>
      </c>
      <c r="K67" s="255"/>
      <c r="L67" s="256"/>
      <c r="M67" s="28" t="str">
        <f t="shared" si="0"/>
        <v/>
      </c>
    </row>
    <row r="68" spans="1:13" ht="13.5" customHeight="1" x14ac:dyDescent="0.15">
      <c r="A68" s="246"/>
      <c r="B68" s="247"/>
      <c r="C68" s="248"/>
      <c r="D68" s="258">
        <v>65</v>
      </c>
      <c r="E68" s="250"/>
      <c r="F68" s="251"/>
      <c r="G68" s="252"/>
      <c r="H68" s="253"/>
      <c r="I68" s="253"/>
      <c r="J68" s="254">
        <f t="shared" si="1"/>
        <v>0</v>
      </c>
      <c r="K68" s="255"/>
      <c r="L68" s="256"/>
      <c r="M68" s="28" t="str">
        <f t="shared" ref="M68:M102" si="2">IF(K68="◎",J68,"")</f>
        <v/>
      </c>
    </row>
    <row r="69" spans="1:13" ht="13.5" customHeight="1" x14ac:dyDescent="0.15">
      <c r="A69" s="246"/>
      <c r="B69" s="247"/>
      <c r="C69" s="248"/>
      <c r="D69" s="249">
        <v>66</v>
      </c>
      <c r="E69" s="250"/>
      <c r="F69" s="251"/>
      <c r="G69" s="252"/>
      <c r="H69" s="253"/>
      <c r="I69" s="253"/>
      <c r="J69" s="254">
        <f t="shared" si="1"/>
        <v>0</v>
      </c>
      <c r="K69" s="255"/>
      <c r="L69" s="256"/>
      <c r="M69" s="28" t="str">
        <f t="shared" si="2"/>
        <v/>
      </c>
    </row>
    <row r="70" spans="1:13" ht="13.5" customHeight="1" x14ac:dyDescent="0.15">
      <c r="A70" s="246"/>
      <c r="B70" s="247"/>
      <c r="C70" s="248"/>
      <c r="D70" s="249">
        <v>67</v>
      </c>
      <c r="E70" s="250"/>
      <c r="F70" s="251"/>
      <c r="G70" s="252"/>
      <c r="H70" s="253"/>
      <c r="I70" s="253"/>
      <c r="J70" s="254">
        <f t="shared" ref="J70:J89" si="3">G70*H70*I70</f>
        <v>0</v>
      </c>
      <c r="K70" s="255"/>
      <c r="L70" s="256"/>
      <c r="M70" s="28" t="str">
        <f t="shared" si="2"/>
        <v/>
      </c>
    </row>
    <row r="71" spans="1:13" ht="13.5" customHeight="1" x14ac:dyDescent="0.15">
      <c r="A71" s="246"/>
      <c r="B71" s="247"/>
      <c r="C71" s="248"/>
      <c r="D71" s="249">
        <v>68</v>
      </c>
      <c r="E71" s="250"/>
      <c r="F71" s="251"/>
      <c r="G71" s="252"/>
      <c r="H71" s="253"/>
      <c r="I71" s="253"/>
      <c r="J71" s="254">
        <f t="shared" si="3"/>
        <v>0</v>
      </c>
      <c r="K71" s="255"/>
      <c r="L71" s="256"/>
      <c r="M71" s="28" t="str">
        <f t="shared" si="2"/>
        <v/>
      </c>
    </row>
    <row r="72" spans="1:13" ht="13.5" customHeight="1" x14ac:dyDescent="0.15">
      <c r="A72" s="246"/>
      <c r="B72" s="247"/>
      <c r="C72" s="248"/>
      <c r="D72" s="258">
        <v>69</v>
      </c>
      <c r="E72" s="250"/>
      <c r="F72" s="251"/>
      <c r="G72" s="252"/>
      <c r="H72" s="253"/>
      <c r="I72" s="253"/>
      <c r="J72" s="254">
        <f t="shared" si="3"/>
        <v>0</v>
      </c>
      <c r="K72" s="255"/>
      <c r="L72" s="256"/>
      <c r="M72" s="28" t="str">
        <f t="shared" si="2"/>
        <v/>
      </c>
    </row>
    <row r="73" spans="1:13" ht="13.5" customHeight="1" x14ac:dyDescent="0.15">
      <c r="A73" s="246"/>
      <c r="B73" s="247"/>
      <c r="C73" s="248"/>
      <c r="D73" s="268">
        <v>70</v>
      </c>
      <c r="E73" s="250"/>
      <c r="F73" s="250"/>
      <c r="G73" s="264"/>
      <c r="H73" s="265"/>
      <c r="I73" s="265"/>
      <c r="J73" s="254">
        <f t="shared" si="3"/>
        <v>0</v>
      </c>
      <c r="K73" s="266"/>
      <c r="L73" s="267"/>
      <c r="M73" s="28" t="str">
        <f t="shared" si="2"/>
        <v/>
      </c>
    </row>
    <row r="74" spans="1:13" ht="13.5" customHeight="1" x14ac:dyDescent="0.15">
      <c r="A74" s="246"/>
      <c r="B74" s="247"/>
      <c r="C74" s="248"/>
      <c r="D74" s="278">
        <v>71</v>
      </c>
      <c r="E74" s="250"/>
      <c r="F74" s="251"/>
      <c r="G74" s="252"/>
      <c r="H74" s="253"/>
      <c r="I74" s="253"/>
      <c r="J74" s="254">
        <f t="shared" si="3"/>
        <v>0</v>
      </c>
      <c r="K74" s="255"/>
      <c r="L74" s="256"/>
      <c r="M74" s="28" t="str">
        <f t="shared" si="2"/>
        <v/>
      </c>
    </row>
    <row r="75" spans="1:13" ht="13.5" customHeight="1" x14ac:dyDescent="0.15">
      <c r="A75" s="246"/>
      <c r="B75" s="247"/>
      <c r="C75" s="248"/>
      <c r="D75" s="278">
        <v>72</v>
      </c>
      <c r="E75" s="250"/>
      <c r="F75" s="251"/>
      <c r="G75" s="252"/>
      <c r="H75" s="253"/>
      <c r="I75" s="253"/>
      <c r="J75" s="254">
        <f t="shared" si="3"/>
        <v>0</v>
      </c>
      <c r="K75" s="255"/>
      <c r="L75" s="256"/>
      <c r="M75" s="28" t="str">
        <f t="shared" si="2"/>
        <v/>
      </c>
    </row>
    <row r="76" spans="1:13" ht="13.5" customHeight="1" x14ac:dyDescent="0.15">
      <c r="A76" s="246"/>
      <c r="B76" s="247"/>
      <c r="C76" s="248"/>
      <c r="D76" s="279">
        <v>73</v>
      </c>
      <c r="E76" s="250"/>
      <c r="F76" s="251"/>
      <c r="G76" s="252"/>
      <c r="H76" s="253"/>
      <c r="I76" s="253"/>
      <c r="J76" s="254">
        <f t="shared" si="3"/>
        <v>0</v>
      </c>
      <c r="K76" s="255"/>
      <c r="L76" s="256"/>
      <c r="M76" s="28" t="str">
        <f t="shared" si="2"/>
        <v/>
      </c>
    </row>
    <row r="77" spans="1:13" ht="13.5" customHeight="1" x14ac:dyDescent="0.15">
      <c r="A77" s="246"/>
      <c r="B77" s="247"/>
      <c r="C77" s="248"/>
      <c r="D77" s="278">
        <v>74</v>
      </c>
      <c r="E77" s="250"/>
      <c r="F77" s="251"/>
      <c r="G77" s="252"/>
      <c r="H77" s="253"/>
      <c r="I77" s="253"/>
      <c r="J77" s="254">
        <f t="shared" si="3"/>
        <v>0</v>
      </c>
      <c r="K77" s="255"/>
      <c r="L77" s="256"/>
      <c r="M77" s="28" t="str">
        <f t="shared" si="2"/>
        <v/>
      </c>
    </row>
    <row r="78" spans="1:13" ht="13.5" customHeight="1" x14ac:dyDescent="0.15">
      <c r="A78" s="246"/>
      <c r="B78" s="247"/>
      <c r="C78" s="248"/>
      <c r="D78" s="278">
        <v>75</v>
      </c>
      <c r="E78" s="250"/>
      <c r="F78" s="251"/>
      <c r="G78" s="252"/>
      <c r="H78" s="253"/>
      <c r="I78" s="253"/>
      <c r="J78" s="254">
        <f t="shared" si="3"/>
        <v>0</v>
      </c>
      <c r="K78" s="255"/>
      <c r="L78" s="256"/>
      <c r="M78" s="28" t="str">
        <f t="shared" si="2"/>
        <v/>
      </c>
    </row>
    <row r="79" spans="1:13" ht="13.5" customHeight="1" x14ac:dyDescent="0.15">
      <c r="A79" s="246"/>
      <c r="B79" s="247"/>
      <c r="C79" s="248"/>
      <c r="D79" s="278">
        <v>76</v>
      </c>
      <c r="E79" s="250"/>
      <c r="F79" s="251"/>
      <c r="G79" s="252"/>
      <c r="H79" s="253"/>
      <c r="I79" s="253"/>
      <c r="J79" s="254">
        <f t="shared" si="3"/>
        <v>0</v>
      </c>
      <c r="K79" s="255"/>
      <c r="L79" s="256"/>
      <c r="M79" s="28" t="str">
        <f t="shared" si="2"/>
        <v/>
      </c>
    </row>
    <row r="80" spans="1:13" ht="13.5" customHeight="1" x14ac:dyDescent="0.15">
      <c r="A80" s="246"/>
      <c r="B80" s="247"/>
      <c r="C80" s="248"/>
      <c r="D80" s="279">
        <v>77</v>
      </c>
      <c r="E80" s="250"/>
      <c r="F80" s="251"/>
      <c r="G80" s="252"/>
      <c r="H80" s="253"/>
      <c r="I80" s="253"/>
      <c r="J80" s="254">
        <f t="shared" si="3"/>
        <v>0</v>
      </c>
      <c r="K80" s="255"/>
      <c r="L80" s="256"/>
      <c r="M80" s="28" t="str">
        <f t="shared" si="2"/>
        <v/>
      </c>
    </row>
    <row r="81" spans="1:13" ht="13.5" customHeight="1" x14ac:dyDescent="0.15">
      <c r="A81" s="246"/>
      <c r="B81" s="247"/>
      <c r="C81" s="248"/>
      <c r="D81" s="278">
        <v>78</v>
      </c>
      <c r="E81" s="250"/>
      <c r="F81" s="251"/>
      <c r="G81" s="252"/>
      <c r="H81" s="253"/>
      <c r="I81" s="253"/>
      <c r="J81" s="254">
        <f t="shared" si="3"/>
        <v>0</v>
      </c>
      <c r="K81" s="255"/>
      <c r="L81" s="256"/>
      <c r="M81" s="28" t="str">
        <f t="shared" si="2"/>
        <v/>
      </c>
    </row>
    <row r="82" spans="1:13" ht="13.5" customHeight="1" x14ac:dyDescent="0.15">
      <c r="A82" s="246"/>
      <c r="B82" s="247"/>
      <c r="C82" s="248"/>
      <c r="D82" s="278">
        <v>79</v>
      </c>
      <c r="E82" s="250"/>
      <c r="F82" s="251"/>
      <c r="G82" s="252"/>
      <c r="H82" s="253"/>
      <c r="I82" s="253"/>
      <c r="J82" s="254">
        <f t="shared" si="3"/>
        <v>0</v>
      </c>
      <c r="K82" s="255"/>
      <c r="L82" s="256"/>
      <c r="M82" s="28" t="str">
        <f t="shared" si="2"/>
        <v/>
      </c>
    </row>
    <row r="83" spans="1:13" ht="13.5" customHeight="1" x14ac:dyDescent="0.15">
      <c r="A83" s="246"/>
      <c r="B83" s="247"/>
      <c r="C83" s="248"/>
      <c r="D83" s="278">
        <v>80</v>
      </c>
      <c r="E83" s="251"/>
      <c r="F83" s="251"/>
      <c r="G83" s="252"/>
      <c r="H83" s="253"/>
      <c r="I83" s="253"/>
      <c r="J83" s="254">
        <f t="shared" si="3"/>
        <v>0</v>
      </c>
      <c r="K83" s="255"/>
      <c r="L83" s="256"/>
      <c r="M83" s="28" t="str">
        <f t="shared" si="2"/>
        <v/>
      </c>
    </row>
    <row r="84" spans="1:13" ht="13.5" customHeight="1" x14ac:dyDescent="0.15">
      <c r="A84" s="246"/>
      <c r="B84" s="247"/>
      <c r="C84" s="248"/>
      <c r="D84" s="258">
        <v>81</v>
      </c>
      <c r="E84" s="259"/>
      <c r="F84" s="270"/>
      <c r="G84" s="271"/>
      <c r="H84" s="272"/>
      <c r="I84" s="272"/>
      <c r="J84" s="254">
        <f t="shared" si="3"/>
        <v>0</v>
      </c>
      <c r="K84" s="273"/>
      <c r="L84" s="274"/>
      <c r="M84" s="28" t="str">
        <f t="shared" si="2"/>
        <v/>
      </c>
    </row>
    <row r="85" spans="1:13" ht="13.5" customHeight="1" x14ac:dyDescent="0.15">
      <c r="A85" s="246"/>
      <c r="B85" s="247"/>
      <c r="C85" s="248"/>
      <c r="D85" s="249">
        <v>82</v>
      </c>
      <c r="E85" s="250"/>
      <c r="F85" s="251"/>
      <c r="G85" s="252"/>
      <c r="H85" s="253"/>
      <c r="I85" s="253"/>
      <c r="J85" s="254">
        <f t="shared" si="3"/>
        <v>0</v>
      </c>
      <c r="K85" s="255"/>
      <c r="L85" s="256"/>
      <c r="M85" s="28" t="str">
        <f t="shared" si="2"/>
        <v/>
      </c>
    </row>
    <row r="86" spans="1:13" ht="13.5" customHeight="1" x14ac:dyDescent="0.15">
      <c r="A86" s="246"/>
      <c r="B86" s="247"/>
      <c r="C86" s="248"/>
      <c r="D86" s="249">
        <v>83</v>
      </c>
      <c r="E86" s="250"/>
      <c r="F86" s="251"/>
      <c r="G86" s="252"/>
      <c r="H86" s="253"/>
      <c r="I86" s="253"/>
      <c r="J86" s="254">
        <f t="shared" si="3"/>
        <v>0</v>
      </c>
      <c r="K86" s="255"/>
      <c r="L86" s="256"/>
      <c r="M86" s="28" t="str">
        <f t="shared" si="2"/>
        <v/>
      </c>
    </row>
    <row r="87" spans="1:13" ht="13.5" customHeight="1" x14ac:dyDescent="0.15">
      <c r="A87" s="246"/>
      <c r="B87" s="247"/>
      <c r="C87" s="248"/>
      <c r="D87" s="249">
        <v>84</v>
      </c>
      <c r="E87" s="250"/>
      <c r="F87" s="251"/>
      <c r="G87" s="252"/>
      <c r="H87" s="253"/>
      <c r="I87" s="253"/>
      <c r="J87" s="254">
        <f t="shared" si="3"/>
        <v>0</v>
      </c>
      <c r="K87" s="255"/>
      <c r="L87" s="256"/>
      <c r="M87" s="28" t="str">
        <f t="shared" si="2"/>
        <v/>
      </c>
    </row>
    <row r="88" spans="1:13" ht="13.5" customHeight="1" x14ac:dyDescent="0.15">
      <c r="A88" s="246"/>
      <c r="B88" s="247"/>
      <c r="C88" s="248"/>
      <c r="D88" s="258">
        <v>85</v>
      </c>
      <c r="E88" s="250"/>
      <c r="F88" s="251"/>
      <c r="G88" s="252"/>
      <c r="H88" s="253"/>
      <c r="I88" s="253"/>
      <c r="J88" s="254">
        <f t="shared" si="3"/>
        <v>0</v>
      </c>
      <c r="K88" s="255"/>
      <c r="L88" s="256"/>
      <c r="M88" s="28" t="str">
        <f t="shared" si="2"/>
        <v/>
      </c>
    </row>
    <row r="89" spans="1:13" ht="13.5" customHeight="1" x14ac:dyDescent="0.15">
      <c r="A89" s="246"/>
      <c r="B89" s="247"/>
      <c r="C89" s="248"/>
      <c r="D89" s="249">
        <v>86</v>
      </c>
      <c r="E89" s="250"/>
      <c r="F89" s="251"/>
      <c r="G89" s="252"/>
      <c r="H89" s="253"/>
      <c r="I89" s="253"/>
      <c r="J89" s="254">
        <f t="shared" si="3"/>
        <v>0</v>
      </c>
      <c r="K89" s="255"/>
      <c r="L89" s="256"/>
      <c r="M89" s="28" t="str">
        <f t="shared" si="2"/>
        <v/>
      </c>
    </row>
    <row r="90" spans="1:13" ht="13.5" customHeight="1" x14ac:dyDescent="0.15">
      <c r="A90" s="246"/>
      <c r="B90" s="247"/>
      <c r="C90" s="248"/>
      <c r="D90" s="249">
        <v>87</v>
      </c>
      <c r="E90" s="250"/>
      <c r="F90" s="251"/>
      <c r="G90" s="252"/>
      <c r="H90" s="253"/>
      <c r="I90" s="253"/>
      <c r="J90" s="254">
        <f t="shared" ref="J90:J103" si="4">G90*H90*I90</f>
        <v>0</v>
      </c>
      <c r="K90" s="255"/>
      <c r="L90" s="256"/>
      <c r="M90" s="28" t="str">
        <f t="shared" si="2"/>
        <v/>
      </c>
    </row>
    <row r="91" spans="1:13" ht="13.5" customHeight="1" x14ac:dyDescent="0.15">
      <c r="A91" s="246"/>
      <c r="B91" s="247"/>
      <c r="C91" s="248"/>
      <c r="D91" s="249">
        <v>88</v>
      </c>
      <c r="E91" s="250"/>
      <c r="F91" s="251"/>
      <c r="G91" s="252"/>
      <c r="H91" s="253"/>
      <c r="I91" s="253"/>
      <c r="J91" s="254">
        <f t="shared" si="4"/>
        <v>0</v>
      </c>
      <c r="K91" s="255"/>
      <c r="L91" s="256"/>
      <c r="M91" s="28" t="str">
        <f t="shared" si="2"/>
        <v/>
      </c>
    </row>
    <row r="92" spans="1:13" ht="13.5" customHeight="1" x14ac:dyDescent="0.15">
      <c r="A92" s="246"/>
      <c r="B92" s="247"/>
      <c r="C92" s="248"/>
      <c r="D92" s="258">
        <v>89</v>
      </c>
      <c r="E92" s="250"/>
      <c r="F92" s="251"/>
      <c r="G92" s="252"/>
      <c r="H92" s="253"/>
      <c r="I92" s="253"/>
      <c r="J92" s="254">
        <f t="shared" si="4"/>
        <v>0</v>
      </c>
      <c r="K92" s="255"/>
      <c r="L92" s="256"/>
      <c r="M92" s="28" t="str">
        <f t="shared" si="2"/>
        <v/>
      </c>
    </row>
    <row r="93" spans="1:13" ht="13.5" customHeight="1" x14ac:dyDescent="0.15">
      <c r="A93" s="246"/>
      <c r="B93" s="247"/>
      <c r="C93" s="248"/>
      <c r="D93" s="268">
        <v>90</v>
      </c>
      <c r="E93" s="250"/>
      <c r="F93" s="250"/>
      <c r="G93" s="264"/>
      <c r="H93" s="265"/>
      <c r="I93" s="265"/>
      <c r="J93" s="254">
        <f t="shared" si="4"/>
        <v>0</v>
      </c>
      <c r="K93" s="266"/>
      <c r="L93" s="267"/>
      <c r="M93" s="28" t="str">
        <f t="shared" si="2"/>
        <v/>
      </c>
    </row>
    <row r="94" spans="1:13" ht="13.5" customHeight="1" x14ac:dyDescent="0.15">
      <c r="A94" s="246"/>
      <c r="B94" s="247"/>
      <c r="C94" s="248"/>
      <c r="D94" s="249">
        <v>91</v>
      </c>
      <c r="E94" s="251"/>
      <c r="F94" s="251"/>
      <c r="G94" s="252"/>
      <c r="H94" s="253"/>
      <c r="I94" s="253"/>
      <c r="J94" s="254">
        <f t="shared" si="4"/>
        <v>0</v>
      </c>
      <c r="K94" s="255"/>
      <c r="L94" s="256"/>
      <c r="M94" s="28" t="str">
        <f t="shared" si="2"/>
        <v/>
      </c>
    </row>
    <row r="95" spans="1:13" ht="13.5" customHeight="1" x14ac:dyDescent="0.15">
      <c r="A95" s="246"/>
      <c r="B95" s="247"/>
      <c r="C95" s="248"/>
      <c r="D95" s="249">
        <v>92</v>
      </c>
      <c r="E95" s="251"/>
      <c r="F95" s="251"/>
      <c r="G95" s="252"/>
      <c r="H95" s="253"/>
      <c r="I95" s="253"/>
      <c r="J95" s="254">
        <f t="shared" si="4"/>
        <v>0</v>
      </c>
      <c r="K95" s="255"/>
      <c r="L95" s="256"/>
      <c r="M95" s="28" t="str">
        <f t="shared" si="2"/>
        <v/>
      </c>
    </row>
    <row r="96" spans="1:13" ht="13.5" customHeight="1" x14ac:dyDescent="0.15">
      <c r="A96" s="246"/>
      <c r="B96" s="247"/>
      <c r="C96" s="248"/>
      <c r="D96" s="249">
        <v>93</v>
      </c>
      <c r="E96" s="251"/>
      <c r="F96" s="251"/>
      <c r="G96" s="252"/>
      <c r="H96" s="253"/>
      <c r="I96" s="253"/>
      <c r="J96" s="254">
        <f t="shared" si="4"/>
        <v>0</v>
      </c>
      <c r="K96" s="255"/>
      <c r="L96" s="256"/>
      <c r="M96" s="28" t="str">
        <f t="shared" si="2"/>
        <v/>
      </c>
    </row>
    <row r="97" spans="1:13" ht="13.5" customHeight="1" x14ac:dyDescent="0.15">
      <c r="A97" s="246"/>
      <c r="B97" s="247"/>
      <c r="C97" s="248"/>
      <c r="D97" s="249">
        <v>94</v>
      </c>
      <c r="E97" s="251"/>
      <c r="F97" s="251"/>
      <c r="G97" s="252"/>
      <c r="H97" s="253"/>
      <c r="I97" s="253"/>
      <c r="J97" s="254">
        <f t="shared" si="4"/>
        <v>0</v>
      </c>
      <c r="K97" s="255"/>
      <c r="L97" s="256"/>
      <c r="M97" s="28" t="str">
        <f t="shared" si="2"/>
        <v/>
      </c>
    </row>
    <row r="98" spans="1:13" ht="13.5" customHeight="1" x14ac:dyDescent="0.15">
      <c r="A98" s="246"/>
      <c r="B98" s="247"/>
      <c r="C98" s="248"/>
      <c r="D98" s="249">
        <v>95</v>
      </c>
      <c r="E98" s="251"/>
      <c r="F98" s="251"/>
      <c r="G98" s="252"/>
      <c r="H98" s="253"/>
      <c r="I98" s="253"/>
      <c r="J98" s="254">
        <f t="shared" si="4"/>
        <v>0</v>
      </c>
      <c r="K98" s="255"/>
      <c r="L98" s="256"/>
      <c r="M98" s="28" t="str">
        <f t="shared" si="2"/>
        <v/>
      </c>
    </row>
    <row r="99" spans="1:13" ht="13.5" customHeight="1" x14ac:dyDescent="0.15">
      <c r="A99" s="246"/>
      <c r="B99" s="247"/>
      <c r="C99" s="248"/>
      <c r="D99" s="249">
        <v>96</v>
      </c>
      <c r="E99" s="251"/>
      <c r="F99" s="251"/>
      <c r="G99" s="252"/>
      <c r="H99" s="253"/>
      <c r="I99" s="253"/>
      <c r="J99" s="254">
        <f t="shared" si="4"/>
        <v>0</v>
      </c>
      <c r="K99" s="255"/>
      <c r="L99" s="256"/>
      <c r="M99" s="28" t="str">
        <f t="shared" si="2"/>
        <v/>
      </c>
    </row>
    <row r="100" spans="1:13" ht="13.5" customHeight="1" x14ac:dyDescent="0.15">
      <c r="A100" s="246"/>
      <c r="B100" s="247"/>
      <c r="C100" s="248"/>
      <c r="D100" s="249">
        <v>97</v>
      </c>
      <c r="E100" s="251"/>
      <c r="F100" s="251"/>
      <c r="G100" s="252"/>
      <c r="H100" s="253"/>
      <c r="I100" s="253"/>
      <c r="J100" s="254">
        <f t="shared" si="4"/>
        <v>0</v>
      </c>
      <c r="K100" s="255"/>
      <c r="L100" s="256"/>
      <c r="M100" s="28" t="str">
        <f t="shared" si="2"/>
        <v/>
      </c>
    </row>
    <row r="101" spans="1:13" ht="13.5" customHeight="1" x14ac:dyDescent="0.15">
      <c r="A101" s="246"/>
      <c r="B101" s="247"/>
      <c r="C101" s="248"/>
      <c r="D101" s="249">
        <v>98</v>
      </c>
      <c r="E101" s="251"/>
      <c r="F101" s="251"/>
      <c r="G101" s="252"/>
      <c r="H101" s="253"/>
      <c r="I101" s="253"/>
      <c r="J101" s="254">
        <f t="shared" si="4"/>
        <v>0</v>
      </c>
      <c r="K101" s="255"/>
      <c r="L101" s="256"/>
      <c r="M101" s="28" t="str">
        <f t="shared" si="2"/>
        <v/>
      </c>
    </row>
    <row r="102" spans="1:13" ht="13.5" customHeight="1" x14ac:dyDescent="0.15">
      <c r="A102" s="246"/>
      <c r="B102" s="247"/>
      <c r="C102" s="248"/>
      <c r="D102" s="249">
        <v>99</v>
      </c>
      <c r="E102" s="251"/>
      <c r="F102" s="251"/>
      <c r="G102" s="252"/>
      <c r="H102" s="253"/>
      <c r="I102" s="253"/>
      <c r="J102" s="254">
        <f t="shared" si="4"/>
        <v>0</v>
      </c>
      <c r="K102" s="255"/>
      <c r="L102" s="256"/>
      <c r="M102" s="28" t="str">
        <f t="shared" si="2"/>
        <v/>
      </c>
    </row>
    <row r="103" spans="1:13" ht="13.5" customHeight="1" thickBot="1" x14ac:dyDescent="0.2">
      <c r="A103" s="280"/>
      <c r="B103" s="281"/>
      <c r="C103" s="471"/>
      <c r="D103" s="282">
        <v>100</v>
      </c>
      <c r="E103" s="283"/>
      <c r="F103" s="283"/>
      <c r="G103" s="284"/>
      <c r="H103" s="285"/>
      <c r="I103" s="285"/>
      <c r="J103" s="286">
        <f t="shared" si="4"/>
        <v>0</v>
      </c>
      <c r="K103" s="287"/>
      <c r="L103" s="288"/>
      <c r="M103" s="28" t="str">
        <f>IF(K103="◎",J103,"")</f>
        <v/>
      </c>
    </row>
    <row r="104" spans="1:13" s="233" customFormat="1" ht="13.5" customHeight="1" x14ac:dyDescent="0.15">
      <c r="A104" s="226"/>
      <c r="B104" s="227"/>
      <c r="C104" s="228"/>
      <c r="D104" s="225"/>
      <c r="E104" s="227"/>
      <c r="F104" s="227"/>
      <c r="G104" s="229"/>
      <c r="H104" s="230"/>
      <c r="I104" s="230"/>
      <c r="J104" s="231"/>
      <c r="K104" s="226"/>
      <c r="L104" s="227"/>
      <c r="M104" s="232"/>
    </row>
    <row r="105" spans="1:13" ht="24" customHeight="1" thickBot="1" x14ac:dyDescent="0.2">
      <c r="D105" s="27"/>
      <c r="F105" s="27" t="s">
        <v>11</v>
      </c>
      <c r="G105" s="27"/>
    </row>
    <row r="106" spans="1:13" ht="24" customHeight="1" thickBot="1" x14ac:dyDescent="0.2">
      <c r="D106" s="45"/>
      <c r="F106" s="429" t="s">
        <v>90</v>
      </c>
      <c r="G106" s="224" t="s">
        <v>237</v>
      </c>
      <c r="H106" s="600" t="s">
        <v>213</v>
      </c>
      <c r="I106" s="600"/>
      <c r="J106" s="600" t="s">
        <v>232</v>
      </c>
      <c r="K106" s="601"/>
    </row>
    <row r="107" spans="1:13" ht="14.25" thickTop="1" x14ac:dyDescent="0.15">
      <c r="D107" s="65"/>
      <c r="F107" s="291" t="s">
        <v>80</v>
      </c>
      <c r="G107" s="221">
        <f>SUMIF($E$4:$E$103,F107,$J$4:$J$103)</f>
        <v>90000</v>
      </c>
      <c r="H107" s="602">
        <f>SUMIF($E$4:$E$103,F107,$M$4:$M$103)</f>
        <v>25000</v>
      </c>
      <c r="I107" s="602"/>
      <c r="J107" s="602">
        <f t="shared" ref="J107:J115" si="5">G107-H107</f>
        <v>65000</v>
      </c>
      <c r="K107" s="603"/>
    </row>
    <row r="108" spans="1:13" x14ac:dyDescent="0.15">
      <c r="D108" s="65"/>
      <c r="F108" s="292" t="s">
        <v>81</v>
      </c>
      <c r="G108" s="221">
        <f t="shared" ref="G108:G115" si="6">SUMIF($E$4:$E$103,F108,$J$4:$J$103)</f>
        <v>113620</v>
      </c>
      <c r="H108" s="594">
        <f t="shared" ref="H108:H114" si="7">SUMIF($E$4:$E$103,F108,$M$4:$M$103)</f>
        <v>0</v>
      </c>
      <c r="I108" s="594"/>
      <c r="J108" s="594">
        <f t="shared" si="5"/>
        <v>113620</v>
      </c>
      <c r="K108" s="595"/>
    </row>
    <row r="109" spans="1:13" x14ac:dyDescent="0.15">
      <c r="D109" s="65"/>
      <c r="F109" s="292" t="s">
        <v>105</v>
      </c>
      <c r="G109" s="221">
        <f t="shared" si="6"/>
        <v>442650</v>
      </c>
      <c r="H109" s="594">
        <f t="shared" si="7"/>
        <v>0</v>
      </c>
      <c r="I109" s="594"/>
      <c r="J109" s="594">
        <f t="shared" si="5"/>
        <v>442650</v>
      </c>
      <c r="K109" s="595"/>
    </row>
    <row r="110" spans="1:13" x14ac:dyDescent="0.15">
      <c r="D110" s="65"/>
      <c r="F110" s="292" t="s">
        <v>106</v>
      </c>
      <c r="G110" s="221">
        <f t="shared" si="6"/>
        <v>0</v>
      </c>
      <c r="H110" s="594">
        <f t="shared" si="7"/>
        <v>0</v>
      </c>
      <c r="I110" s="594"/>
      <c r="J110" s="594">
        <f t="shared" si="5"/>
        <v>0</v>
      </c>
      <c r="K110" s="595"/>
    </row>
    <row r="111" spans="1:13" x14ac:dyDescent="0.15">
      <c r="D111" s="65"/>
      <c r="F111" s="292" t="s">
        <v>82</v>
      </c>
      <c r="G111" s="221">
        <f t="shared" si="6"/>
        <v>28000</v>
      </c>
      <c r="H111" s="594">
        <f t="shared" si="7"/>
        <v>0</v>
      </c>
      <c r="I111" s="594"/>
      <c r="J111" s="594">
        <f t="shared" si="5"/>
        <v>28000</v>
      </c>
      <c r="K111" s="595"/>
    </row>
    <row r="112" spans="1:13" x14ac:dyDescent="0.15">
      <c r="D112" s="65"/>
      <c r="F112" s="292" t="s">
        <v>83</v>
      </c>
      <c r="G112" s="221">
        <f t="shared" si="6"/>
        <v>41040</v>
      </c>
      <c r="H112" s="594">
        <f t="shared" si="7"/>
        <v>0</v>
      </c>
      <c r="I112" s="594"/>
      <c r="J112" s="594">
        <f t="shared" si="5"/>
        <v>41040</v>
      </c>
      <c r="K112" s="595"/>
    </row>
    <row r="113" spans="4:11" x14ac:dyDescent="0.15">
      <c r="D113" s="65"/>
      <c r="F113" s="292" t="s">
        <v>84</v>
      </c>
      <c r="G113" s="221">
        <f t="shared" si="6"/>
        <v>35000</v>
      </c>
      <c r="H113" s="594">
        <f t="shared" si="7"/>
        <v>0</v>
      </c>
      <c r="I113" s="594"/>
      <c r="J113" s="594">
        <f t="shared" si="5"/>
        <v>35000</v>
      </c>
      <c r="K113" s="595"/>
    </row>
    <row r="114" spans="4:11" x14ac:dyDescent="0.15">
      <c r="D114" s="65"/>
      <c r="F114" s="292" t="s">
        <v>85</v>
      </c>
      <c r="G114" s="221">
        <f t="shared" si="6"/>
        <v>0</v>
      </c>
      <c r="H114" s="594">
        <f t="shared" si="7"/>
        <v>0</v>
      </c>
      <c r="I114" s="594"/>
      <c r="J114" s="594">
        <f t="shared" si="5"/>
        <v>0</v>
      </c>
      <c r="K114" s="595"/>
    </row>
    <row r="115" spans="4:11" ht="14.25" thickBot="1" x14ac:dyDescent="0.2">
      <c r="D115" s="65"/>
      <c r="F115" s="425" t="s">
        <v>117</v>
      </c>
      <c r="G115" s="426">
        <f t="shared" si="6"/>
        <v>50080</v>
      </c>
      <c r="H115" s="596">
        <f>SUMIF($E$4:$E$103,F115,$M$4:$M$103)+'1-3'!F121</f>
        <v>11000</v>
      </c>
      <c r="I115" s="596"/>
      <c r="J115" s="596">
        <f t="shared" si="5"/>
        <v>39080</v>
      </c>
      <c r="K115" s="597"/>
    </row>
    <row r="116" spans="4:11" ht="15" thickTop="1" thickBot="1" x14ac:dyDescent="0.2">
      <c r="D116" s="45"/>
      <c r="F116" s="423" t="s">
        <v>11</v>
      </c>
      <c r="G116" s="424">
        <f>SUM(G107:G115)</f>
        <v>800390</v>
      </c>
      <c r="H116" s="598">
        <f>SUM(H107:I115)</f>
        <v>36000</v>
      </c>
      <c r="I116" s="598"/>
      <c r="J116" s="598">
        <f>SUM(J107:K115)</f>
        <v>764390</v>
      </c>
      <c r="K116" s="599"/>
    </row>
  </sheetData>
  <sheetProtection sheet="1" formatCells="0" selectLockedCells="1"/>
  <mergeCells count="22">
    <mergeCell ref="H106:I106"/>
    <mergeCell ref="H107:I107"/>
    <mergeCell ref="H108:I108"/>
    <mergeCell ref="H109:I109"/>
    <mergeCell ref="H110:I110"/>
    <mergeCell ref="H111:I111"/>
    <mergeCell ref="H112:I112"/>
    <mergeCell ref="H113:I113"/>
    <mergeCell ref="H114:I114"/>
    <mergeCell ref="H115:I115"/>
    <mergeCell ref="H116:I116"/>
    <mergeCell ref="J106:K106"/>
    <mergeCell ref="J107:K107"/>
    <mergeCell ref="J108:K108"/>
    <mergeCell ref="J109:K109"/>
    <mergeCell ref="J110:K110"/>
    <mergeCell ref="J111:K111"/>
    <mergeCell ref="J112:K112"/>
    <mergeCell ref="J113:K113"/>
    <mergeCell ref="J114:K114"/>
    <mergeCell ref="J115:K115"/>
    <mergeCell ref="J116:K116"/>
  </mergeCells>
  <phoneticPr fontId="2"/>
  <conditionalFormatting sqref="B2:J2 J4:J104">
    <cfRule type="cellIs" dxfId="22" priority="6" stopIfTrue="1" operator="equal">
      <formula>0</formula>
    </cfRule>
  </conditionalFormatting>
  <dataValidations count="2">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 type="list" allowBlank="1" showInputMessage="1" showErrorMessage="1" sqref="K4:K104">
      <formula1>"◎"</formula1>
    </dataValidation>
  </dataValidations>
  <pageMargins left="0.39370078740157483" right="0.39370078740157483" top="0.59055118110236227" bottom="0.59055118110236227" header="0.31496062992125984" footer="0.27559055118110237"/>
  <pageSetup paperSize="9" scale="85" fitToHeight="0" orientation="landscape" r:id="rId1"/>
  <headerFooter>
    <oddHeader>&amp;R（様式１－２）</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tint="0.39997558519241921"/>
  </sheetPr>
  <dimension ref="A1:F122"/>
  <sheetViews>
    <sheetView showZeros="0" view="pageBreakPreview" zoomScaleNormal="100" zoomScaleSheetLayoutView="100" workbookViewId="0">
      <pane ySplit="3" topLeftCell="A82" activePane="bottomLeft" state="frozen"/>
      <selection activeCell="H7" sqref="H7:K7"/>
      <selection pane="bottomLeft" activeCell="H7" sqref="H7:K7"/>
    </sheetView>
  </sheetViews>
  <sheetFormatPr defaultRowHeight="13.5" x14ac:dyDescent="0.15"/>
  <cols>
    <col min="1" max="1" width="5.625" style="9" customWidth="1"/>
    <col min="2" max="2" width="7.625" style="79" customWidth="1"/>
    <col min="3" max="3" width="5.625" style="79" customWidth="1"/>
    <col min="4" max="4" width="55.625" style="7" customWidth="1"/>
    <col min="5" max="5" width="13.125" style="7" customWidth="1"/>
    <col min="6" max="6" width="13.125" style="9" customWidth="1"/>
    <col min="7" max="16384" width="9" style="7"/>
  </cols>
  <sheetData>
    <row r="1" spans="1:6" ht="24" customHeight="1" thickBot="1" x14ac:dyDescent="0.2">
      <c r="A1" s="586" t="s">
        <v>218</v>
      </c>
      <c r="B1" s="586"/>
      <c r="C1" s="586"/>
      <c r="D1" s="586"/>
      <c r="E1" s="586"/>
      <c r="F1" s="586"/>
    </row>
    <row r="2" spans="1:6" ht="15" customHeight="1" thickBot="1" x14ac:dyDescent="0.2">
      <c r="A2" s="8"/>
      <c r="B2" s="7" t="s">
        <v>196</v>
      </c>
      <c r="C2" s="85"/>
      <c r="E2" s="70" t="s">
        <v>234</v>
      </c>
      <c r="F2" s="459">
        <f>SUM(E4:E118)</f>
        <v>50080</v>
      </c>
    </row>
    <row r="3" spans="1:6" ht="15" customHeight="1" thickBot="1" x14ac:dyDescent="0.2">
      <c r="A3" s="97" t="s">
        <v>13</v>
      </c>
      <c r="B3" s="98" t="s">
        <v>158</v>
      </c>
      <c r="C3" s="98" t="s">
        <v>159</v>
      </c>
      <c r="D3" s="96" t="s">
        <v>14</v>
      </c>
      <c r="E3" s="39" t="s">
        <v>235</v>
      </c>
      <c r="F3" s="99" t="s">
        <v>15</v>
      </c>
    </row>
    <row r="4" spans="1:6" ht="15" customHeight="1" x14ac:dyDescent="0.15">
      <c r="A4" s="100">
        <v>1</v>
      </c>
      <c r="B4" s="155" t="s">
        <v>160</v>
      </c>
      <c r="C4" s="155" t="s">
        <v>161</v>
      </c>
      <c r="D4" s="156" t="s">
        <v>16</v>
      </c>
      <c r="E4" s="180">
        <v>8000</v>
      </c>
      <c r="F4" s="101" t="s">
        <v>308</v>
      </c>
    </row>
    <row r="5" spans="1:6" ht="15" customHeight="1" x14ac:dyDescent="0.15">
      <c r="A5" s="102">
        <v>2</v>
      </c>
      <c r="B5" s="157" t="s">
        <v>160</v>
      </c>
      <c r="C5" s="157" t="s">
        <v>161</v>
      </c>
      <c r="D5" s="158" t="s">
        <v>17</v>
      </c>
      <c r="E5" s="181"/>
      <c r="F5" s="76"/>
    </row>
    <row r="6" spans="1:6" ht="15" customHeight="1" x14ac:dyDescent="0.15">
      <c r="A6" s="102">
        <v>3</v>
      </c>
      <c r="B6" s="157" t="s">
        <v>160</v>
      </c>
      <c r="C6" s="157" t="s">
        <v>161</v>
      </c>
      <c r="D6" s="158" t="s">
        <v>18</v>
      </c>
      <c r="E6" s="181"/>
      <c r="F6" s="76"/>
    </row>
    <row r="7" spans="1:6" ht="15" customHeight="1" x14ac:dyDescent="0.15">
      <c r="A7" s="102">
        <v>4</v>
      </c>
      <c r="B7" s="157" t="s">
        <v>160</v>
      </c>
      <c r="C7" s="157" t="s">
        <v>161</v>
      </c>
      <c r="D7" s="158" t="s">
        <v>19</v>
      </c>
      <c r="E7" s="181"/>
      <c r="F7" s="76"/>
    </row>
    <row r="8" spans="1:6" ht="15" customHeight="1" x14ac:dyDescent="0.15">
      <c r="A8" s="102">
        <v>5</v>
      </c>
      <c r="B8" s="157" t="s">
        <v>160</v>
      </c>
      <c r="C8" s="157" t="s">
        <v>161</v>
      </c>
      <c r="D8" s="158" t="s">
        <v>20</v>
      </c>
      <c r="E8" s="181"/>
      <c r="F8" s="76"/>
    </row>
    <row r="9" spans="1:6" ht="15" customHeight="1" x14ac:dyDescent="0.15">
      <c r="A9" s="102">
        <v>6</v>
      </c>
      <c r="B9" s="157" t="s">
        <v>160</v>
      </c>
      <c r="C9" s="157" t="s">
        <v>161</v>
      </c>
      <c r="D9" s="158" t="s">
        <v>21</v>
      </c>
      <c r="E9" s="181"/>
      <c r="F9" s="76"/>
    </row>
    <row r="10" spans="1:6" ht="15" customHeight="1" x14ac:dyDescent="0.15">
      <c r="A10" s="102">
        <v>7</v>
      </c>
      <c r="B10" s="157" t="s">
        <v>160</v>
      </c>
      <c r="C10" s="157" t="s">
        <v>161</v>
      </c>
      <c r="D10" s="158" t="s">
        <v>22</v>
      </c>
      <c r="E10" s="181"/>
      <c r="F10" s="76"/>
    </row>
    <row r="11" spans="1:6" ht="15" customHeight="1" x14ac:dyDescent="0.15">
      <c r="A11" s="102">
        <v>8</v>
      </c>
      <c r="B11" s="157" t="s">
        <v>160</v>
      </c>
      <c r="C11" s="157" t="s">
        <v>161</v>
      </c>
      <c r="D11" s="158" t="s">
        <v>23</v>
      </c>
      <c r="E11" s="181"/>
      <c r="F11" s="76"/>
    </row>
    <row r="12" spans="1:6" ht="15" customHeight="1" x14ac:dyDescent="0.15">
      <c r="A12" s="102">
        <v>9</v>
      </c>
      <c r="B12" s="157" t="s">
        <v>160</v>
      </c>
      <c r="C12" s="157" t="s">
        <v>161</v>
      </c>
      <c r="D12" s="158" t="s">
        <v>24</v>
      </c>
      <c r="E12" s="181"/>
      <c r="F12" s="76"/>
    </row>
    <row r="13" spans="1:6" ht="15" customHeight="1" x14ac:dyDescent="0.15">
      <c r="A13" s="102">
        <v>10</v>
      </c>
      <c r="B13" s="157" t="s">
        <v>160</v>
      </c>
      <c r="C13" s="157" t="s">
        <v>161</v>
      </c>
      <c r="D13" s="158" t="s">
        <v>25</v>
      </c>
      <c r="E13" s="181"/>
      <c r="F13" s="76"/>
    </row>
    <row r="14" spans="1:6" ht="15" customHeight="1" x14ac:dyDescent="0.15">
      <c r="A14" s="102">
        <v>11</v>
      </c>
      <c r="B14" s="157" t="s">
        <v>160</v>
      </c>
      <c r="C14" s="157" t="s">
        <v>161</v>
      </c>
      <c r="D14" s="158" t="s">
        <v>26</v>
      </c>
      <c r="E14" s="181"/>
      <c r="F14" s="76"/>
    </row>
    <row r="15" spans="1:6" ht="15" customHeight="1" x14ac:dyDescent="0.15">
      <c r="A15" s="102">
        <v>12</v>
      </c>
      <c r="B15" s="157" t="s">
        <v>160</v>
      </c>
      <c r="C15" s="157" t="s">
        <v>161</v>
      </c>
      <c r="D15" s="158" t="s">
        <v>27</v>
      </c>
      <c r="E15" s="181"/>
      <c r="F15" s="76"/>
    </row>
    <row r="16" spans="1:6" ht="15" customHeight="1" x14ac:dyDescent="0.15">
      <c r="A16" s="102">
        <v>13</v>
      </c>
      <c r="B16" s="157" t="s">
        <v>160</v>
      </c>
      <c r="C16" s="157" t="s">
        <v>161</v>
      </c>
      <c r="D16" s="158" t="s">
        <v>28</v>
      </c>
      <c r="E16" s="181"/>
      <c r="F16" s="76"/>
    </row>
    <row r="17" spans="1:6" ht="15" customHeight="1" x14ac:dyDescent="0.15">
      <c r="A17" s="102">
        <v>14</v>
      </c>
      <c r="B17" s="157" t="s">
        <v>160</v>
      </c>
      <c r="C17" s="157" t="s">
        <v>161</v>
      </c>
      <c r="D17" s="158" t="s">
        <v>29</v>
      </c>
      <c r="E17" s="181"/>
      <c r="F17" s="76"/>
    </row>
    <row r="18" spans="1:6" ht="15" customHeight="1" x14ac:dyDescent="0.15">
      <c r="A18" s="102">
        <v>15</v>
      </c>
      <c r="B18" s="157" t="s">
        <v>160</v>
      </c>
      <c r="C18" s="157" t="s">
        <v>161</v>
      </c>
      <c r="D18" s="158" t="s">
        <v>72</v>
      </c>
      <c r="E18" s="181"/>
      <c r="F18" s="76"/>
    </row>
    <row r="19" spans="1:6" ht="15" customHeight="1" x14ac:dyDescent="0.15">
      <c r="A19" s="102">
        <v>16</v>
      </c>
      <c r="B19" s="157" t="s">
        <v>160</v>
      </c>
      <c r="C19" s="157" t="s">
        <v>161</v>
      </c>
      <c r="D19" s="158" t="s">
        <v>73</v>
      </c>
      <c r="E19" s="181"/>
      <c r="F19" s="76"/>
    </row>
    <row r="20" spans="1:6" ht="15" customHeight="1" x14ac:dyDescent="0.15">
      <c r="A20" s="102">
        <v>17</v>
      </c>
      <c r="B20" s="157" t="s">
        <v>160</v>
      </c>
      <c r="C20" s="157" t="s">
        <v>161</v>
      </c>
      <c r="D20" s="158" t="s">
        <v>74</v>
      </c>
      <c r="E20" s="181"/>
      <c r="F20" s="76"/>
    </row>
    <row r="21" spans="1:6" ht="15" customHeight="1" x14ac:dyDescent="0.15">
      <c r="A21" s="102">
        <v>18</v>
      </c>
      <c r="B21" s="157" t="s">
        <v>160</v>
      </c>
      <c r="C21" s="157" t="s">
        <v>161</v>
      </c>
      <c r="D21" s="158" t="s">
        <v>75</v>
      </c>
      <c r="E21" s="181"/>
      <c r="F21" s="76"/>
    </row>
    <row r="22" spans="1:6" ht="15" customHeight="1" x14ac:dyDescent="0.15">
      <c r="A22" s="102">
        <v>19</v>
      </c>
      <c r="B22" s="157" t="s">
        <v>160</v>
      </c>
      <c r="C22" s="157" t="s">
        <v>161</v>
      </c>
      <c r="D22" s="158" t="s">
        <v>76</v>
      </c>
      <c r="E22" s="181"/>
      <c r="F22" s="76"/>
    </row>
    <row r="23" spans="1:6" ht="15" customHeight="1" x14ac:dyDescent="0.15">
      <c r="A23" s="102">
        <v>20</v>
      </c>
      <c r="B23" s="157" t="s">
        <v>160</v>
      </c>
      <c r="C23" s="159" t="s">
        <v>161</v>
      </c>
      <c r="D23" s="160" t="s">
        <v>190</v>
      </c>
      <c r="E23" s="182"/>
      <c r="F23" s="105"/>
    </row>
    <row r="24" spans="1:6" ht="15" customHeight="1" x14ac:dyDescent="0.15">
      <c r="A24" s="102">
        <v>21</v>
      </c>
      <c r="B24" s="157" t="s">
        <v>160</v>
      </c>
      <c r="C24" s="161" t="s">
        <v>162</v>
      </c>
      <c r="D24" s="162" t="s">
        <v>116</v>
      </c>
      <c r="E24" s="183">
        <v>4500</v>
      </c>
      <c r="F24" s="75"/>
    </row>
    <row r="25" spans="1:6" ht="15" customHeight="1" x14ac:dyDescent="0.15">
      <c r="A25" s="102">
        <v>22</v>
      </c>
      <c r="B25" s="157" t="s">
        <v>160</v>
      </c>
      <c r="C25" s="157" t="s">
        <v>162</v>
      </c>
      <c r="D25" s="158" t="s">
        <v>180</v>
      </c>
      <c r="E25" s="181"/>
      <c r="F25" s="76"/>
    </row>
    <row r="26" spans="1:6" ht="15" customHeight="1" x14ac:dyDescent="0.15">
      <c r="A26" s="102">
        <v>23</v>
      </c>
      <c r="B26" s="157" t="s">
        <v>160</v>
      </c>
      <c r="C26" s="157" t="s">
        <v>162</v>
      </c>
      <c r="D26" s="158" t="s">
        <v>181</v>
      </c>
      <c r="E26" s="181"/>
      <c r="F26" s="76"/>
    </row>
    <row r="27" spans="1:6" ht="15" customHeight="1" x14ac:dyDescent="0.15">
      <c r="A27" s="102">
        <v>24</v>
      </c>
      <c r="B27" s="157" t="s">
        <v>160</v>
      </c>
      <c r="C27" s="157" t="s">
        <v>162</v>
      </c>
      <c r="D27" s="158" t="s">
        <v>163</v>
      </c>
      <c r="E27" s="181"/>
      <c r="F27" s="76"/>
    </row>
    <row r="28" spans="1:6" ht="15" customHeight="1" x14ac:dyDescent="0.15">
      <c r="A28" s="102">
        <v>25</v>
      </c>
      <c r="B28" s="157" t="s">
        <v>160</v>
      </c>
      <c r="C28" s="157" t="s">
        <v>162</v>
      </c>
      <c r="D28" s="158" t="s">
        <v>77</v>
      </c>
      <c r="E28" s="181"/>
      <c r="F28" s="76"/>
    </row>
    <row r="29" spans="1:6" ht="15" customHeight="1" x14ac:dyDescent="0.15">
      <c r="A29" s="102">
        <v>26</v>
      </c>
      <c r="B29" s="157" t="s">
        <v>160</v>
      </c>
      <c r="C29" s="157" t="s">
        <v>162</v>
      </c>
      <c r="D29" s="158" t="s">
        <v>78</v>
      </c>
      <c r="E29" s="181"/>
      <c r="F29" s="76"/>
    </row>
    <row r="30" spans="1:6" ht="15" customHeight="1" x14ac:dyDescent="0.15">
      <c r="A30" s="102">
        <v>27</v>
      </c>
      <c r="B30" s="157" t="s">
        <v>160</v>
      </c>
      <c r="C30" s="159" t="s">
        <v>162</v>
      </c>
      <c r="D30" s="160" t="s">
        <v>182</v>
      </c>
      <c r="E30" s="182"/>
      <c r="F30" s="105"/>
    </row>
    <row r="31" spans="1:6" ht="15" customHeight="1" x14ac:dyDescent="0.15">
      <c r="A31" s="102">
        <v>28</v>
      </c>
      <c r="B31" s="157" t="s">
        <v>160</v>
      </c>
      <c r="C31" s="165" t="s">
        <v>164</v>
      </c>
      <c r="D31" s="166" t="s">
        <v>34</v>
      </c>
      <c r="E31" s="184">
        <v>3000</v>
      </c>
      <c r="F31" s="167" t="s">
        <v>308</v>
      </c>
    </row>
    <row r="32" spans="1:6" ht="15" customHeight="1" x14ac:dyDescent="0.15">
      <c r="A32" s="102">
        <v>29</v>
      </c>
      <c r="B32" s="157" t="s">
        <v>160</v>
      </c>
      <c r="C32" s="155"/>
      <c r="D32" s="156" t="s">
        <v>46</v>
      </c>
      <c r="E32" s="180"/>
      <c r="F32" s="101"/>
    </row>
    <row r="33" spans="1:6" ht="15" customHeight="1" x14ac:dyDescent="0.15">
      <c r="A33" s="102">
        <v>30</v>
      </c>
      <c r="B33" s="157" t="s">
        <v>160</v>
      </c>
      <c r="C33" s="157"/>
      <c r="D33" s="158" t="s">
        <v>45</v>
      </c>
      <c r="E33" s="181"/>
      <c r="F33" s="76"/>
    </row>
    <row r="34" spans="1:6" ht="15" customHeight="1" x14ac:dyDescent="0.15">
      <c r="A34" s="102">
        <v>31</v>
      </c>
      <c r="B34" s="157" t="s">
        <v>160</v>
      </c>
      <c r="C34" s="157"/>
      <c r="D34" s="158" t="s">
        <v>37</v>
      </c>
      <c r="E34" s="181"/>
      <c r="F34" s="76"/>
    </row>
    <row r="35" spans="1:6" ht="15" customHeight="1" x14ac:dyDescent="0.15">
      <c r="A35" s="102">
        <v>32</v>
      </c>
      <c r="B35" s="157" t="s">
        <v>160</v>
      </c>
      <c r="C35" s="157"/>
      <c r="D35" s="158" t="s">
        <v>36</v>
      </c>
      <c r="E35" s="181"/>
      <c r="F35" s="76"/>
    </row>
    <row r="36" spans="1:6" ht="15" customHeight="1" x14ac:dyDescent="0.15">
      <c r="A36" s="102">
        <v>33</v>
      </c>
      <c r="B36" s="157" t="s">
        <v>160</v>
      </c>
      <c r="C36" s="157"/>
      <c r="D36" s="158" t="s">
        <v>39</v>
      </c>
      <c r="E36" s="181"/>
      <c r="F36" s="76"/>
    </row>
    <row r="37" spans="1:6" ht="15" customHeight="1" x14ac:dyDescent="0.15">
      <c r="A37" s="102">
        <v>34</v>
      </c>
      <c r="B37" s="157" t="s">
        <v>160</v>
      </c>
      <c r="C37" s="157"/>
      <c r="D37" s="158" t="s">
        <v>43</v>
      </c>
      <c r="E37" s="181"/>
      <c r="F37" s="76"/>
    </row>
    <row r="38" spans="1:6" ht="15" customHeight="1" x14ac:dyDescent="0.15">
      <c r="A38" s="102">
        <v>35</v>
      </c>
      <c r="B38" s="157" t="s">
        <v>160</v>
      </c>
      <c r="C38" s="157"/>
      <c r="D38" s="158" t="s">
        <v>183</v>
      </c>
      <c r="E38" s="181"/>
      <c r="F38" s="76"/>
    </row>
    <row r="39" spans="1:6" ht="15" customHeight="1" x14ac:dyDescent="0.15">
      <c r="A39" s="102">
        <v>36</v>
      </c>
      <c r="B39" s="157" t="s">
        <v>160</v>
      </c>
      <c r="C39" s="157"/>
      <c r="D39" s="158" t="s">
        <v>44</v>
      </c>
      <c r="E39" s="181"/>
      <c r="F39" s="76"/>
    </row>
    <row r="40" spans="1:6" ht="15" customHeight="1" x14ac:dyDescent="0.15">
      <c r="A40" s="102">
        <v>37</v>
      </c>
      <c r="B40" s="157" t="s">
        <v>160</v>
      </c>
      <c r="C40" s="157"/>
      <c r="D40" s="158" t="s">
        <v>40</v>
      </c>
      <c r="E40" s="181"/>
      <c r="F40" s="76"/>
    </row>
    <row r="41" spans="1:6" ht="15" customHeight="1" x14ac:dyDescent="0.15">
      <c r="A41" s="102">
        <v>38</v>
      </c>
      <c r="B41" s="157" t="s">
        <v>160</v>
      </c>
      <c r="C41" s="157"/>
      <c r="D41" s="158" t="s">
        <v>165</v>
      </c>
      <c r="E41" s="181"/>
      <c r="F41" s="76"/>
    </row>
    <row r="42" spans="1:6" ht="15" customHeight="1" x14ac:dyDescent="0.15">
      <c r="A42" s="102">
        <v>39</v>
      </c>
      <c r="B42" s="157" t="s">
        <v>160</v>
      </c>
      <c r="C42" s="157"/>
      <c r="D42" s="158" t="s">
        <v>47</v>
      </c>
      <c r="E42" s="181"/>
      <c r="F42" s="76"/>
    </row>
    <row r="43" spans="1:6" ht="15" customHeight="1" x14ac:dyDescent="0.15">
      <c r="A43" s="102">
        <v>40</v>
      </c>
      <c r="B43" s="157" t="s">
        <v>160</v>
      </c>
      <c r="C43" s="157"/>
      <c r="D43" s="158" t="s">
        <v>49</v>
      </c>
      <c r="E43" s="181"/>
      <c r="F43" s="76"/>
    </row>
    <row r="44" spans="1:6" ht="15" customHeight="1" x14ac:dyDescent="0.15">
      <c r="A44" s="102">
        <v>41</v>
      </c>
      <c r="B44" s="157" t="s">
        <v>160</v>
      </c>
      <c r="C44" s="157"/>
      <c r="D44" s="158" t="s">
        <v>48</v>
      </c>
      <c r="E44" s="181"/>
      <c r="F44" s="76"/>
    </row>
    <row r="45" spans="1:6" ht="15" customHeight="1" x14ac:dyDescent="0.15">
      <c r="A45" s="102">
        <v>42</v>
      </c>
      <c r="B45" s="157" t="s">
        <v>160</v>
      </c>
      <c r="C45" s="157"/>
      <c r="D45" s="158" t="s">
        <v>38</v>
      </c>
      <c r="E45" s="181"/>
      <c r="F45" s="76"/>
    </row>
    <row r="46" spans="1:6" ht="15" customHeight="1" x14ac:dyDescent="0.15">
      <c r="A46" s="102">
        <v>43</v>
      </c>
      <c r="B46" s="157" t="s">
        <v>160</v>
      </c>
      <c r="C46" s="157"/>
      <c r="D46" s="158" t="s">
        <v>41</v>
      </c>
      <c r="E46" s="181"/>
      <c r="F46" s="76"/>
    </row>
    <row r="47" spans="1:6" ht="15" customHeight="1" x14ac:dyDescent="0.15">
      <c r="A47" s="102">
        <v>44</v>
      </c>
      <c r="B47" s="157" t="s">
        <v>160</v>
      </c>
      <c r="C47" s="157"/>
      <c r="D47" s="158" t="s">
        <v>42</v>
      </c>
      <c r="E47" s="181"/>
      <c r="F47" s="76"/>
    </row>
    <row r="48" spans="1:6" ht="15" customHeight="1" thickBot="1" x14ac:dyDescent="0.2">
      <c r="A48" s="106">
        <v>45</v>
      </c>
      <c r="B48" s="163" t="s">
        <v>160</v>
      </c>
      <c r="C48" s="163"/>
      <c r="D48" s="164" t="s">
        <v>184</v>
      </c>
      <c r="E48" s="185">
        <v>3600</v>
      </c>
      <c r="F48" s="77"/>
    </row>
    <row r="49" spans="1:6" ht="15" customHeight="1" x14ac:dyDescent="0.15">
      <c r="A49" s="100">
        <v>46</v>
      </c>
      <c r="B49" s="155" t="s">
        <v>166</v>
      </c>
      <c r="C49" s="155" t="s">
        <v>161</v>
      </c>
      <c r="D49" s="156" t="s">
        <v>194</v>
      </c>
      <c r="E49" s="180"/>
      <c r="F49" s="101"/>
    </row>
    <row r="50" spans="1:6" ht="15" customHeight="1" x14ac:dyDescent="0.15">
      <c r="A50" s="102">
        <v>47</v>
      </c>
      <c r="B50" s="157" t="s">
        <v>166</v>
      </c>
      <c r="C50" s="157" t="s">
        <v>161</v>
      </c>
      <c r="D50" s="158" t="s">
        <v>195</v>
      </c>
      <c r="E50" s="181"/>
      <c r="F50" s="76"/>
    </row>
    <row r="51" spans="1:6" ht="15" customHeight="1" x14ac:dyDescent="0.15">
      <c r="A51" s="102">
        <v>48</v>
      </c>
      <c r="B51" s="157" t="s">
        <v>166</v>
      </c>
      <c r="C51" s="157" t="s">
        <v>161</v>
      </c>
      <c r="D51" s="158" t="s">
        <v>30</v>
      </c>
      <c r="E51" s="181"/>
      <c r="F51" s="76"/>
    </row>
    <row r="52" spans="1:6" ht="15" customHeight="1" x14ac:dyDescent="0.15">
      <c r="A52" s="102">
        <v>49</v>
      </c>
      <c r="B52" s="157" t="s">
        <v>166</v>
      </c>
      <c r="C52" s="157" t="s">
        <v>161</v>
      </c>
      <c r="D52" s="158" t="s">
        <v>185</v>
      </c>
      <c r="E52" s="181"/>
      <c r="F52" s="76"/>
    </row>
    <row r="53" spans="1:6" ht="15" customHeight="1" x14ac:dyDescent="0.15">
      <c r="A53" s="102">
        <v>50</v>
      </c>
      <c r="B53" s="157" t="s">
        <v>166</v>
      </c>
      <c r="C53" s="157" t="s">
        <v>161</v>
      </c>
      <c r="D53" s="158" t="s">
        <v>191</v>
      </c>
      <c r="E53" s="181"/>
      <c r="F53" s="76"/>
    </row>
    <row r="54" spans="1:6" ht="15" customHeight="1" x14ac:dyDescent="0.15">
      <c r="A54" s="102">
        <v>51</v>
      </c>
      <c r="B54" s="157" t="s">
        <v>166</v>
      </c>
      <c r="C54" s="157" t="s">
        <v>161</v>
      </c>
      <c r="D54" s="158" t="s">
        <v>108</v>
      </c>
      <c r="E54" s="181"/>
      <c r="F54" s="76"/>
    </row>
    <row r="55" spans="1:6" ht="15" customHeight="1" x14ac:dyDescent="0.15">
      <c r="A55" s="102">
        <v>52</v>
      </c>
      <c r="B55" s="157" t="s">
        <v>166</v>
      </c>
      <c r="C55" s="157" t="s">
        <v>161</v>
      </c>
      <c r="D55" s="158" t="s">
        <v>112</v>
      </c>
      <c r="E55" s="181"/>
      <c r="F55" s="76"/>
    </row>
    <row r="56" spans="1:6" ht="15" customHeight="1" x14ac:dyDescent="0.15">
      <c r="A56" s="102">
        <v>53</v>
      </c>
      <c r="B56" s="157" t="s">
        <v>166</v>
      </c>
      <c r="C56" s="157" t="s">
        <v>161</v>
      </c>
      <c r="D56" s="158" t="s">
        <v>113</v>
      </c>
      <c r="E56" s="181"/>
      <c r="F56" s="76"/>
    </row>
    <row r="57" spans="1:6" ht="15" customHeight="1" x14ac:dyDescent="0.15">
      <c r="A57" s="102">
        <v>54</v>
      </c>
      <c r="B57" s="157" t="s">
        <v>166</v>
      </c>
      <c r="C57" s="159" t="s">
        <v>161</v>
      </c>
      <c r="D57" s="160" t="s">
        <v>114</v>
      </c>
      <c r="E57" s="182"/>
      <c r="F57" s="105"/>
    </row>
    <row r="58" spans="1:6" ht="15" customHeight="1" x14ac:dyDescent="0.15">
      <c r="A58" s="102">
        <v>55</v>
      </c>
      <c r="B58" s="157" t="s">
        <v>166</v>
      </c>
      <c r="C58" s="155" t="s">
        <v>162</v>
      </c>
      <c r="D58" s="156" t="s">
        <v>186</v>
      </c>
      <c r="E58" s="180"/>
      <c r="F58" s="101"/>
    </row>
    <row r="59" spans="1:6" ht="15" customHeight="1" x14ac:dyDescent="0.15">
      <c r="A59" s="102">
        <v>56</v>
      </c>
      <c r="B59" s="157" t="s">
        <v>166</v>
      </c>
      <c r="C59" s="157" t="s">
        <v>162</v>
      </c>
      <c r="D59" s="158" t="s">
        <v>167</v>
      </c>
      <c r="E59" s="181"/>
      <c r="F59" s="76"/>
    </row>
    <row r="60" spans="1:6" ht="15" customHeight="1" x14ac:dyDescent="0.15">
      <c r="A60" s="102">
        <v>57</v>
      </c>
      <c r="B60" s="157" t="s">
        <v>166</v>
      </c>
      <c r="C60" s="157" t="s">
        <v>162</v>
      </c>
      <c r="D60" s="158" t="s">
        <v>79</v>
      </c>
      <c r="E60" s="181"/>
      <c r="F60" s="76"/>
    </row>
    <row r="61" spans="1:6" ht="15" customHeight="1" x14ac:dyDescent="0.15">
      <c r="A61" s="102">
        <v>58</v>
      </c>
      <c r="B61" s="157" t="s">
        <v>166</v>
      </c>
      <c r="C61" s="157" t="s">
        <v>162</v>
      </c>
      <c r="D61" s="158" t="s">
        <v>187</v>
      </c>
      <c r="E61" s="181"/>
      <c r="F61" s="76"/>
    </row>
    <row r="62" spans="1:6" ht="15" customHeight="1" x14ac:dyDescent="0.15">
      <c r="A62" s="102">
        <v>59</v>
      </c>
      <c r="B62" s="157" t="s">
        <v>166</v>
      </c>
      <c r="C62" s="159" t="s">
        <v>162</v>
      </c>
      <c r="D62" s="160" t="s">
        <v>115</v>
      </c>
      <c r="E62" s="182"/>
      <c r="F62" s="105"/>
    </row>
    <row r="63" spans="1:6" ht="15" customHeight="1" x14ac:dyDescent="0.15">
      <c r="A63" s="102">
        <v>60</v>
      </c>
      <c r="B63" s="157" t="s">
        <v>166</v>
      </c>
      <c r="C63" s="155" t="s">
        <v>164</v>
      </c>
      <c r="D63" s="156" t="s">
        <v>107</v>
      </c>
      <c r="E63" s="180">
        <v>1800</v>
      </c>
      <c r="F63" s="101"/>
    </row>
    <row r="64" spans="1:6" ht="15" customHeight="1" x14ac:dyDescent="0.15">
      <c r="A64" s="102">
        <v>61</v>
      </c>
      <c r="B64" s="157" t="s">
        <v>166</v>
      </c>
      <c r="C64" s="159" t="s">
        <v>164</v>
      </c>
      <c r="D64" s="160" t="s">
        <v>109</v>
      </c>
      <c r="E64" s="182"/>
      <c r="F64" s="105"/>
    </row>
    <row r="65" spans="1:6" ht="15" customHeight="1" x14ac:dyDescent="0.15">
      <c r="A65" s="102">
        <v>62</v>
      </c>
      <c r="B65" s="157" t="s">
        <v>166</v>
      </c>
      <c r="C65" s="155"/>
      <c r="D65" s="156" t="s">
        <v>52</v>
      </c>
      <c r="E65" s="180"/>
      <c r="F65" s="101"/>
    </row>
    <row r="66" spans="1:6" ht="15" customHeight="1" x14ac:dyDescent="0.15">
      <c r="A66" s="102">
        <v>63</v>
      </c>
      <c r="B66" s="157" t="s">
        <v>166</v>
      </c>
      <c r="C66" s="157"/>
      <c r="D66" s="158" t="s">
        <v>51</v>
      </c>
      <c r="E66" s="181"/>
      <c r="F66" s="76"/>
    </row>
    <row r="67" spans="1:6" ht="15" customHeight="1" x14ac:dyDescent="0.15">
      <c r="A67" s="102">
        <v>64</v>
      </c>
      <c r="B67" s="157" t="s">
        <v>166</v>
      </c>
      <c r="C67" s="157"/>
      <c r="D67" s="158" t="s">
        <v>55</v>
      </c>
      <c r="E67" s="181"/>
      <c r="F67" s="76"/>
    </row>
    <row r="68" spans="1:6" ht="15" customHeight="1" x14ac:dyDescent="0.15">
      <c r="A68" s="102">
        <v>65</v>
      </c>
      <c r="B68" s="157" t="s">
        <v>166</v>
      </c>
      <c r="C68" s="157"/>
      <c r="D68" s="158" t="s">
        <v>53</v>
      </c>
      <c r="E68" s="181"/>
      <c r="F68" s="76"/>
    </row>
    <row r="69" spans="1:6" ht="15" customHeight="1" x14ac:dyDescent="0.15">
      <c r="A69" s="102">
        <v>66</v>
      </c>
      <c r="B69" s="157" t="s">
        <v>166</v>
      </c>
      <c r="C69" s="159"/>
      <c r="D69" s="160" t="s">
        <v>192</v>
      </c>
      <c r="E69" s="182"/>
      <c r="F69" s="105"/>
    </row>
    <row r="70" spans="1:6" ht="15" customHeight="1" x14ac:dyDescent="0.15">
      <c r="A70" s="102">
        <v>67</v>
      </c>
      <c r="B70" s="157" t="s">
        <v>166</v>
      </c>
      <c r="C70" s="161"/>
      <c r="D70" s="162" t="s">
        <v>54</v>
      </c>
      <c r="E70" s="183"/>
      <c r="F70" s="75"/>
    </row>
    <row r="71" spans="1:6" ht="15" customHeight="1" x14ac:dyDescent="0.15">
      <c r="A71" s="102">
        <v>68</v>
      </c>
      <c r="B71" s="157" t="s">
        <v>166</v>
      </c>
      <c r="C71" s="157"/>
      <c r="D71" s="158" t="s">
        <v>56</v>
      </c>
      <c r="E71" s="181"/>
      <c r="F71" s="76"/>
    </row>
    <row r="72" spans="1:6" ht="15" customHeight="1" x14ac:dyDescent="0.15">
      <c r="A72" s="102">
        <v>69</v>
      </c>
      <c r="B72" s="157" t="s">
        <v>166</v>
      </c>
      <c r="C72" s="157"/>
      <c r="D72" s="158" t="s">
        <v>57</v>
      </c>
      <c r="E72" s="181"/>
      <c r="F72" s="76"/>
    </row>
    <row r="73" spans="1:6" ht="15" customHeight="1" x14ac:dyDescent="0.15">
      <c r="A73" s="102">
        <v>70</v>
      </c>
      <c r="B73" s="157" t="s">
        <v>166</v>
      </c>
      <c r="C73" s="157"/>
      <c r="D73" s="158" t="s">
        <v>50</v>
      </c>
      <c r="E73" s="181"/>
      <c r="F73" s="76"/>
    </row>
    <row r="74" spans="1:6" ht="15" customHeight="1" x14ac:dyDescent="0.15">
      <c r="A74" s="102">
        <v>71</v>
      </c>
      <c r="B74" s="157" t="s">
        <v>166</v>
      </c>
      <c r="C74" s="157"/>
      <c r="D74" s="158" t="s">
        <v>100</v>
      </c>
      <c r="E74" s="181"/>
      <c r="F74" s="76"/>
    </row>
    <row r="75" spans="1:6" ht="15" customHeight="1" x14ac:dyDescent="0.15">
      <c r="A75" s="102">
        <v>72</v>
      </c>
      <c r="B75" s="157" t="s">
        <v>166</v>
      </c>
      <c r="C75" s="157"/>
      <c r="D75" s="158" t="s">
        <v>168</v>
      </c>
      <c r="E75" s="181"/>
      <c r="F75" s="76"/>
    </row>
    <row r="76" spans="1:6" ht="15" customHeight="1" x14ac:dyDescent="0.15">
      <c r="A76" s="102">
        <v>73</v>
      </c>
      <c r="B76" s="157" t="s">
        <v>166</v>
      </c>
      <c r="C76" s="157"/>
      <c r="D76" s="158" t="s">
        <v>169</v>
      </c>
      <c r="E76" s="181"/>
      <c r="F76" s="76"/>
    </row>
    <row r="77" spans="1:6" ht="15" customHeight="1" x14ac:dyDescent="0.15">
      <c r="A77" s="102">
        <v>74</v>
      </c>
      <c r="B77" s="157" t="s">
        <v>166</v>
      </c>
      <c r="C77" s="157"/>
      <c r="D77" s="158" t="s">
        <v>193</v>
      </c>
      <c r="E77" s="181"/>
      <c r="F77" s="76"/>
    </row>
    <row r="78" spans="1:6" ht="15" customHeight="1" thickBot="1" x14ac:dyDescent="0.2">
      <c r="A78" s="106">
        <v>75</v>
      </c>
      <c r="B78" s="163" t="s">
        <v>188</v>
      </c>
      <c r="C78" s="163"/>
      <c r="D78" s="164" t="s">
        <v>58</v>
      </c>
      <c r="E78" s="185"/>
      <c r="F78" s="77"/>
    </row>
    <row r="79" spans="1:6" ht="15" customHeight="1" x14ac:dyDescent="0.15">
      <c r="A79" s="100">
        <v>76</v>
      </c>
      <c r="B79" s="155" t="s">
        <v>170</v>
      </c>
      <c r="C79" s="155" t="s">
        <v>161</v>
      </c>
      <c r="D79" s="156" t="s">
        <v>31</v>
      </c>
      <c r="E79" s="180"/>
      <c r="F79" s="101"/>
    </row>
    <row r="80" spans="1:6" ht="15" customHeight="1" x14ac:dyDescent="0.15">
      <c r="A80" s="102">
        <v>77</v>
      </c>
      <c r="B80" s="157" t="s">
        <v>170</v>
      </c>
      <c r="C80" s="159" t="s">
        <v>161</v>
      </c>
      <c r="D80" s="160" t="s">
        <v>32</v>
      </c>
      <c r="E80" s="182"/>
      <c r="F80" s="105"/>
    </row>
    <row r="81" spans="1:6" ht="15" customHeight="1" x14ac:dyDescent="0.15">
      <c r="A81" s="102">
        <v>78</v>
      </c>
      <c r="B81" s="157" t="s">
        <v>170</v>
      </c>
      <c r="C81" s="165" t="s">
        <v>162</v>
      </c>
      <c r="D81" s="166" t="s">
        <v>33</v>
      </c>
      <c r="E81" s="184"/>
      <c r="F81" s="167"/>
    </row>
    <row r="82" spans="1:6" ht="15" customHeight="1" x14ac:dyDescent="0.15">
      <c r="A82" s="102">
        <v>79</v>
      </c>
      <c r="B82" s="157" t="s">
        <v>170</v>
      </c>
      <c r="C82" s="165" t="s">
        <v>164</v>
      </c>
      <c r="D82" s="166" t="s">
        <v>35</v>
      </c>
      <c r="E82" s="184">
        <v>1000</v>
      </c>
      <c r="F82" s="167"/>
    </row>
    <row r="83" spans="1:6" ht="15" customHeight="1" x14ac:dyDescent="0.15">
      <c r="A83" s="102">
        <v>80</v>
      </c>
      <c r="B83" s="157" t="s">
        <v>170</v>
      </c>
      <c r="C83" s="155"/>
      <c r="D83" s="156" t="s">
        <v>71</v>
      </c>
      <c r="E83" s="180"/>
      <c r="F83" s="101"/>
    </row>
    <row r="84" spans="1:6" ht="15" customHeight="1" x14ac:dyDescent="0.15">
      <c r="A84" s="102">
        <v>81</v>
      </c>
      <c r="B84" s="157" t="s">
        <v>170</v>
      </c>
      <c r="C84" s="157"/>
      <c r="D84" s="158" t="s">
        <v>59</v>
      </c>
      <c r="E84" s="181"/>
      <c r="F84" s="76"/>
    </row>
    <row r="85" spans="1:6" ht="15" customHeight="1" x14ac:dyDescent="0.15">
      <c r="A85" s="102">
        <v>82</v>
      </c>
      <c r="B85" s="157" t="s">
        <v>170</v>
      </c>
      <c r="C85" s="157"/>
      <c r="D85" s="158" t="s">
        <v>67</v>
      </c>
      <c r="E85" s="181">
        <v>2000</v>
      </c>
      <c r="F85" s="76"/>
    </row>
    <row r="86" spans="1:6" ht="15" customHeight="1" x14ac:dyDescent="0.15">
      <c r="A86" s="102">
        <v>83</v>
      </c>
      <c r="B86" s="157" t="s">
        <v>170</v>
      </c>
      <c r="C86" s="157"/>
      <c r="D86" s="158" t="s">
        <v>63</v>
      </c>
      <c r="E86" s="181"/>
      <c r="F86" s="76"/>
    </row>
    <row r="87" spans="1:6" ht="15" customHeight="1" x14ac:dyDescent="0.15">
      <c r="A87" s="102">
        <v>84</v>
      </c>
      <c r="B87" s="157" t="s">
        <v>170</v>
      </c>
      <c r="C87" s="157"/>
      <c r="D87" s="158" t="s">
        <v>66</v>
      </c>
      <c r="E87" s="181"/>
      <c r="F87" s="76"/>
    </row>
    <row r="88" spans="1:6" ht="15" customHeight="1" x14ac:dyDescent="0.15">
      <c r="A88" s="102">
        <v>85</v>
      </c>
      <c r="B88" s="157" t="s">
        <v>170</v>
      </c>
      <c r="C88" s="157"/>
      <c r="D88" s="158" t="s">
        <v>61</v>
      </c>
      <c r="E88" s="181">
        <v>2150</v>
      </c>
      <c r="F88" s="76"/>
    </row>
    <row r="89" spans="1:6" ht="15" customHeight="1" x14ac:dyDescent="0.15">
      <c r="A89" s="102">
        <v>86</v>
      </c>
      <c r="B89" s="157" t="s">
        <v>170</v>
      </c>
      <c r="C89" s="157"/>
      <c r="D89" s="158" t="s">
        <v>69</v>
      </c>
      <c r="E89" s="181"/>
      <c r="F89" s="76"/>
    </row>
    <row r="90" spans="1:6" ht="15" customHeight="1" x14ac:dyDescent="0.15">
      <c r="A90" s="102">
        <v>87</v>
      </c>
      <c r="B90" s="157" t="s">
        <v>170</v>
      </c>
      <c r="C90" s="157"/>
      <c r="D90" s="158" t="s">
        <v>110</v>
      </c>
      <c r="E90" s="181"/>
      <c r="F90" s="76"/>
    </row>
    <row r="91" spans="1:6" ht="15" customHeight="1" x14ac:dyDescent="0.15">
      <c r="A91" s="102">
        <v>88</v>
      </c>
      <c r="B91" s="157" t="s">
        <v>170</v>
      </c>
      <c r="C91" s="157"/>
      <c r="D91" s="158" t="s">
        <v>171</v>
      </c>
      <c r="E91" s="181"/>
      <c r="F91" s="76"/>
    </row>
    <row r="92" spans="1:6" ht="15" customHeight="1" x14ac:dyDescent="0.15">
      <c r="A92" s="102">
        <v>89</v>
      </c>
      <c r="B92" s="157" t="s">
        <v>170</v>
      </c>
      <c r="C92" s="157"/>
      <c r="D92" s="158" t="s">
        <v>70</v>
      </c>
      <c r="E92" s="181"/>
      <c r="F92" s="76"/>
    </row>
    <row r="93" spans="1:6" ht="15" customHeight="1" x14ac:dyDescent="0.15">
      <c r="A93" s="102">
        <v>90</v>
      </c>
      <c r="B93" s="157" t="s">
        <v>170</v>
      </c>
      <c r="C93" s="157"/>
      <c r="D93" s="158" t="s">
        <v>65</v>
      </c>
      <c r="E93" s="181">
        <v>2580</v>
      </c>
      <c r="F93" s="76"/>
    </row>
    <row r="94" spans="1:6" ht="15" customHeight="1" x14ac:dyDescent="0.15">
      <c r="A94" s="102">
        <v>91</v>
      </c>
      <c r="B94" s="157" t="s">
        <v>170</v>
      </c>
      <c r="C94" s="157"/>
      <c r="D94" s="158" t="s">
        <v>62</v>
      </c>
      <c r="E94" s="181">
        <v>3050</v>
      </c>
      <c r="F94" s="76"/>
    </row>
    <row r="95" spans="1:6" ht="15" customHeight="1" x14ac:dyDescent="0.15">
      <c r="A95" s="102">
        <v>92</v>
      </c>
      <c r="B95" s="157" t="s">
        <v>170</v>
      </c>
      <c r="C95" s="157"/>
      <c r="D95" s="158" t="s">
        <v>60</v>
      </c>
      <c r="E95" s="181">
        <v>4000</v>
      </c>
      <c r="F95" s="76"/>
    </row>
    <row r="96" spans="1:6" ht="15" customHeight="1" x14ac:dyDescent="0.15">
      <c r="A96" s="102">
        <v>93</v>
      </c>
      <c r="B96" s="157" t="s">
        <v>170</v>
      </c>
      <c r="C96" s="157"/>
      <c r="D96" s="158" t="s">
        <v>68</v>
      </c>
      <c r="E96" s="181">
        <v>2400</v>
      </c>
      <c r="F96" s="76"/>
    </row>
    <row r="97" spans="1:6" ht="15" customHeight="1" x14ac:dyDescent="0.15">
      <c r="A97" s="102">
        <v>94</v>
      </c>
      <c r="B97" s="157" t="s">
        <v>170</v>
      </c>
      <c r="C97" s="157"/>
      <c r="D97" s="158" t="s">
        <v>111</v>
      </c>
      <c r="E97" s="181">
        <v>5000</v>
      </c>
      <c r="F97" s="76"/>
    </row>
    <row r="98" spans="1:6" ht="15" customHeight="1" x14ac:dyDescent="0.15">
      <c r="A98" s="102">
        <v>95</v>
      </c>
      <c r="B98" s="157" t="s">
        <v>170</v>
      </c>
      <c r="C98" s="157"/>
      <c r="D98" s="158" t="s">
        <v>189</v>
      </c>
      <c r="E98" s="181"/>
      <c r="F98" s="76"/>
    </row>
    <row r="99" spans="1:6" ht="15" customHeight="1" x14ac:dyDescent="0.15">
      <c r="A99" s="102">
        <v>96</v>
      </c>
      <c r="B99" s="157" t="s">
        <v>170</v>
      </c>
      <c r="C99" s="157"/>
      <c r="D99" s="158" t="s">
        <v>64</v>
      </c>
      <c r="E99" s="181">
        <v>3000</v>
      </c>
      <c r="F99" s="76"/>
    </row>
    <row r="100" spans="1:6" ht="15" customHeight="1" x14ac:dyDescent="0.15">
      <c r="A100" s="102">
        <v>97</v>
      </c>
      <c r="B100" s="157" t="s">
        <v>170</v>
      </c>
      <c r="C100" s="157"/>
      <c r="D100" s="158" t="s">
        <v>118</v>
      </c>
      <c r="E100" s="181">
        <v>4000</v>
      </c>
      <c r="F100" s="76"/>
    </row>
    <row r="101" spans="1:6" ht="15" customHeight="1" x14ac:dyDescent="0.15">
      <c r="A101" s="102">
        <v>98</v>
      </c>
      <c r="B101" s="157" t="s">
        <v>170</v>
      </c>
      <c r="C101" s="157"/>
      <c r="D101" s="158" t="s">
        <v>152</v>
      </c>
      <c r="E101" s="181"/>
      <c r="F101" s="76"/>
    </row>
    <row r="102" spans="1:6" ht="15" customHeight="1" x14ac:dyDescent="0.15">
      <c r="A102" s="102">
        <v>99</v>
      </c>
      <c r="B102" s="103"/>
      <c r="C102" s="103"/>
      <c r="D102" s="104"/>
      <c r="E102" s="181"/>
      <c r="F102" s="76"/>
    </row>
    <row r="103" spans="1:6" ht="15" customHeight="1" thickBot="1" x14ac:dyDescent="0.2">
      <c r="A103" s="102">
        <v>100</v>
      </c>
      <c r="B103" s="103"/>
      <c r="C103" s="103"/>
      <c r="D103" s="104"/>
      <c r="E103" s="181"/>
      <c r="F103" s="76"/>
    </row>
    <row r="104" spans="1:6" ht="15" customHeight="1" x14ac:dyDescent="0.15">
      <c r="A104" s="107">
        <v>101</v>
      </c>
      <c r="B104" s="149"/>
      <c r="C104" s="149"/>
      <c r="D104" s="109"/>
      <c r="E104" s="186"/>
      <c r="F104" s="108"/>
    </row>
    <row r="105" spans="1:6" ht="15" customHeight="1" x14ac:dyDescent="0.15">
      <c r="A105" s="100">
        <v>102</v>
      </c>
      <c r="B105" s="150"/>
      <c r="C105" s="150"/>
      <c r="D105" s="110"/>
      <c r="E105" s="180"/>
      <c r="F105" s="101"/>
    </row>
    <row r="106" spans="1:6" ht="15" customHeight="1" x14ac:dyDescent="0.15">
      <c r="A106" s="102">
        <v>103</v>
      </c>
      <c r="B106" s="151"/>
      <c r="C106" s="151"/>
      <c r="D106" s="111"/>
      <c r="E106" s="181"/>
      <c r="F106" s="76"/>
    </row>
    <row r="107" spans="1:6" ht="15" customHeight="1" x14ac:dyDescent="0.15">
      <c r="A107" s="100">
        <v>104</v>
      </c>
      <c r="B107" s="151"/>
      <c r="C107" s="151"/>
      <c r="D107" s="111"/>
      <c r="E107" s="181"/>
      <c r="F107" s="76"/>
    </row>
    <row r="108" spans="1:6" ht="15" customHeight="1" x14ac:dyDescent="0.15">
      <c r="A108" s="102">
        <v>105</v>
      </c>
      <c r="B108" s="151"/>
      <c r="C108" s="151"/>
      <c r="D108" s="111"/>
      <c r="E108" s="181"/>
      <c r="F108" s="76"/>
    </row>
    <row r="109" spans="1:6" ht="15" customHeight="1" x14ac:dyDescent="0.15">
      <c r="A109" s="100">
        <v>106</v>
      </c>
      <c r="B109" s="151"/>
      <c r="C109" s="151"/>
      <c r="D109" s="111"/>
      <c r="E109" s="181"/>
      <c r="F109" s="76"/>
    </row>
    <row r="110" spans="1:6" ht="15" customHeight="1" x14ac:dyDescent="0.15">
      <c r="A110" s="102">
        <v>107</v>
      </c>
      <c r="B110" s="151"/>
      <c r="C110" s="151"/>
      <c r="D110" s="111"/>
      <c r="E110" s="181"/>
      <c r="F110" s="76"/>
    </row>
    <row r="111" spans="1:6" ht="15" customHeight="1" x14ac:dyDescent="0.15">
      <c r="A111" s="100">
        <v>108</v>
      </c>
      <c r="B111" s="151"/>
      <c r="C111" s="151"/>
      <c r="D111" s="111"/>
      <c r="E111" s="181"/>
      <c r="F111" s="76"/>
    </row>
    <row r="112" spans="1:6" ht="15" customHeight="1" x14ac:dyDescent="0.15">
      <c r="A112" s="102">
        <v>109</v>
      </c>
      <c r="B112" s="151"/>
      <c r="C112" s="151"/>
      <c r="D112" s="111"/>
      <c r="E112" s="181"/>
      <c r="F112" s="76"/>
    </row>
    <row r="113" spans="1:6" ht="15" customHeight="1" x14ac:dyDescent="0.15">
      <c r="A113" s="100">
        <v>110</v>
      </c>
      <c r="B113" s="151"/>
      <c r="C113" s="151"/>
      <c r="D113" s="111"/>
      <c r="E113" s="181"/>
      <c r="F113" s="76"/>
    </row>
    <row r="114" spans="1:6" ht="15" customHeight="1" x14ac:dyDescent="0.15">
      <c r="A114" s="102">
        <v>111</v>
      </c>
      <c r="B114" s="151"/>
      <c r="C114" s="151"/>
      <c r="D114" s="111"/>
      <c r="E114" s="181"/>
      <c r="F114" s="76"/>
    </row>
    <row r="115" spans="1:6" ht="15" customHeight="1" x14ac:dyDescent="0.15">
      <c r="A115" s="100">
        <v>112</v>
      </c>
      <c r="B115" s="151"/>
      <c r="C115" s="151"/>
      <c r="D115" s="111"/>
      <c r="E115" s="181"/>
      <c r="F115" s="76"/>
    </row>
    <row r="116" spans="1:6" ht="15" customHeight="1" x14ac:dyDescent="0.15">
      <c r="A116" s="102">
        <v>113</v>
      </c>
      <c r="B116" s="151"/>
      <c r="C116" s="151"/>
      <c r="D116" s="111"/>
      <c r="E116" s="181"/>
      <c r="F116" s="76"/>
    </row>
    <row r="117" spans="1:6" ht="15" customHeight="1" x14ac:dyDescent="0.15">
      <c r="A117" s="100">
        <v>114</v>
      </c>
      <c r="B117" s="151"/>
      <c r="C117" s="151"/>
      <c r="D117" s="111"/>
      <c r="E117" s="181"/>
      <c r="F117" s="76"/>
    </row>
    <row r="118" spans="1:6" ht="15" customHeight="1" thickBot="1" x14ac:dyDescent="0.2">
      <c r="A118" s="106">
        <v>115</v>
      </c>
      <c r="B118" s="152"/>
      <c r="C118" s="152"/>
      <c r="D118" s="112"/>
      <c r="E118" s="185"/>
      <c r="F118" s="77"/>
    </row>
    <row r="119" spans="1:6" ht="15" customHeight="1" thickBot="1" x14ac:dyDescent="0.2">
      <c r="D119" s="78"/>
      <c r="E119" s="78"/>
      <c r="F119" s="79"/>
    </row>
    <row r="120" spans="1:6" ht="15" customHeight="1" x14ac:dyDescent="0.15">
      <c r="D120" s="78"/>
      <c r="E120" s="10" t="s">
        <v>234</v>
      </c>
      <c r="F120" s="176">
        <f>SUM(E4:E118)</f>
        <v>50080</v>
      </c>
    </row>
    <row r="121" spans="1:6" ht="15" customHeight="1" x14ac:dyDescent="0.15">
      <c r="D121" s="78"/>
      <c r="E121" s="37" t="s">
        <v>213</v>
      </c>
      <c r="F121" s="177">
        <f>SUMIF(F4:F118,"◎",E4:E118)</f>
        <v>11000</v>
      </c>
    </row>
    <row r="122" spans="1:6" ht="15" customHeight="1" thickBot="1" x14ac:dyDescent="0.2">
      <c r="D122" s="78"/>
      <c r="E122" s="80" t="s">
        <v>10</v>
      </c>
      <c r="F122" s="178">
        <f>F120-F121</f>
        <v>39080</v>
      </c>
    </row>
  </sheetData>
  <sheetProtection sheet="1" formatCells="0" selectLockedCells="1"/>
  <mergeCells count="1">
    <mergeCell ref="A1:F1"/>
  </mergeCells>
  <phoneticPr fontId="2"/>
  <dataValidations count="1">
    <dataValidation type="list" allowBlank="1" showInputMessage="1" showErrorMessage="1" sqref="F4 F3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9" tint="-0.249977111117893"/>
    <pageSetUpPr fitToPage="1"/>
  </sheetPr>
  <dimension ref="A1:K27"/>
  <sheetViews>
    <sheetView showZeros="0" view="pageBreakPreview" topLeftCell="A26" zoomScaleNormal="100" zoomScaleSheetLayoutView="100" workbookViewId="0">
      <selection activeCell="H7" sqref="H7:K7"/>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201</v>
      </c>
      <c r="H1" s="531" t="str">
        <f>'1-1'!H1:K1</f>
        <v>（学校番号：216）</v>
      </c>
      <c r="I1" s="531"/>
      <c r="J1" s="531"/>
      <c r="K1" s="531"/>
    </row>
    <row r="2" spans="1:11" s="1" customFormat="1" ht="18" customHeight="1" x14ac:dyDescent="0.15">
      <c r="H2" s="531" t="str">
        <f>'1-1'!H2:K2</f>
        <v>（財務会計コード番号：11037）</v>
      </c>
      <c r="I2" s="531"/>
      <c r="J2" s="531"/>
      <c r="K2" s="531"/>
    </row>
    <row r="3" spans="1:11" s="1" customFormat="1" ht="18" customHeight="1" x14ac:dyDescent="0.15">
      <c r="K3" s="2"/>
    </row>
    <row r="4" spans="1:11" s="1" customFormat="1" ht="18" customHeight="1" x14ac:dyDescent="0.15">
      <c r="H4" s="532" t="s">
        <v>325</v>
      </c>
      <c r="I4" s="532"/>
      <c r="J4" s="532"/>
      <c r="K4" s="532"/>
    </row>
    <row r="5" spans="1:11" s="1" customFormat="1" ht="18" customHeight="1" x14ac:dyDescent="0.15">
      <c r="H5" s="533" t="s">
        <v>326</v>
      </c>
      <c r="I5" s="532"/>
      <c r="J5" s="532"/>
      <c r="K5" s="532"/>
    </row>
    <row r="6" spans="1:11" s="1" customFormat="1" ht="18" customHeight="1" x14ac:dyDescent="0.15">
      <c r="A6" s="3" t="s">
        <v>2</v>
      </c>
      <c r="H6" s="4"/>
      <c r="K6" s="11"/>
    </row>
    <row r="7" spans="1:11" s="1" customFormat="1" ht="18" customHeight="1" x14ac:dyDescent="0.15">
      <c r="A7" s="4"/>
      <c r="H7" s="532" t="str">
        <f>'1-1'!H7:K7</f>
        <v>府立緑風冠高等学校　</v>
      </c>
      <c r="I7" s="532"/>
      <c r="J7" s="532"/>
      <c r="K7" s="532"/>
    </row>
    <row r="8" spans="1:11" s="1" customFormat="1" ht="18" customHeight="1" x14ac:dyDescent="0.15">
      <c r="A8" s="4"/>
      <c r="H8" s="532" t="str">
        <f>'1-1'!H8:K8</f>
        <v>　校長　富田　公一　</v>
      </c>
      <c r="I8" s="532"/>
      <c r="J8" s="532"/>
      <c r="K8" s="532"/>
    </row>
    <row r="9" spans="1:11" s="1" customFormat="1" ht="42" customHeight="1" x14ac:dyDescent="0.15">
      <c r="A9" s="4"/>
      <c r="H9" s="2"/>
      <c r="K9" s="44"/>
    </row>
    <row r="10" spans="1:11" ht="24" customHeight="1" x14ac:dyDescent="0.15">
      <c r="A10" s="522" t="s">
        <v>219</v>
      </c>
      <c r="B10" s="522"/>
      <c r="C10" s="522"/>
      <c r="D10" s="522"/>
      <c r="E10" s="522"/>
      <c r="F10" s="522"/>
      <c r="G10" s="522"/>
      <c r="H10" s="522"/>
      <c r="I10" s="522"/>
      <c r="J10" s="522"/>
      <c r="K10" s="522"/>
    </row>
    <row r="11" spans="1:11" ht="24" customHeight="1" x14ac:dyDescent="0.15">
      <c r="A11" s="523"/>
      <c r="B11" s="523"/>
      <c r="C11" s="523"/>
      <c r="D11" s="523"/>
      <c r="E11" s="523"/>
      <c r="F11" s="523"/>
      <c r="G11" s="523"/>
      <c r="H11" s="523"/>
      <c r="I11" s="523"/>
      <c r="J11" s="523"/>
      <c r="K11" s="523"/>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89" t="s">
        <v>252</v>
      </c>
      <c r="B14" s="590"/>
      <c r="C14" s="591"/>
      <c r="D14" s="527">
        <f>K16+K23</f>
        <v>1112830</v>
      </c>
      <c r="E14" s="528"/>
      <c r="F14" s="529"/>
      <c r="G14" s="604"/>
      <c r="H14" s="605"/>
      <c r="I14" s="605"/>
      <c r="J14" s="605"/>
      <c r="K14" s="95">
        <f>'1-1'!K14</f>
        <v>0</v>
      </c>
    </row>
    <row r="15" spans="1:11" ht="39" customHeight="1" thickBot="1" x14ac:dyDescent="0.2">
      <c r="A15" s="19"/>
      <c r="B15" s="18" t="s">
        <v>5</v>
      </c>
      <c r="C15" s="17" t="s">
        <v>6</v>
      </c>
      <c r="D15" s="16" t="s">
        <v>104</v>
      </c>
      <c r="E15" s="16" t="s">
        <v>103</v>
      </c>
      <c r="F15" s="17" t="s">
        <v>7</v>
      </c>
      <c r="G15" s="17" t="s">
        <v>8</v>
      </c>
      <c r="H15" s="445" t="s">
        <v>200</v>
      </c>
      <c r="I15" s="16" t="s">
        <v>9</v>
      </c>
      <c r="J15" s="444" t="s">
        <v>204</v>
      </c>
      <c r="K15" s="22" t="s">
        <v>11</v>
      </c>
    </row>
    <row r="16" spans="1:11" ht="39" customHeight="1" thickTop="1" x14ac:dyDescent="0.15">
      <c r="A16" s="29" t="s">
        <v>257</v>
      </c>
      <c r="B16" s="218">
        <f>'随時②-1'!B20</f>
        <v>288800</v>
      </c>
      <c r="C16" s="219">
        <f>'随時②-1'!C20</f>
        <v>113620</v>
      </c>
      <c r="D16" s="219">
        <f>'随時②-1'!D20</f>
        <v>442650</v>
      </c>
      <c r="E16" s="219">
        <f>'随時②-1'!E20</f>
        <v>0</v>
      </c>
      <c r="F16" s="219">
        <f>'随時②-1'!F20</f>
        <v>28000</v>
      </c>
      <c r="G16" s="219">
        <f>'随時②-1'!G20</f>
        <v>41420</v>
      </c>
      <c r="H16" s="219">
        <f>'随時②-1'!H20</f>
        <v>35000</v>
      </c>
      <c r="I16" s="219">
        <f>'随時②-1'!I20</f>
        <v>0</v>
      </c>
      <c r="J16" s="220">
        <f>'随時②-1'!J20</f>
        <v>50080</v>
      </c>
      <c r="K16" s="430">
        <f t="shared" ref="K16:K26" si="0">SUM(B16:J16)</f>
        <v>999570</v>
      </c>
    </row>
    <row r="17" spans="1:11" ht="39" customHeight="1" x14ac:dyDescent="0.15">
      <c r="A17" s="29" t="s">
        <v>208</v>
      </c>
      <c r="B17" s="218">
        <f>'随時①-1'!B16+'1-1'!B19+'随時②-1'!B18</f>
        <v>25000</v>
      </c>
      <c r="C17" s="219">
        <f>'随時①-1'!C16+'1-1'!C19+'随時②-1'!C18</f>
        <v>0</v>
      </c>
      <c r="D17" s="219">
        <f>'随時①-1'!D16+'1-1'!D19+'随時②-1'!D18</f>
        <v>0</v>
      </c>
      <c r="E17" s="219">
        <f>'随時①-1'!E16+'1-1'!E19+'随時②-1'!E18</f>
        <v>0</v>
      </c>
      <c r="F17" s="219">
        <f>'随時①-1'!F16+'1-1'!F19+'随時②-1'!F18</f>
        <v>0</v>
      </c>
      <c r="G17" s="219">
        <f>'随時①-1'!G16+'1-1'!G19+'随時②-1'!G18</f>
        <v>0</v>
      </c>
      <c r="H17" s="219">
        <f>'随時①-1'!H16+'1-1'!H19+'随時②-1'!H18</f>
        <v>0</v>
      </c>
      <c r="I17" s="219">
        <f>'随時①-1'!I16+'1-1'!I19+'随時②-1'!I18</f>
        <v>0</v>
      </c>
      <c r="J17" s="219">
        <f>'随時①-1'!J16+'1-1'!J19+'随時②-1'!J18</f>
        <v>11000</v>
      </c>
      <c r="K17" s="430">
        <f t="shared" si="0"/>
        <v>36000</v>
      </c>
    </row>
    <row r="18" spans="1:11" ht="51.95" customHeight="1" thickBot="1" x14ac:dyDescent="0.2">
      <c r="A18" s="29" t="s">
        <v>258</v>
      </c>
      <c r="B18" s="218">
        <f>B16-B17</f>
        <v>263800</v>
      </c>
      <c r="C18" s="219">
        <f>C16-C17</f>
        <v>113620</v>
      </c>
      <c r="D18" s="219">
        <f t="shared" ref="D18:J18" si="1">D16-D17</f>
        <v>442650</v>
      </c>
      <c r="E18" s="219">
        <f t="shared" si="1"/>
        <v>0</v>
      </c>
      <c r="F18" s="219">
        <f t="shared" si="1"/>
        <v>28000</v>
      </c>
      <c r="G18" s="219">
        <f t="shared" si="1"/>
        <v>41420</v>
      </c>
      <c r="H18" s="219">
        <f t="shared" si="1"/>
        <v>35000</v>
      </c>
      <c r="I18" s="219">
        <f t="shared" si="1"/>
        <v>0</v>
      </c>
      <c r="J18" s="219">
        <f t="shared" si="1"/>
        <v>39080</v>
      </c>
      <c r="K18" s="430">
        <f t="shared" si="0"/>
        <v>963570</v>
      </c>
    </row>
    <row r="19" spans="1:11" ht="39" customHeight="1" thickBot="1" x14ac:dyDescent="0.2">
      <c r="A19" s="31" t="s">
        <v>209</v>
      </c>
      <c r="B19" s="438">
        <f>'2-2'!K142</f>
        <v>265300</v>
      </c>
      <c r="C19" s="439">
        <f>'2-2'!K143</f>
        <v>111080</v>
      </c>
      <c r="D19" s="439">
        <f>'2-2'!K144</f>
        <v>412839</v>
      </c>
      <c r="E19" s="439">
        <f>'2-2'!K145</f>
        <v>0</v>
      </c>
      <c r="F19" s="439">
        <f>'2-2'!K146</f>
        <v>27000</v>
      </c>
      <c r="G19" s="439">
        <f>'2-2'!K147</f>
        <v>41420</v>
      </c>
      <c r="H19" s="439">
        <f>'2-2'!K148</f>
        <v>32880</v>
      </c>
      <c r="I19" s="439">
        <f>'2-2'!K149</f>
        <v>0</v>
      </c>
      <c r="J19" s="443">
        <f>'2-2'!K150</f>
        <v>50080</v>
      </c>
      <c r="K19" s="440">
        <f t="shared" si="0"/>
        <v>940599</v>
      </c>
    </row>
    <row r="20" spans="1:11" ht="39" customHeight="1" x14ac:dyDescent="0.15">
      <c r="A20" s="38" t="s">
        <v>210</v>
      </c>
      <c r="B20" s="434">
        <f>'2-2'!L142</f>
        <v>25000</v>
      </c>
      <c r="C20" s="435">
        <f>'2-2'!L143</f>
        <v>0</v>
      </c>
      <c r="D20" s="435">
        <f>'2-2'!L144</f>
        <v>0</v>
      </c>
      <c r="E20" s="435">
        <f>'2-2'!L145</f>
        <v>0</v>
      </c>
      <c r="F20" s="435">
        <f>'2-2'!L146</f>
        <v>0</v>
      </c>
      <c r="G20" s="435">
        <f>'2-2'!L147</f>
        <v>0</v>
      </c>
      <c r="H20" s="435">
        <f>'2-2'!L148</f>
        <v>0</v>
      </c>
      <c r="I20" s="435">
        <f>'2-2'!L149</f>
        <v>0</v>
      </c>
      <c r="J20" s="435">
        <f>'2-2'!L150</f>
        <v>11000</v>
      </c>
      <c r="K20" s="437">
        <f t="shared" si="0"/>
        <v>36000</v>
      </c>
    </row>
    <row r="21" spans="1:11" ht="39" customHeight="1" thickBot="1" x14ac:dyDescent="0.2">
      <c r="A21" s="483" t="s">
        <v>211</v>
      </c>
      <c r="B21" s="431">
        <f>B19-B20</f>
        <v>240300</v>
      </c>
      <c r="C21" s="315">
        <f>C19-C20</f>
        <v>111080</v>
      </c>
      <c r="D21" s="315">
        <f t="shared" ref="D21:J21" si="2">D19-D20</f>
        <v>412839</v>
      </c>
      <c r="E21" s="315">
        <f t="shared" si="2"/>
        <v>0</v>
      </c>
      <c r="F21" s="315">
        <f t="shared" si="2"/>
        <v>27000</v>
      </c>
      <c r="G21" s="315">
        <f t="shared" si="2"/>
        <v>41420</v>
      </c>
      <c r="H21" s="315">
        <f t="shared" si="2"/>
        <v>32880</v>
      </c>
      <c r="I21" s="315">
        <f t="shared" si="2"/>
        <v>0</v>
      </c>
      <c r="J21" s="315">
        <f t="shared" si="2"/>
        <v>39080</v>
      </c>
      <c r="K21" s="433">
        <f t="shared" si="0"/>
        <v>904599</v>
      </c>
    </row>
    <row r="22" spans="1:11" ht="39" customHeight="1" thickBot="1" x14ac:dyDescent="0.2">
      <c r="A22" s="481" t="s">
        <v>259</v>
      </c>
      <c r="B22" s="438">
        <f>B18-B21</f>
        <v>23500</v>
      </c>
      <c r="C22" s="438">
        <f>C18-C21</f>
        <v>2540</v>
      </c>
      <c r="D22" s="438">
        <f>D18-D21</f>
        <v>29811</v>
      </c>
      <c r="E22" s="438">
        <f t="shared" ref="E22:J22" si="3">E18-E21</f>
        <v>0</v>
      </c>
      <c r="F22" s="438">
        <f t="shared" si="3"/>
        <v>1000</v>
      </c>
      <c r="G22" s="438">
        <f t="shared" si="3"/>
        <v>0</v>
      </c>
      <c r="H22" s="438">
        <f t="shared" si="3"/>
        <v>2120</v>
      </c>
      <c r="I22" s="438">
        <f t="shared" si="3"/>
        <v>0</v>
      </c>
      <c r="J22" s="438">
        <f t="shared" si="3"/>
        <v>0</v>
      </c>
      <c r="K22" s="440">
        <f t="shared" si="0"/>
        <v>58971</v>
      </c>
    </row>
    <row r="23" spans="1:11" ht="39" customHeight="1" x14ac:dyDescent="0.15">
      <c r="A23" s="29" t="s">
        <v>240</v>
      </c>
      <c r="B23" s="219">
        <f>'2-4'!G107</f>
        <v>0</v>
      </c>
      <c r="C23" s="219">
        <f>'2-4'!G108</f>
        <v>0</v>
      </c>
      <c r="D23" s="219">
        <f>'2-4'!G109</f>
        <v>113260</v>
      </c>
      <c r="E23" s="219">
        <f>'2-4'!G110</f>
        <v>0</v>
      </c>
      <c r="F23" s="219">
        <f>'2-4'!G111</f>
        <v>0</v>
      </c>
      <c r="G23" s="219">
        <f>'2-4'!G112</f>
        <v>0</v>
      </c>
      <c r="H23" s="219">
        <f>'2-4'!G113</f>
        <v>0</v>
      </c>
      <c r="I23" s="219">
        <f>'2-4'!G114</f>
        <v>0</v>
      </c>
      <c r="J23" s="219">
        <f>'2-4'!G115</f>
        <v>0</v>
      </c>
      <c r="K23" s="430">
        <f t="shared" si="0"/>
        <v>113260</v>
      </c>
    </row>
    <row r="24" spans="1:11" ht="39" customHeight="1" thickBot="1" x14ac:dyDescent="0.2">
      <c r="A24" s="33" t="s">
        <v>214</v>
      </c>
      <c r="B24" s="477">
        <f>'2-4'!H107</f>
        <v>0</v>
      </c>
      <c r="C24" s="477">
        <f>'2-4'!H108</f>
        <v>0</v>
      </c>
      <c r="D24" s="477">
        <f>'2-4'!H109</f>
        <v>0</v>
      </c>
      <c r="E24" s="477">
        <f>'2-4'!H110</f>
        <v>0</v>
      </c>
      <c r="F24" s="477">
        <f>'2-4'!H111</f>
        <v>0</v>
      </c>
      <c r="G24" s="477">
        <f>'2-4'!H112</f>
        <v>0</v>
      </c>
      <c r="H24" s="477">
        <f>'2-4'!H113</f>
        <v>0</v>
      </c>
      <c r="I24" s="477">
        <f>'2-4'!H114</f>
        <v>0</v>
      </c>
      <c r="J24" s="477">
        <f>'2-4'!H115</f>
        <v>0</v>
      </c>
      <c r="K24" s="437">
        <f t="shared" si="0"/>
        <v>0</v>
      </c>
    </row>
    <row r="25" spans="1:11" ht="39" customHeight="1" thickBot="1" x14ac:dyDescent="0.2">
      <c r="A25" s="481" t="s">
        <v>260</v>
      </c>
      <c r="B25" s="438">
        <f>B23-B24-B22</f>
        <v>-23500</v>
      </c>
      <c r="C25" s="438">
        <f t="shared" ref="C25:J25" si="4">C23-C24-C22</f>
        <v>-2540</v>
      </c>
      <c r="D25" s="438">
        <f t="shared" si="4"/>
        <v>83449</v>
      </c>
      <c r="E25" s="438">
        <f t="shared" si="4"/>
        <v>0</v>
      </c>
      <c r="F25" s="438">
        <f t="shared" si="4"/>
        <v>-1000</v>
      </c>
      <c r="G25" s="438">
        <f t="shared" si="4"/>
        <v>0</v>
      </c>
      <c r="H25" s="438">
        <f t="shared" si="4"/>
        <v>-2120</v>
      </c>
      <c r="I25" s="438">
        <f t="shared" si="4"/>
        <v>0</v>
      </c>
      <c r="J25" s="438">
        <f t="shared" si="4"/>
        <v>0</v>
      </c>
      <c r="K25" s="440">
        <f t="shared" si="0"/>
        <v>54289</v>
      </c>
    </row>
    <row r="26" spans="1:11" ht="39" customHeight="1" thickBot="1" x14ac:dyDescent="0.2">
      <c r="A26" s="478" t="s">
        <v>261</v>
      </c>
      <c r="B26" s="479">
        <f>B19+B23</f>
        <v>265300</v>
      </c>
      <c r="C26" s="479">
        <f t="shared" ref="C26:J26" si="5">C19+C23</f>
        <v>111080</v>
      </c>
      <c r="D26" s="479">
        <f t="shared" si="5"/>
        <v>526099</v>
      </c>
      <c r="E26" s="479">
        <f t="shared" si="5"/>
        <v>0</v>
      </c>
      <c r="F26" s="479">
        <f t="shared" si="5"/>
        <v>27000</v>
      </c>
      <c r="G26" s="479">
        <f t="shared" si="5"/>
        <v>41420</v>
      </c>
      <c r="H26" s="479">
        <f t="shared" si="5"/>
        <v>32880</v>
      </c>
      <c r="I26" s="479">
        <f t="shared" si="5"/>
        <v>0</v>
      </c>
      <c r="J26" s="479">
        <f t="shared" si="5"/>
        <v>50080</v>
      </c>
      <c r="K26" s="480">
        <f t="shared" si="0"/>
        <v>1053859</v>
      </c>
    </row>
    <row r="27" spans="1:11" ht="39" customHeight="1" thickBot="1" x14ac:dyDescent="0.2">
      <c r="A27" s="31" t="s">
        <v>92</v>
      </c>
      <c r="B27" s="587" t="s">
        <v>324</v>
      </c>
      <c r="C27" s="587"/>
      <c r="D27" s="587"/>
      <c r="E27" s="587"/>
      <c r="F27" s="587"/>
      <c r="G27" s="587"/>
      <c r="H27" s="587"/>
      <c r="I27" s="587"/>
      <c r="J27" s="587"/>
      <c r="K27" s="588"/>
    </row>
  </sheetData>
  <sheetProtection sheet="1" formatCells="0" selectLockedCells="1"/>
  <mergeCells count="11">
    <mergeCell ref="H8:K8"/>
    <mergeCell ref="B27:K27"/>
    <mergeCell ref="A10:K11"/>
    <mergeCell ref="A14:C14"/>
    <mergeCell ref="D14:F14"/>
    <mergeCell ref="G14:J14"/>
    <mergeCell ref="H1:K1"/>
    <mergeCell ref="H2:K2"/>
    <mergeCell ref="H4:K4"/>
    <mergeCell ref="H5:K5"/>
    <mergeCell ref="H7:K7"/>
  </mergeCells>
  <phoneticPr fontId="2"/>
  <conditionalFormatting sqref="K23:K24 B25:K26 B16:K22">
    <cfRule type="cellIs" dxfId="21" priority="2" stopIfTrue="1" operator="equal">
      <formula>0</formula>
    </cfRule>
  </conditionalFormatting>
  <conditionalFormatting sqref="B23:J24">
    <cfRule type="cellIs" dxfId="20" priority="1" stopIfTrue="1" operator="equal">
      <formula>0</formula>
    </cfRule>
  </conditionalFormatting>
  <pageMargins left="0.59055118110236227" right="0.59055118110236227" top="0.59055118110236227" bottom="0" header="0.39370078740157483" footer="0.51181102362204722"/>
  <pageSetup paperSize="9" scale="83" fitToHeight="0"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theme="9" tint="-0.249977111117893"/>
    <pageSetUpPr fitToPage="1"/>
  </sheetPr>
  <dimension ref="A1:W151"/>
  <sheetViews>
    <sheetView showZeros="0" view="pageBreakPreview" zoomScaleNormal="100" zoomScaleSheetLayoutView="100" workbookViewId="0">
      <pane xSplit="4" ySplit="3" topLeftCell="G96" activePane="bottomRight" state="frozen"/>
      <selection activeCell="H7" sqref="H7:K7"/>
      <selection pane="topRight" activeCell="H7" sqref="H7:K7"/>
      <selection pane="bottomLeft" activeCell="H7" sqref="H7:K7"/>
      <selection pane="bottomRight" activeCell="H7" sqref="H7:K7"/>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6" style="5" bestFit="1" customWidth="1"/>
    <col min="23" max="23" width="3.125" style="5" bestFit="1" customWidth="1"/>
    <col min="24" max="16384" width="9" style="5"/>
  </cols>
  <sheetData>
    <row r="1" spans="1:23" ht="24" customHeight="1" thickBot="1" x14ac:dyDescent="0.2">
      <c r="A1" s="43"/>
      <c r="B1" s="43" t="s">
        <v>220</v>
      </c>
      <c r="C1" s="43"/>
      <c r="D1" s="69"/>
      <c r="E1" s="13"/>
      <c r="F1" s="13"/>
      <c r="G1" s="13"/>
      <c r="H1" s="13"/>
      <c r="I1" s="13"/>
      <c r="J1" s="13"/>
      <c r="K1" s="13"/>
      <c r="L1" s="13"/>
      <c r="M1" s="13"/>
      <c r="N1" s="13"/>
      <c r="O1" s="13"/>
      <c r="P1" s="13"/>
    </row>
    <row r="2" spans="1:23" ht="15" customHeight="1" thickBot="1" x14ac:dyDescent="0.2">
      <c r="A2" s="54"/>
      <c r="B2" s="52"/>
      <c r="C2" s="52"/>
      <c r="D2" s="52"/>
      <c r="E2" s="52"/>
      <c r="F2" s="618" t="s">
        <v>122</v>
      </c>
      <c r="G2" s="619"/>
      <c r="H2" s="619"/>
      <c r="I2" s="619"/>
      <c r="J2" s="619"/>
      <c r="K2" s="576" t="s">
        <v>99</v>
      </c>
      <c r="L2" s="574"/>
      <c r="M2" s="574"/>
      <c r="N2" s="574"/>
      <c r="O2" s="575"/>
      <c r="P2" s="13"/>
    </row>
    <row r="3" spans="1:23" ht="24" customHeight="1" x14ac:dyDescent="0.15">
      <c r="A3" s="419" t="s">
        <v>120</v>
      </c>
      <c r="B3" s="294" t="s">
        <v>121</v>
      </c>
      <c r="C3" s="57" t="s">
        <v>123</v>
      </c>
      <c r="D3" s="94" t="s">
        <v>125</v>
      </c>
      <c r="E3" s="94" t="s">
        <v>0</v>
      </c>
      <c r="F3" s="94" t="s">
        <v>153</v>
      </c>
      <c r="G3" s="94" t="s">
        <v>86</v>
      </c>
      <c r="H3" s="469" t="s">
        <v>197</v>
      </c>
      <c r="I3" s="94" t="s">
        <v>87</v>
      </c>
      <c r="J3" s="94" t="s">
        <v>88</v>
      </c>
      <c r="K3" s="381" t="s">
        <v>155</v>
      </c>
      <c r="L3" s="382" t="s">
        <v>86</v>
      </c>
      <c r="M3" s="470" t="s">
        <v>197</v>
      </c>
      <c r="N3" s="382" t="s">
        <v>87</v>
      </c>
      <c r="O3" s="383" t="s">
        <v>88</v>
      </c>
      <c r="P3" s="222" t="s">
        <v>96</v>
      </c>
      <c r="Q3" s="290" t="s">
        <v>93</v>
      </c>
      <c r="R3" s="60" t="s">
        <v>127</v>
      </c>
      <c r="S3" s="59" t="s">
        <v>128</v>
      </c>
      <c r="T3" s="59" t="s">
        <v>129</v>
      </c>
      <c r="U3" s="59" t="s">
        <v>130</v>
      </c>
    </row>
    <row r="4" spans="1:23" ht="13.5" customHeight="1" x14ac:dyDescent="0.15">
      <c r="A4" s="295">
        <f>'1-2'!A4</f>
        <v>0</v>
      </c>
      <c r="B4" s="296">
        <f>'1-2'!B4</f>
        <v>0</v>
      </c>
      <c r="C4" s="472">
        <f>'1-2'!C4</f>
        <v>0</v>
      </c>
      <c r="D4" s="238">
        <v>1</v>
      </c>
      <c r="E4" s="297" t="str">
        <f>IF($R4=1,"",VLOOKUP($D4,'1-2'!$D$4:$L$103,2))</f>
        <v>負担金、補助及び交付金</v>
      </c>
      <c r="F4" s="297" t="str">
        <f>IF($R4=1,"取消し",VLOOKUP($D4,'1-2'!$D$4:$L$103,3))</f>
        <v>各種団体負担金（会費）</v>
      </c>
      <c r="G4" s="298">
        <f>IF($R4=1,,VLOOKUP($D4,'1-2'!$D$4:$L$103,4))</f>
        <v>50080</v>
      </c>
      <c r="H4" s="299">
        <f>IF($R4=1,,VLOOKUP($D4,'1-2'!$D$4:$L$103,5))</f>
        <v>1</v>
      </c>
      <c r="I4" s="299">
        <f>IF($R4=1,,VLOOKUP($D4,'1-2'!$D$4:$L$103,6))</f>
        <v>1</v>
      </c>
      <c r="J4" s="300">
        <f>IF($R4=1,,VLOOKUP($D4,'1-2'!$D$4:$L$103,7))</f>
        <v>50080</v>
      </c>
      <c r="K4" s="501" t="str">
        <f t="shared" ref="K4:N5" si="0">F4</f>
        <v>各種団体負担金（会費）</v>
      </c>
      <c r="L4" s="301">
        <f t="shared" si="0"/>
        <v>50080</v>
      </c>
      <c r="M4" s="302">
        <f t="shared" si="0"/>
        <v>1</v>
      </c>
      <c r="N4" s="302">
        <f t="shared" si="0"/>
        <v>1</v>
      </c>
      <c r="O4" s="303">
        <f>L4*M4*N4</f>
        <v>50080</v>
      </c>
      <c r="P4" s="304">
        <f>IF($R4=1,"",VLOOKUP($D4,'1-2'!$D$4:$L$103,8))</f>
        <v>0</v>
      </c>
      <c r="Q4" s="305" t="s">
        <v>179</v>
      </c>
      <c r="R4" s="24">
        <f>IF(ISNA(MATCH($D4,'随時②-2'!$D$4:$D$18,0)),0,1)</f>
        <v>0</v>
      </c>
      <c r="S4" s="61" t="str">
        <f t="shared" ref="S4:S67" si="1">IF(P4="◎",J4,"")</f>
        <v/>
      </c>
      <c r="T4" s="61" t="str">
        <f>IF(P4="◎",O4,"")</f>
        <v/>
      </c>
      <c r="U4" s="5">
        <f>IF($E4=0,"",VLOOKUP($E4,$V$5:$X$13,2))</f>
        <v>9</v>
      </c>
    </row>
    <row r="5" spans="1:23" ht="13.5" customHeight="1" x14ac:dyDescent="0.15">
      <c r="A5" s="306">
        <f>'1-2'!A5</f>
        <v>2</v>
      </c>
      <c r="B5" s="307" t="str">
        <f>'1-2'!B5</f>
        <v>2-(3)-(3)</v>
      </c>
      <c r="C5" s="473" t="str">
        <f>'1-2'!C5</f>
        <v>特別活動等を通じた生徒の自己有用感の醸成</v>
      </c>
      <c r="D5" s="249">
        <v>2</v>
      </c>
      <c r="E5" s="308" t="str">
        <f>IF($R5=1,"",VLOOKUP($D5,'1-2'!$D$4:$L$103,2))</f>
        <v>役務費</v>
      </c>
      <c r="F5" s="309" t="str">
        <f>IF($R5=1,"取消し",VLOOKUP($D5,'1-2'!$D$4:$L$103,3))</f>
        <v>校外コンサート楽器運送料</v>
      </c>
      <c r="G5" s="219">
        <f>IF($R5=1,,VLOOKUP($D5,'1-2'!$D$4:$L$103,4))</f>
        <v>28000</v>
      </c>
      <c r="H5" s="310">
        <f>IF($R5=1,,VLOOKUP($D5,'1-2'!$D$4:$L$103,5))</f>
        <v>1</v>
      </c>
      <c r="I5" s="310">
        <f>IF($R5=1,,VLOOKUP($D5,'1-2'!$D$4:$L$103,6))</f>
        <v>1</v>
      </c>
      <c r="J5" s="311">
        <f>IF($R5=1,,VLOOKUP($D5,'1-2'!$D$4:$L$103,7))</f>
        <v>28000</v>
      </c>
      <c r="K5" s="312" t="str">
        <f>F5</f>
        <v>校外コンサート楽器運送料</v>
      </c>
      <c r="L5" s="313">
        <v>27000</v>
      </c>
      <c r="M5" s="314">
        <f t="shared" si="0"/>
        <v>1</v>
      </c>
      <c r="N5" s="314">
        <f t="shared" si="0"/>
        <v>1</v>
      </c>
      <c r="O5" s="303">
        <f t="shared" ref="O5:O68" si="2">L5*M5*N5</f>
        <v>27000</v>
      </c>
      <c r="P5" s="304">
        <f>IF($R5=1,"",VLOOKUP($D5,'1-2'!$D$4:$L$103,8))</f>
        <v>0</v>
      </c>
      <c r="Q5" s="305">
        <f>IF($R5=1,"",VLOOKUP($D5,'1-2'!$D$4:$L$103,9))</f>
        <v>0</v>
      </c>
      <c r="R5" s="24">
        <f>IF(ISNA(MATCH($D5,'随時②-2'!$D$4:$D$18,0)),0,1)</f>
        <v>0</v>
      </c>
      <c r="S5" s="61" t="str">
        <f t="shared" si="1"/>
        <v/>
      </c>
      <c r="T5" s="61" t="str">
        <f t="shared" ref="T5:T68" si="3">IF(P5="◎",O5,"")</f>
        <v/>
      </c>
      <c r="U5" s="5">
        <f t="shared" ref="U5:U68" si="4">IF($E5=0,"",VLOOKUP($E5,$V$5:$X$13,2))</f>
        <v>5</v>
      </c>
      <c r="V5" s="5" t="s">
        <v>131</v>
      </c>
      <c r="W5" s="5">
        <v>6</v>
      </c>
    </row>
    <row r="6" spans="1:23" ht="13.5" customHeight="1" x14ac:dyDescent="0.15">
      <c r="A6" s="306">
        <f>'1-2'!A6</f>
        <v>2</v>
      </c>
      <c r="B6" s="307" t="str">
        <f>'1-2'!B6</f>
        <v>2-(3)-(3)</v>
      </c>
      <c r="C6" s="473" t="str">
        <f>'1-2'!C6</f>
        <v>特別活動等を通じた生徒の自己有用感の醸成</v>
      </c>
      <c r="D6" s="249">
        <v>3</v>
      </c>
      <c r="E6" s="308" t="str">
        <f>IF($R6=1,"",VLOOKUP($D6,'1-2'!$D$4:$L$103,2))</f>
        <v>使用料及び賃借料</v>
      </c>
      <c r="F6" s="309" t="str">
        <f>IF($R6=1,"取消し",VLOOKUP($D6,'1-2'!$D$4:$L$103,3))</f>
        <v>校外コンサート会場借上げ</v>
      </c>
      <c r="G6" s="219">
        <f>IF($R6=1,,VLOOKUP($D6,'1-2'!$D$4:$L$103,4))</f>
        <v>35000</v>
      </c>
      <c r="H6" s="310">
        <f>IF($R6=1,,VLOOKUP($D6,'1-2'!$D$4:$L$103,5))</f>
        <v>1</v>
      </c>
      <c r="I6" s="310">
        <f>IF($R6=1,,VLOOKUP($D6,'1-2'!$D$4:$L$103,6))</f>
        <v>1</v>
      </c>
      <c r="J6" s="311">
        <f>IF($R6=1,,VLOOKUP($D6,'1-2'!$D$4:$L$103,7))</f>
        <v>35000</v>
      </c>
      <c r="K6" s="312" t="str">
        <f t="shared" ref="K6:K69" si="5">F6</f>
        <v>校外コンサート会場借上げ</v>
      </c>
      <c r="L6" s="313">
        <v>32880</v>
      </c>
      <c r="M6" s="314">
        <f t="shared" ref="L6:N10" si="6">H6</f>
        <v>1</v>
      </c>
      <c r="N6" s="314">
        <f t="shared" si="6"/>
        <v>1</v>
      </c>
      <c r="O6" s="303">
        <f t="shared" si="2"/>
        <v>32880</v>
      </c>
      <c r="P6" s="304">
        <f>IF($R6=1,"",VLOOKUP($D6,'1-2'!$D$4:$L$103,8))</f>
        <v>0</v>
      </c>
      <c r="Q6" s="305">
        <f>IF($R6=1,"",VLOOKUP($D6,'1-2'!$D$4:$L$103,9))</f>
        <v>0</v>
      </c>
      <c r="R6" s="24">
        <f>IF(ISNA(MATCH($D6,'随時②-2'!$D$4:$D$18,0)),0,1)</f>
        <v>0</v>
      </c>
      <c r="S6" s="61" t="str">
        <f t="shared" si="1"/>
        <v/>
      </c>
      <c r="T6" s="61" t="str">
        <f t="shared" si="3"/>
        <v/>
      </c>
      <c r="U6" s="5">
        <f t="shared" si="4"/>
        <v>7</v>
      </c>
      <c r="V6" s="5" t="s">
        <v>132</v>
      </c>
      <c r="W6" s="5">
        <v>4</v>
      </c>
    </row>
    <row r="7" spans="1:23" ht="13.5" customHeight="1" x14ac:dyDescent="0.15">
      <c r="A7" s="306">
        <f>'1-2'!A7</f>
        <v>3</v>
      </c>
      <c r="B7" s="307" t="str">
        <f>'1-2'!B7</f>
        <v>4-(2)-(2)</v>
      </c>
      <c r="C7" s="473" t="str">
        <f>'1-2'!C7</f>
        <v>教師力の向上</v>
      </c>
      <c r="D7" s="249">
        <v>4</v>
      </c>
      <c r="E7" s="308" t="str">
        <f>IF($R7=1,"",VLOOKUP($D7,'1-2'!$D$4:$L$103,2))</f>
        <v>報償費</v>
      </c>
      <c r="F7" s="309" t="str">
        <f>IF($R7=1,"取消し",VLOOKUP($D7,'1-2'!$D$4:$L$103,3))</f>
        <v>教職員人権研修（７月）</v>
      </c>
      <c r="G7" s="219">
        <f>IF($R7=1,,VLOOKUP($D7,'1-2'!$D$4:$L$103,4))</f>
        <v>25000</v>
      </c>
      <c r="H7" s="310">
        <f>IF($R7=1,,VLOOKUP($D7,'1-2'!$D$4:$L$103,5))</f>
        <v>1</v>
      </c>
      <c r="I7" s="310">
        <f>IF($R7=1,,VLOOKUP($D7,'1-2'!$D$4:$L$103,6))</f>
        <v>1</v>
      </c>
      <c r="J7" s="311">
        <f>IF($R7=1,,VLOOKUP($D7,'1-2'!$D$4:$L$103,7))</f>
        <v>25000</v>
      </c>
      <c r="K7" s="312" t="str">
        <f t="shared" si="5"/>
        <v>教職員人権研修（７月）</v>
      </c>
      <c r="L7" s="313">
        <f>G7</f>
        <v>25000</v>
      </c>
      <c r="M7" s="314">
        <f t="shared" si="6"/>
        <v>1</v>
      </c>
      <c r="N7" s="314">
        <f t="shared" si="6"/>
        <v>1</v>
      </c>
      <c r="O7" s="303">
        <f t="shared" si="2"/>
        <v>25000</v>
      </c>
      <c r="P7" s="304" t="str">
        <f>IF($R7=1,"",VLOOKUP($D7,'1-2'!$D$4:$L$103,8))</f>
        <v>◎</v>
      </c>
      <c r="Q7" s="305" t="str">
        <f>IF($R7=1,"",VLOOKUP($D7,'1-2'!$D$4:$L$103,9))</f>
        <v>野崎高等学校と共催</v>
      </c>
      <c r="R7" s="24">
        <f>IF(ISNA(MATCH($D7,'随時②-2'!$D$4:$D$18,0)),0,1)</f>
        <v>0</v>
      </c>
      <c r="S7" s="61">
        <f t="shared" si="1"/>
        <v>25000</v>
      </c>
      <c r="T7" s="61">
        <f t="shared" si="3"/>
        <v>25000</v>
      </c>
      <c r="U7" s="5">
        <f t="shared" si="4"/>
        <v>1</v>
      </c>
      <c r="V7" s="5" t="s">
        <v>133</v>
      </c>
      <c r="W7" s="5">
        <v>7</v>
      </c>
    </row>
    <row r="8" spans="1:23" ht="13.5" customHeight="1" x14ac:dyDescent="0.15">
      <c r="A8" s="306">
        <f>'1-2'!A8</f>
        <v>3</v>
      </c>
      <c r="B8" s="307" t="str">
        <f>'1-2'!B8</f>
        <v>4-(2)-(2)</v>
      </c>
      <c r="C8" s="473" t="str">
        <f>'1-2'!C8</f>
        <v>教師力の向上</v>
      </c>
      <c r="D8" s="258">
        <v>5</v>
      </c>
      <c r="E8" s="308" t="str">
        <f>IF($R8=1,"",VLOOKUP($D8,'1-2'!$D$4:$L$103,2))</f>
        <v>報償費</v>
      </c>
      <c r="F8" s="309" t="str">
        <f>IF($R8=1,"取消し",VLOOKUP($D8,'1-2'!$D$4:$L$103,3))</f>
        <v>教職員人権研修（１０月）</v>
      </c>
      <c r="G8" s="219">
        <f>IF($R8=1,,VLOOKUP($D8,'1-2'!$D$4:$L$103,4))</f>
        <v>25000</v>
      </c>
      <c r="H8" s="310">
        <f>IF($R8=1,,VLOOKUP($D8,'1-2'!$D$4:$L$103,5))</f>
        <v>1</v>
      </c>
      <c r="I8" s="310">
        <f>IF($R8=1,,VLOOKUP($D8,'1-2'!$D$4:$L$103,6))</f>
        <v>1</v>
      </c>
      <c r="J8" s="311">
        <f>IF($R8=1,,VLOOKUP($D8,'1-2'!$D$4:$L$103,7))</f>
        <v>25000</v>
      </c>
      <c r="K8" s="312" t="str">
        <f t="shared" si="5"/>
        <v>教職員人権研修（１０月）</v>
      </c>
      <c r="L8" s="313">
        <f>G8</f>
        <v>25000</v>
      </c>
      <c r="M8" s="314">
        <f t="shared" si="6"/>
        <v>1</v>
      </c>
      <c r="N8" s="314">
        <f t="shared" si="6"/>
        <v>1</v>
      </c>
      <c r="O8" s="303">
        <f t="shared" si="2"/>
        <v>25000</v>
      </c>
      <c r="P8" s="304">
        <f>IF($R8=1,"",VLOOKUP($D8,'1-2'!$D$4:$L$103,8))</f>
        <v>0</v>
      </c>
      <c r="Q8" s="305">
        <f>IF($R8=1,"",VLOOKUP($D8,'1-2'!$D$4:$L$103,9))</f>
        <v>0</v>
      </c>
      <c r="R8" s="24">
        <f>IF(ISNA(MATCH($D8,'随時②-2'!$D$4:$D$18,0)),0,1)</f>
        <v>0</v>
      </c>
      <c r="S8" s="61" t="str">
        <f t="shared" si="1"/>
        <v/>
      </c>
      <c r="T8" s="61" t="str">
        <f t="shared" si="3"/>
        <v/>
      </c>
      <c r="U8" s="5">
        <f t="shared" si="4"/>
        <v>1</v>
      </c>
      <c r="V8" s="5" t="s">
        <v>134</v>
      </c>
      <c r="W8" s="5">
        <v>3</v>
      </c>
    </row>
    <row r="9" spans="1:23" ht="13.5" customHeight="1" x14ac:dyDescent="0.15">
      <c r="A9" s="306">
        <f>'1-2'!A9</f>
        <v>3</v>
      </c>
      <c r="B9" s="307" t="str">
        <f>'1-2'!B9</f>
        <v>4-(2)-(2)</v>
      </c>
      <c r="C9" s="473" t="str">
        <f>'1-2'!C9</f>
        <v>教師力の向上</v>
      </c>
      <c r="D9" s="249">
        <v>6</v>
      </c>
      <c r="E9" s="308" t="str">
        <f>IF($R9=1,"",VLOOKUP($D9,'1-2'!$D$4:$L$103,2))</f>
        <v>消耗需用費</v>
      </c>
      <c r="F9" s="309" t="str">
        <f>IF($R9=1,"取消し",VLOOKUP($D9,'1-2'!$D$4:$L$103,3))</f>
        <v>研究会資料代</v>
      </c>
      <c r="G9" s="219">
        <f>IF($R9=1,,VLOOKUP($D9,'1-2'!$D$4:$L$103,4))</f>
        <v>4000</v>
      </c>
      <c r="H9" s="310">
        <f>IF($R9=1,,VLOOKUP($D9,'1-2'!$D$4:$L$103,5))</f>
        <v>1</v>
      </c>
      <c r="I9" s="310">
        <f>IF($R9=1,,VLOOKUP($D9,'1-2'!$D$4:$L$103,6))</f>
        <v>1</v>
      </c>
      <c r="J9" s="311">
        <f>IF($R9=1,,VLOOKUP($D9,'1-2'!$D$4:$L$103,7))</f>
        <v>4000</v>
      </c>
      <c r="K9" s="312" t="str">
        <f t="shared" si="5"/>
        <v>研究会資料代</v>
      </c>
      <c r="L9" s="313">
        <v>0</v>
      </c>
      <c r="M9" s="314">
        <f t="shared" si="6"/>
        <v>1</v>
      </c>
      <c r="N9" s="314">
        <f t="shared" si="6"/>
        <v>1</v>
      </c>
      <c r="O9" s="303">
        <f t="shared" si="2"/>
        <v>0</v>
      </c>
      <c r="P9" s="304">
        <f>IF($R9=1,"",VLOOKUP($D9,'1-2'!$D$4:$L$103,8))</f>
        <v>0</v>
      </c>
      <c r="Q9" s="305">
        <f>IF($R9=1,"",VLOOKUP($D9,'1-2'!$D$4:$L$103,9))</f>
        <v>0</v>
      </c>
      <c r="R9" s="24">
        <f>IF(ISNA(MATCH($D9,'随時②-2'!$D$4:$D$18,0)),0,1)</f>
        <v>0</v>
      </c>
      <c r="S9" s="61" t="str">
        <f t="shared" si="1"/>
        <v/>
      </c>
      <c r="T9" s="61" t="str">
        <f t="shared" si="3"/>
        <v/>
      </c>
      <c r="U9" s="5">
        <f t="shared" si="4"/>
        <v>7</v>
      </c>
      <c r="V9" s="5" t="s">
        <v>135</v>
      </c>
      <c r="W9" s="5">
        <v>8</v>
      </c>
    </row>
    <row r="10" spans="1:23" ht="13.5" customHeight="1" x14ac:dyDescent="0.15">
      <c r="A10" s="306">
        <f>'1-2'!A10</f>
        <v>4</v>
      </c>
      <c r="B10" s="307" t="str">
        <f>'1-2'!B10</f>
        <v>1-(1)-(1)</v>
      </c>
      <c r="C10" s="473" t="str">
        <f>'1-2'!C10</f>
        <v>「主体的、対話的で深い学び」をめざした授業改善</v>
      </c>
      <c r="D10" s="249">
        <v>7</v>
      </c>
      <c r="E10" s="308" t="str">
        <f>IF($R10=1,"",VLOOKUP($D10,'1-2'!$D$4:$L$103,2))</f>
        <v/>
      </c>
      <c r="F10" s="309" t="str">
        <f>IF($R10=1,"取消し",VLOOKUP($D10,'1-2'!$D$4:$L$103,3))</f>
        <v>取消し</v>
      </c>
      <c r="G10" s="219">
        <f>IF($R10=1,,VLOOKUP($D10,'1-2'!$D$4:$L$103,4))</f>
        <v>0</v>
      </c>
      <c r="H10" s="310">
        <f>IF($R10=1,,VLOOKUP($D10,'1-2'!$D$4:$L$103,5))</f>
        <v>0</v>
      </c>
      <c r="I10" s="310">
        <f>IF($R10=1,,VLOOKUP($D10,'1-2'!$D$4:$L$103,6))</f>
        <v>0</v>
      </c>
      <c r="J10" s="311">
        <f>IF($R10=1,,VLOOKUP($D10,'1-2'!$D$4:$L$103,7))</f>
        <v>0</v>
      </c>
      <c r="K10" s="312" t="str">
        <f t="shared" si="5"/>
        <v>取消し</v>
      </c>
      <c r="L10" s="313">
        <f t="shared" si="6"/>
        <v>0</v>
      </c>
      <c r="M10" s="314">
        <f t="shared" si="6"/>
        <v>0</v>
      </c>
      <c r="N10" s="314">
        <f t="shared" si="6"/>
        <v>0</v>
      </c>
      <c r="O10" s="303">
        <f t="shared" si="2"/>
        <v>0</v>
      </c>
      <c r="P10" s="304" t="str">
        <f>IF($R10=1,"",VLOOKUP($D10,'1-2'!$D$4:$L$103,8))</f>
        <v/>
      </c>
      <c r="Q10" s="305" t="str">
        <f>IF($R10=1,"",VLOOKUP($D10,'1-2'!$D$4:$L$103,9))</f>
        <v/>
      </c>
      <c r="R10" s="24">
        <f>IF(ISNA(MATCH($D10,'随時②-2'!$D$4:$D$18,0)),0,1)</f>
        <v>1</v>
      </c>
      <c r="S10" s="61" t="str">
        <f t="shared" si="1"/>
        <v/>
      </c>
      <c r="T10" s="61" t="str">
        <f t="shared" si="3"/>
        <v/>
      </c>
      <c r="U10" s="5" t="e">
        <f t="shared" si="4"/>
        <v>#N/A</v>
      </c>
      <c r="V10" s="5" t="s">
        <v>139</v>
      </c>
      <c r="W10" s="5">
        <v>9</v>
      </c>
    </row>
    <row r="11" spans="1:23" ht="13.5" customHeight="1" x14ac:dyDescent="0.15">
      <c r="A11" s="306">
        <f>'1-2'!A11</f>
        <v>4</v>
      </c>
      <c r="B11" s="307" t="str">
        <f>'1-2'!B11</f>
        <v>1-(1)-(1)</v>
      </c>
      <c r="C11" s="473" t="str">
        <f>'1-2'!C11</f>
        <v>「主体的、対話的で深い学び」をめざした授業改善</v>
      </c>
      <c r="D11" s="258">
        <v>8</v>
      </c>
      <c r="E11" s="308" t="str">
        <f>IF($R11=1,"",VLOOKUP($D11,'1-2'!$D$4:$L$103,2))</f>
        <v>消耗需用費</v>
      </c>
      <c r="F11" s="309" t="str">
        <f>IF($R11=1,"取消し",VLOOKUP($D11,'1-2'!$D$4:$L$103,3))</f>
        <v>プロジェクター・運搬用袋</v>
      </c>
      <c r="G11" s="219">
        <f>IF($R11=1,,VLOOKUP($D11,'1-2'!$D$4:$L$103,4))</f>
        <v>84000</v>
      </c>
      <c r="H11" s="310">
        <f>IF($R11=1,,VLOOKUP($D11,'1-2'!$D$4:$L$103,5))</f>
        <v>1</v>
      </c>
      <c r="I11" s="310">
        <f>IF($R11=1,,VLOOKUP($D11,'1-2'!$D$4:$L$103,6))</f>
        <v>1</v>
      </c>
      <c r="J11" s="311">
        <f>IF($R11=1,,VLOOKUP($D11,'1-2'!$D$4:$L$103,7))</f>
        <v>84000</v>
      </c>
      <c r="K11" s="312" t="str">
        <f t="shared" si="5"/>
        <v>プロジェクター・運搬用袋</v>
      </c>
      <c r="L11" s="313">
        <v>74736</v>
      </c>
      <c r="M11" s="314">
        <f t="shared" ref="M11:M74" si="7">H11</f>
        <v>1</v>
      </c>
      <c r="N11" s="314">
        <f t="shared" ref="N11:N74" si="8">I11</f>
        <v>1</v>
      </c>
      <c r="O11" s="303">
        <f t="shared" si="2"/>
        <v>74736</v>
      </c>
      <c r="P11" s="304">
        <f>IF($R11=1,"",VLOOKUP($D11,'1-2'!$D$4:$L$103,8))</f>
        <v>0</v>
      </c>
      <c r="Q11" s="305">
        <f>IF($R11=1,"",VLOOKUP($D11,'1-2'!$D$4:$L$103,9))</f>
        <v>0</v>
      </c>
      <c r="R11" s="24">
        <f>IF(ISNA(MATCH($D11,'随時②-2'!$D$4:$D$18,0)),0,1)</f>
        <v>0</v>
      </c>
      <c r="S11" s="61" t="str">
        <f t="shared" si="1"/>
        <v/>
      </c>
      <c r="T11" s="61" t="str">
        <f t="shared" si="3"/>
        <v/>
      </c>
      <c r="U11" s="5">
        <f t="shared" si="4"/>
        <v>7</v>
      </c>
      <c r="V11" s="5" t="s">
        <v>136</v>
      </c>
      <c r="W11" s="5">
        <v>1</v>
      </c>
    </row>
    <row r="12" spans="1:23" ht="13.5" customHeight="1" x14ac:dyDescent="0.15">
      <c r="A12" s="306">
        <f>'1-2'!A12</f>
        <v>5</v>
      </c>
      <c r="B12" s="307" t="str">
        <f>'1-2'!B12</f>
        <v>1-(2)-(2)</v>
      </c>
      <c r="C12" s="473" t="str">
        <f>'1-2'!C12</f>
        <v>キャリア教育の推進</v>
      </c>
      <c r="D12" s="258">
        <v>9</v>
      </c>
      <c r="E12" s="308" t="str">
        <f>IF($R12=1,"",VLOOKUP($D12,'1-2'!$D$4:$L$103,2))</f>
        <v>報償費</v>
      </c>
      <c r="F12" s="309" t="str">
        <f>IF($R12=1,"取消し",VLOOKUP($D12,'1-2'!$D$4:$L$103,3))</f>
        <v>性感染症講演会</v>
      </c>
      <c r="G12" s="219">
        <f>IF($R12=1,,VLOOKUP($D12,'1-2'!$D$4:$L$103,4))</f>
        <v>40000</v>
      </c>
      <c r="H12" s="310">
        <f>IF($R12=1,,VLOOKUP($D12,'1-2'!$D$4:$L$103,5))</f>
        <v>1</v>
      </c>
      <c r="I12" s="310">
        <f>IF($R12=1,,VLOOKUP($D12,'1-2'!$D$4:$L$103,6))</f>
        <v>1</v>
      </c>
      <c r="J12" s="311">
        <f>IF($R12=1,,VLOOKUP($D12,'1-2'!$D$4:$L$103,7))</f>
        <v>40000</v>
      </c>
      <c r="K12" s="312" t="str">
        <f t="shared" si="5"/>
        <v>性感染症講演会</v>
      </c>
      <c r="L12" s="313">
        <v>30000</v>
      </c>
      <c r="M12" s="314">
        <f t="shared" si="7"/>
        <v>1</v>
      </c>
      <c r="N12" s="314">
        <f t="shared" si="8"/>
        <v>1</v>
      </c>
      <c r="O12" s="303">
        <f t="shared" si="2"/>
        <v>30000</v>
      </c>
      <c r="P12" s="304">
        <f>IF($R12=1,"",VLOOKUP($D12,'1-2'!$D$4:$L$103,8))</f>
        <v>0</v>
      </c>
      <c r="Q12" s="305">
        <f>IF($R12=1,"",VLOOKUP($D12,'1-2'!$D$4:$L$103,9))</f>
        <v>0</v>
      </c>
      <c r="R12" s="24">
        <f>IF(ISNA(MATCH($D12,'随時②-2'!$D$4:$D$18,0)),0,1)</f>
        <v>0</v>
      </c>
      <c r="S12" s="61" t="str">
        <f t="shared" si="1"/>
        <v/>
      </c>
      <c r="T12" s="61" t="str">
        <f t="shared" si="3"/>
        <v/>
      </c>
      <c r="U12" s="5">
        <f t="shared" si="4"/>
        <v>1</v>
      </c>
      <c r="V12" s="5" t="s">
        <v>137</v>
      </c>
      <c r="W12" s="5">
        <v>5</v>
      </c>
    </row>
    <row r="13" spans="1:23" ht="13.5" customHeight="1" x14ac:dyDescent="0.15">
      <c r="A13" s="306">
        <f>'1-2'!A13</f>
        <v>6</v>
      </c>
      <c r="B13" s="307" t="str">
        <f>'1-2'!B13</f>
        <v>1-(3)-(3)</v>
      </c>
      <c r="C13" s="473" t="str">
        <f>'1-2'!C13</f>
        <v>普通科専門コース等の充実</v>
      </c>
      <c r="D13" s="268">
        <v>10</v>
      </c>
      <c r="E13" s="308" t="str">
        <f>IF($R13=1,"",VLOOKUP($D13,'1-2'!$D$4:$L$103,2))</f>
        <v>消耗需用費</v>
      </c>
      <c r="F13" s="309" t="str">
        <f>IF($R13=1,"取消し",VLOOKUP($D13,'1-2'!$D$4:$L$103,3))</f>
        <v>進路用図書</v>
      </c>
      <c r="G13" s="219">
        <f>IF($R13=1,,VLOOKUP($D13,'1-2'!$D$4:$L$103,4))</f>
        <v>100000</v>
      </c>
      <c r="H13" s="310">
        <f>IF($R13=1,,VLOOKUP($D13,'1-2'!$D$4:$L$103,5))</f>
        <v>1</v>
      </c>
      <c r="I13" s="310">
        <f>IF($R13=1,,VLOOKUP($D13,'1-2'!$D$4:$L$103,6))</f>
        <v>1</v>
      </c>
      <c r="J13" s="311">
        <f>IF($R13=1,,VLOOKUP($D13,'1-2'!$D$4:$L$103,7))</f>
        <v>100000</v>
      </c>
      <c r="K13" s="312" t="str">
        <f t="shared" si="5"/>
        <v>進路用図書</v>
      </c>
      <c r="L13" s="313">
        <v>101513</v>
      </c>
      <c r="M13" s="314">
        <f t="shared" si="7"/>
        <v>1</v>
      </c>
      <c r="N13" s="314">
        <f t="shared" si="8"/>
        <v>1</v>
      </c>
      <c r="O13" s="303">
        <f t="shared" si="2"/>
        <v>101513</v>
      </c>
      <c r="P13" s="304">
        <f>IF($R13=1,"",VLOOKUP($D13,'1-2'!$D$4:$L$103,8))</f>
        <v>0</v>
      </c>
      <c r="Q13" s="305">
        <f>IF($R13=1,"",VLOOKUP($D13,'1-2'!$D$4:$L$103,9))</f>
        <v>0</v>
      </c>
      <c r="R13" s="24">
        <f>IF(ISNA(MATCH($D13,'随時②-2'!$D$4:$D$18,0)),0,1)</f>
        <v>0</v>
      </c>
      <c r="S13" s="61" t="str">
        <f t="shared" si="1"/>
        <v/>
      </c>
      <c r="T13" s="61" t="str">
        <f t="shared" si="3"/>
        <v/>
      </c>
      <c r="U13" s="5">
        <f t="shared" si="4"/>
        <v>7</v>
      </c>
      <c r="V13" s="5" t="s">
        <v>138</v>
      </c>
      <c r="W13" s="5">
        <v>2</v>
      </c>
    </row>
    <row r="14" spans="1:23" ht="13.5" customHeight="1" x14ac:dyDescent="0.15">
      <c r="A14" s="306">
        <f>'1-2'!A14</f>
        <v>7</v>
      </c>
      <c r="B14" s="307" t="str">
        <f>'1-2'!B14</f>
        <v>2-(4)-(4)</v>
      </c>
      <c r="C14" s="473" t="str">
        <f>'1-2'!C14</f>
        <v>保護者及び地域との連携</v>
      </c>
      <c r="D14" s="249">
        <v>11</v>
      </c>
      <c r="E14" s="308" t="str">
        <f>IF($R14=1,"",VLOOKUP($D14,'1-2'!$D$4:$L$103,2))</f>
        <v>消耗需用費</v>
      </c>
      <c r="F14" s="309" t="str">
        <f>IF($R14=1,"取消し",VLOOKUP($D14,'1-2'!$D$4:$L$103,3))</f>
        <v>学校説明会教材費</v>
      </c>
      <c r="G14" s="219">
        <f>IF($R14=1,,VLOOKUP($D14,'1-2'!$D$4:$L$103,4))</f>
        <v>70000</v>
      </c>
      <c r="H14" s="310">
        <f>IF($R14=1,,VLOOKUP($D14,'1-2'!$D$4:$L$103,5))</f>
        <v>1</v>
      </c>
      <c r="I14" s="310">
        <f>IF($R14=1,,VLOOKUP($D14,'1-2'!$D$4:$L$103,6))</f>
        <v>1</v>
      </c>
      <c r="J14" s="311">
        <f>IF($R14=1,,VLOOKUP($D14,'1-2'!$D$4:$L$103,7))</f>
        <v>70000</v>
      </c>
      <c r="K14" s="312" t="str">
        <f t="shared" si="5"/>
        <v>学校説明会教材費</v>
      </c>
      <c r="L14" s="313">
        <v>53740</v>
      </c>
      <c r="M14" s="314">
        <f t="shared" si="7"/>
        <v>1</v>
      </c>
      <c r="N14" s="314">
        <f t="shared" si="8"/>
        <v>1</v>
      </c>
      <c r="O14" s="303">
        <f t="shared" si="2"/>
        <v>53740</v>
      </c>
      <c r="P14" s="304">
        <f>IF($R14=1,"",VLOOKUP($D14,'1-2'!$D$4:$L$103,8))</f>
        <v>0</v>
      </c>
      <c r="Q14" s="305">
        <f>IF($R14=1,"",VLOOKUP($D14,'1-2'!$D$4:$L$103,9))</f>
        <v>0</v>
      </c>
      <c r="R14" s="24">
        <f>IF(ISNA(MATCH($D14,'随時②-2'!$D$4:$D$18,0)),0,1)</f>
        <v>0</v>
      </c>
      <c r="S14" s="61" t="str">
        <f t="shared" si="1"/>
        <v/>
      </c>
      <c r="T14" s="61" t="str">
        <f t="shared" si="3"/>
        <v/>
      </c>
      <c r="U14" s="5">
        <f t="shared" si="4"/>
        <v>7</v>
      </c>
    </row>
    <row r="15" spans="1:23" ht="13.5" customHeight="1" x14ac:dyDescent="0.15">
      <c r="A15" s="306">
        <f>'1-2'!A15</f>
        <v>7</v>
      </c>
      <c r="B15" s="307" t="str">
        <f>'1-2'!B15</f>
        <v>2-(4)-(4)</v>
      </c>
      <c r="C15" s="473" t="str">
        <f>'1-2'!C15</f>
        <v>保護者及び地域との連携</v>
      </c>
      <c r="D15" s="249">
        <v>12</v>
      </c>
      <c r="E15" s="308" t="str">
        <f>IF($R15=1,"",VLOOKUP($D15,'1-2'!$D$4:$L$103,2))</f>
        <v>消耗需用費</v>
      </c>
      <c r="F15" s="309" t="str">
        <f>IF($R15=1,"取消し",VLOOKUP($D15,'1-2'!$D$4:$L$103,3))</f>
        <v>学校案内パンフレット</v>
      </c>
      <c r="G15" s="219">
        <f>IF($R15=1,,VLOOKUP($D15,'1-2'!$D$4:$L$103,4))</f>
        <v>139650</v>
      </c>
      <c r="H15" s="310">
        <f>IF($R15=1,,VLOOKUP($D15,'1-2'!$D$4:$L$103,5))</f>
        <v>1</v>
      </c>
      <c r="I15" s="310">
        <f>IF($R15=1,,VLOOKUP($D15,'1-2'!$D$4:$L$103,6))</f>
        <v>1</v>
      </c>
      <c r="J15" s="311">
        <f>IF($R15=1,,VLOOKUP($D15,'1-2'!$D$4:$L$103,7))</f>
        <v>139650</v>
      </c>
      <c r="K15" s="312" t="str">
        <f t="shared" si="5"/>
        <v>学校案内パンフレット</v>
      </c>
      <c r="L15" s="313">
        <f t="shared" ref="L15:L74" si="9">G15</f>
        <v>139650</v>
      </c>
      <c r="M15" s="314">
        <f t="shared" si="7"/>
        <v>1</v>
      </c>
      <c r="N15" s="314">
        <f t="shared" si="8"/>
        <v>1</v>
      </c>
      <c r="O15" s="303">
        <f t="shared" si="2"/>
        <v>139650</v>
      </c>
      <c r="P15" s="304">
        <f>IF($R15=1,"",VLOOKUP($D15,'1-2'!$D$4:$L$103,8))</f>
        <v>0</v>
      </c>
      <c r="Q15" s="305">
        <f>IF($R15=1,"",VLOOKUP($D15,'1-2'!$D$4:$L$103,9))</f>
        <v>0</v>
      </c>
      <c r="R15" s="24">
        <f>IF(ISNA(MATCH($D15,'随時②-2'!$D$4:$D$18,0)),0,1)</f>
        <v>0</v>
      </c>
      <c r="S15" s="61" t="str">
        <f t="shared" si="1"/>
        <v/>
      </c>
      <c r="T15" s="61" t="str">
        <f t="shared" si="3"/>
        <v/>
      </c>
      <c r="U15" s="5">
        <f t="shared" si="4"/>
        <v>7</v>
      </c>
    </row>
    <row r="16" spans="1:23" ht="13.5" customHeight="1" x14ac:dyDescent="0.15">
      <c r="A16" s="306">
        <f>'1-2'!A16</f>
        <v>8</v>
      </c>
      <c r="B16" s="307" t="str">
        <f>'1-2'!B16</f>
        <v>3-(1)-(1)</v>
      </c>
      <c r="C16" s="473" t="str">
        <f>'1-2'!C16</f>
        <v>共生推進教室生徒の自立支援</v>
      </c>
      <c r="D16" s="249">
        <v>13</v>
      </c>
      <c r="E16" s="308" t="str">
        <f>IF($R16=1,"",VLOOKUP($D16,'1-2'!$D$4:$L$103,2))</f>
        <v>消耗需用費</v>
      </c>
      <c r="F16" s="309" t="str">
        <f>IF($R16=1,"取消し",VLOOKUP($D16,'1-2'!$D$4:$L$103,3))</f>
        <v>学校案内パンフレット</v>
      </c>
      <c r="G16" s="219">
        <f>IF($R16=1,,VLOOKUP($D16,'1-2'!$D$4:$L$103,4))</f>
        <v>45000</v>
      </c>
      <c r="H16" s="310">
        <f>IF($R16=1,,VLOOKUP($D16,'1-2'!$D$4:$L$103,5))</f>
        <v>1</v>
      </c>
      <c r="I16" s="310">
        <f>IF($R16=1,,VLOOKUP($D16,'1-2'!$D$4:$L$103,6))</f>
        <v>1</v>
      </c>
      <c r="J16" s="311">
        <f>IF($R16=1,,VLOOKUP($D16,'1-2'!$D$4:$L$103,7))</f>
        <v>45000</v>
      </c>
      <c r="K16" s="312" t="str">
        <f t="shared" si="5"/>
        <v>学校案内パンフレット</v>
      </c>
      <c r="L16" s="313">
        <v>43200</v>
      </c>
      <c r="M16" s="314">
        <f t="shared" si="7"/>
        <v>1</v>
      </c>
      <c r="N16" s="314">
        <f t="shared" si="8"/>
        <v>1</v>
      </c>
      <c r="O16" s="303">
        <f t="shared" si="2"/>
        <v>43200</v>
      </c>
      <c r="P16" s="304">
        <f>IF($R16=1,"",VLOOKUP($D16,'1-2'!$D$4:$L$103,8))</f>
        <v>0</v>
      </c>
      <c r="Q16" s="305">
        <f>IF($R16=1,"",VLOOKUP($D16,'1-2'!$D$4:$L$103,9))</f>
        <v>0</v>
      </c>
      <c r="R16" s="24">
        <f>IF(ISNA(MATCH($D16,'随時②-2'!$D$4:$D$18,0)),0,1)</f>
        <v>0</v>
      </c>
      <c r="S16" s="61" t="str">
        <f t="shared" si="1"/>
        <v/>
      </c>
      <c r="T16" s="61" t="str">
        <f t="shared" si="3"/>
        <v/>
      </c>
      <c r="U16" s="5">
        <f t="shared" si="4"/>
        <v>7</v>
      </c>
    </row>
    <row r="17" spans="1:21" ht="13.5" customHeight="1" x14ac:dyDescent="0.15">
      <c r="A17" s="306">
        <f>'1-2'!A17</f>
        <v>5</v>
      </c>
      <c r="B17" s="307" t="str">
        <f>'1-2'!B17</f>
        <v>1-(2)-(2)</v>
      </c>
      <c r="C17" s="473" t="str">
        <f>'1-2'!C17</f>
        <v>キャリア教育の推進</v>
      </c>
      <c r="D17" s="249">
        <v>14</v>
      </c>
      <c r="E17" s="308" t="str">
        <f>IF($R17=1,"",VLOOKUP($D17,'1-2'!$D$4:$L$103,2))</f>
        <v>旅費</v>
      </c>
      <c r="F17" s="309" t="str">
        <f>IF($R17=1,"取消し",VLOOKUP($D17,'1-2'!$D$4:$L$103,3))</f>
        <v>修学旅行下見</v>
      </c>
      <c r="G17" s="219">
        <f>IF($R17=1,,VLOOKUP($D17,'1-2'!$D$4:$L$103,4))</f>
        <v>113620</v>
      </c>
      <c r="H17" s="310">
        <f>IF($R17=1,,VLOOKUP($D17,'1-2'!$D$4:$L$103,5))</f>
        <v>1</v>
      </c>
      <c r="I17" s="310">
        <f>IF($R17=1,,VLOOKUP($D17,'1-2'!$D$4:$L$103,6))</f>
        <v>1</v>
      </c>
      <c r="J17" s="311">
        <f>IF($R17=1,,VLOOKUP($D17,'1-2'!$D$4:$L$103,7))</f>
        <v>113620</v>
      </c>
      <c r="K17" s="312" t="str">
        <f t="shared" si="5"/>
        <v>修学旅行下見</v>
      </c>
      <c r="L17" s="313">
        <v>111080</v>
      </c>
      <c r="M17" s="314">
        <f t="shared" si="7"/>
        <v>1</v>
      </c>
      <c r="N17" s="314">
        <f t="shared" si="8"/>
        <v>1</v>
      </c>
      <c r="O17" s="303">
        <f t="shared" si="2"/>
        <v>111080</v>
      </c>
      <c r="P17" s="304">
        <f>IF($R17=1,"",VLOOKUP($D17,'1-2'!$D$4:$L$103,8))</f>
        <v>0</v>
      </c>
      <c r="Q17" s="305">
        <f>IF($R17=1,"",VLOOKUP($D17,'1-2'!$D$4:$L$103,9))</f>
        <v>0</v>
      </c>
      <c r="R17" s="24">
        <f>IF(ISNA(MATCH($D17,'随時②-2'!$D$4:$D$18,0)),0,1)</f>
        <v>0</v>
      </c>
      <c r="S17" s="61" t="str">
        <f t="shared" si="1"/>
        <v/>
      </c>
      <c r="T17" s="61" t="str">
        <f t="shared" si="3"/>
        <v/>
      </c>
      <c r="U17" s="5">
        <f t="shared" si="4"/>
        <v>2</v>
      </c>
    </row>
    <row r="18" spans="1:21" ht="13.5" customHeight="1" x14ac:dyDescent="0.15">
      <c r="A18" s="306">
        <f>'1-2'!A18</f>
        <v>0</v>
      </c>
      <c r="B18" s="307">
        <f>'1-2'!B18</f>
        <v>0</v>
      </c>
      <c r="C18" s="473">
        <f>'1-2'!C18</f>
        <v>0</v>
      </c>
      <c r="D18" s="249">
        <v>15</v>
      </c>
      <c r="E18" s="308">
        <f>IF($R18=1,"",VLOOKUP($D18,'1-2'!$D$4:$L$103,2))</f>
        <v>0</v>
      </c>
      <c r="F18" s="309">
        <f>IF($R18=1,"取消し",VLOOKUP($D18,'1-2'!$D$4:$L$103,3))</f>
        <v>0</v>
      </c>
      <c r="G18" s="219">
        <f>IF($R18=1,,VLOOKUP($D18,'1-2'!$D$4:$L$103,4))</f>
        <v>0</v>
      </c>
      <c r="H18" s="310">
        <f>IF($R18=1,,VLOOKUP($D18,'1-2'!$D$4:$L$103,5))</f>
        <v>0</v>
      </c>
      <c r="I18" s="310">
        <f>IF($R18=1,,VLOOKUP($D18,'1-2'!$D$4:$L$103,6))</f>
        <v>0</v>
      </c>
      <c r="J18" s="311">
        <f>IF($R18=1,,VLOOKUP($D18,'1-2'!$D$4:$L$103,7))</f>
        <v>0</v>
      </c>
      <c r="K18" s="312">
        <f t="shared" si="5"/>
        <v>0</v>
      </c>
      <c r="L18" s="313">
        <f t="shared" si="9"/>
        <v>0</v>
      </c>
      <c r="M18" s="314">
        <f t="shared" si="7"/>
        <v>0</v>
      </c>
      <c r="N18" s="314">
        <f t="shared" si="8"/>
        <v>0</v>
      </c>
      <c r="O18" s="303">
        <f t="shared" si="2"/>
        <v>0</v>
      </c>
      <c r="P18" s="304">
        <f>IF($R18=1,"",VLOOKUP($D18,'1-2'!$D$4:$L$103,8))</f>
        <v>0</v>
      </c>
      <c r="Q18" s="305">
        <f>IF($R18=1,"",VLOOKUP($D18,'1-2'!$D$4:$L$103,9))</f>
        <v>0</v>
      </c>
      <c r="R18" s="24">
        <f>IF(ISNA(MATCH($D18,'随時②-2'!$D$4:$D$18,0)),0,1)</f>
        <v>0</v>
      </c>
      <c r="S18" s="61" t="str">
        <f t="shared" si="1"/>
        <v/>
      </c>
      <c r="T18" s="61" t="str">
        <f t="shared" si="3"/>
        <v/>
      </c>
      <c r="U18" s="5" t="str">
        <f t="shared" si="4"/>
        <v/>
      </c>
    </row>
    <row r="19" spans="1:21" ht="13.5" customHeight="1" x14ac:dyDescent="0.15">
      <c r="A19" s="306">
        <f>'1-2'!A19</f>
        <v>0</v>
      </c>
      <c r="B19" s="307">
        <f>'1-2'!B19</f>
        <v>0</v>
      </c>
      <c r="C19" s="473">
        <f>'1-2'!C19</f>
        <v>0</v>
      </c>
      <c r="D19" s="249">
        <v>16</v>
      </c>
      <c r="E19" s="308">
        <f>IF($R19=1,"",VLOOKUP($D19,'1-2'!$D$4:$L$103,2))</f>
        <v>0</v>
      </c>
      <c r="F19" s="309">
        <f>IF($R19=1,"取消し",VLOOKUP($D19,'1-2'!$D$4:$L$103,3))</f>
        <v>0</v>
      </c>
      <c r="G19" s="219">
        <f>IF($R19=1,,VLOOKUP($D19,'1-2'!$D$4:$L$103,4))</f>
        <v>0</v>
      </c>
      <c r="H19" s="310">
        <f>IF($R19=1,,VLOOKUP($D19,'1-2'!$D$4:$L$103,5))</f>
        <v>0</v>
      </c>
      <c r="I19" s="310">
        <f>IF($R19=1,,VLOOKUP($D19,'1-2'!$D$4:$L$103,6))</f>
        <v>0</v>
      </c>
      <c r="J19" s="311">
        <f>IF($R19=1,,VLOOKUP($D19,'1-2'!$D$4:$L$103,7))</f>
        <v>0</v>
      </c>
      <c r="K19" s="312">
        <f t="shared" si="5"/>
        <v>0</v>
      </c>
      <c r="L19" s="313">
        <f t="shared" si="9"/>
        <v>0</v>
      </c>
      <c r="M19" s="314">
        <f t="shared" si="7"/>
        <v>0</v>
      </c>
      <c r="N19" s="314">
        <f t="shared" si="8"/>
        <v>0</v>
      </c>
      <c r="O19" s="303">
        <f t="shared" si="2"/>
        <v>0</v>
      </c>
      <c r="P19" s="304">
        <f>IF($R19=1,"",VLOOKUP($D19,'1-2'!$D$4:$L$103,8))</f>
        <v>0</v>
      </c>
      <c r="Q19" s="305">
        <f>IF($R19=1,"",VLOOKUP($D19,'1-2'!$D$4:$L$103,9))</f>
        <v>0</v>
      </c>
      <c r="R19" s="24">
        <f>IF(ISNA(MATCH($D19,'随時②-2'!$D$4:$D$18,0)),0,1)</f>
        <v>0</v>
      </c>
      <c r="S19" s="61" t="str">
        <f t="shared" si="1"/>
        <v/>
      </c>
      <c r="T19" s="61" t="str">
        <f t="shared" si="3"/>
        <v/>
      </c>
      <c r="U19" s="5" t="str">
        <f t="shared" si="4"/>
        <v/>
      </c>
    </row>
    <row r="20" spans="1:21" ht="13.5" customHeight="1" x14ac:dyDescent="0.15">
      <c r="A20" s="306">
        <f>'1-2'!A20</f>
        <v>0</v>
      </c>
      <c r="B20" s="307">
        <f>'1-2'!B20</f>
        <v>0</v>
      </c>
      <c r="C20" s="473">
        <f>'1-2'!C20</f>
        <v>0</v>
      </c>
      <c r="D20" s="249">
        <v>17</v>
      </c>
      <c r="E20" s="308">
        <f>IF($R20=1,"",VLOOKUP($D20,'1-2'!$D$4:$L$103,2))</f>
        <v>0</v>
      </c>
      <c r="F20" s="309">
        <f>IF($R20=1,"取消し",VLOOKUP($D20,'1-2'!$D$4:$L$103,3))</f>
        <v>0</v>
      </c>
      <c r="G20" s="219">
        <f>IF($R20=1,,VLOOKUP($D20,'1-2'!$D$4:$L$103,4))</f>
        <v>0</v>
      </c>
      <c r="H20" s="310">
        <f>IF($R20=1,,VLOOKUP($D20,'1-2'!$D$4:$L$103,5))</f>
        <v>0</v>
      </c>
      <c r="I20" s="310">
        <f>IF($R20=1,,VLOOKUP($D20,'1-2'!$D$4:$L$103,6))</f>
        <v>0</v>
      </c>
      <c r="J20" s="311">
        <f>IF($R20=1,,VLOOKUP($D20,'1-2'!$D$4:$L$103,7))</f>
        <v>0</v>
      </c>
      <c r="K20" s="312">
        <f t="shared" si="5"/>
        <v>0</v>
      </c>
      <c r="L20" s="313">
        <f t="shared" si="9"/>
        <v>0</v>
      </c>
      <c r="M20" s="314">
        <f t="shared" si="7"/>
        <v>0</v>
      </c>
      <c r="N20" s="314">
        <f t="shared" si="8"/>
        <v>0</v>
      </c>
      <c r="O20" s="303">
        <f t="shared" si="2"/>
        <v>0</v>
      </c>
      <c r="P20" s="304">
        <f>IF($R20=1,"",VLOOKUP($D20,'1-2'!$D$4:$L$103,8))</f>
        <v>0</v>
      </c>
      <c r="Q20" s="305">
        <f>IF($R20=1,"",VLOOKUP($D20,'1-2'!$D$4:$L$103,9))</f>
        <v>0</v>
      </c>
      <c r="R20" s="24">
        <f>IF(ISNA(MATCH($D20,'随時②-2'!$D$4:$D$18,0)),0,1)</f>
        <v>0</v>
      </c>
      <c r="S20" s="61" t="str">
        <f t="shared" si="1"/>
        <v/>
      </c>
      <c r="T20" s="61" t="str">
        <f t="shared" si="3"/>
        <v/>
      </c>
      <c r="U20" s="5" t="str">
        <f t="shared" si="4"/>
        <v/>
      </c>
    </row>
    <row r="21" spans="1:21" ht="13.5" customHeight="1" x14ac:dyDescent="0.15">
      <c r="A21" s="306">
        <f>'1-2'!A21</f>
        <v>0</v>
      </c>
      <c r="B21" s="307">
        <f>'1-2'!B21</f>
        <v>0</v>
      </c>
      <c r="C21" s="473">
        <f>'1-2'!C21</f>
        <v>0</v>
      </c>
      <c r="D21" s="249">
        <v>18</v>
      </c>
      <c r="E21" s="308">
        <f>IF($R21=1,"",VLOOKUP($D21,'1-2'!$D$4:$L$103,2))</f>
        <v>0</v>
      </c>
      <c r="F21" s="309">
        <f>IF($R21=1,"取消し",VLOOKUP($D21,'1-2'!$D$4:$L$103,3))</f>
        <v>0</v>
      </c>
      <c r="G21" s="219">
        <f>IF($R21=1,,VLOOKUP($D21,'1-2'!$D$4:$L$103,4))</f>
        <v>0</v>
      </c>
      <c r="H21" s="310">
        <f>IF($R21=1,,VLOOKUP($D21,'1-2'!$D$4:$L$103,5))</f>
        <v>0</v>
      </c>
      <c r="I21" s="310">
        <f>IF($R21=1,,VLOOKUP($D21,'1-2'!$D$4:$L$103,6))</f>
        <v>0</v>
      </c>
      <c r="J21" s="311">
        <f>IF($R21=1,,VLOOKUP($D21,'1-2'!$D$4:$L$103,7))</f>
        <v>0</v>
      </c>
      <c r="K21" s="312">
        <f t="shared" si="5"/>
        <v>0</v>
      </c>
      <c r="L21" s="313">
        <f t="shared" si="9"/>
        <v>0</v>
      </c>
      <c r="M21" s="314">
        <f t="shared" si="7"/>
        <v>0</v>
      </c>
      <c r="N21" s="314">
        <f t="shared" si="8"/>
        <v>0</v>
      </c>
      <c r="O21" s="303">
        <f t="shared" si="2"/>
        <v>0</v>
      </c>
      <c r="P21" s="304">
        <f>IF($R21=1,"",VLOOKUP($D21,'1-2'!$D$4:$L$103,8))</f>
        <v>0</v>
      </c>
      <c r="Q21" s="305">
        <f>IF($R21=1,"",VLOOKUP($D21,'1-2'!$D$4:$L$103,9))</f>
        <v>0</v>
      </c>
      <c r="R21" s="24">
        <f>IF(ISNA(MATCH($D21,'随時②-2'!$D$4:$D$18,0)),0,1)</f>
        <v>0</v>
      </c>
      <c r="S21" s="61" t="str">
        <f t="shared" si="1"/>
        <v/>
      </c>
      <c r="T21" s="61" t="str">
        <f t="shared" si="3"/>
        <v/>
      </c>
      <c r="U21" s="5" t="str">
        <f t="shared" si="4"/>
        <v/>
      </c>
    </row>
    <row r="22" spans="1:21" ht="13.5" customHeight="1" x14ac:dyDescent="0.15">
      <c r="A22" s="306">
        <f>'1-2'!A22</f>
        <v>0</v>
      </c>
      <c r="B22" s="307">
        <f>'1-2'!B22</f>
        <v>0</v>
      </c>
      <c r="C22" s="473">
        <f>'1-2'!C22</f>
        <v>0</v>
      </c>
      <c r="D22" s="249">
        <v>19</v>
      </c>
      <c r="E22" s="308">
        <f>IF($R22=1,"",VLOOKUP($D22,'1-2'!$D$4:$L$103,2))</f>
        <v>0</v>
      </c>
      <c r="F22" s="309">
        <f>IF($R22=1,"取消し",VLOOKUP($D22,'1-2'!$D$4:$L$103,3))</f>
        <v>0</v>
      </c>
      <c r="G22" s="219">
        <f>IF($R22=1,,VLOOKUP($D22,'1-2'!$D$4:$L$103,4))</f>
        <v>0</v>
      </c>
      <c r="H22" s="310">
        <f>IF($R22=1,,VLOOKUP($D22,'1-2'!$D$4:$L$103,5))</f>
        <v>0</v>
      </c>
      <c r="I22" s="310">
        <f>IF($R22=1,,VLOOKUP($D22,'1-2'!$D$4:$L$103,6))</f>
        <v>0</v>
      </c>
      <c r="J22" s="311">
        <f>IF($R22=1,,VLOOKUP($D22,'1-2'!$D$4:$L$103,7))</f>
        <v>0</v>
      </c>
      <c r="K22" s="312">
        <f t="shared" si="5"/>
        <v>0</v>
      </c>
      <c r="L22" s="313">
        <f t="shared" si="9"/>
        <v>0</v>
      </c>
      <c r="M22" s="314">
        <f t="shared" si="7"/>
        <v>0</v>
      </c>
      <c r="N22" s="314">
        <f t="shared" si="8"/>
        <v>0</v>
      </c>
      <c r="O22" s="303">
        <f t="shared" si="2"/>
        <v>0</v>
      </c>
      <c r="P22" s="304">
        <f>IF($R22=1,"",VLOOKUP($D22,'1-2'!$D$4:$L$103,8))</f>
        <v>0</v>
      </c>
      <c r="Q22" s="305">
        <f>IF($R22=1,"",VLOOKUP($D22,'1-2'!$D$4:$L$103,9))</f>
        <v>0</v>
      </c>
      <c r="R22" s="24">
        <f>IF(ISNA(MATCH($D22,'随時②-2'!$D$4:$D$18,0)),0,1)</f>
        <v>0</v>
      </c>
      <c r="S22" s="61" t="str">
        <f t="shared" si="1"/>
        <v/>
      </c>
      <c r="T22" s="61" t="str">
        <f t="shared" si="3"/>
        <v/>
      </c>
      <c r="U22" s="5" t="str">
        <f t="shared" si="4"/>
        <v/>
      </c>
    </row>
    <row r="23" spans="1:21" ht="13.5" customHeight="1" x14ac:dyDescent="0.15">
      <c r="A23" s="306">
        <f>'1-2'!A23</f>
        <v>0</v>
      </c>
      <c r="B23" s="307">
        <f>'1-2'!B23</f>
        <v>0</v>
      </c>
      <c r="C23" s="473">
        <f>'1-2'!C23</f>
        <v>0</v>
      </c>
      <c r="D23" s="249">
        <v>20</v>
      </c>
      <c r="E23" s="308">
        <f>IF($R23=1,"",VLOOKUP($D23,'1-2'!$D$4:$L$103,2))</f>
        <v>0</v>
      </c>
      <c r="F23" s="309">
        <f>IF($R23=1,"取消し",VLOOKUP($D23,'1-2'!$D$4:$L$103,3))</f>
        <v>0</v>
      </c>
      <c r="G23" s="219">
        <f>IF($R23=1,,VLOOKUP($D23,'1-2'!$D$4:$L$103,4))</f>
        <v>0</v>
      </c>
      <c r="H23" s="310">
        <f>IF($R23=1,,VLOOKUP($D23,'1-2'!$D$4:$L$103,5))</f>
        <v>0</v>
      </c>
      <c r="I23" s="310">
        <f>IF($R23=1,,VLOOKUP($D23,'1-2'!$D$4:$L$103,6))</f>
        <v>0</v>
      </c>
      <c r="J23" s="311">
        <f>IF($R23=1,,VLOOKUP($D23,'1-2'!$D$4:$L$103,7))</f>
        <v>0</v>
      </c>
      <c r="K23" s="312">
        <f t="shared" si="5"/>
        <v>0</v>
      </c>
      <c r="L23" s="313">
        <f t="shared" si="9"/>
        <v>0</v>
      </c>
      <c r="M23" s="314">
        <f t="shared" si="7"/>
        <v>0</v>
      </c>
      <c r="N23" s="314">
        <f t="shared" si="8"/>
        <v>0</v>
      </c>
      <c r="O23" s="303">
        <f t="shared" si="2"/>
        <v>0</v>
      </c>
      <c r="P23" s="304">
        <f>IF($R23=1,"",VLOOKUP($D23,'1-2'!$D$4:$L$103,8))</f>
        <v>0</v>
      </c>
      <c r="Q23" s="305">
        <f>IF($R23=1,"",VLOOKUP($D23,'1-2'!$D$4:$L$103,9))</f>
        <v>0</v>
      </c>
      <c r="R23" s="24">
        <f>IF(ISNA(MATCH($D23,'随時②-2'!$D$4:$D$18,0)),0,1)</f>
        <v>0</v>
      </c>
      <c r="S23" s="61" t="str">
        <f t="shared" si="1"/>
        <v/>
      </c>
      <c r="T23" s="61" t="str">
        <f t="shared" si="3"/>
        <v/>
      </c>
      <c r="U23" s="5" t="str">
        <f t="shared" si="4"/>
        <v/>
      </c>
    </row>
    <row r="24" spans="1:21" ht="13.5" customHeight="1" x14ac:dyDescent="0.15">
      <c r="A24" s="306">
        <f>'1-2'!A24</f>
        <v>0</v>
      </c>
      <c r="B24" s="307">
        <f>'1-2'!B24</f>
        <v>0</v>
      </c>
      <c r="C24" s="473">
        <f>'1-2'!C24</f>
        <v>0</v>
      </c>
      <c r="D24" s="249">
        <v>21</v>
      </c>
      <c r="E24" s="308">
        <f>IF($R24=1,"",VLOOKUP($D24,'1-2'!$D$4:$L$103,2))</f>
        <v>0</v>
      </c>
      <c r="F24" s="309">
        <f>IF($R24=1,"取消し",VLOOKUP($D24,'1-2'!$D$4:$L$103,3))</f>
        <v>0</v>
      </c>
      <c r="G24" s="219">
        <f>IF($R24=1,,VLOOKUP($D24,'1-2'!$D$4:$L$103,4))</f>
        <v>0</v>
      </c>
      <c r="H24" s="310">
        <f>IF($R24=1,,VLOOKUP($D24,'1-2'!$D$4:$L$103,5))</f>
        <v>0</v>
      </c>
      <c r="I24" s="310">
        <f>IF($R24=1,,VLOOKUP($D24,'1-2'!$D$4:$L$103,6))</f>
        <v>0</v>
      </c>
      <c r="J24" s="311">
        <f>IF($R24=1,,VLOOKUP($D24,'1-2'!$D$4:$L$103,7))</f>
        <v>0</v>
      </c>
      <c r="K24" s="312">
        <f t="shared" si="5"/>
        <v>0</v>
      </c>
      <c r="L24" s="313">
        <f t="shared" si="9"/>
        <v>0</v>
      </c>
      <c r="M24" s="314">
        <f t="shared" si="7"/>
        <v>0</v>
      </c>
      <c r="N24" s="314">
        <f t="shared" si="8"/>
        <v>0</v>
      </c>
      <c r="O24" s="303">
        <f t="shared" si="2"/>
        <v>0</v>
      </c>
      <c r="P24" s="304">
        <f>IF($R24=1,"",VLOOKUP($D24,'1-2'!$D$4:$L$103,8))</f>
        <v>0</v>
      </c>
      <c r="Q24" s="305">
        <f>IF($R24=1,"",VLOOKUP($D24,'1-2'!$D$4:$L$103,9))</f>
        <v>0</v>
      </c>
      <c r="R24" s="24">
        <f>IF(ISNA(MATCH($D24,'随時②-2'!$D$4:$D$18,0)),0,1)</f>
        <v>0</v>
      </c>
      <c r="S24" s="61" t="str">
        <f t="shared" si="1"/>
        <v/>
      </c>
      <c r="T24" s="61" t="str">
        <f t="shared" si="3"/>
        <v/>
      </c>
      <c r="U24" s="5" t="str">
        <f t="shared" si="4"/>
        <v/>
      </c>
    </row>
    <row r="25" spans="1:21" ht="13.5" customHeight="1" x14ac:dyDescent="0.15">
      <c r="A25" s="306">
        <f>'1-2'!A25</f>
        <v>0</v>
      </c>
      <c r="B25" s="307">
        <f>'1-2'!B25</f>
        <v>0</v>
      </c>
      <c r="C25" s="473">
        <f>'1-2'!C25</f>
        <v>0</v>
      </c>
      <c r="D25" s="249">
        <v>22</v>
      </c>
      <c r="E25" s="308">
        <f>IF($R25=1,"",VLOOKUP($D25,'1-2'!$D$4:$L$103,2))</f>
        <v>0</v>
      </c>
      <c r="F25" s="309">
        <f>IF($R25=1,"取消し",VLOOKUP($D25,'1-2'!$D$4:$L$103,3))</f>
        <v>0</v>
      </c>
      <c r="G25" s="219">
        <f>IF($R25=1,,VLOOKUP($D25,'1-2'!$D$4:$L$103,4))</f>
        <v>0</v>
      </c>
      <c r="H25" s="310">
        <f>IF($R25=1,,VLOOKUP($D25,'1-2'!$D$4:$L$103,5))</f>
        <v>0</v>
      </c>
      <c r="I25" s="310">
        <f>IF($R25=1,,VLOOKUP($D25,'1-2'!$D$4:$L$103,6))</f>
        <v>0</v>
      </c>
      <c r="J25" s="311">
        <f>IF($R25=1,,VLOOKUP($D25,'1-2'!$D$4:$L$103,7))</f>
        <v>0</v>
      </c>
      <c r="K25" s="312">
        <f t="shared" si="5"/>
        <v>0</v>
      </c>
      <c r="L25" s="313">
        <f t="shared" si="9"/>
        <v>0</v>
      </c>
      <c r="M25" s="314">
        <f t="shared" si="7"/>
        <v>0</v>
      </c>
      <c r="N25" s="314">
        <f t="shared" si="8"/>
        <v>0</v>
      </c>
      <c r="O25" s="303">
        <f t="shared" si="2"/>
        <v>0</v>
      </c>
      <c r="P25" s="304">
        <f>IF($R25=1,"",VLOOKUP($D25,'1-2'!$D$4:$L$103,8))</f>
        <v>0</v>
      </c>
      <c r="Q25" s="305">
        <f>IF($R25=1,"",VLOOKUP($D25,'1-2'!$D$4:$L$103,9))</f>
        <v>0</v>
      </c>
      <c r="R25" s="24">
        <f>IF(ISNA(MATCH($D25,'随時②-2'!$D$4:$D$18,0)),0,1)</f>
        <v>0</v>
      </c>
      <c r="S25" s="61" t="str">
        <f t="shared" si="1"/>
        <v/>
      </c>
      <c r="T25" s="61" t="str">
        <f t="shared" si="3"/>
        <v/>
      </c>
      <c r="U25" s="5" t="str">
        <f t="shared" si="4"/>
        <v/>
      </c>
    </row>
    <row r="26" spans="1:21" ht="13.5" customHeight="1" x14ac:dyDescent="0.15">
      <c r="A26" s="306">
        <f>'1-2'!A26</f>
        <v>0</v>
      </c>
      <c r="B26" s="307">
        <f>'1-2'!B26</f>
        <v>0</v>
      </c>
      <c r="C26" s="473">
        <f>'1-2'!C26</f>
        <v>0</v>
      </c>
      <c r="D26" s="249">
        <v>23</v>
      </c>
      <c r="E26" s="308">
        <f>IF($R26=1,"",VLOOKUP($D26,'1-2'!$D$4:$L$103,2))</f>
        <v>0</v>
      </c>
      <c r="F26" s="309">
        <f>IF($R26=1,"取消し",VLOOKUP($D26,'1-2'!$D$4:$L$103,3))</f>
        <v>0</v>
      </c>
      <c r="G26" s="219">
        <f>IF($R26=1,,VLOOKUP($D26,'1-2'!$D$4:$L$103,4))</f>
        <v>0</v>
      </c>
      <c r="H26" s="310">
        <f>IF($R26=1,,VLOOKUP($D26,'1-2'!$D$4:$L$103,5))</f>
        <v>0</v>
      </c>
      <c r="I26" s="310">
        <f>IF($R26=1,,VLOOKUP($D26,'1-2'!$D$4:$L$103,6))</f>
        <v>0</v>
      </c>
      <c r="J26" s="311">
        <f>IF($R26=1,,VLOOKUP($D26,'1-2'!$D$4:$L$103,7))</f>
        <v>0</v>
      </c>
      <c r="K26" s="312">
        <f t="shared" si="5"/>
        <v>0</v>
      </c>
      <c r="L26" s="313">
        <f t="shared" si="9"/>
        <v>0</v>
      </c>
      <c r="M26" s="314">
        <f t="shared" si="7"/>
        <v>0</v>
      </c>
      <c r="N26" s="314">
        <f t="shared" si="8"/>
        <v>0</v>
      </c>
      <c r="O26" s="303">
        <f t="shared" si="2"/>
        <v>0</v>
      </c>
      <c r="P26" s="304">
        <f>IF($R26=1,"",VLOOKUP($D26,'1-2'!$D$4:$L$103,8))</f>
        <v>0</v>
      </c>
      <c r="Q26" s="305">
        <f>IF($R26=1,"",VLOOKUP($D26,'1-2'!$D$4:$L$103,9))</f>
        <v>0</v>
      </c>
      <c r="R26" s="24">
        <f>IF(ISNA(MATCH($D26,'随時②-2'!$D$4:$D$18,0)),0,1)</f>
        <v>0</v>
      </c>
      <c r="S26" s="61" t="str">
        <f t="shared" si="1"/>
        <v/>
      </c>
      <c r="T26" s="61" t="str">
        <f t="shared" si="3"/>
        <v/>
      </c>
      <c r="U26" s="5" t="str">
        <f t="shared" si="4"/>
        <v/>
      </c>
    </row>
    <row r="27" spans="1:21" ht="13.5" customHeight="1" x14ac:dyDescent="0.15">
      <c r="A27" s="306">
        <f>'1-2'!A27</f>
        <v>0</v>
      </c>
      <c r="B27" s="307">
        <f>'1-2'!B27</f>
        <v>0</v>
      </c>
      <c r="C27" s="473">
        <f>'1-2'!C27</f>
        <v>0</v>
      </c>
      <c r="D27" s="249">
        <v>24</v>
      </c>
      <c r="E27" s="308">
        <f>IF($R27=1,"",VLOOKUP($D27,'1-2'!$D$4:$L$103,2))</f>
        <v>0</v>
      </c>
      <c r="F27" s="309">
        <f>IF($R27=1,"取消し",VLOOKUP($D27,'1-2'!$D$4:$L$103,3))</f>
        <v>0</v>
      </c>
      <c r="G27" s="219">
        <f>IF($R27=1,,VLOOKUP($D27,'1-2'!$D$4:$L$103,4))</f>
        <v>0</v>
      </c>
      <c r="H27" s="310">
        <f>IF($R27=1,,VLOOKUP($D27,'1-2'!$D$4:$L$103,5))</f>
        <v>0</v>
      </c>
      <c r="I27" s="310">
        <f>IF($R27=1,,VLOOKUP($D27,'1-2'!$D$4:$L$103,6))</f>
        <v>0</v>
      </c>
      <c r="J27" s="311">
        <f>IF($R27=1,,VLOOKUP($D27,'1-2'!$D$4:$L$103,7))</f>
        <v>0</v>
      </c>
      <c r="K27" s="312">
        <f t="shared" si="5"/>
        <v>0</v>
      </c>
      <c r="L27" s="313">
        <f t="shared" si="9"/>
        <v>0</v>
      </c>
      <c r="M27" s="314">
        <f t="shared" si="7"/>
        <v>0</v>
      </c>
      <c r="N27" s="314">
        <f t="shared" si="8"/>
        <v>0</v>
      </c>
      <c r="O27" s="303">
        <f t="shared" si="2"/>
        <v>0</v>
      </c>
      <c r="P27" s="304">
        <f>IF($R27=1,"",VLOOKUP($D27,'1-2'!$D$4:$L$103,8))</f>
        <v>0</v>
      </c>
      <c r="Q27" s="305">
        <f>IF($R27=1,"",VLOOKUP($D27,'1-2'!$D$4:$L$103,9))</f>
        <v>0</v>
      </c>
      <c r="R27" s="24">
        <f>IF(ISNA(MATCH($D27,'随時②-2'!$D$4:$D$18,0)),0,1)</f>
        <v>0</v>
      </c>
      <c r="S27" s="61" t="str">
        <f t="shared" si="1"/>
        <v/>
      </c>
      <c r="T27" s="61" t="str">
        <f t="shared" si="3"/>
        <v/>
      </c>
      <c r="U27" s="5" t="str">
        <f t="shared" si="4"/>
        <v/>
      </c>
    </row>
    <row r="28" spans="1:21" ht="13.5" customHeight="1" x14ac:dyDescent="0.15">
      <c r="A28" s="306">
        <f>'1-2'!A28</f>
        <v>0</v>
      </c>
      <c r="B28" s="307">
        <f>'1-2'!B28</f>
        <v>0</v>
      </c>
      <c r="C28" s="473">
        <f>'1-2'!C28</f>
        <v>0</v>
      </c>
      <c r="D28" s="258">
        <v>25</v>
      </c>
      <c r="E28" s="308">
        <f>IF($R28=1,"",VLOOKUP($D28,'1-2'!$D$4:$L$103,2))</f>
        <v>0</v>
      </c>
      <c r="F28" s="309">
        <f>IF($R28=1,"取消し",VLOOKUP($D28,'1-2'!$D$4:$L$103,3))</f>
        <v>0</v>
      </c>
      <c r="G28" s="219">
        <f>IF($R28=1,,VLOOKUP($D28,'1-2'!$D$4:$L$103,4))</f>
        <v>0</v>
      </c>
      <c r="H28" s="310">
        <f>IF($R28=1,,VLOOKUP($D28,'1-2'!$D$4:$L$103,5))</f>
        <v>0</v>
      </c>
      <c r="I28" s="310">
        <f>IF($R28=1,,VLOOKUP($D28,'1-2'!$D$4:$L$103,6))</f>
        <v>0</v>
      </c>
      <c r="J28" s="311">
        <f>IF($R28=1,,VLOOKUP($D28,'1-2'!$D$4:$L$103,7))</f>
        <v>0</v>
      </c>
      <c r="K28" s="312">
        <f t="shared" si="5"/>
        <v>0</v>
      </c>
      <c r="L28" s="313">
        <f t="shared" si="9"/>
        <v>0</v>
      </c>
      <c r="M28" s="314">
        <f t="shared" si="7"/>
        <v>0</v>
      </c>
      <c r="N28" s="314">
        <f t="shared" si="8"/>
        <v>0</v>
      </c>
      <c r="O28" s="303">
        <f t="shared" si="2"/>
        <v>0</v>
      </c>
      <c r="P28" s="304">
        <f>IF($R28=1,"",VLOOKUP($D28,'1-2'!$D$4:$L$103,8))</f>
        <v>0</v>
      </c>
      <c r="Q28" s="305">
        <f>IF($R28=1,"",VLOOKUP($D28,'1-2'!$D$4:$L$103,9))</f>
        <v>0</v>
      </c>
      <c r="R28" s="24">
        <f>IF(ISNA(MATCH($D28,'随時②-2'!$D$4:$D$18,0)),0,1)</f>
        <v>0</v>
      </c>
      <c r="S28" s="61" t="str">
        <f t="shared" si="1"/>
        <v/>
      </c>
      <c r="T28" s="61" t="str">
        <f t="shared" si="3"/>
        <v/>
      </c>
      <c r="U28" s="5" t="str">
        <f t="shared" si="4"/>
        <v/>
      </c>
    </row>
    <row r="29" spans="1:21" ht="13.5" customHeight="1" x14ac:dyDescent="0.15">
      <c r="A29" s="306">
        <f>'1-2'!A29</f>
        <v>0</v>
      </c>
      <c r="B29" s="307">
        <f>'1-2'!B29</f>
        <v>0</v>
      </c>
      <c r="C29" s="473">
        <f>'1-2'!C29</f>
        <v>0</v>
      </c>
      <c r="D29" s="249">
        <v>26</v>
      </c>
      <c r="E29" s="308">
        <f>IF($R29=1,"",VLOOKUP($D29,'1-2'!$D$4:$L$103,2))</f>
        <v>0</v>
      </c>
      <c r="F29" s="309">
        <f>IF($R29=1,"取消し",VLOOKUP($D29,'1-2'!$D$4:$L$103,3))</f>
        <v>0</v>
      </c>
      <c r="G29" s="219">
        <f>IF($R29=1,,VLOOKUP($D29,'1-2'!$D$4:$L$103,4))</f>
        <v>0</v>
      </c>
      <c r="H29" s="310">
        <f>IF($R29=1,,VLOOKUP($D29,'1-2'!$D$4:$L$103,5))</f>
        <v>0</v>
      </c>
      <c r="I29" s="310">
        <f>IF($R29=1,,VLOOKUP($D29,'1-2'!$D$4:$L$103,6))</f>
        <v>0</v>
      </c>
      <c r="J29" s="311">
        <f>IF($R29=1,,VLOOKUP($D29,'1-2'!$D$4:$L$103,7))</f>
        <v>0</v>
      </c>
      <c r="K29" s="312">
        <f t="shared" si="5"/>
        <v>0</v>
      </c>
      <c r="L29" s="313">
        <f t="shared" si="9"/>
        <v>0</v>
      </c>
      <c r="M29" s="314">
        <f t="shared" si="7"/>
        <v>0</v>
      </c>
      <c r="N29" s="314">
        <f t="shared" si="8"/>
        <v>0</v>
      </c>
      <c r="O29" s="303">
        <f t="shared" si="2"/>
        <v>0</v>
      </c>
      <c r="P29" s="304">
        <f>IF($R29=1,"",VLOOKUP($D29,'1-2'!$D$4:$L$103,8))</f>
        <v>0</v>
      </c>
      <c r="Q29" s="305">
        <f>IF($R29=1,"",VLOOKUP($D29,'1-2'!$D$4:$L$103,9))</f>
        <v>0</v>
      </c>
      <c r="R29" s="24">
        <f>IF(ISNA(MATCH($D29,'随時②-2'!$D$4:$D$18,0)),0,1)</f>
        <v>0</v>
      </c>
      <c r="S29" s="61" t="str">
        <f t="shared" si="1"/>
        <v/>
      </c>
      <c r="T29" s="61" t="str">
        <f t="shared" si="3"/>
        <v/>
      </c>
      <c r="U29" s="5" t="str">
        <f t="shared" si="4"/>
        <v/>
      </c>
    </row>
    <row r="30" spans="1:21" ht="13.5" customHeight="1" x14ac:dyDescent="0.15">
      <c r="A30" s="306">
        <f>'1-2'!A30</f>
        <v>0</v>
      </c>
      <c r="B30" s="307">
        <f>'1-2'!B30</f>
        <v>0</v>
      </c>
      <c r="C30" s="473">
        <f>'1-2'!C30</f>
        <v>0</v>
      </c>
      <c r="D30" s="249">
        <v>27</v>
      </c>
      <c r="E30" s="308">
        <f>IF($R30=1,"",VLOOKUP($D30,'1-2'!$D$4:$L$103,2))</f>
        <v>0</v>
      </c>
      <c r="F30" s="309">
        <f>IF($R30=1,"取消し",VLOOKUP($D30,'1-2'!$D$4:$L$103,3))</f>
        <v>0</v>
      </c>
      <c r="G30" s="219">
        <f>IF($R30=1,,VLOOKUP($D30,'1-2'!$D$4:$L$103,4))</f>
        <v>0</v>
      </c>
      <c r="H30" s="310">
        <f>IF($R30=1,,VLOOKUP($D30,'1-2'!$D$4:$L$103,5))</f>
        <v>0</v>
      </c>
      <c r="I30" s="310">
        <f>IF($R30=1,,VLOOKUP($D30,'1-2'!$D$4:$L$103,6))</f>
        <v>0</v>
      </c>
      <c r="J30" s="311">
        <f>IF($R30=1,,VLOOKUP($D30,'1-2'!$D$4:$L$103,7))</f>
        <v>0</v>
      </c>
      <c r="K30" s="312">
        <f t="shared" si="5"/>
        <v>0</v>
      </c>
      <c r="L30" s="313">
        <f t="shared" si="9"/>
        <v>0</v>
      </c>
      <c r="M30" s="314">
        <f t="shared" si="7"/>
        <v>0</v>
      </c>
      <c r="N30" s="314">
        <f t="shared" si="8"/>
        <v>0</v>
      </c>
      <c r="O30" s="303">
        <f t="shared" si="2"/>
        <v>0</v>
      </c>
      <c r="P30" s="304">
        <f>IF($R30=1,"",VLOOKUP($D30,'1-2'!$D$4:$L$103,8))</f>
        <v>0</v>
      </c>
      <c r="Q30" s="305">
        <f>IF($R30=1,"",VLOOKUP($D30,'1-2'!$D$4:$L$103,9))</f>
        <v>0</v>
      </c>
      <c r="R30" s="24">
        <f>IF(ISNA(MATCH($D30,'随時②-2'!$D$4:$D$18,0)),0,1)</f>
        <v>0</v>
      </c>
      <c r="S30" s="61" t="str">
        <f t="shared" si="1"/>
        <v/>
      </c>
      <c r="T30" s="61" t="str">
        <f t="shared" si="3"/>
        <v/>
      </c>
      <c r="U30" s="5" t="str">
        <f t="shared" si="4"/>
        <v/>
      </c>
    </row>
    <row r="31" spans="1:21" ht="13.5" customHeight="1" x14ac:dyDescent="0.15">
      <c r="A31" s="306">
        <f>'1-2'!A31</f>
        <v>0</v>
      </c>
      <c r="B31" s="307">
        <f>'1-2'!B31</f>
        <v>0</v>
      </c>
      <c r="C31" s="473">
        <f>'1-2'!C31</f>
        <v>0</v>
      </c>
      <c r="D31" s="249">
        <v>28</v>
      </c>
      <c r="E31" s="308">
        <f>IF($R31=1,"",VLOOKUP($D31,'1-2'!$D$4:$L$103,2))</f>
        <v>0</v>
      </c>
      <c r="F31" s="309">
        <f>IF($R31=1,"取消し",VLOOKUP($D31,'1-2'!$D$4:$L$103,3))</f>
        <v>0</v>
      </c>
      <c r="G31" s="219">
        <f>IF($R31=1,,VLOOKUP($D31,'1-2'!$D$4:$L$103,4))</f>
        <v>0</v>
      </c>
      <c r="H31" s="310">
        <f>IF($R31=1,,VLOOKUP($D31,'1-2'!$D$4:$L$103,5))</f>
        <v>0</v>
      </c>
      <c r="I31" s="310">
        <f>IF($R31=1,,VLOOKUP($D31,'1-2'!$D$4:$L$103,6))</f>
        <v>0</v>
      </c>
      <c r="J31" s="311">
        <f>IF($R31=1,,VLOOKUP($D31,'1-2'!$D$4:$L$103,7))</f>
        <v>0</v>
      </c>
      <c r="K31" s="312">
        <f t="shared" si="5"/>
        <v>0</v>
      </c>
      <c r="L31" s="313">
        <f t="shared" si="9"/>
        <v>0</v>
      </c>
      <c r="M31" s="314">
        <f t="shared" si="7"/>
        <v>0</v>
      </c>
      <c r="N31" s="314">
        <f t="shared" si="8"/>
        <v>0</v>
      </c>
      <c r="O31" s="303">
        <f t="shared" si="2"/>
        <v>0</v>
      </c>
      <c r="P31" s="304">
        <f>IF($R31=1,"",VLOOKUP($D31,'1-2'!$D$4:$L$103,8))</f>
        <v>0</v>
      </c>
      <c r="Q31" s="305">
        <f>IF($R31=1,"",VLOOKUP($D31,'1-2'!$D$4:$L$103,9))</f>
        <v>0</v>
      </c>
      <c r="R31" s="24">
        <f>IF(ISNA(MATCH($D31,'随時②-2'!$D$4:$D$18,0)),0,1)</f>
        <v>0</v>
      </c>
      <c r="S31" s="61" t="str">
        <f t="shared" si="1"/>
        <v/>
      </c>
      <c r="T31" s="61" t="str">
        <f t="shared" si="3"/>
        <v/>
      </c>
      <c r="U31" s="5" t="str">
        <f t="shared" si="4"/>
        <v/>
      </c>
    </row>
    <row r="32" spans="1:21" ht="13.5" customHeight="1" x14ac:dyDescent="0.15">
      <c r="A32" s="306">
        <f>'1-2'!A32</f>
        <v>0</v>
      </c>
      <c r="B32" s="307">
        <f>'1-2'!B32</f>
        <v>0</v>
      </c>
      <c r="C32" s="473">
        <f>'1-2'!C32</f>
        <v>0</v>
      </c>
      <c r="D32" s="258">
        <v>29</v>
      </c>
      <c r="E32" s="308">
        <f>IF($R32=1,"",VLOOKUP($D32,'1-2'!$D$4:$L$103,2))</f>
        <v>0</v>
      </c>
      <c r="F32" s="309">
        <f>IF($R32=1,"取消し",VLOOKUP($D32,'1-2'!$D$4:$L$103,3))</f>
        <v>0</v>
      </c>
      <c r="G32" s="219">
        <f>IF($R32=1,,VLOOKUP($D32,'1-2'!$D$4:$L$103,4))</f>
        <v>0</v>
      </c>
      <c r="H32" s="310">
        <f>IF($R32=1,,VLOOKUP($D32,'1-2'!$D$4:$L$103,5))</f>
        <v>0</v>
      </c>
      <c r="I32" s="310">
        <f>IF($R32=1,,VLOOKUP($D32,'1-2'!$D$4:$L$103,6))</f>
        <v>0</v>
      </c>
      <c r="J32" s="311">
        <f>IF($R32=1,,VLOOKUP($D32,'1-2'!$D$4:$L$103,7))</f>
        <v>0</v>
      </c>
      <c r="K32" s="312">
        <f t="shared" si="5"/>
        <v>0</v>
      </c>
      <c r="L32" s="313">
        <f t="shared" si="9"/>
        <v>0</v>
      </c>
      <c r="M32" s="314">
        <f t="shared" si="7"/>
        <v>0</v>
      </c>
      <c r="N32" s="314">
        <f t="shared" si="8"/>
        <v>0</v>
      </c>
      <c r="O32" s="303">
        <f t="shared" si="2"/>
        <v>0</v>
      </c>
      <c r="P32" s="304">
        <f>IF($R32=1,"",VLOOKUP($D32,'1-2'!$D$4:$L$103,8))</f>
        <v>0</v>
      </c>
      <c r="Q32" s="305">
        <f>IF($R32=1,"",VLOOKUP($D32,'1-2'!$D$4:$L$103,9))</f>
        <v>0</v>
      </c>
      <c r="R32" s="24">
        <f>IF(ISNA(MATCH($D32,'随時②-2'!$D$4:$D$18,0)),0,1)</f>
        <v>0</v>
      </c>
      <c r="S32" s="61" t="str">
        <f t="shared" si="1"/>
        <v/>
      </c>
      <c r="T32" s="61" t="str">
        <f t="shared" si="3"/>
        <v/>
      </c>
      <c r="U32" s="5" t="str">
        <f t="shared" si="4"/>
        <v/>
      </c>
    </row>
    <row r="33" spans="1:21" ht="13.5" customHeight="1" x14ac:dyDescent="0.15">
      <c r="A33" s="306">
        <f>'1-2'!A33</f>
        <v>0</v>
      </c>
      <c r="B33" s="307">
        <f>'1-2'!B33</f>
        <v>0</v>
      </c>
      <c r="C33" s="473">
        <f>'1-2'!C33</f>
        <v>0</v>
      </c>
      <c r="D33" s="249">
        <v>30</v>
      </c>
      <c r="E33" s="308">
        <f>IF($R33=1,"",VLOOKUP($D33,'1-2'!$D$4:$L$103,2))</f>
        <v>0</v>
      </c>
      <c r="F33" s="309">
        <f>IF($R33=1,"取消し",VLOOKUP($D33,'1-2'!$D$4:$L$103,3))</f>
        <v>0</v>
      </c>
      <c r="G33" s="219">
        <f>IF($R33=1,,VLOOKUP($D33,'1-2'!$D$4:$L$103,4))</f>
        <v>0</v>
      </c>
      <c r="H33" s="310">
        <f>IF($R33=1,,VLOOKUP($D33,'1-2'!$D$4:$L$103,5))</f>
        <v>0</v>
      </c>
      <c r="I33" s="310">
        <f>IF($R33=1,,VLOOKUP($D33,'1-2'!$D$4:$L$103,6))</f>
        <v>0</v>
      </c>
      <c r="J33" s="311">
        <f>IF($R33=1,,VLOOKUP($D33,'1-2'!$D$4:$L$103,7))</f>
        <v>0</v>
      </c>
      <c r="K33" s="312">
        <f t="shared" si="5"/>
        <v>0</v>
      </c>
      <c r="L33" s="313">
        <f t="shared" si="9"/>
        <v>0</v>
      </c>
      <c r="M33" s="314">
        <f t="shared" si="7"/>
        <v>0</v>
      </c>
      <c r="N33" s="314">
        <f t="shared" si="8"/>
        <v>0</v>
      </c>
      <c r="O33" s="303">
        <f t="shared" si="2"/>
        <v>0</v>
      </c>
      <c r="P33" s="304">
        <f>IF($R33=1,"",VLOOKUP($D33,'1-2'!$D$4:$L$103,8))</f>
        <v>0</v>
      </c>
      <c r="Q33" s="305">
        <f>IF($R33=1,"",VLOOKUP($D33,'1-2'!$D$4:$L$103,9))</f>
        <v>0</v>
      </c>
      <c r="R33" s="24">
        <f>IF(ISNA(MATCH($D33,'随時②-2'!$D$4:$D$18,0)),0,1)</f>
        <v>0</v>
      </c>
      <c r="S33" s="61" t="str">
        <f t="shared" si="1"/>
        <v/>
      </c>
      <c r="T33" s="61" t="str">
        <f t="shared" si="3"/>
        <v/>
      </c>
      <c r="U33" s="5" t="str">
        <f t="shared" si="4"/>
        <v/>
      </c>
    </row>
    <row r="34" spans="1:21" ht="13.5" customHeight="1" x14ac:dyDescent="0.15">
      <c r="A34" s="306">
        <f>'1-2'!A34</f>
        <v>0</v>
      </c>
      <c r="B34" s="307">
        <f>'1-2'!B34</f>
        <v>0</v>
      </c>
      <c r="C34" s="473">
        <f>'1-2'!C34</f>
        <v>0</v>
      </c>
      <c r="D34" s="249">
        <v>31</v>
      </c>
      <c r="E34" s="308">
        <f>IF($R34=1,"",VLOOKUP($D34,'1-2'!$D$4:$L$103,2))</f>
        <v>0</v>
      </c>
      <c r="F34" s="309">
        <f>IF($R34=1,"取消し",VLOOKUP($D34,'1-2'!$D$4:$L$103,3))</f>
        <v>0</v>
      </c>
      <c r="G34" s="219">
        <f>IF($R34=1,,VLOOKUP($D34,'1-2'!$D$4:$L$103,4))</f>
        <v>0</v>
      </c>
      <c r="H34" s="310">
        <f>IF($R34=1,,VLOOKUP($D34,'1-2'!$D$4:$L$103,5))</f>
        <v>0</v>
      </c>
      <c r="I34" s="310">
        <f>IF($R34=1,,VLOOKUP($D34,'1-2'!$D$4:$L$103,6))</f>
        <v>0</v>
      </c>
      <c r="J34" s="311">
        <f>IF($R34=1,,VLOOKUP($D34,'1-2'!$D$4:$L$103,7))</f>
        <v>0</v>
      </c>
      <c r="K34" s="312">
        <f t="shared" si="5"/>
        <v>0</v>
      </c>
      <c r="L34" s="313">
        <f t="shared" si="9"/>
        <v>0</v>
      </c>
      <c r="M34" s="314">
        <f t="shared" si="7"/>
        <v>0</v>
      </c>
      <c r="N34" s="314">
        <f t="shared" si="8"/>
        <v>0</v>
      </c>
      <c r="O34" s="303">
        <f t="shared" si="2"/>
        <v>0</v>
      </c>
      <c r="P34" s="304">
        <f>IF($R34=1,"",VLOOKUP($D34,'1-2'!$D$4:$L$103,8))</f>
        <v>0</v>
      </c>
      <c r="Q34" s="305">
        <f>IF($R34=1,"",VLOOKUP($D34,'1-2'!$D$4:$L$103,9))</f>
        <v>0</v>
      </c>
      <c r="R34" s="24">
        <f>IF(ISNA(MATCH($D34,'随時②-2'!$D$4:$D$18,0)),0,1)</f>
        <v>0</v>
      </c>
      <c r="S34" s="61" t="str">
        <f t="shared" si="1"/>
        <v/>
      </c>
      <c r="T34" s="61" t="str">
        <f t="shared" si="3"/>
        <v/>
      </c>
      <c r="U34" s="5" t="str">
        <f t="shared" si="4"/>
        <v/>
      </c>
    </row>
    <row r="35" spans="1:21" ht="13.5" customHeight="1" x14ac:dyDescent="0.15">
      <c r="A35" s="306">
        <f>'1-2'!A35</f>
        <v>0</v>
      </c>
      <c r="B35" s="307">
        <f>'1-2'!B35</f>
        <v>0</v>
      </c>
      <c r="C35" s="473">
        <f>'1-2'!C35</f>
        <v>0</v>
      </c>
      <c r="D35" s="249">
        <v>32</v>
      </c>
      <c r="E35" s="308">
        <f>IF($R35=1,"",VLOOKUP($D35,'1-2'!$D$4:$L$103,2))</f>
        <v>0</v>
      </c>
      <c r="F35" s="309">
        <f>IF($R35=1,"取消し",VLOOKUP($D35,'1-2'!$D$4:$L$103,3))</f>
        <v>0</v>
      </c>
      <c r="G35" s="219">
        <f>IF($R35=1,,VLOOKUP($D35,'1-2'!$D$4:$L$103,4))</f>
        <v>0</v>
      </c>
      <c r="H35" s="310">
        <f>IF($R35=1,,VLOOKUP($D35,'1-2'!$D$4:$L$103,5))</f>
        <v>0</v>
      </c>
      <c r="I35" s="310">
        <f>IF($R35=1,,VLOOKUP($D35,'1-2'!$D$4:$L$103,6))</f>
        <v>0</v>
      </c>
      <c r="J35" s="311">
        <f>IF($R35=1,,VLOOKUP($D35,'1-2'!$D$4:$L$103,7))</f>
        <v>0</v>
      </c>
      <c r="K35" s="312">
        <f t="shared" si="5"/>
        <v>0</v>
      </c>
      <c r="L35" s="313">
        <f t="shared" si="9"/>
        <v>0</v>
      </c>
      <c r="M35" s="314">
        <f t="shared" si="7"/>
        <v>0</v>
      </c>
      <c r="N35" s="314">
        <f t="shared" si="8"/>
        <v>0</v>
      </c>
      <c r="O35" s="303">
        <f t="shared" si="2"/>
        <v>0</v>
      </c>
      <c r="P35" s="304">
        <f>IF($R35=1,"",VLOOKUP($D35,'1-2'!$D$4:$L$103,8))</f>
        <v>0</v>
      </c>
      <c r="Q35" s="305">
        <f>IF($R35=1,"",VLOOKUP($D35,'1-2'!$D$4:$L$103,9))</f>
        <v>0</v>
      </c>
      <c r="R35" s="24">
        <f>IF(ISNA(MATCH($D35,'随時②-2'!$D$4:$D$18,0)),0,1)</f>
        <v>0</v>
      </c>
      <c r="S35" s="61" t="str">
        <f t="shared" si="1"/>
        <v/>
      </c>
      <c r="T35" s="61" t="str">
        <f t="shared" si="3"/>
        <v/>
      </c>
      <c r="U35" s="5" t="str">
        <f t="shared" si="4"/>
        <v/>
      </c>
    </row>
    <row r="36" spans="1:21" ht="13.5" customHeight="1" x14ac:dyDescent="0.15">
      <c r="A36" s="306">
        <f>'1-2'!A36</f>
        <v>0</v>
      </c>
      <c r="B36" s="307">
        <f>'1-2'!B36</f>
        <v>0</v>
      </c>
      <c r="C36" s="473">
        <f>'1-2'!C36</f>
        <v>0</v>
      </c>
      <c r="D36" s="249">
        <v>33</v>
      </c>
      <c r="E36" s="308">
        <f>IF($R36=1,"",VLOOKUP($D36,'1-2'!$D$4:$L$103,2))</f>
        <v>0</v>
      </c>
      <c r="F36" s="309">
        <f>IF($R36=1,"取消し",VLOOKUP($D36,'1-2'!$D$4:$L$103,3))</f>
        <v>0</v>
      </c>
      <c r="G36" s="219">
        <f>IF($R36=1,,VLOOKUP($D36,'1-2'!$D$4:$L$103,4))</f>
        <v>0</v>
      </c>
      <c r="H36" s="310">
        <f>IF($R36=1,,VLOOKUP($D36,'1-2'!$D$4:$L$103,5))</f>
        <v>0</v>
      </c>
      <c r="I36" s="310">
        <f>IF($R36=1,,VLOOKUP($D36,'1-2'!$D$4:$L$103,6))</f>
        <v>0</v>
      </c>
      <c r="J36" s="311">
        <f>IF($R36=1,,VLOOKUP($D36,'1-2'!$D$4:$L$103,7))</f>
        <v>0</v>
      </c>
      <c r="K36" s="312">
        <f t="shared" si="5"/>
        <v>0</v>
      </c>
      <c r="L36" s="313">
        <f t="shared" si="9"/>
        <v>0</v>
      </c>
      <c r="M36" s="314">
        <f t="shared" si="7"/>
        <v>0</v>
      </c>
      <c r="N36" s="314">
        <f t="shared" si="8"/>
        <v>0</v>
      </c>
      <c r="O36" s="303">
        <f t="shared" si="2"/>
        <v>0</v>
      </c>
      <c r="P36" s="304">
        <f>IF($R36=1,"",VLOOKUP($D36,'1-2'!$D$4:$L$103,8))</f>
        <v>0</v>
      </c>
      <c r="Q36" s="305">
        <f>IF($R36=1,"",VLOOKUP($D36,'1-2'!$D$4:$L$103,9))</f>
        <v>0</v>
      </c>
      <c r="R36" s="24">
        <f>IF(ISNA(MATCH($D36,'随時②-2'!$D$4:$D$18,0)),0,1)</f>
        <v>0</v>
      </c>
      <c r="S36" s="61" t="str">
        <f t="shared" si="1"/>
        <v/>
      </c>
      <c r="T36" s="61" t="str">
        <f t="shared" si="3"/>
        <v/>
      </c>
      <c r="U36" s="5" t="str">
        <f t="shared" si="4"/>
        <v/>
      </c>
    </row>
    <row r="37" spans="1:21" ht="13.5" customHeight="1" x14ac:dyDescent="0.15">
      <c r="A37" s="306">
        <f>'1-2'!A37</f>
        <v>0</v>
      </c>
      <c r="B37" s="307">
        <f>'1-2'!B37</f>
        <v>0</v>
      </c>
      <c r="C37" s="473">
        <f>'1-2'!C37</f>
        <v>0</v>
      </c>
      <c r="D37" s="249">
        <v>34</v>
      </c>
      <c r="E37" s="308">
        <f>IF($R37=1,"",VLOOKUP($D37,'1-2'!$D$4:$L$103,2))</f>
        <v>0</v>
      </c>
      <c r="F37" s="309">
        <f>IF($R37=1,"取消し",VLOOKUP($D37,'1-2'!$D$4:$L$103,3))</f>
        <v>0</v>
      </c>
      <c r="G37" s="219">
        <f>IF($R37=1,,VLOOKUP($D37,'1-2'!$D$4:$L$103,4))</f>
        <v>0</v>
      </c>
      <c r="H37" s="310">
        <f>IF($R37=1,,VLOOKUP($D37,'1-2'!$D$4:$L$103,5))</f>
        <v>0</v>
      </c>
      <c r="I37" s="310">
        <f>IF($R37=1,,VLOOKUP($D37,'1-2'!$D$4:$L$103,6))</f>
        <v>0</v>
      </c>
      <c r="J37" s="311">
        <f>IF($R37=1,,VLOOKUP($D37,'1-2'!$D$4:$L$103,7))</f>
        <v>0</v>
      </c>
      <c r="K37" s="312">
        <f t="shared" si="5"/>
        <v>0</v>
      </c>
      <c r="L37" s="313">
        <f t="shared" si="9"/>
        <v>0</v>
      </c>
      <c r="M37" s="314">
        <f t="shared" si="7"/>
        <v>0</v>
      </c>
      <c r="N37" s="314">
        <f t="shared" si="8"/>
        <v>0</v>
      </c>
      <c r="O37" s="303">
        <f t="shared" si="2"/>
        <v>0</v>
      </c>
      <c r="P37" s="304">
        <f>IF($R37=1,"",VLOOKUP($D37,'1-2'!$D$4:$L$103,8))</f>
        <v>0</v>
      </c>
      <c r="Q37" s="305">
        <f>IF($R37=1,"",VLOOKUP($D37,'1-2'!$D$4:$L$103,9))</f>
        <v>0</v>
      </c>
      <c r="R37" s="24">
        <f>IF(ISNA(MATCH($D37,'随時②-2'!$D$4:$D$18,0)),0,1)</f>
        <v>0</v>
      </c>
      <c r="S37" s="61" t="str">
        <f t="shared" si="1"/>
        <v/>
      </c>
      <c r="T37" s="61" t="str">
        <f t="shared" si="3"/>
        <v/>
      </c>
      <c r="U37" s="5" t="str">
        <f t="shared" si="4"/>
        <v/>
      </c>
    </row>
    <row r="38" spans="1:21" ht="13.5" customHeight="1" x14ac:dyDescent="0.15">
      <c r="A38" s="306">
        <f>'1-2'!A38</f>
        <v>0</v>
      </c>
      <c r="B38" s="307">
        <f>'1-2'!B38</f>
        <v>0</v>
      </c>
      <c r="C38" s="473">
        <f>'1-2'!C38</f>
        <v>0</v>
      </c>
      <c r="D38" s="249">
        <v>35</v>
      </c>
      <c r="E38" s="308">
        <f>IF($R38=1,"",VLOOKUP($D38,'1-2'!$D$4:$L$103,2))</f>
        <v>0</v>
      </c>
      <c r="F38" s="309">
        <f>IF($R38=1,"取消し",VLOOKUP($D38,'1-2'!$D$4:$L$103,3))</f>
        <v>0</v>
      </c>
      <c r="G38" s="219">
        <f>IF($R38=1,,VLOOKUP($D38,'1-2'!$D$4:$L$103,4))</f>
        <v>0</v>
      </c>
      <c r="H38" s="310">
        <f>IF($R38=1,,VLOOKUP($D38,'1-2'!$D$4:$L$103,5))</f>
        <v>0</v>
      </c>
      <c r="I38" s="310">
        <f>IF($R38=1,,VLOOKUP($D38,'1-2'!$D$4:$L$103,6))</f>
        <v>0</v>
      </c>
      <c r="J38" s="311">
        <f>IF($R38=1,,VLOOKUP($D38,'1-2'!$D$4:$L$103,7))</f>
        <v>0</v>
      </c>
      <c r="K38" s="312">
        <f t="shared" si="5"/>
        <v>0</v>
      </c>
      <c r="L38" s="313">
        <f t="shared" si="9"/>
        <v>0</v>
      </c>
      <c r="M38" s="314">
        <f t="shared" si="7"/>
        <v>0</v>
      </c>
      <c r="N38" s="314">
        <f t="shared" si="8"/>
        <v>0</v>
      </c>
      <c r="O38" s="303">
        <f t="shared" si="2"/>
        <v>0</v>
      </c>
      <c r="P38" s="304">
        <f>IF($R38=1,"",VLOOKUP($D38,'1-2'!$D$4:$L$103,8))</f>
        <v>0</v>
      </c>
      <c r="Q38" s="305">
        <f>IF($R38=1,"",VLOOKUP($D38,'1-2'!$D$4:$L$103,9))</f>
        <v>0</v>
      </c>
      <c r="R38" s="24">
        <f>IF(ISNA(MATCH($D38,'随時②-2'!$D$4:$D$18,0)),0,1)</f>
        <v>0</v>
      </c>
      <c r="S38" s="61" t="str">
        <f t="shared" si="1"/>
        <v/>
      </c>
      <c r="T38" s="61" t="str">
        <f t="shared" si="3"/>
        <v/>
      </c>
      <c r="U38" s="5" t="str">
        <f t="shared" si="4"/>
        <v/>
      </c>
    </row>
    <row r="39" spans="1:21" ht="13.5" customHeight="1" x14ac:dyDescent="0.15">
      <c r="A39" s="306">
        <f>'1-2'!A39</f>
        <v>0</v>
      </c>
      <c r="B39" s="307">
        <f>'1-2'!B39</f>
        <v>0</v>
      </c>
      <c r="C39" s="473">
        <f>'1-2'!C39</f>
        <v>0</v>
      </c>
      <c r="D39" s="249">
        <v>36</v>
      </c>
      <c r="E39" s="308">
        <f>IF($R39=1,"",VLOOKUP($D39,'1-2'!$D$4:$L$103,2))</f>
        <v>0</v>
      </c>
      <c r="F39" s="309">
        <f>IF($R39=1,"取消し",VLOOKUP($D39,'1-2'!$D$4:$L$103,3))</f>
        <v>0</v>
      </c>
      <c r="G39" s="219">
        <f>IF($R39=1,,VLOOKUP($D39,'1-2'!$D$4:$L$103,4))</f>
        <v>0</v>
      </c>
      <c r="H39" s="310">
        <f>IF($R39=1,,VLOOKUP($D39,'1-2'!$D$4:$L$103,5))</f>
        <v>0</v>
      </c>
      <c r="I39" s="310">
        <f>IF($R39=1,,VLOOKUP($D39,'1-2'!$D$4:$L$103,6))</f>
        <v>0</v>
      </c>
      <c r="J39" s="311">
        <f>IF($R39=1,,VLOOKUP($D39,'1-2'!$D$4:$L$103,7))</f>
        <v>0</v>
      </c>
      <c r="K39" s="312">
        <f t="shared" si="5"/>
        <v>0</v>
      </c>
      <c r="L39" s="313">
        <f t="shared" si="9"/>
        <v>0</v>
      </c>
      <c r="M39" s="314">
        <f t="shared" si="7"/>
        <v>0</v>
      </c>
      <c r="N39" s="314">
        <f t="shared" si="8"/>
        <v>0</v>
      </c>
      <c r="O39" s="303">
        <f t="shared" si="2"/>
        <v>0</v>
      </c>
      <c r="P39" s="304">
        <f>IF($R39=1,"",VLOOKUP($D39,'1-2'!$D$4:$L$103,8))</f>
        <v>0</v>
      </c>
      <c r="Q39" s="305">
        <f>IF($R39=1,"",VLOOKUP($D39,'1-2'!$D$4:$L$103,9))</f>
        <v>0</v>
      </c>
      <c r="R39" s="24">
        <f>IF(ISNA(MATCH($D39,'随時②-2'!$D$4:$D$18,0)),0,1)</f>
        <v>0</v>
      </c>
      <c r="S39" s="61" t="str">
        <f t="shared" si="1"/>
        <v/>
      </c>
      <c r="T39" s="61" t="str">
        <f t="shared" si="3"/>
        <v/>
      </c>
      <c r="U39" s="5" t="str">
        <f t="shared" si="4"/>
        <v/>
      </c>
    </row>
    <row r="40" spans="1:21" ht="13.5" customHeight="1" x14ac:dyDescent="0.15">
      <c r="A40" s="306">
        <f>'1-2'!A40</f>
        <v>0</v>
      </c>
      <c r="B40" s="307">
        <f>'1-2'!B40</f>
        <v>0</v>
      </c>
      <c r="C40" s="473">
        <f>'1-2'!C40</f>
        <v>0</v>
      </c>
      <c r="D40" s="249">
        <v>37</v>
      </c>
      <c r="E40" s="308">
        <f>IF($R40=1,"",VLOOKUP($D40,'1-2'!$D$4:$L$103,2))</f>
        <v>0</v>
      </c>
      <c r="F40" s="309">
        <f>IF($R40=1,"取消し",VLOOKUP($D40,'1-2'!$D$4:$L$103,3))</f>
        <v>0</v>
      </c>
      <c r="G40" s="219">
        <f>IF($R40=1,,VLOOKUP($D40,'1-2'!$D$4:$L$103,4))</f>
        <v>0</v>
      </c>
      <c r="H40" s="310">
        <f>IF($R40=1,,VLOOKUP($D40,'1-2'!$D$4:$L$103,5))</f>
        <v>0</v>
      </c>
      <c r="I40" s="310">
        <f>IF($R40=1,,VLOOKUP($D40,'1-2'!$D$4:$L$103,6))</f>
        <v>0</v>
      </c>
      <c r="J40" s="311">
        <f>IF($R40=1,,VLOOKUP($D40,'1-2'!$D$4:$L$103,7))</f>
        <v>0</v>
      </c>
      <c r="K40" s="312">
        <f t="shared" si="5"/>
        <v>0</v>
      </c>
      <c r="L40" s="313">
        <f t="shared" si="9"/>
        <v>0</v>
      </c>
      <c r="M40" s="314">
        <f t="shared" si="7"/>
        <v>0</v>
      </c>
      <c r="N40" s="314">
        <f t="shared" si="8"/>
        <v>0</v>
      </c>
      <c r="O40" s="303">
        <f t="shared" si="2"/>
        <v>0</v>
      </c>
      <c r="P40" s="304">
        <f>IF($R40=1,"",VLOOKUP($D40,'1-2'!$D$4:$L$103,8))</f>
        <v>0</v>
      </c>
      <c r="Q40" s="305">
        <f>IF($R40=1,"",VLOOKUP($D40,'1-2'!$D$4:$L$103,9))</f>
        <v>0</v>
      </c>
      <c r="R40" s="24">
        <f>IF(ISNA(MATCH($D40,'随時②-2'!$D$4:$D$18,0)),0,1)</f>
        <v>0</v>
      </c>
      <c r="S40" s="61" t="str">
        <f t="shared" si="1"/>
        <v/>
      </c>
      <c r="T40" s="61" t="str">
        <f t="shared" si="3"/>
        <v/>
      </c>
      <c r="U40" s="5" t="str">
        <f t="shared" si="4"/>
        <v/>
      </c>
    </row>
    <row r="41" spans="1:21" ht="13.5" customHeight="1" x14ac:dyDescent="0.15">
      <c r="A41" s="306">
        <f>'1-2'!A41</f>
        <v>0</v>
      </c>
      <c r="B41" s="307">
        <f>'1-2'!B41</f>
        <v>0</v>
      </c>
      <c r="C41" s="473">
        <f>'1-2'!C41</f>
        <v>0</v>
      </c>
      <c r="D41" s="249">
        <v>38</v>
      </c>
      <c r="E41" s="308">
        <f>IF($R41=1,"",VLOOKUP($D41,'1-2'!$D$4:$L$103,2))</f>
        <v>0</v>
      </c>
      <c r="F41" s="309">
        <f>IF($R41=1,"取消し",VLOOKUP($D41,'1-2'!$D$4:$L$103,3))</f>
        <v>0</v>
      </c>
      <c r="G41" s="219">
        <f>IF($R41=1,,VLOOKUP($D41,'1-2'!$D$4:$L$103,4))</f>
        <v>0</v>
      </c>
      <c r="H41" s="310">
        <f>IF($R41=1,,VLOOKUP($D41,'1-2'!$D$4:$L$103,5))</f>
        <v>0</v>
      </c>
      <c r="I41" s="310">
        <f>IF($R41=1,,VLOOKUP($D41,'1-2'!$D$4:$L$103,6))</f>
        <v>0</v>
      </c>
      <c r="J41" s="311">
        <f>IF($R41=1,,VLOOKUP($D41,'1-2'!$D$4:$L$103,7))</f>
        <v>0</v>
      </c>
      <c r="K41" s="312">
        <f t="shared" si="5"/>
        <v>0</v>
      </c>
      <c r="L41" s="313">
        <f t="shared" si="9"/>
        <v>0</v>
      </c>
      <c r="M41" s="314">
        <f t="shared" si="7"/>
        <v>0</v>
      </c>
      <c r="N41" s="314">
        <f t="shared" si="8"/>
        <v>0</v>
      </c>
      <c r="O41" s="303">
        <f t="shared" si="2"/>
        <v>0</v>
      </c>
      <c r="P41" s="304">
        <f>IF($R41=1,"",VLOOKUP($D41,'1-2'!$D$4:$L$103,8))</f>
        <v>0</v>
      </c>
      <c r="Q41" s="305">
        <f>IF($R41=1,"",VLOOKUP($D41,'1-2'!$D$4:$L$103,9))</f>
        <v>0</v>
      </c>
      <c r="R41" s="24">
        <f>IF(ISNA(MATCH($D41,'随時②-2'!$D$4:$D$18,0)),0,1)</f>
        <v>0</v>
      </c>
      <c r="S41" s="61" t="str">
        <f t="shared" si="1"/>
        <v/>
      </c>
      <c r="T41" s="61" t="str">
        <f t="shared" si="3"/>
        <v/>
      </c>
      <c r="U41" s="5" t="str">
        <f t="shared" si="4"/>
        <v/>
      </c>
    </row>
    <row r="42" spans="1:21" ht="13.5" customHeight="1" x14ac:dyDescent="0.15">
      <c r="A42" s="306">
        <f>'1-2'!A42</f>
        <v>0</v>
      </c>
      <c r="B42" s="307">
        <f>'1-2'!B42</f>
        <v>0</v>
      </c>
      <c r="C42" s="473">
        <f>'1-2'!C42</f>
        <v>0</v>
      </c>
      <c r="D42" s="249">
        <v>39</v>
      </c>
      <c r="E42" s="308">
        <f>IF($R42=1,"",VLOOKUP($D42,'1-2'!$D$4:$L$103,2))</f>
        <v>0</v>
      </c>
      <c r="F42" s="309">
        <f>IF($R42=1,"取消し",VLOOKUP($D42,'1-2'!$D$4:$L$103,3))</f>
        <v>0</v>
      </c>
      <c r="G42" s="219">
        <f>IF($R42=1,,VLOOKUP($D42,'1-2'!$D$4:$L$103,4))</f>
        <v>0</v>
      </c>
      <c r="H42" s="310">
        <f>IF($R42=1,,VLOOKUP($D42,'1-2'!$D$4:$L$103,5))</f>
        <v>0</v>
      </c>
      <c r="I42" s="310">
        <f>IF($R42=1,,VLOOKUP($D42,'1-2'!$D$4:$L$103,6))</f>
        <v>0</v>
      </c>
      <c r="J42" s="311">
        <f>IF($R42=1,,VLOOKUP($D42,'1-2'!$D$4:$L$103,7))</f>
        <v>0</v>
      </c>
      <c r="K42" s="312">
        <f t="shared" si="5"/>
        <v>0</v>
      </c>
      <c r="L42" s="313">
        <f t="shared" si="9"/>
        <v>0</v>
      </c>
      <c r="M42" s="314">
        <f t="shared" si="7"/>
        <v>0</v>
      </c>
      <c r="N42" s="314">
        <f t="shared" si="8"/>
        <v>0</v>
      </c>
      <c r="O42" s="303">
        <f t="shared" si="2"/>
        <v>0</v>
      </c>
      <c r="P42" s="304">
        <f>IF($R42=1,"",VLOOKUP($D42,'1-2'!$D$4:$L$103,8))</f>
        <v>0</v>
      </c>
      <c r="Q42" s="305">
        <f>IF($R42=1,"",VLOOKUP($D42,'1-2'!$D$4:$L$103,9))</f>
        <v>0</v>
      </c>
      <c r="R42" s="24">
        <f>IF(ISNA(MATCH($D42,'随時②-2'!$D$4:$D$18,0)),0,1)</f>
        <v>0</v>
      </c>
      <c r="S42" s="61" t="str">
        <f t="shared" si="1"/>
        <v/>
      </c>
      <c r="T42" s="61" t="str">
        <f t="shared" si="3"/>
        <v/>
      </c>
      <c r="U42" s="5" t="str">
        <f t="shared" si="4"/>
        <v/>
      </c>
    </row>
    <row r="43" spans="1:21" ht="13.5" customHeight="1" x14ac:dyDescent="0.15">
      <c r="A43" s="306">
        <f>'1-2'!A43</f>
        <v>0</v>
      </c>
      <c r="B43" s="307">
        <f>'1-2'!B43</f>
        <v>0</v>
      </c>
      <c r="C43" s="473">
        <f>'1-2'!C43</f>
        <v>0</v>
      </c>
      <c r="D43" s="249">
        <v>40</v>
      </c>
      <c r="E43" s="308">
        <f>IF($R43=1,"",VLOOKUP($D43,'1-2'!$D$4:$L$103,2))</f>
        <v>0</v>
      </c>
      <c r="F43" s="309">
        <f>IF($R43=1,"取消し",VLOOKUP($D43,'1-2'!$D$4:$L$103,3))</f>
        <v>0</v>
      </c>
      <c r="G43" s="219">
        <f>IF($R43=1,,VLOOKUP($D43,'1-2'!$D$4:$L$103,4))</f>
        <v>0</v>
      </c>
      <c r="H43" s="310">
        <f>IF($R43=1,,VLOOKUP($D43,'1-2'!$D$4:$L$103,5))</f>
        <v>0</v>
      </c>
      <c r="I43" s="310">
        <f>IF($R43=1,,VLOOKUP($D43,'1-2'!$D$4:$L$103,6))</f>
        <v>0</v>
      </c>
      <c r="J43" s="311">
        <f>IF($R43=1,,VLOOKUP($D43,'1-2'!$D$4:$L$103,7))</f>
        <v>0</v>
      </c>
      <c r="K43" s="312">
        <f t="shared" si="5"/>
        <v>0</v>
      </c>
      <c r="L43" s="313">
        <f t="shared" si="9"/>
        <v>0</v>
      </c>
      <c r="M43" s="314">
        <f t="shared" si="7"/>
        <v>0</v>
      </c>
      <c r="N43" s="314">
        <f t="shared" si="8"/>
        <v>0</v>
      </c>
      <c r="O43" s="303">
        <f t="shared" si="2"/>
        <v>0</v>
      </c>
      <c r="P43" s="304">
        <f>IF($R43=1,"",VLOOKUP($D43,'1-2'!$D$4:$L$103,8))</f>
        <v>0</v>
      </c>
      <c r="Q43" s="305">
        <f>IF($R43=1,"",VLOOKUP($D43,'1-2'!$D$4:$L$103,9))</f>
        <v>0</v>
      </c>
      <c r="R43" s="24">
        <f>IF(ISNA(MATCH($D43,'随時②-2'!$D$4:$D$18,0)),0,1)</f>
        <v>0</v>
      </c>
      <c r="S43" s="61" t="str">
        <f t="shared" si="1"/>
        <v/>
      </c>
      <c r="T43" s="61" t="str">
        <f t="shared" si="3"/>
        <v/>
      </c>
      <c r="U43" s="5" t="str">
        <f t="shared" si="4"/>
        <v/>
      </c>
    </row>
    <row r="44" spans="1:21" ht="13.5" customHeight="1" x14ac:dyDescent="0.15">
      <c r="A44" s="306">
        <f>'1-2'!A44</f>
        <v>0</v>
      </c>
      <c r="B44" s="307">
        <f>'1-2'!B44</f>
        <v>0</v>
      </c>
      <c r="C44" s="473">
        <f>'1-2'!C44</f>
        <v>0</v>
      </c>
      <c r="D44" s="258">
        <v>41</v>
      </c>
      <c r="E44" s="308">
        <f>IF($R44=1,"",VLOOKUP($D44,'1-2'!$D$4:$L$103,2))</f>
        <v>0</v>
      </c>
      <c r="F44" s="309">
        <f>IF($R44=1,"取消し",VLOOKUP($D44,'1-2'!$D$4:$L$103,3))</f>
        <v>0</v>
      </c>
      <c r="G44" s="219">
        <f>IF($R44=1,,VLOOKUP($D44,'1-2'!$D$4:$L$103,4))</f>
        <v>0</v>
      </c>
      <c r="H44" s="310">
        <f>IF($R44=1,,VLOOKUP($D44,'1-2'!$D$4:$L$103,5))</f>
        <v>0</v>
      </c>
      <c r="I44" s="310">
        <f>IF($R44=1,,VLOOKUP($D44,'1-2'!$D$4:$L$103,6))</f>
        <v>0</v>
      </c>
      <c r="J44" s="311">
        <f>IF($R44=1,,VLOOKUP($D44,'1-2'!$D$4:$L$103,7))</f>
        <v>0</v>
      </c>
      <c r="K44" s="312">
        <f t="shared" si="5"/>
        <v>0</v>
      </c>
      <c r="L44" s="313">
        <f t="shared" si="9"/>
        <v>0</v>
      </c>
      <c r="M44" s="314">
        <f t="shared" si="7"/>
        <v>0</v>
      </c>
      <c r="N44" s="314">
        <f t="shared" si="8"/>
        <v>0</v>
      </c>
      <c r="O44" s="303">
        <f t="shared" si="2"/>
        <v>0</v>
      </c>
      <c r="P44" s="304">
        <f>IF($R44=1,"",VLOOKUP($D44,'1-2'!$D$4:$L$103,8))</f>
        <v>0</v>
      </c>
      <c r="Q44" s="305">
        <f>IF($R44=1,"",VLOOKUP($D44,'1-2'!$D$4:$L$103,9))</f>
        <v>0</v>
      </c>
      <c r="R44" s="24">
        <f>IF(ISNA(MATCH($D44,'随時②-2'!$D$4:$D$18,0)),0,1)</f>
        <v>0</v>
      </c>
      <c r="S44" s="61" t="str">
        <f t="shared" si="1"/>
        <v/>
      </c>
      <c r="T44" s="61" t="str">
        <f t="shared" si="3"/>
        <v/>
      </c>
      <c r="U44" s="5" t="str">
        <f t="shared" si="4"/>
        <v/>
      </c>
    </row>
    <row r="45" spans="1:21" ht="13.5" customHeight="1" x14ac:dyDescent="0.15">
      <c r="A45" s="306">
        <f>'1-2'!A45</f>
        <v>0</v>
      </c>
      <c r="B45" s="307">
        <f>'1-2'!B45</f>
        <v>0</v>
      </c>
      <c r="C45" s="473">
        <f>'1-2'!C45</f>
        <v>0</v>
      </c>
      <c r="D45" s="249">
        <v>42</v>
      </c>
      <c r="E45" s="308">
        <f>IF($R45=1,"",VLOOKUP($D45,'1-2'!$D$4:$L$103,2))</f>
        <v>0</v>
      </c>
      <c r="F45" s="309">
        <f>IF($R45=1,"取消し",VLOOKUP($D45,'1-2'!$D$4:$L$103,3))</f>
        <v>0</v>
      </c>
      <c r="G45" s="219">
        <f>IF($R45=1,,VLOOKUP($D45,'1-2'!$D$4:$L$103,4))</f>
        <v>0</v>
      </c>
      <c r="H45" s="310">
        <f>IF($R45=1,,VLOOKUP($D45,'1-2'!$D$4:$L$103,5))</f>
        <v>0</v>
      </c>
      <c r="I45" s="310">
        <f>IF($R45=1,,VLOOKUP($D45,'1-2'!$D$4:$L$103,6))</f>
        <v>0</v>
      </c>
      <c r="J45" s="311">
        <f>IF($R45=1,,VLOOKUP($D45,'1-2'!$D$4:$L$103,7))</f>
        <v>0</v>
      </c>
      <c r="K45" s="312">
        <f t="shared" si="5"/>
        <v>0</v>
      </c>
      <c r="L45" s="313">
        <f t="shared" si="9"/>
        <v>0</v>
      </c>
      <c r="M45" s="314">
        <f t="shared" si="7"/>
        <v>0</v>
      </c>
      <c r="N45" s="314">
        <f t="shared" si="8"/>
        <v>0</v>
      </c>
      <c r="O45" s="303">
        <f t="shared" si="2"/>
        <v>0</v>
      </c>
      <c r="P45" s="304">
        <f>IF($R45=1,"",VLOOKUP($D45,'1-2'!$D$4:$L$103,8))</f>
        <v>0</v>
      </c>
      <c r="Q45" s="305">
        <f>IF($R45=1,"",VLOOKUP($D45,'1-2'!$D$4:$L$103,9))</f>
        <v>0</v>
      </c>
      <c r="R45" s="24">
        <f>IF(ISNA(MATCH($D45,'随時②-2'!$D$4:$D$18,0)),0,1)</f>
        <v>0</v>
      </c>
      <c r="S45" s="61" t="str">
        <f t="shared" si="1"/>
        <v/>
      </c>
      <c r="T45" s="61" t="str">
        <f t="shared" si="3"/>
        <v/>
      </c>
      <c r="U45" s="5" t="str">
        <f t="shared" si="4"/>
        <v/>
      </c>
    </row>
    <row r="46" spans="1:21" ht="13.5" customHeight="1" x14ac:dyDescent="0.15">
      <c r="A46" s="306">
        <f>'1-2'!A46</f>
        <v>0</v>
      </c>
      <c r="B46" s="307">
        <f>'1-2'!B46</f>
        <v>0</v>
      </c>
      <c r="C46" s="473">
        <f>'1-2'!C46</f>
        <v>0</v>
      </c>
      <c r="D46" s="249">
        <v>43</v>
      </c>
      <c r="E46" s="308">
        <f>IF($R46=1,"",VLOOKUP($D46,'1-2'!$D$4:$L$103,2))</f>
        <v>0</v>
      </c>
      <c r="F46" s="309">
        <f>IF($R46=1,"取消し",VLOOKUP($D46,'1-2'!$D$4:$L$103,3))</f>
        <v>0</v>
      </c>
      <c r="G46" s="219">
        <f>IF($R46=1,,VLOOKUP($D46,'1-2'!$D$4:$L$103,4))</f>
        <v>0</v>
      </c>
      <c r="H46" s="310">
        <f>IF($R46=1,,VLOOKUP($D46,'1-2'!$D$4:$L$103,5))</f>
        <v>0</v>
      </c>
      <c r="I46" s="310">
        <f>IF($R46=1,,VLOOKUP($D46,'1-2'!$D$4:$L$103,6))</f>
        <v>0</v>
      </c>
      <c r="J46" s="311">
        <f>IF($R46=1,,VLOOKUP($D46,'1-2'!$D$4:$L$103,7))</f>
        <v>0</v>
      </c>
      <c r="K46" s="312">
        <f t="shared" si="5"/>
        <v>0</v>
      </c>
      <c r="L46" s="313">
        <f t="shared" si="9"/>
        <v>0</v>
      </c>
      <c r="M46" s="314">
        <f t="shared" si="7"/>
        <v>0</v>
      </c>
      <c r="N46" s="314">
        <f t="shared" si="8"/>
        <v>0</v>
      </c>
      <c r="O46" s="303">
        <f t="shared" si="2"/>
        <v>0</v>
      </c>
      <c r="P46" s="304">
        <f>IF($R46=1,"",VLOOKUP($D46,'1-2'!$D$4:$L$103,8))</f>
        <v>0</v>
      </c>
      <c r="Q46" s="305">
        <f>IF($R46=1,"",VLOOKUP($D46,'1-2'!$D$4:$L$103,9))</f>
        <v>0</v>
      </c>
      <c r="R46" s="24">
        <f>IF(ISNA(MATCH($D46,'随時②-2'!$D$4:$D$18,0)),0,1)</f>
        <v>0</v>
      </c>
      <c r="S46" s="61" t="str">
        <f t="shared" si="1"/>
        <v/>
      </c>
      <c r="T46" s="61" t="str">
        <f t="shared" si="3"/>
        <v/>
      </c>
      <c r="U46" s="5" t="str">
        <f t="shared" si="4"/>
        <v/>
      </c>
    </row>
    <row r="47" spans="1:21" ht="13.5" customHeight="1" x14ac:dyDescent="0.15">
      <c r="A47" s="306">
        <f>'1-2'!A47</f>
        <v>0</v>
      </c>
      <c r="B47" s="307">
        <f>'1-2'!B47</f>
        <v>0</v>
      </c>
      <c r="C47" s="473">
        <f>'1-2'!C47</f>
        <v>0</v>
      </c>
      <c r="D47" s="249">
        <v>44</v>
      </c>
      <c r="E47" s="308">
        <f>IF($R47=1,"",VLOOKUP($D47,'1-2'!$D$4:$L$103,2))</f>
        <v>0</v>
      </c>
      <c r="F47" s="309">
        <f>IF($R47=1,"取消し",VLOOKUP($D47,'1-2'!$D$4:$L$103,3))</f>
        <v>0</v>
      </c>
      <c r="G47" s="219">
        <f>IF($R47=1,,VLOOKUP($D47,'1-2'!$D$4:$L$103,4))</f>
        <v>0</v>
      </c>
      <c r="H47" s="310">
        <f>IF($R47=1,,VLOOKUP($D47,'1-2'!$D$4:$L$103,5))</f>
        <v>0</v>
      </c>
      <c r="I47" s="310">
        <f>IF($R47=1,,VLOOKUP($D47,'1-2'!$D$4:$L$103,6))</f>
        <v>0</v>
      </c>
      <c r="J47" s="311">
        <f>IF($R47=1,,VLOOKUP($D47,'1-2'!$D$4:$L$103,7))</f>
        <v>0</v>
      </c>
      <c r="K47" s="312">
        <f t="shared" si="5"/>
        <v>0</v>
      </c>
      <c r="L47" s="313">
        <f t="shared" si="9"/>
        <v>0</v>
      </c>
      <c r="M47" s="314">
        <f t="shared" si="7"/>
        <v>0</v>
      </c>
      <c r="N47" s="314">
        <f t="shared" si="8"/>
        <v>0</v>
      </c>
      <c r="O47" s="303">
        <f t="shared" si="2"/>
        <v>0</v>
      </c>
      <c r="P47" s="304">
        <f>IF($R47=1,"",VLOOKUP($D47,'1-2'!$D$4:$L$103,8))</f>
        <v>0</v>
      </c>
      <c r="Q47" s="305">
        <f>IF($R47=1,"",VLOOKUP($D47,'1-2'!$D$4:$L$103,9))</f>
        <v>0</v>
      </c>
      <c r="R47" s="24">
        <f>IF(ISNA(MATCH($D47,'随時②-2'!$D$4:$D$18,0)),0,1)</f>
        <v>0</v>
      </c>
      <c r="S47" s="61" t="str">
        <f t="shared" si="1"/>
        <v/>
      </c>
      <c r="T47" s="61" t="str">
        <f t="shared" si="3"/>
        <v/>
      </c>
      <c r="U47" s="5" t="str">
        <f t="shared" si="4"/>
        <v/>
      </c>
    </row>
    <row r="48" spans="1:21" ht="13.5" customHeight="1" x14ac:dyDescent="0.15">
      <c r="A48" s="306">
        <f>'1-2'!A48</f>
        <v>0</v>
      </c>
      <c r="B48" s="307">
        <f>'1-2'!B48</f>
        <v>0</v>
      </c>
      <c r="C48" s="473">
        <f>'1-2'!C48</f>
        <v>0</v>
      </c>
      <c r="D48" s="258">
        <v>45</v>
      </c>
      <c r="E48" s="308">
        <f>IF($R48=1,"",VLOOKUP($D48,'1-2'!$D$4:$L$103,2))</f>
        <v>0</v>
      </c>
      <c r="F48" s="309">
        <f>IF($R48=1,"取消し",VLOOKUP($D48,'1-2'!$D$4:$L$103,3))</f>
        <v>0</v>
      </c>
      <c r="G48" s="219">
        <f>IF($R48=1,,VLOOKUP($D48,'1-2'!$D$4:$L$103,4))</f>
        <v>0</v>
      </c>
      <c r="H48" s="310">
        <f>IF($R48=1,,VLOOKUP($D48,'1-2'!$D$4:$L$103,5))</f>
        <v>0</v>
      </c>
      <c r="I48" s="310">
        <f>IF($R48=1,,VLOOKUP($D48,'1-2'!$D$4:$L$103,6))</f>
        <v>0</v>
      </c>
      <c r="J48" s="311">
        <f>IF($R48=1,,VLOOKUP($D48,'1-2'!$D$4:$L$103,7))</f>
        <v>0</v>
      </c>
      <c r="K48" s="312">
        <f t="shared" si="5"/>
        <v>0</v>
      </c>
      <c r="L48" s="313">
        <f t="shared" si="9"/>
        <v>0</v>
      </c>
      <c r="M48" s="314">
        <f t="shared" si="7"/>
        <v>0</v>
      </c>
      <c r="N48" s="314">
        <f t="shared" si="8"/>
        <v>0</v>
      </c>
      <c r="O48" s="303">
        <f t="shared" si="2"/>
        <v>0</v>
      </c>
      <c r="P48" s="304">
        <f>IF($R48=1,"",VLOOKUP($D48,'1-2'!$D$4:$L$103,8))</f>
        <v>0</v>
      </c>
      <c r="Q48" s="305">
        <f>IF($R48=1,"",VLOOKUP($D48,'1-2'!$D$4:$L$103,9))</f>
        <v>0</v>
      </c>
      <c r="R48" s="24">
        <f>IF(ISNA(MATCH($D48,'随時②-2'!$D$4:$D$18,0)),0,1)</f>
        <v>0</v>
      </c>
      <c r="S48" s="61" t="str">
        <f t="shared" si="1"/>
        <v/>
      </c>
      <c r="T48" s="61" t="str">
        <f t="shared" si="3"/>
        <v/>
      </c>
      <c r="U48" s="5" t="str">
        <f t="shared" si="4"/>
        <v/>
      </c>
    </row>
    <row r="49" spans="1:21" ht="13.5" customHeight="1" x14ac:dyDescent="0.15">
      <c r="A49" s="306">
        <f>'1-2'!A49</f>
        <v>0</v>
      </c>
      <c r="B49" s="307">
        <f>'1-2'!B49</f>
        <v>0</v>
      </c>
      <c r="C49" s="473">
        <f>'1-2'!C49</f>
        <v>0</v>
      </c>
      <c r="D49" s="249">
        <v>46</v>
      </c>
      <c r="E49" s="308">
        <f>IF($R49=1,"",VLOOKUP($D49,'1-2'!$D$4:$L$103,2))</f>
        <v>0</v>
      </c>
      <c r="F49" s="309">
        <f>IF($R49=1,"取消し",VLOOKUP($D49,'1-2'!$D$4:$L$103,3))</f>
        <v>0</v>
      </c>
      <c r="G49" s="219">
        <f>IF($R49=1,,VLOOKUP($D49,'1-2'!$D$4:$L$103,4))</f>
        <v>0</v>
      </c>
      <c r="H49" s="310">
        <f>IF($R49=1,,VLOOKUP($D49,'1-2'!$D$4:$L$103,5))</f>
        <v>0</v>
      </c>
      <c r="I49" s="310">
        <f>IF($R49=1,,VLOOKUP($D49,'1-2'!$D$4:$L$103,6))</f>
        <v>0</v>
      </c>
      <c r="J49" s="311">
        <f>IF($R49=1,,VLOOKUP($D49,'1-2'!$D$4:$L$103,7))</f>
        <v>0</v>
      </c>
      <c r="K49" s="312">
        <f t="shared" si="5"/>
        <v>0</v>
      </c>
      <c r="L49" s="313">
        <f t="shared" si="9"/>
        <v>0</v>
      </c>
      <c r="M49" s="314">
        <f t="shared" si="7"/>
        <v>0</v>
      </c>
      <c r="N49" s="314">
        <f t="shared" si="8"/>
        <v>0</v>
      </c>
      <c r="O49" s="303">
        <f t="shared" si="2"/>
        <v>0</v>
      </c>
      <c r="P49" s="304">
        <f>IF($R49=1,"",VLOOKUP($D49,'1-2'!$D$4:$L$103,8))</f>
        <v>0</v>
      </c>
      <c r="Q49" s="305">
        <f>IF($R49=1,"",VLOOKUP($D49,'1-2'!$D$4:$L$103,9))</f>
        <v>0</v>
      </c>
      <c r="R49" s="24">
        <f>IF(ISNA(MATCH($D49,'随時②-2'!$D$4:$D$18,0)),0,1)</f>
        <v>0</v>
      </c>
      <c r="S49" s="61" t="str">
        <f t="shared" si="1"/>
        <v/>
      </c>
      <c r="T49" s="61" t="str">
        <f t="shared" si="3"/>
        <v/>
      </c>
      <c r="U49" s="5" t="str">
        <f t="shared" si="4"/>
        <v/>
      </c>
    </row>
    <row r="50" spans="1:21" ht="13.5" customHeight="1" x14ac:dyDescent="0.15">
      <c r="A50" s="306">
        <f>'1-2'!A50</f>
        <v>0</v>
      </c>
      <c r="B50" s="307">
        <f>'1-2'!B50</f>
        <v>0</v>
      </c>
      <c r="C50" s="473">
        <f>'1-2'!C50</f>
        <v>0</v>
      </c>
      <c r="D50" s="249">
        <v>47</v>
      </c>
      <c r="E50" s="308">
        <f>IF($R50=1,"",VLOOKUP($D50,'1-2'!$D$4:$L$103,2))</f>
        <v>0</v>
      </c>
      <c r="F50" s="309">
        <f>IF($R50=1,"取消し",VLOOKUP($D50,'1-2'!$D$4:$L$103,3))</f>
        <v>0</v>
      </c>
      <c r="G50" s="219">
        <f>IF($R50=1,,VLOOKUP($D50,'1-2'!$D$4:$L$103,4))</f>
        <v>0</v>
      </c>
      <c r="H50" s="310">
        <f>IF($R50=1,,VLOOKUP($D50,'1-2'!$D$4:$L$103,5))</f>
        <v>0</v>
      </c>
      <c r="I50" s="310">
        <f>IF($R50=1,,VLOOKUP($D50,'1-2'!$D$4:$L$103,6))</f>
        <v>0</v>
      </c>
      <c r="J50" s="311">
        <f>IF($R50=1,,VLOOKUP($D50,'1-2'!$D$4:$L$103,7))</f>
        <v>0</v>
      </c>
      <c r="K50" s="312">
        <f t="shared" si="5"/>
        <v>0</v>
      </c>
      <c r="L50" s="313">
        <f t="shared" si="9"/>
        <v>0</v>
      </c>
      <c r="M50" s="314">
        <f t="shared" si="7"/>
        <v>0</v>
      </c>
      <c r="N50" s="314">
        <f t="shared" si="8"/>
        <v>0</v>
      </c>
      <c r="O50" s="303">
        <f t="shared" si="2"/>
        <v>0</v>
      </c>
      <c r="P50" s="304">
        <f>IF($R50=1,"",VLOOKUP($D50,'1-2'!$D$4:$L$103,8))</f>
        <v>0</v>
      </c>
      <c r="Q50" s="305">
        <f>IF($R50=1,"",VLOOKUP($D50,'1-2'!$D$4:$L$103,9))</f>
        <v>0</v>
      </c>
      <c r="R50" s="24">
        <f>IF(ISNA(MATCH($D50,'随時②-2'!$D$4:$D$18,0)),0,1)</f>
        <v>0</v>
      </c>
      <c r="S50" s="61" t="str">
        <f t="shared" si="1"/>
        <v/>
      </c>
      <c r="T50" s="61" t="str">
        <f t="shared" si="3"/>
        <v/>
      </c>
      <c r="U50" s="5" t="str">
        <f t="shared" si="4"/>
        <v/>
      </c>
    </row>
    <row r="51" spans="1:21" ht="13.5" customHeight="1" x14ac:dyDescent="0.15">
      <c r="A51" s="306">
        <f>'1-2'!A51</f>
        <v>0</v>
      </c>
      <c r="B51" s="307">
        <f>'1-2'!B51</f>
        <v>0</v>
      </c>
      <c r="C51" s="473">
        <f>'1-2'!C51</f>
        <v>0</v>
      </c>
      <c r="D51" s="249">
        <v>48</v>
      </c>
      <c r="E51" s="308">
        <f>IF($R51=1,"",VLOOKUP($D51,'1-2'!$D$4:$L$103,2))</f>
        <v>0</v>
      </c>
      <c r="F51" s="309">
        <f>IF($R51=1,"取消し",VLOOKUP($D51,'1-2'!$D$4:$L$103,3))</f>
        <v>0</v>
      </c>
      <c r="G51" s="219">
        <f>IF($R51=1,,VLOOKUP($D51,'1-2'!$D$4:$L$103,4))</f>
        <v>0</v>
      </c>
      <c r="H51" s="310">
        <f>IF($R51=1,,VLOOKUP($D51,'1-2'!$D$4:$L$103,5))</f>
        <v>0</v>
      </c>
      <c r="I51" s="310">
        <f>IF($R51=1,,VLOOKUP($D51,'1-2'!$D$4:$L$103,6))</f>
        <v>0</v>
      </c>
      <c r="J51" s="311">
        <f>IF($R51=1,,VLOOKUP($D51,'1-2'!$D$4:$L$103,7))</f>
        <v>0</v>
      </c>
      <c r="K51" s="312">
        <f t="shared" si="5"/>
        <v>0</v>
      </c>
      <c r="L51" s="313">
        <f t="shared" si="9"/>
        <v>0</v>
      </c>
      <c r="M51" s="314">
        <f t="shared" si="7"/>
        <v>0</v>
      </c>
      <c r="N51" s="314">
        <f t="shared" si="8"/>
        <v>0</v>
      </c>
      <c r="O51" s="303">
        <f t="shared" si="2"/>
        <v>0</v>
      </c>
      <c r="P51" s="304">
        <f>IF($R51=1,"",VLOOKUP($D51,'1-2'!$D$4:$L$103,8))</f>
        <v>0</v>
      </c>
      <c r="Q51" s="305">
        <f>IF($R51=1,"",VLOOKUP($D51,'1-2'!$D$4:$L$103,9))</f>
        <v>0</v>
      </c>
      <c r="R51" s="24">
        <f>IF(ISNA(MATCH($D51,'随時②-2'!$D$4:$D$18,0)),0,1)</f>
        <v>0</v>
      </c>
      <c r="S51" s="61" t="str">
        <f t="shared" si="1"/>
        <v/>
      </c>
      <c r="T51" s="61" t="str">
        <f t="shared" si="3"/>
        <v/>
      </c>
      <c r="U51" s="5" t="str">
        <f t="shared" si="4"/>
        <v/>
      </c>
    </row>
    <row r="52" spans="1:21" ht="13.5" customHeight="1" x14ac:dyDescent="0.15">
      <c r="A52" s="306">
        <f>'1-2'!A52</f>
        <v>0</v>
      </c>
      <c r="B52" s="307">
        <f>'1-2'!B52</f>
        <v>0</v>
      </c>
      <c r="C52" s="473">
        <f>'1-2'!C52</f>
        <v>0</v>
      </c>
      <c r="D52" s="258">
        <v>49</v>
      </c>
      <c r="E52" s="308">
        <f>IF($R52=1,"",VLOOKUP($D52,'1-2'!$D$4:$L$103,2))</f>
        <v>0</v>
      </c>
      <c r="F52" s="309">
        <f>IF($R52=1,"取消し",VLOOKUP($D52,'1-2'!$D$4:$L$103,3))</f>
        <v>0</v>
      </c>
      <c r="G52" s="219">
        <f>IF($R52=1,,VLOOKUP($D52,'1-2'!$D$4:$L$103,4))</f>
        <v>0</v>
      </c>
      <c r="H52" s="310">
        <f>IF($R52=1,,VLOOKUP($D52,'1-2'!$D$4:$L$103,5))</f>
        <v>0</v>
      </c>
      <c r="I52" s="310">
        <f>IF($R52=1,,VLOOKUP($D52,'1-2'!$D$4:$L$103,6))</f>
        <v>0</v>
      </c>
      <c r="J52" s="311">
        <f>IF($R52=1,,VLOOKUP($D52,'1-2'!$D$4:$L$103,7))</f>
        <v>0</v>
      </c>
      <c r="K52" s="312">
        <f t="shared" si="5"/>
        <v>0</v>
      </c>
      <c r="L52" s="313">
        <f t="shared" si="9"/>
        <v>0</v>
      </c>
      <c r="M52" s="314">
        <f t="shared" si="7"/>
        <v>0</v>
      </c>
      <c r="N52" s="314">
        <f t="shared" si="8"/>
        <v>0</v>
      </c>
      <c r="O52" s="303">
        <f t="shared" si="2"/>
        <v>0</v>
      </c>
      <c r="P52" s="304">
        <f>IF($R52=1,"",VLOOKUP($D52,'1-2'!$D$4:$L$103,8))</f>
        <v>0</v>
      </c>
      <c r="Q52" s="305">
        <f>IF($R52=1,"",VLOOKUP($D52,'1-2'!$D$4:$L$103,9))</f>
        <v>0</v>
      </c>
      <c r="R52" s="24">
        <f>IF(ISNA(MATCH($D52,'随時②-2'!$D$4:$D$18,0)),0,1)</f>
        <v>0</v>
      </c>
      <c r="S52" s="61" t="str">
        <f t="shared" si="1"/>
        <v/>
      </c>
      <c r="T52" s="61" t="str">
        <f t="shared" si="3"/>
        <v/>
      </c>
      <c r="U52" s="5" t="str">
        <f t="shared" si="4"/>
        <v/>
      </c>
    </row>
    <row r="53" spans="1:21" ht="13.5" customHeight="1" x14ac:dyDescent="0.15">
      <c r="A53" s="306">
        <f>'1-2'!A53</f>
        <v>0</v>
      </c>
      <c r="B53" s="307">
        <f>'1-2'!B53</f>
        <v>0</v>
      </c>
      <c r="C53" s="473">
        <f>'1-2'!C53</f>
        <v>0</v>
      </c>
      <c r="D53" s="268">
        <v>50</v>
      </c>
      <c r="E53" s="308">
        <f>IF($R53=1,"",VLOOKUP($D53,'1-2'!$D$4:$L$103,2))</f>
        <v>0</v>
      </c>
      <c r="F53" s="309">
        <f>IF($R53=1,"取消し",VLOOKUP($D53,'1-2'!$D$4:$L$103,3))</f>
        <v>0</v>
      </c>
      <c r="G53" s="219">
        <f>IF($R53=1,,VLOOKUP($D53,'1-2'!$D$4:$L$103,4))</f>
        <v>0</v>
      </c>
      <c r="H53" s="310">
        <f>IF($R53=1,,VLOOKUP($D53,'1-2'!$D$4:$L$103,5))</f>
        <v>0</v>
      </c>
      <c r="I53" s="310">
        <f>IF($R53=1,,VLOOKUP($D53,'1-2'!$D$4:$L$103,6))</f>
        <v>0</v>
      </c>
      <c r="J53" s="311">
        <f>IF($R53=1,,VLOOKUP($D53,'1-2'!$D$4:$L$103,7))</f>
        <v>0</v>
      </c>
      <c r="K53" s="312">
        <f t="shared" si="5"/>
        <v>0</v>
      </c>
      <c r="L53" s="313">
        <f t="shared" si="9"/>
        <v>0</v>
      </c>
      <c r="M53" s="314">
        <f t="shared" si="7"/>
        <v>0</v>
      </c>
      <c r="N53" s="314">
        <f t="shared" si="8"/>
        <v>0</v>
      </c>
      <c r="O53" s="303">
        <f t="shared" si="2"/>
        <v>0</v>
      </c>
      <c r="P53" s="304">
        <f>IF($R53=1,"",VLOOKUP($D53,'1-2'!$D$4:$L$103,8))</f>
        <v>0</v>
      </c>
      <c r="Q53" s="305">
        <f>IF($R53=1,"",VLOOKUP($D53,'1-2'!$D$4:$L$103,9))</f>
        <v>0</v>
      </c>
      <c r="R53" s="24">
        <f>IF(ISNA(MATCH($D53,'随時②-2'!$D$4:$D$18,0)),0,1)</f>
        <v>0</v>
      </c>
      <c r="S53" s="61" t="str">
        <f t="shared" si="1"/>
        <v/>
      </c>
      <c r="T53" s="61" t="str">
        <f t="shared" si="3"/>
        <v/>
      </c>
      <c r="U53" s="5" t="str">
        <f t="shared" si="4"/>
        <v/>
      </c>
    </row>
    <row r="54" spans="1:21" ht="13.5" customHeight="1" x14ac:dyDescent="0.15">
      <c r="A54" s="306">
        <f>'1-2'!A54</f>
        <v>0</v>
      </c>
      <c r="B54" s="307">
        <f>'1-2'!B54</f>
        <v>0</v>
      </c>
      <c r="C54" s="473">
        <f>'1-2'!C54</f>
        <v>0</v>
      </c>
      <c r="D54" s="278">
        <v>51</v>
      </c>
      <c r="E54" s="308">
        <f>IF($R54=1,"",VLOOKUP($D54,'1-2'!$D$4:$L$103,2))</f>
        <v>0</v>
      </c>
      <c r="F54" s="309">
        <f>IF($R54=1,"取消し",VLOOKUP($D54,'1-2'!$D$4:$L$103,3))</f>
        <v>0</v>
      </c>
      <c r="G54" s="219">
        <f>IF($R54=1,,VLOOKUP($D54,'1-2'!$D$4:$L$103,4))</f>
        <v>0</v>
      </c>
      <c r="H54" s="310">
        <f>IF($R54=1,,VLOOKUP($D54,'1-2'!$D$4:$L$103,5))</f>
        <v>0</v>
      </c>
      <c r="I54" s="310">
        <f>IF($R54=1,,VLOOKUP($D54,'1-2'!$D$4:$L$103,6))</f>
        <v>0</v>
      </c>
      <c r="J54" s="311">
        <f>IF($R54=1,,VLOOKUP($D54,'1-2'!$D$4:$L$103,7))</f>
        <v>0</v>
      </c>
      <c r="K54" s="312">
        <f t="shared" si="5"/>
        <v>0</v>
      </c>
      <c r="L54" s="313">
        <f t="shared" si="9"/>
        <v>0</v>
      </c>
      <c r="M54" s="314">
        <f t="shared" si="7"/>
        <v>0</v>
      </c>
      <c r="N54" s="314">
        <f t="shared" si="8"/>
        <v>0</v>
      </c>
      <c r="O54" s="303">
        <f t="shared" si="2"/>
        <v>0</v>
      </c>
      <c r="P54" s="304">
        <f>IF($R54=1,"",VLOOKUP($D54,'1-2'!$D$4:$L$103,8))</f>
        <v>0</v>
      </c>
      <c r="Q54" s="305">
        <f>IF($R54=1,"",VLOOKUP($D54,'1-2'!$D$4:$L$103,9))</f>
        <v>0</v>
      </c>
      <c r="R54" s="24">
        <f>IF(ISNA(MATCH($D54,'随時②-2'!$D$4:$D$18,0)),0,1)</f>
        <v>0</v>
      </c>
      <c r="S54" s="61" t="str">
        <f t="shared" si="1"/>
        <v/>
      </c>
      <c r="T54" s="61" t="str">
        <f t="shared" si="3"/>
        <v/>
      </c>
      <c r="U54" s="5" t="str">
        <f t="shared" si="4"/>
        <v/>
      </c>
    </row>
    <row r="55" spans="1:21" ht="13.5" customHeight="1" x14ac:dyDescent="0.15">
      <c r="A55" s="306">
        <f>'1-2'!A55</f>
        <v>0</v>
      </c>
      <c r="B55" s="307">
        <f>'1-2'!B55</f>
        <v>0</v>
      </c>
      <c r="C55" s="473">
        <f>'1-2'!C55</f>
        <v>0</v>
      </c>
      <c r="D55" s="278">
        <v>52</v>
      </c>
      <c r="E55" s="308">
        <f>IF($R55=1,"",VLOOKUP($D55,'1-2'!$D$4:$L$103,2))</f>
        <v>0</v>
      </c>
      <c r="F55" s="309">
        <f>IF($R55=1,"取消し",VLOOKUP($D55,'1-2'!$D$4:$L$103,3))</f>
        <v>0</v>
      </c>
      <c r="G55" s="219">
        <f>IF($R55=1,,VLOOKUP($D55,'1-2'!$D$4:$L$103,4))</f>
        <v>0</v>
      </c>
      <c r="H55" s="310">
        <f>IF($R55=1,,VLOOKUP($D55,'1-2'!$D$4:$L$103,5))</f>
        <v>0</v>
      </c>
      <c r="I55" s="310">
        <f>IF($R55=1,,VLOOKUP($D55,'1-2'!$D$4:$L$103,6))</f>
        <v>0</v>
      </c>
      <c r="J55" s="311">
        <f>IF($R55=1,,VLOOKUP($D55,'1-2'!$D$4:$L$103,7))</f>
        <v>0</v>
      </c>
      <c r="K55" s="312">
        <f t="shared" si="5"/>
        <v>0</v>
      </c>
      <c r="L55" s="313">
        <f t="shared" si="9"/>
        <v>0</v>
      </c>
      <c r="M55" s="314">
        <f t="shared" si="7"/>
        <v>0</v>
      </c>
      <c r="N55" s="314">
        <f t="shared" si="8"/>
        <v>0</v>
      </c>
      <c r="O55" s="303">
        <f t="shared" si="2"/>
        <v>0</v>
      </c>
      <c r="P55" s="304">
        <f>IF($R55=1,"",VLOOKUP($D55,'1-2'!$D$4:$L$103,8))</f>
        <v>0</v>
      </c>
      <c r="Q55" s="305">
        <f>IF($R55=1,"",VLOOKUP($D55,'1-2'!$D$4:$L$103,9))</f>
        <v>0</v>
      </c>
      <c r="R55" s="24">
        <f>IF(ISNA(MATCH($D55,'随時②-2'!$D$4:$D$18,0)),0,1)</f>
        <v>0</v>
      </c>
      <c r="S55" s="61" t="str">
        <f t="shared" si="1"/>
        <v/>
      </c>
      <c r="T55" s="61" t="str">
        <f t="shared" si="3"/>
        <v/>
      </c>
      <c r="U55" s="5" t="str">
        <f t="shared" si="4"/>
        <v/>
      </c>
    </row>
    <row r="56" spans="1:21" ht="13.5" customHeight="1" x14ac:dyDescent="0.15">
      <c r="A56" s="306">
        <f>'1-2'!A56</f>
        <v>0</v>
      </c>
      <c r="B56" s="307">
        <f>'1-2'!B56</f>
        <v>0</v>
      </c>
      <c r="C56" s="473">
        <f>'1-2'!C56</f>
        <v>0</v>
      </c>
      <c r="D56" s="278">
        <v>53</v>
      </c>
      <c r="E56" s="308">
        <f>IF($R56=1,"",VLOOKUP($D56,'1-2'!$D$4:$L$103,2))</f>
        <v>0</v>
      </c>
      <c r="F56" s="309">
        <f>IF($R56=1,"取消し",VLOOKUP($D56,'1-2'!$D$4:$L$103,3))</f>
        <v>0</v>
      </c>
      <c r="G56" s="219">
        <f>IF($R56=1,,VLOOKUP($D56,'1-2'!$D$4:$L$103,4))</f>
        <v>0</v>
      </c>
      <c r="H56" s="310">
        <f>IF($R56=1,,VLOOKUP($D56,'1-2'!$D$4:$L$103,5))</f>
        <v>0</v>
      </c>
      <c r="I56" s="310">
        <f>IF($R56=1,,VLOOKUP($D56,'1-2'!$D$4:$L$103,6))</f>
        <v>0</v>
      </c>
      <c r="J56" s="311">
        <f>IF($R56=1,,VLOOKUP($D56,'1-2'!$D$4:$L$103,7))</f>
        <v>0</v>
      </c>
      <c r="K56" s="312">
        <f t="shared" si="5"/>
        <v>0</v>
      </c>
      <c r="L56" s="313">
        <f t="shared" si="9"/>
        <v>0</v>
      </c>
      <c r="M56" s="314">
        <f t="shared" si="7"/>
        <v>0</v>
      </c>
      <c r="N56" s="314">
        <f t="shared" si="8"/>
        <v>0</v>
      </c>
      <c r="O56" s="303">
        <f t="shared" si="2"/>
        <v>0</v>
      </c>
      <c r="P56" s="304">
        <f>IF($R56=1,"",VLOOKUP($D56,'1-2'!$D$4:$L$103,8))</f>
        <v>0</v>
      </c>
      <c r="Q56" s="305">
        <f>IF($R56=1,"",VLOOKUP($D56,'1-2'!$D$4:$L$103,9))</f>
        <v>0</v>
      </c>
      <c r="R56" s="24">
        <f>IF(ISNA(MATCH($D56,'随時②-2'!$D$4:$D$18,0)),0,1)</f>
        <v>0</v>
      </c>
      <c r="S56" s="61" t="str">
        <f t="shared" si="1"/>
        <v/>
      </c>
      <c r="T56" s="61" t="str">
        <f t="shared" si="3"/>
        <v/>
      </c>
      <c r="U56" s="5" t="str">
        <f t="shared" si="4"/>
        <v/>
      </c>
    </row>
    <row r="57" spans="1:21" ht="13.5" customHeight="1" x14ac:dyDescent="0.15">
      <c r="A57" s="306">
        <f>'1-2'!A57</f>
        <v>0</v>
      </c>
      <c r="B57" s="307">
        <f>'1-2'!B57</f>
        <v>0</v>
      </c>
      <c r="C57" s="473">
        <f>'1-2'!C57</f>
        <v>0</v>
      </c>
      <c r="D57" s="278">
        <v>54</v>
      </c>
      <c r="E57" s="308">
        <f>IF($R57=1,"",VLOOKUP($D57,'1-2'!$D$4:$L$103,2))</f>
        <v>0</v>
      </c>
      <c r="F57" s="309">
        <f>IF($R57=1,"取消し",VLOOKUP($D57,'1-2'!$D$4:$L$103,3))</f>
        <v>0</v>
      </c>
      <c r="G57" s="219">
        <f>IF($R57=1,,VLOOKUP($D57,'1-2'!$D$4:$L$103,4))</f>
        <v>0</v>
      </c>
      <c r="H57" s="310">
        <f>IF($R57=1,,VLOOKUP($D57,'1-2'!$D$4:$L$103,5))</f>
        <v>0</v>
      </c>
      <c r="I57" s="310">
        <f>IF($R57=1,,VLOOKUP($D57,'1-2'!$D$4:$L$103,6))</f>
        <v>0</v>
      </c>
      <c r="J57" s="311">
        <f>IF($R57=1,,VLOOKUP($D57,'1-2'!$D$4:$L$103,7))</f>
        <v>0</v>
      </c>
      <c r="K57" s="312">
        <f t="shared" si="5"/>
        <v>0</v>
      </c>
      <c r="L57" s="313">
        <f t="shared" si="9"/>
        <v>0</v>
      </c>
      <c r="M57" s="314">
        <f t="shared" si="7"/>
        <v>0</v>
      </c>
      <c r="N57" s="314">
        <f t="shared" si="8"/>
        <v>0</v>
      </c>
      <c r="O57" s="303">
        <f t="shared" si="2"/>
        <v>0</v>
      </c>
      <c r="P57" s="304">
        <f>IF($R57=1,"",VLOOKUP($D57,'1-2'!$D$4:$L$103,8))</f>
        <v>0</v>
      </c>
      <c r="Q57" s="305">
        <f>IF($R57=1,"",VLOOKUP($D57,'1-2'!$D$4:$L$103,9))</f>
        <v>0</v>
      </c>
      <c r="R57" s="24">
        <f>IF(ISNA(MATCH($D57,'随時②-2'!$D$4:$D$18,0)),0,1)</f>
        <v>0</v>
      </c>
      <c r="S57" s="61" t="str">
        <f t="shared" si="1"/>
        <v/>
      </c>
      <c r="T57" s="61" t="str">
        <f t="shared" si="3"/>
        <v/>
      </c>
      <c r="U57" s="5" t="str">
        <f t="shared" si="4"/>
        <v/>
      </c>
    </row>
    <row r="58" spans="1:21" ht="13.5" customHeight="1" x14ac:dyDescent="0.15">
      <c r="A58" s="306">
        <f>'1-2'!A58</f>
        <v>0</v>
      </c>
      <c r="B58" s="307">
        <f>'1-2'!B58</f>
        <v>0</v>
      </c>
      <c r="C58" s="473">
        <f>'1-2'!C58</f>
        <v>0</v>
      </c>
      <c r="D58" s="278">
        <v>55</v>
      </c>
      <c r="E58" s="308">
        <f>IF($R58=1,"",VLOOKUP($D58,'1-2'!$D$4:$L$103,2))</f>
        <v>0</v>
      </c>
      <c r="F58" s="309">
        <f>IF($R58=1,"取消し",VLOOKUP($D58,'1-2'!$D$4:$L$103,3))</f>
        <v>0</v>
      </c>
      <c r="G58" s="219">
        <f>IF($R58=1,,VLOOKUP($D58,'1-2'!$D$4:$L$103,4))</f>
        <v>0</v>
      </c>
      <c r="H58" s="310">
        <f>IF($R58=1,,VLOOKUP($D58,'1-2'!$D$4:$L$103,5))</f>
        <v>0</v>
      </c>
      <c r="I58" s="310">
        <f>IF($R58=1,,VLOOKUP($D58,'1-2'!$D$4:$L$103,6))</f>
        <v>0</v>
      </c>
      <c r="J58" s="311">
        <f>IF($R58=1,,VLOOKUP($D58,'1-2'!$D$4:$L$103,7))</f>
        <v>0</v>
      </c>
      <c r="K58" s="312">
        <f t="shared" si="5"/>
        <v>0</v>
      </c>
      <c r="L58" s="313">
        <f t="shared" si="9"/>
        <v>0</v>
      </c>
      <c r="M58" s="314">
        <f t="shared" si="7"/>
        <v>0</v>
      </c>
      <c r="N58" s="314">
        <f t="shared" si="8"/>
        <v>0</v>
      </c>
      <c r="O58" s="303">
        <f t="shared" si="2"/>
        <v>0</v>
      </c>
      <c r="P58" s="304">
        <f>IF($R58=1,"",VLOOKUP($D58,'1-2'!$D$4:$L$103,8))</f>
        <v>0</v>
      </c>
      <c r="Q58" s="305">
        <f>IF($R58=1,"",VLOOKUP($D58,'1-2'!$D$4:$L$103,9))</f>
        <v>0</v>
      </c>
      <c r="R58" s="24">
        <f>IF(ISNA(MATCH($D58,'随時②-2'!$D$4:$D$18,0)),0,1)</f>
        <v>0</v>
      </c>
      <c r="S58" s="61" t="str">
        <f t="shared" si="1"/>
        <v/>
      </c>
      <c r="T58" s="61" t="str">
        <f t="shared" si="3"/>
        <v/>
      </c>
      <c r="U58" s="5" t="str">
        <f t="shared" si="4"/>
        <v/>
      </c>
    </row>
    <row r="59" spans="1:21" ht="13.5" customHeight="1" x14ac:dyDescent="0.15">
      <c r="A59" s="306">
        <f>'1-2'!A59</f>
        <v>0</v>
      </c>
      <c r="B59" s="307">
        <f>'1-2'!B59</f>
        <v>0</v>
      </c>
      <c r="C59" s="473">
        <f>'1-2'!C59</f>
        <v>0</v>
      </c>
      <c r="D59" s="278">
        <v>56</v>
      </c>
      <c r="E59" s="308">
        <f>IF($R59=1,"",VLOOKUP($D59,'1-2'!$D$4:$L$103,2))</f>
        <v>0</v>
      </c>
      <c r="F59" s="309">
        <f>IF($R59=1,"取消し",VLOOKUP($D59,'1-2'!$D$4:$L$103,3))</f>
        <v>0</v>
      </c>
      <c r="G59" s="219">
        <f>IF($R59=1,,VLOOKUP($D59,'1-2'!$D$4:$L$103,4))</f>
        <v>0</v>
      </c>
      <c r="H59" s="310">
        <f>IF($R59=1,,VLOOKUP($D59,'1-2'!$D$4:$L$103,5))</f>
        <v>0</v>
      </c>
      <c r="I59" s="310">
        <f>IF($R59=1,,VLOOKUP($D59,'1-2'!$D$4:$L$103,6))</f>
        <v>0</v>
      </c>
      <c r="J59" s="311">
        <f>IF($R59=1,,VLOOKUP($D59,'1-2'!$D$4:$L$103,7))</f>
        <v>0</v>
      </c>
      <c r="K59" s="312">
        <f t="shared" si="5"/>
        <v>0</v>
      </c>
      <c r="L59" s="313">
        <f t="shared" si="9"/>
        <v>0</v>
      </c>
      <c r="M59" s="314">
        <f t="shared" si="7"/>
        <v>0</v>
      </c>
      <c r="N59" s="314">
        <f t="shared" si="8"/>
        <v>0</v>
      </c>
      <c r="O59" s="303">
        <f t="shared" si="2"/>
        <v>0</v>
      </c>
      <c r="P59" s="304">
        <f>IF($R59=1,"",VLOOKUP($D59,'1-2'!$D$4:$L$103,8))</f>
        <v>0</v>
      </c>
      <c r="Q59" s="305">
        <f>IF($R59=1,"",VLOOKUP($D59,'1-2'!$D$4:$L$103,9))</f>
        <v>0</v>
      </c>
      <c r="R59" s="24">
        <f>IF(ISNA(MATCH($D59,'随時②-2'!$D$4:$D$18,0)),0,1)</f>
        <v>0</v>
      </c>
      <c r="S59" s="61" t="str">
        <f t="shared" si="1"/>
        <v/>
      </c>
      <c r="T59" s="61" t="str">
        <f t="shared" si="3"/>
        <v/>
      </c>
      <c r="U59" s="5" t="str">
        <f t="shared" si="4"/>
        <v/>
      </c>
    </row>
    <row r="60" spans="1:21" ht="13.5" customHeight="1" x14ac:dyDescent="0.15">
      <c r="A60" s="306">
        <f>'1-2'!A60</f>
        <v>0</v>
      </c>
      <c r="B60" s="307">
        <f>'1-2'!B60</f>
        <v>0</v>
      </c>
      <c r="C60" s="473">
        <f>'1-2'!C60</f>
        <v>0</v>
      </c>
      <c r="D60" s="278">
        <v>57</v>
      </c>
      <c r="E60" s="308">
        <f>IF($R60=1,"",VLOOKUP($D60,'1-2'!$D$4:$L$103,2))</f>
        <v>0</v>
      </c>
      <c r="F60" s="309">
        <f>IF($R60=1,"取消し",VLOOKUP($D60,'1-2'!$D$4:$L$103,3))</f>
        <v>0</v>
      </c>
      <c r="G60" s="219">
        <f>IF($R60=1,,VLOOKUP($D60,'1-2'!$D$4:$L$103,4))</f>
        <v>0</v>
      </c>
      <c r="H60" s="310">
        <f>IF($R60=1,,VLOOKUP($D60,'1-2'!$D$4:$L$103,5))</f>
        <v>0</v>
      </c>
      <c r="I60" s="310">
        <f>IF($R60=1,,VLOOKUP($D60,'1-2'!$D$4:$L$103,6))</f>
        <v>0</v>
      </c>
      <c r="J60" s="311">
        <f>IF($R60=1,,VLOOKUP($D60,'1-2'!$D$4:$L$103,7))</f>
        <v>0</v>
      </c>
      <c r="K60" s="312">
        <f t="shared" si="5"/>
        <v>0</v>
      </c>
      <c r="L60" s="313">
        <f t="shared" si="9"/>
        <v>0</v>
      </c>
      <c r="M60" s="314">
        <f t="shared" si="7"/>
        <v>0</v>
      </c>
      <c r="N60" s="314">
        <f t="shared" si="8"/>
        <v>0</v>
      </c>
      <c r="O60" s="303">
        <f t="shared" si="2"/>
        <v>0</v>
      </c>
      <c r="P60" s="304">
        <f>IF($R60=1,"",VLOOKUP($D60,'1-2'!$D$4:$L$103,8))</f>
        <v>0</v>
      </c>
      <c r="Q60" s="305">
        <f>IF($R60=1,"",VLOOKUP($D60,'1-2'!$D$4:$L$103,9))</f>
        <v>0</v>
      </c>
      <c r="R60" s="24">
        <f>IF(ISNA(MATCH($D60,'随時②-2'!$D$4:$D$18,0)),0,1)</f>
        <v>0</v>
      </c>
      <c r="S60" s="61" t="str">
        <f t="shared" si="1"/>
        <v/>
      </c>
      <c r="T60" s="61" t="str">
        <f t="shared" si="3"/>
        <v/>
      </c>
      <c r="U60" s="5" t="str">
        <f t="shared" si="4"/>
        <v/>
      </c>
    </row>
    <row r="61" spans="1:21" ht="13.5" customHeight="1" x14ac:dyDescent="0.15">
      <c r="A61" s="306">
        <f>'1-2'!A61</f>
        <v>0</v>
      </c>
      <c r="B61" s="307">
        <f>'1-2'!B61</f>
        <v>0</v>
      </c>
      <c r="C61" s="473">
        <f>'1-2'!C61</f>
        <v>0</v>
      </c>
      <c r="D61" s="278">
        <v>58</v>
      </c>
      <c r="E61" s="308">
        <f>IF($R61=1,"",VLOOKUP($D61,'1-2'!$D$4:$L$103,2))</f>
        <v>0</v>
      </c>
      <c r="F61" s="309">
        <f>IF($R61=1,"取消し",VLOOKUP($D61,'1-2'!$D$4:$L$103,3))</f>
        <v>0</v>
      </c>
      <c r="G61" s="219">
        <f>IF($R61=1,,VLOOKUP($D61,'1-2'!$D$4:$L$103,4))</f>
        <v>0</v>
      </c>
      <c r="H61" s="310">
        <f>IF($R61=1,,VLOOKUP($D61,'1-2'!$D$4:$L$103,5))</f>
        <v>0</v>
      </c>
      <c r="I61" s="310">
        <f>IF($R61=1,,VLOOKUP($D61,'1-2'!$D$4:$L$103,6))</f>
        <v>0</v>
      </c>
      <c r="J61" s="311">
        <f>IF($R61=1,,VLOOKUP($D61,'1-2'!$D$4:$L$103,7))</f>
        <v>0</v>
      </c>
      <c r="K61" s="312">
        <f t="shared" si="5"/>
        <v>0</v>
      </c>
      <c r="L61" s="313">
        <f t="shared" si="9"/>
        <v>0</v>
      </c>
      <c r="M61" s="314">
        <f t="shared" si="7"/>
        <v>0</v>
      </c>
      <c r="N61" s="314">
        <f t="shared" si="8"/>
        <v>0</v>
      </c>
      <c r="O61" s="303">
        <f t="shared" si="2"/>
        <v>0</v>
      </c>
      <c r="P61" s="304">
        <f>IF($R61=1,"",VLOOKUP($D61,'1-2'!$D$4:$L$103,8))</f>
        <v>0</v>
      </c>
      <c r="Q61" s="305">
        <f>IF($R61=1,"",VLOOKUP($D61,'1-2'!$D$4:$L$103,9))</f>
        <v>0</v>
      </c>
      <c r="R61" s="24">
        <f>IF(ISNA(MATCH($D61,'随時②-2'!$D$4:$D$18,0)),0,1)</f>
        <v>0</v>
      </c>
      <c r="S61" s="61" t="str">
        <f t="shared" si="1"/>
        <v/>
      </c>
      <c r="T61" s="61" t="str">
        <f t="shared" si="3"/>
        <v/>
      </c>
      <c r="U61" s="5" t="str">
        <f t="shared" si="4"/>
        <v/>
      </c>
    </row>
    <row r="62" spans="1:21" ht="13.5" customHeight="1" x14ac:dyDescent="0.15">
      <c r="A62" s="306">
        <f>'1-2'!A62</f>
        <v>0</v>
      </c>
      <c r="B62" s="307">
        <f>'1-2'!B62</f>
        <v>0</v>
      </c>
      <c r="C62" s="473">
        <f>'1-2'!C62</f>
        <v>0</v>
      </c>
      <c r="D62" s="278">
        <v>59</v>
      </c>
      <c r="E62" s="308">
        <f>IF($R62=1,"",VLOOKUP($D62,'1-2'!$D$4:$L$103,2))</f>
        <v>0</v>
      </c>
      <c r="F62" s="309">
        <f>IF($R62=1,"取消し",VLOOKUP($D62,'1-2'!$D$4:$L$103,3))</f>
        <v>0</v>
      </c>
      <c r="G62" s="219">
        <f>IF($R62=1,,VLOOKUP($D62,'1-2'!$D$4:$L$103,4))</f>
        <v>0</v>
      </c>
      <c r="H62" s="310">
        <f>IF($R62=1,,VLOOKUP($D62,'1-2'!$D$4:$L$103,5))</f>
        <v>0</v>
      </c>
      <c r="I62" s="310">
        <f>IF($R62=1,,VLOOKUP($D62,'1-2'!$D$4:$L$103,6))</f>
        <v>0</v>
      </c>
      <c r="J62" s="311">
        <f>IF($R62=1,,VLOOKUP($D62,'1-2'!$D$4:$L$103,7))</f>
        <v>0</v>
      </c>
      <c r="K62" s="312">
        <f t="shared" si="5"/>
        <v>0</v>
      </c>
      <c r="L62" s="313">
        <f t="shared" si="9"/>
        <v>0</v>
      </c>
      <c r="M62" s="314">
        <f t="shared" si="7"/>
        <v>0</v>
      </c>
      <c r="N62" s="314">
        <f t="shared" si="8"/>
        <v>0</v>
      </c>
      <c r="O62" s="303">
        <f t="shared" si="2"/>
        <v>0</v>
      </c>
      <c r="P62" s="304">
        <f>IF($R62=1,"",VLOOKUP($D62,'1-2'!$D$4:$L$103,8))</f>
        <v>0</v>
      </c>
      <c r="Q62" s="305">
        <f>IF($R62=1,"",VLOOKUP($D62,'1-2'!$D$4:$L$103,9))</f>
        <v>0</v>
      </c>
      <c r="R62" s="24">
        <f>IF(ISNA(MATCH($D62,'随時②-2'!$D$4:$D$18,0)),0,1)</f>
        <v>0</v>
      </c>
      <c r="S62" s="61" t="str">
        <f t="shared" si="1"/>
        <v/>
      </c>
      <c r="T62" s="61" t="str">
        <f t="shared" si="3"/>
        <v/>
      </c>
      <c r="U62" s="5" t="str">
        <f t="shared" si="4"/>
        <v/>
      </c>
    </row>
    <row r="63" spans="1:21" ht="13.5" customHeight="1" x14ac:dyDescent="0.15">
      <c r="A63" s="306">
        <f>'1-2'!A63</f>
        <v>0</v>
      </c>
      <c r="B63" s="307">
        <f>'1-2'!B63</f>
        <v>0</v>
      </c>
      <c r="C63" s="473">
        <f>'1-2'!C63</f>
        <v>0</v>
      </c>
      <c r="D63" s="278">
        <v>60</v>
      </c>
      <c r="E63" s="308">
        <f>IF($R63=1,"",VLOOKUP($D63,'1-2'!$D$4:$L$103,2))</f>
        <v>0</v>
      </c>
      <c r="F63" s="309">
        <f>IF($R63=1,"取消し",VLOOKUP($D63,'1-2'!$D$4:$L$103,3))</f>
        <v>0</v>
      </c>
      <c r="G63" s="219">
        <f>IF($R63=1,,VLOOKUP($D63,'1-2'!$D$4:$L$103,4))</f>
        <v>0</v>
      </c>
      <c r="H63" s="310">
        <f>IF($R63=1,,VLOOKUP($D63,'1-2'!$D$4:$L$103,5))</f>
        <v>0</v>
      </c>
      <c r="I63" s="310">
        <f>IF($R63=1,,VLOOKUP($D63,'1-2'!$D$4:$L$103,6))</f>
        <v>0</v>
      </c>
      <c r="J63" s="311">
        <f>IF($R63=1,,VLOOKUP($D63,'1-2'!$D$4:$L$103,7))</f>
        <v>0</v>
      </c>
      <c r="K63" s="312">
        <f t="shared" si="5"/>
        <v>0</v>
      </c>
      <c r="L63" s="313">
        <f t="shared" si="9"/>
        <v>0</v>
      </c>
      <c r="M63" s="314">
        <f t="shared" si="7"/>
        <v>0</v>
      </c>
      <c r="N63" s="314">
        <f t="shared" si="8"/>
        <v>0</v>
      </c>
      <c r="O63" s="303">
        <f t="shared" si="2"/>
        <v>0</v>
      </c>
      <c r="P63" s="304">
        <f>IF($R63=1,"",VLOOKUP($D63,'1-2'!$D$4:$L$103,8))</f>
        <v>0</v>
      </c>
      <c r="Q63" s="305">
        <f>IF($R63=1,"",VLOOKUP($D63,'1-2'!$D$4:$L$103,9))</f>
        <v>0</v>
      </c>
      <c r="R63" s="24">
        <f>IF(ISNA(MATCH($D63,'随時②-2'!$D$4:$D$18,0)),0,1)</f>
        <v>0</v>
      </c>
      <c r="S63" s="61" t="str">
        <f t="shared" si="1"/>
        <v/>
      </c>
      <c r="T63" s="61" t="str">
        <f t="shared" si="3"/>
        <v/>
      </c>
      <c r="U63" s="5" t="str">
        <f t="shared" si="4"/>
        <v/>
      </c>
    </row>
    <row r="64" spans="1:21" ht="13.5" customHeight="1" x14ac:dyDescent="0.15">
      <c r="A64" s="306">
        <f>'1-2'!A64</f>
        <v>0</v>
      </c>
      <c r="B64" s="307">
        <f>'1-2'!B64</f>
        <v>0</v>
      </c>
      <c r="C64" s="473">
        <f>'1-2'!C64</f>
        <v>0</v>
      </c>
      <c r="D64" s="258">
        <v>61</v>
      </c>
      <c r="E64" s="308">
        <f>IF($R64=1,"",VLOOKUP($D64,'1-2'!$D$4:$L$103,2))</f>
        <v>0</v>
      </c>
      <c r="F64" s="309">
        <f>IF($R64=1,"取消し",VLOOKUP($D64,'1-2'!$D$4:$L$103,3))</f>
        <v>0</v>
      </c>
      <c r="G64" s="219">
        <f>IF($R64=1,,VLOOKUP($D64,'1-2'!$D$4:$L$103,4))</f>
        <v>0</v>
      </c>
      <c r="H64" s="310">
        <f>IF($R64=1,,VLOOKUP($D64,'1-2'!$D$4:$L$103,5))</f>
        <v>0</v>
      </c>
      <c r="I64" s="310">
        <f>IF($R64=1,,VLOOKUP($D64,'1-2'!$D$4:$L$103,6))</f>
        <v>0</v>
      </c>
      <c r="J64" s="311">
        <f>IF($R64=1,,VLOOKUP($D64,'1-2'!$D$4:$L$103,7))</f>
        <v>0</v>
      </c>
      <c r="K64" s="312">
        <f t="shared" si="5"/>
        <v>0</v>
      </c>
      <c r="L64" s="313">
        <f t="shared" si="9"/>
        <v>0</v>
      </c>
      <c r="M64" s="314">
        <f t="shared" si="7"/>
        <v>0</v>
      </c>
      <c r="N64" s="314">
        <f t="shared" si="8"/>
        <v>0</v>
      </c>
      <c r="O64" s="303">
        <f t="shared" si="2"/>
        <v>0</v>
      </c>
      <c r="P64" s="304">
        <f>IF($R64=1,"",VLOOKUP($D64,'1-2'!$D$4:$L$103,8))</f>
        <v>0</v>
      </c>
      <c r="Q64" s="305">
        <f>IF($R64=1,"",VLOOKUP($D64,'1-2'!$D$4:$L$103,9))</f>
        <v>0</v>
      </c>
      <c r="R64" s="24">
        <f>IF(ISNA(MATCH($D64,'随時②-2'!$D$4:$D$18,0)),0,1)</f>
        <v>0</v>
      </c>
      <c r="S64" s="61" t="str">
        <f t="shared" si="1"/>
        <v/>
      </c>
      <c r="T64" s="61" t="str">
        <f t="shared" si="3"/>
        <v/>
      </c>
      <c r="U64" s="5" t="str">
        <f t="shared" si="4"/>
        <v/>
      </c>
    </row>
    <row r="65" spans="1:21" ht="13.5" customHeight="1" x14ac:dyDescent="0.15">
      <c r="A65" s="306">
        <f>'1-2'!A65</f>
        <v>0</v>
      </c>
      <c r="B65" s="307">
        <f>'1-2'!B65</f>
        <v>0</v>
      </c>
      <c r="C65" s="473">
        <f>'1-2'!C65</f>
        <v>0</v>
      </c>
      <c r="D65" s="249">
        <v>62</v>
      </c>
      <c r="E65" s="308">
        <f>IF($R65=1,"",VLOOKUP($D65,'1-2'!$D$4:$L$103,2))</f>
        <v>0</v>
      </c>
      <c r="F65" s="309">
        <f>IF($R65=1,"取消し",VLOOKUP($D65,'1-2'!$D$4:$L$103,3))</f>
        <v>0</v>
      </c>
      <c r="G65" s="219">
        <f>IF($R65=1,,VLOOKUP($D65,'1-2'!$D$4:$L$103,4))</f>
        <v>0</v>
      </c>
      <c r="H65" s="310">
        <f>IF($R65=1,,VLOOKUP($D65,'1-2'!$D$4:$L$103,5))</f>
        <v>0</v>
      </c>
      <c r="I65" s="310">
        <f>IF($R65=1,,VLOOKUP($D65,'1-2'!$D$4:$L$103,6))</f>
        <v>0</v>
      </c>
      <c r="J65" s="311">
        <f>IF($R65=1,,VLOOKUP($D65,'1-2'!$D$4:$L$103,7))</f>
        <v>0</v>
      </c>
      <c r="K65" s="312">
        <f t="shared" si="5"/>
        <v>0</v>
      </c>
      <c r="L65" s="313">
        <f t="shared" si="9"/>
        <v>0</v>
      </c>
      <c r="M65" s="314">
        <f t="shared" si="7"/>
        <v>0</v>
      </c>
      <c r="N65" s="314">
        <f t="shared" si="8"/>
        <v>0</v>
      </c>
      <c r="O65" s="303">
        <f t="shared" si="2"/>
        <v>0</v>
      </c>
      <c r="P65" s="304">
        <f>IF($R65=1,"",VLOOKUP($D65,'1-2'!$D$4:$L$103,8))</f>
        <v>0</v>
      </c>
      <c r="Q65" s="305">
        <f>IF($R65=1,"",VLOOKUP($D65,'1-2'!$D$4:$L$103,9))</f>
        <v>0</v>
      </c>
      <c r="R65" s="24">
        <f>IF(ISNA(MATCH($D65,'随時②-2'!$D$4:$D$18,0)),0,1)</f>
        <v>0</v>
      </c>
      <c r="S65" s="61" t="str">
        <f t="shared" si="1"/>
        <v/>
      </c>
      <c r="T65" s="61" t="str">
        <f t="shared" si="3"/>
        <v/>
      </c>
      <c r="U65" s="5" t="str">
        <f t="shared" si="4"/>
        <v/>
      </c>
    </row>
    <row r="66" spans="1:21" ht="13.5" customHeight="1" x14ac:dyDescent="0.15">
      <c r="A66" s="306">
        <f>'1-2'!A66</f>
        <v>0</v>
      </c>
      <c r="B66" s="307">
        <f>'1-2'!B66</f>
        <v>0</v>
      </c>
      <c r="C66" s="473">
        <f>'1-2'!C66</f>
        <v>0</v>
      </c>
      <c r="D66" s="249">
        <v>63</v>
      </c>
      <c r="E66" s="308">
        <f>IF($R66=1,"",VLOOKUP($D66,'1-2'!$D$4:$L$103,2))</f>
        <v>0</v>
      </c>
      <c r="F66" s="308">
        <f>IF($R66=1,"取消し",VLOOKUP($D66,'1-2'!$D$4:$L$103,3))</f>
        <v>0</v>
      </c>
      <c r="G66" s="315">
        <f>IF($R66=1,,VLOOKUP($D66,'1-2'!$D$4:$L$103,4))</f>
        <v>0</v>
      </c>
      <c r="H66" s="316">
        <f>IF($R66=1,,VLOOKUP($D66,'1-2'!$D$4:$L$103,5))</f>
        <v>0</v>
      </c>
      <c r="I66" s="316">
        <f>IF($R66=1,,VLOOKUP($D66,'1-2'!$D$4:$L$103,6))</f>
        <v>0</v>
      </c>
      <c r="J66" s="311">
        <f>IF($R66=1,,VLOOKUP($D66,'1-2'!$D$4:$L$103,7))</f>
        <v>0</v>
      </c>
      <c r="K66" s="312">
        <f t="shared" si="5"/>
        <v>0</v>
      </c>
      <c r="L66" s="313">
        <f t="shared" si="9"/>
        <v>0</v>
      </c>
      <c r="M66" s="314">
        <f t="shared" si="7"/>
        <v>0</v>
      </c>
      <c r="N66" s="314">
        <f t="shared" si="8"/>
        <v>0</v>
      </c>
      <c r="O66" s="303">
        <f t="shared" si="2"/>
        <v>0</v>
      </c>
      <c r="P66" s="304">
        <f>IF($R66=1,"",VLOOKUP($D66,'1-2'!$D$4:$L$103,8))</f>
        <v>0</v>
      </c>
      <c r="Q66" s="305">
        <f>IF($R66=1,"",VLOOKUP($D66,'1-2'!$D$4:$L$103,9))</f>
        <v>0</v>
      </c>
      <c r="R66" s="24">
        <f>IF(ISNA(MATCH($D66,'随時②-2'!$D$4:$D$18,0)),0,1)</f>
        <v>0</v>
      </c>
      <c r="S66" s="61" t="str">
        <f t="shared" si="1"/>
        <v/>
      </c>
      <c r="T66" s="61" t="str">
        <f t="shared" si="3"/>
        <v/>
      </c>
      <c r="U66" s="5" t="str">
        <f t="shared" si="4"/>
        <v/>
      </c>
    </row>
    <row r="67" spans="1:21" ht="13.5" customHeight="1" x14ac:dyDescent="0.15">
      <c r="A67" s="306">
        <f>'1-2'!A67</f>
        <v>0</v>
      </c>
      <c r="B67" s="307">
        <f>'1-2'!B67</f>
        <v>0</v>
      </c>
      <c r="C67" s="473">
        <f>'1-2'!C67</f>
        <v>0</v>
      </c>
      <c r="D67" s="249">
        <v>64</v>
      </c>
      <c r="E67" s="308">
        <f>IF($R67=1,"",VLOOKUP($D67,'1-2'!$D$4:$L$103,2))</f>
        <v>0</v>
      </c>
      <c r="F67" s="308">
        <f>IF($R67=1,"取消し",VLOOKUP($D67,'1-2'!$D$4:$L$103,3))</f>
        <v>0</v>
      </c>
      <c r="G67" s="315">
        <f>IF($R67=1,,VLOOKUP($D67,'1-2'!$D$4:$L$103,4))</f>
        <v>0</v>
      </c>
      <c r="H67" s="316">
        <f>IF($R67=1,,VLOOKUP($D67,'1-2'!$D$4:$L$103,5))</f>
        <v>0</v>
      </c>
      <c r="I67" s="316">
        <f>IF($R67=1,,VLOOKUP($D67,'1-2'!$D$4:$L$103,6))</f>
        <v>0</v>
      </c>
      <c r="J67" s="311">
        <f>IF($R67=1,,VLOOKUP($D67,'1-2'!$D$4:$L$103,7))</f>
        <v>0</v>
      </c>
      <c r="K67" s="312">
        <f t="shared" si="5"/>
        <v>0</v>
      </c>
      <c r="L67" s="313">
        <f t="shared" si="9"/>
        <v>0</v>
      </c>
      <c r="M67" s="314">
        <f t="shared" si="7"/>
        <v>0</v>
      </c>
      <c r="N67" s="314">
        <f t="shared" si="8"/>
        <v>0</v>
      </c>
      <c r="O67" s="303">
        <f t="shared" si="2"/>
        <v>0</v>
      </c>
      <c r="P67" s="304">
        <f>IF($R67=1,"",VLOOKUP($D67,'1-2'!$D$4:$L$103,8))</f>
        <v>0</v>
      </c>
      <c r="Q67" s="305">
        <f>IF($R67=1,"",VLOOKUP($D67,'1-2'!$D$4:$L$103,9))</f>
        <v>0</v>
      </c>
      <c r="R67" s="24">
        <f>IF(ISNA(MATCH($D67,'随時②-2'!$D$4:$D$18,0)),0,1)</f>
        <v>0</v>
      </c>
      <c r="S67" s="61" t="str">
        <f t="shared" si="1"/>
        <v/>
      </c>
      <c r="T67" s="61" t="str">
        <f t="shared" si="3"/>
        <v/>
      </c>
      <c r="U67" s="5" t="str">
        <f t="shared" si="4"/>
        <v/>
      </c>
    </row>
    <row r="68" spans="1:21" ht="13.5" customHeight="1" x14ac:dyDescent="0.15">
      <c r="A68" s="306">
        <f>'1-2'!A68</f>
        <v>0</v>
      </c>
      <c r="B68" s="307">
        <f>'1-2'!B68</f>
        <v>0</v>
      </c>
      <c r="C68" s="473">
        <f>'1-2'!C68</f>
        <v>0</v>
      </c>
      <c r="D68" s="258">
        <v>65</v>
      </c>
      <c r="E68" s="308">
        <f>IF($R68=1,"",VLOOKUP($D68,'1-2'!$D$4:$L$103,2))</f>
        <v>0</v>
      </c>
      <c r="F68" s="309">
        <f>IF($R68=1,"取消し",VLOOKUP($D68,'1-2'!$D$4:$L$103,3))</f>
        <v>0</v>
      </c>
      <c r="G68" s="219">
        <f>IF($R68=1,,VLOOKUP($D68,'1-2'!$D$4:$L$103,4))</f>
        <v>0</v>
      </c>
      <c r="H68" s="310">
        <f>IF($R68=1,,VLOOKUP($D68,'1-2'!$D$4:$L$103,5))</f>
        <v>0</v>
      </c>
      <c r="I68" s="310">
        <f>IF($R68=1,,VLOOKUP($D68,'1-2'!$D$4:$L$103,6))</f>
        <v>0</v>
      </c>
      <c r="J68" s="311">
        <f>IF($R68=1,,VLOOKUP($D68,'1-2'!$D$4:$L$103,7))</f>
        <v>0</v>
      </c>
      <c r="K68" s="312">
        <f t="shared" si="5"/>
        <v>0</v>
      </c>
      <c r="L68" s="313">
        <f t="shared" si="9"/>
        <v>0</v>
      </c>
      <c r="M68" s="314">
        <f t="shared" si="7"/>
        <v>0</v>
      </c>
      <c r="N68" s="314">
        <f t="shared" si="8"/>
        <v>0</v>
      </c>
      <c r="O68" s="303">
        <f t="shared" si="2"/>
        <v>0</v>
      </c>
      <c r="P68" s="304">
        <f>IF($R68=1,"",VLOOKUP($D68,'1-2'!$D$4:$L$103,8))</f>
        <v>0</v>
      </c>
      <c r="Q68" s="305">
        <f>IF($R68=1,"",VLOOKUP($D68,'1-2'!$D$4:$L$103,9))</f>
        <v>0</v>
      </c>
      <c r="R68" s="24">
        <f>IF(ISNA(MATCH($D68,'随時②-2'!$D$4:$D$18,0)),0,1)</f>
        <v>0</v>
      </c>
      <c r="S68" s="61" t="str">
        <f t="shared" ref="S68:S127" si="10">IF(P68="◎",J68,"")</f>
        <v/>
      </c>
      <c r="T68" s="61" t="str">
        <f t="shared" si="3"/>
        <v/>
      </c>
      <c r="U68" s="5" t="str">
        <f t="shared" si="4"/>
        <v/>
      </c>
    </row>
    <row r="69" spans="1:21" ht="13.5" customHeight="1" x14ac:dyDescent="0.15">
      <c r="A69" s="306">
        <f>'1-2'!A69</f>
        <v>0</v>
      </c>
      <c r="B69" s="307">
        <f>'1-2'!B69</f>
        <v>0</v>
      </c>
      <c r="C69" s="473">
        <f>'1-2'!C69</f>
        <v>0</v>
      </c>
      <c r="D69" s="249">
        <v>66</v>
      </c>
      <c r="E69" s="308">
        <f>IF($R69=1,"",VLOOKUP($D69,'1-2'!$D$4:$L$103,2))</f>
        <v>0</v>
      </c>
      <c r="F69" s="309">
        <f>IF($R69=1,"取消し",VLOOKUP($D69,'1-2'!$D$4:$L$103,3))</f>
        <v>0</v>
      </c>
      <c r="G69" s="219">
        <f>IF($R69=1,,VLOOKUP($D69,'1-2'!$D$4:$L$103,4))</f>
        <v>0</v>
      </c>
      <c r="H69" s="310">
        <f>IF($R69=1,,VLOOKUP($D69,'1-2'!$D$4:$L$103,5))</f>
        <v>0</v>
      </c>
      <c r="I69" s="310">
        <f>IF($R69=1,,VLOOKUP($D69,'1-2'!$D$4:$L$103,6))</f>
        <v>0</v>
      </c>
      <c r="J69" s="311">
        <f>IF($R69=1,,VLOOKUP($D69,'1-2'!$D$4:$L$103,7))</f>
        <v>0</v>
      </c>
      <c r="K69" s="312">
        <f t="shared" si="5"/>
        <v>0</v>
      </c>
      <c r="L69" s="313">
        <f t="shared" si="9"/>
        <v>0</v>
      </c>
      <c r="M69" s="314">
        <f t="shared" si="7"/>
        <v>0</v>
      </c>
      <c r="N69" s="314">
        <f t="shared" si="8"/>
        <v>0</v>
      </c>
      <c r="O69" s="303">
        <f t="shared" ref="O69:O132" si="11">L69*M69*N69</f>
        <v>0</v>
      </c>
      <c r="P69" s="304">
        <f>IF($R69=1,"",VLOOKUP($D69,'1-2'!$D$4:$L$103,8))</f>
        <v>0</v>
      </c>
      <c r="Q69" s="305">
        <f>IF($R69=1,"",VLOOKUP($D69,'1-2'!$D$4:$L$103,9))</f>
        <v>0</v>
      </c>
      <c r="R69" s="24">
        <f>IF(ISNA(MATCH($D69,'随時②-2'!$D$4:$D$18,0)),0,1)</f>
        <v>0</v>
      </c>
      <c r="S69" s="61" t="str">
        <f t="shared" si="10"/>
        <v/>
      </c>
      <c r="T69" s="61" t="str">
        <f t="shared" ref="T69:T127" si="12">IF(P69="◎",O69,"")</f>
        <v/>
      </c>
      <c r="U69" s="5" t="str">
        <f t="shared" ref="U69:U132" si="13">IF($E69=0,"",VLOOKUP($E69,$V$5:$X$13,2))</f>
        <v/>
      </c>
    </row>
    <row r="70" spans="1:21" ht="13.5" customHeight="1" x14ac:dyDescent="0.15">
      <c r="A70" s="306">
        <f>'1-2'!A70</f>
        <v>0</v>
      </c>
      <c r="B70" s="307">
        <f>'1-2'!B70</f>
        <v>0</v>
      </c>
      <c r="C70" s="473">
        <f>'1-2'!C70</f>
        <v>0</v>
      </c>
      <c r="D70" s="249">
        <v>67</v>
      </c>
      <c r="E70" s="308">
        <f>IF($R70=1,"",VLOOKUP($D70,'1-2'!$D$4:$L$103,2))</f>
        <v>0</v>
      </c>
      <c r="F70" s="309">
        <f>IF($R70=1,"取消し",VLOOKUP($D70,'1-2'!$D$4:$L$103,3))</f>
        <v>0</v>
      </c>
      <c r="G70" s="219">
        <f>IF($R70=1,,VLOOKUP($D70,'1-2'!$D$4:$L$103,4))</f>
        <v>0</v>
      </c>
      <c r="H70" s="310">
        <f>IF($R70=1,,VLOOKUP($D70,'1-2'!$D$4:$L$103,5))</f>
        <v>0</v>
      </c>
      <c r="I70" s="310">
        <f>IF($R70=1,,VLOOKUP($D70,'1-2'!$D$4:$L$103,6))</f>
        <v>0</v>
      </c>
      <c r="J70" s="311">
        <f>IF($R70=1,,VLOOKUP($D70,'1-2'!$D$4:$L$103,7))</f>
        <v>0</v>
      </c>
      <c r="K70" s="312">
        <f t="shared" ref="K70:K133" si="14">F70</f>
        <v>0</v>
      </c>
      <c r="L70" s="313">
        <f t="shared" si="9"/>
        <v>0</v>
      </c>
      <c r="M70" s="314">
        <f t="shared" si="7"/>
        <v>0</v>
      </c>
      <c r="N70" s="314">
        <f t="shared" si="8"/>
        <v>0</v>
      </c>
      <c r="O70" s="303">
        <f t="shared" si="11"/>
        <v>0</v>
      </c>
      <c r="P70" s="304">
        <f>IF($R70=1,"",VLOOKUP($D70,'1-2'!$D$4:$L$103,8))</f>
        <v>0</v>
      </c>
      <c r="Q70" s="305">
        <f>IF($R70=1,"",VLOOKUP($D70,'1-2'!$D$4:$L$103,9))</f>
        <v>0</v>
      </c>
      <c r="R70" s="24">
        <f>IF(ISNA(MATCH($D70,'随時②-2'!$D$4:$D$18,0)),0,1)</f>
        <v>0</v>
      </c>
      <c r="S70" s="61" t="str">
        <f t="shared" si="10"/>
        <v/>
      </c>
      <c r="T70" s="61" t="str">
        <f t="shared" si="12"/>
        <v/>
      </c>
      <c r="U70" s="5" t="str">
        <f t="shared" si="13"/>
        <v/>
      </c>
    </row>
    <row r="71" spans="1:21" ht="13.5" customHeight="1" x14ac:dyDescent="0.15">
      <c r="A71" s="306">
        <f>'1-2'!A71</f>
        <v>0</v>
      </c>
      <c r="B71" s="307">
        <f>'1-2'!B71</f>
        <v>0</v>
      </c>
      <c r="C71" s="473">
        <f>'1-2'!C71</f>
        <v>0</v>
      </c>
      <c r="D71" s="249">
        <v>68</v>
      </c>
      <c r="E71" s="308">
        <f>IF($R71=1,"",VLOOKUP($D71,'1-2'!$D$4:$L$103,2))</f>
        <v>0</v>
      </c>
      <c r="F71" s="309">
        <f>IF($R71=1,"取消し",VLOOKUP($D71,'1-2'!$D$4:$L$103,3))</f>
        <v>0</v>
      </c>
      <c r="G71" s="219">
        <f>IF($R71=1,,VLOOKUP($D71,'1-2'!$D$4:$L$103,4))</f>
        <v>0</v>
      </c>
      <c r="H71" s="310">
        <f>IF($R71=1,,VLOOKUP($D71,'1-2'!$D$4:$L$103,5))</f>
        <v>0</v>
      </c>
      <c r="I71" s="310">
        <f>IF($R71=1,,VLOOKUP($D71,'1-2'!$D$4:$L$103,6))</f>
        <v>0</v>
      </c>
      <c r="J71" s="311">
        <f>IF($R71=1,,VLOOKUP($D71,'1-2'!$D$4:$L$103,7))</f>
        <v>0</v>
      </c>
      <c r="K71" s="312">
        <f t="shared" si="14"/>
        <v>0</v>
      </c>
      <c r="L71" s="313">
        <f t="shared" si="9"/>
        <v>0</v>
      </c>
      <c r="M71" s="314">
        <f t="shared" si="7"/>
        <v>0</v>
      </c>
      <c r="N71" s="314">
        <f t="shared" si="8"/>
        <v>0</v>
      </c>
      <c r="O71" s="303">
        <f t="shared" si="11"/>
        <v>0</v>
      </c>
      <c r="P71" s="304">
        <f>IF($R71=1,"",VLOOKUP($D71,'1-2'!$D$4:$L$103,8))</f>
        <v>0</v>
      </c>
      <c r="Q71" s="305">
        <f>IF($R71=1,"",VLOOKUP($D71,'1-2'!$D$4:$L$103,9))</f>
        <v>0</v>
      </c>
      <c r="R71" s="24">
        <f>IF(ISNA(MATCH($D71,'随時②-2'!$D$4:$D$18,0)),0,1)</f>
        <v>0</v>
      </c>
      <c r="S71" s="61" t="str">
        <f t="shared" si="10"/>
        <v/>
      </c>
      <c r="T71" s="61" t="str">
        <f t="shared" si="12"/>
        <v/>
      </c>
      <c r="U71" s="5" t="str">
        <f t="shared" si="13"/>
        <v/>
      </c>
    </row>
    <row r="72" spans="1:21" ht="13.5" customHeight="1" x14ac:dyDescent="0.15">
      <c r="A72" s="306">
        <f>'1-2'!A72</f>
        <v>0</v>
      </c>
      <c r="B72" s="307">
        <f>'1-2'!B72</f>
        <v>0</v>
      </c>
      <c r="C72" s="473">
        <f>'1-2'!C72</f>
        <v>0</v>
      </c>
      <c r="D72" s="258">
        <v>69</v>
      </c>
      <c r="E72" s="308">
        <f>IF($R72=1,"",VLOOKUP($D72,'1-2'!$D$4:$L$103,2))</f>
        <v>0</v>
      </c>
      <c r="F72" s="309">
        <f>IF($R72=1,"取消し",VLOOKUP($D72,'1-2'!$D$4:$L$103,3))</f>
        <v>0</v>
      </c>
      <c r="G72" s="219">
        <f>IF($R72=1,,VLOOKUP($D72,'1-2'!$D$4:$L$103,4))</f>
        <v>0</v>
      </c>
      <c r="H72" s="310">
        <f>IF($R72=1,,VLOOKUP($D72,'1-2'!$D$4:$L$103,5))</f>
        <v>0</v>
      </c>
      <c r="I72" s="310">
        <f>IF($R72=1,,VLOOKUP($D72,'1-2'!$D$4:$L$103,6))</f>
        <v>0</v>
      </c>
      <c r="J72" s="311">
        <f>IF($R72=1,,VLOOKUP($D72,'1-2'!$D$4:$L$103,7))</f>
        <v>0</v>
      </c>
      <c r="K72" s="312">
        <f t="shared" si="14"/>
        <v>0</v>
      </c>
      <c r="L72" s="313">
        <f t="shared" si="9"/>
        <v>0</v>
      </c>
      <c r="M72" s="314">
        <f t="shared" si="7"/>
        <v>0</v>
      </c>
      <c r="N72" s="314">
        <f t="shared" si="8"/>
        <v>0</v>
      </c>
      <c r="O72" s="303">
        <f t="shared" si="11"/>
        <v>0</v>
      </c>
      <c r="P72" s="304">
        <f>IF($R72=1,"",VLOOKUP($D72,'1-2'!$D$4:$L$103,8))</f>
        <v>0</v>
      </c>
      <c r="Q72" s="305">
        <f>IF($R72=1,"",VLOOKUP($D72,'1-2'!$D$4:$L$103,9))</f>
        <v>0</v>
      </c>
      <c r="R72" s="24">
        <f>IF(ISNA(MATCH($D72,'随時②-2'!$D$4:$D$18,0)),0,1)</f>
        <v>0</v>
      </c>
      <c r="S72" s="61" t="str">
        <f t="shared" si="10"/>
        <v/>
      </c>
      <c r="T72" s="61" t="str">
        <f t="shared" si="12"/>
        <v/>
      </c>
      <c r="U72" s="5" t="str">
        <f t="shared" si="13"/>
        <v/>
      </c>
    </row>
    <row r="73" spans="1:21" ht="13.5" customHeight="1" x14ac:dyDescent="0.15">
      <c r="A73" s="306">
        <f>'1-2'!A73</f>
        <v>0</v>
      </c>
      <c r="B73" s="307">
        <f>'1-2'!B73</f>
        <v>0</v>
      </c>
      <c r="C73" s="473">
        <f>'1-2'!C73</f>
        <v>0</v>
      </c>
      <c r="D73" s="268">
        <v>70</v>
      </c>
      <c r="E73" s="308">
        <f>IF($R73=1,"",VLOOKUP($D73,'1-2'!$D$4:$L$103,2))</f>
        <v>0</v>
      </c>
      <c r="F73" s="309">
        <f>IF($R73=1,"取消し",VLOOKUP($D73,'1-2'!$D$4:$L$103,3))</f>
        <v>0</v>
      </c>
      <c r="G73" s="219">
        <f>IF($R73=1,,VLOOKUP($D73,'1-2'!$D$4:$L$103,4))</f>
        <v>0</v>
      </c>
      <c r="H73" s="310">
        <f>IF($R73=1,,VLOOKUP($D73,'1-2'!$D$4:$L$103,5))</f>
        <v>0</v>
      </c>
      <c r="I73" s="310">
        <f>IF($R73=1,,VLOOKUP($D73,'1-2'!$D$4:$L$103,6))</f>
        <v>0</v>
      </c>
      <c r="J73" s="311">
        <f>IF($R73=1,,VLOOKUP($D73,'1-2'!$D$4:$L$103,7))</f>
        <v>0</v>
      </c>
      <c r="K73" s="312">
        <f t="shared" si="14"/>
        <v>0</v>
      </c>
      <c r="L73" s="313">
        <f t="shared" si="9"/>
        <v>0</v>
      </c>
      <c r="M73" s="314">
        <f t="shared" si="7"/>
        <v>0</v>
      </c>
      <c r="N73" s="314">
        <f t="shared" si="8"/>
        <v>0</v>
      </c>
      <c r="O73" s="303">
        <f t="shared" si="11"/>
        <v>0</v>
      </c>
      <c r="P73" s="304">
        <f>IF($R73=1,"",VLOOKUP($D73,'1-2'!$D$4:$L$103,8))</f>
        <v>0</v>
      </c>
      <c r="Q73" s="305">
        <f>IF($R73=1,"",VLOOKUP($D73,'1-2'!$D$4:$L$103,9))</f>
        <v>0</v>
      </c>
      <c r="R73" s="24">
        <f>IF(ISNA(MATCH($D73,'随時②-2'!$D$4:$D$18,0)),0,1)</f>
        <v>0</v>
      </c>
      <c r="S73" s="61" t="str">
        <f t="shared" si="10"/>
        <v/>
      </c>
      <c r="T73" s="61" t="str">
        <f t="shared" si="12"/>
        <v/>
      </c>
      <c r="U73" s="5" t="str">
        <f t="shared" si="13"/>
        <v/>
      </c>
    </row>
    <row r="74" spans="1:21" ht="13.5" customHeight="1" x14ac:dyDescent="0.15">
      <c r="A74" s="306">
        <f>'1-2'!A74</f>
        <v>0</v>
      </c>
      <c r="B74" s="307">
        <f>'1-2'!B74</f>
        <v>0</v>
      </c>
      <c r="C74" s="473">
        <f>'1-2'!C74</f>
        <v>0</v>
      </c>
      <c r="D74" s="278">
        <v>71</v>
      </c>
      <c r="E74" s="308">
        <f>IF($R74=1,"",VLOOKUP($D74,'1-2'!$D$4:$L$103,2))</f>
        <v>0</v>
      </c>
      <c r="F74" s="309">
        <f>IF($R74=1,"取消し",VLOOKUP($D74,'1-2'!$D$4:$L$103,3))</f>
        <v>0</v>
      </c>
      <c r="G74" s="219">
        <f>IF($R74=1,,VLOOKUP($D74,'1-2'!$D$4:$L$103,4))</f>
        <v>0</v>
      </c>
      <c r="H74" s="310">
        <f>IF($R74=1,,VLOOKUP($D74,'1-2'!$D$4:$L$103,5))</f>
        <v>0</v>
      </c>
      <c r="I74" s="310">
        <f>IF($R74=1,,VLOOKUP($D74,'1-2'!$D$4:$L$103,6))</f>
        <v>0</v>
      </c>
      <c r="J74" s="311">
        <f>IF($R74=1,,VLOOKUP($D74,'1-2'!$D$4:$L$103,7))</f>
        <v>0</v>
      </c>
      <c r="K74" s="312">
        <f t="shared" si="14"/>
        <v>0</v>
      </c>
      <c r="L74" s="313">
        <f t="shared" si="9"/>
        <v>0</v>
      </c>
      <c r="M74" s="314">
        <f t="shared" si="7"/>
        <v>0</v>
      </c>
      <c r="N74" s="314">
        <f t="shared" si="8"/>
        <v>0</v>
      </c>
      <c r="O74" s="303">
        <f t="shared" si="11"/>
        <v>0</v>
      </c>
      <c r="P74" s="304">
        <f>IF($R74=1,"",VLOOKUP($D74,'1-2'!$D$4:$L$103,8))</f>
        <v>0</v>
      </c>
      <c r="Q74" s="305">
        <f>IF($R74=1,"",VLOOKUP($D74,'1-2'!$D$4:$L$103,9))</f>
        <v>0</v>
      </c>
      <c r="R74" s="24">
        <f>IF(ISNA(MATCH($D74,'随時②-2'!$D$4:$D$18,0)),0,1)</f>
        <v>0</v>
      </c>
      <c r="S74" s="61" t="str">
        <f t="shared" si="10"/>
        <v/>
      </c>
      <c r="T74" s="61" t="str">
        <f t="shared" si="12"/>
        <v/>
      </c>
      <c r="U74" s="5" t="str">
        <f t="shared" si="13"/>
        <v/>
      </c>
    </row>
    <row r="75" spans="1:21" ht="13.5" customHeight="1" x14ac:dyDescent="0.15">
      <c r="A75" s="306">
        <f>'1-2'!A75</f>
        <v>0</v>
      </c>
      <c r="B75" s="307">
        <f>'1-2'!B75</f>
        <v>0</v>
      </c>
      <c r="C75" s="473">
        <f>'1-2'!C75</f>
        <v>0</v>
      </c>
      <c r="D75" s="278">
        <v>72</v>
      </c>
      <c r="E75" s="308">
        <f>IF($R75=1,"",VLOOKUP($D75,'1-2'!$D$4:$L$103,2))</f>
        <v>0</v>
      </c>
      <c r="F75" s="309">
        <f>IF($R75=1,"取消し",VLOOKUP($D75,'1-2'!$D$4:$L$103,3))</f>
        <v>0</v>
      </c>
      <c r="G75" s="219">
        <f>IF($R75=1,,VLOOKUP($D75,'1-2'!$D$4:$L$103,4))</f>
        <v>0</v>
      </c>
      <c r="H75" s="310">
        <f>IF($R75=1,,VLOOKUP($D75,'1-2'!$D$4:$L$103,5))</f>
        <v>0</v>
      </c>
      <c r="I75" s="310">
        <f>IF($R75=1,,VLOOKUP($D75,'1-2'!$D$4:$L$103,6))</f>
        <v>0</v>
      </c>
      <c r="J75" s="311">
        <f>IF($R75=1,,VLOOKUP($D75,'1-2'!$D$4:$L$103,7))</f>
        <v>0</v>
      </c>
      <c r="K75" s="312">
        <f t="shared" si="14"/>
        <v>0</v>
      </c>
      <c r="L75" s="313">
        <f t="shared" ref="L75:L138" si="15">G75</f>
        <v>0</v>
      </c>
      <c r="M75" s="314">
        <f t="shared" ref="M75:M138" si="16">H75</f>
        <v>0</v>
      </c>
      <c r="N75" s="314">
        <f t="shared" ref="N75:N138" si="17">I75</f>
        <v>0</v>
      </c>
      <c r="O75" s="303">
        <f t="shared" si="11"/>
        <v>0</v>
      </c>
      <c r="P75" s="304">
        <f>IF($R75=1,"",VLOOKUP($D75,'1-2'!$D$4:$L$103,8))</f>
        <v>0</v>
      </c>
      <c r="Q75" s="305">
        <f>IF($R75=1,"",VLOOKUP($D75,'1-2'!$D$4:$L$103,9))</f>
        <v>0</v>
      </c>
      <c r="R75" s="24">
        <f>IF(ISNA(MATCH($D75,'随時②-2'!$D$4:$D$18,0)),0,1)</f>
        <v>0</v>
      </c>
      <c r="S75" s="61" t="str">
        <f t="shared" si="10"/>
        <v/>
      </c>
      <c r="T75" s="61" t="str">
        <f t="shared" si="12"/>
        <v/>
      </c>
      <c r="U75" s="5" t="str">
        <f t="shared" si="13"/>
        <v/>
      </c>
    </row>
    <row r="76" spans="1:21" ht="13.5" customHeight="1" x14ac:dyDescent="0.15">
      <c r="A76" s="306">
        <f>'1-2'!A76</f>
        <v>0</v>
      </c>
      <c r="B76" s="307">
        <f>'1-2'!B76</f>
        <v>0</v>
      </c>
      <c r="C76" s="473">
        <f>'1-2'!C76</f>
        <v>0</v>
      </c>
      <c r="D76" s="279">
        <v>73</v>
      </c>
      <c r="E76" s="308">
        <f>IF($R76=1,"",VLOOKUP($D76,'1-2'!$D$4:$L$103,2))</f>
        <v>0</v>
      </c>
      <c r="F76" s="309">
        <f>IF($R76=1,"取消し",VLOOKUP($D76,'1-2'!$D$4:$L$103,3))</f>
        <v>0</v>
      </c>
      <c r="G76" s="219">
        <f>IF($R76=1,,VLOOKUP($D76,'1-2'!$D$4:$L$103,4))</f>
        <v>0</v>
      </c>
      <c r="H76" s="310">
        <f>IF($R76=1,,VLOOKUP($D76,'1-2'!$D$4:$L$103,5))</f>
        <v>0</v>
      </c>
      <c r="I76" s="310">
        <f>IF($R76=1,,VLOOKUP($D76,'1-2'!$D$4:$L$103,6))</f>
        <v>0</v>
      </c>
      <c r="J76" s="311">
        <f>IF($R76=1,,VLOOKUP($D76,'1-2'!$D$4:$L$103,7))</f>
        <v>0</v>
      </c>
      <c r="K76" s="312">
        <f t="shared" si="14"/>
        <v>0</v>
      </c>
      <c r="L76" s="313">
        <f t="shared" si="15"/>
        <v>0</v>
      </c>
      <c r="M76" s="314">
        <f t="shared" si="16"/>
        <v>0</v>
      </c>
      <c r="N76" s="314">
        <f t="shared" si="17"/>
        <v>0</v>
      </c>
      <c r="O76" s="303">
        <f t="shared" si="11"/>
        <v>0</v>
      </c>
      <c r="P76" s="304">
        <f>IF($R76=1,"",VLOOKUP($D76,'1-2'!$D$4:$L$103,8))</f>
        <v>0</v>
      </c>
      <c r="Q76" s="305">
        <f>IF($R76=1,"",VLOOKUP($D76,'1-2'!$D$4:$L$103,9))</f>
        <v>0</v>
      </c>
      <c r="R76" s="24">
        <f>IF(ISNA(MATCH($D76,'随時②-2'!$D$4:$D$18,0)),0,1)</f>
        <v>0</v>
      </c>
      <c r="S76" s="61" t="str">
        <f t="shared" si="10"/>
        <v/>
      </c>
      <c r="T76" s="61" t="str">
        <f t="shared" si="12"/>
        <v/>
      </c>
      <c r="U76" s="5" t="str">
        <f t="shared" si="13"/>
        <v/>
      </c>
    </row>
    <row r="77" spans="1:21" ht="13.5" customHeight="1" x14ac:dyDescent="0.15">
      <c r="A77" s="306">
        <f>'1-2'!A77</f>
        <v>0</v>
      </c>
      <c r="B77" s="307">
        <f>'1-2'!B77</f>
        <v>0</v>
      </c>
      <c r="C77" s="473">
        <f>'1-2'!C77</f>
        <v>0</v>
      </c>
      <c r="D77" s="278">
        <v>74</v>
      </c>
      <c r="E77" s="308">
        <f>IF($R77=1,"",VLOOKUP($D77,'1-2'!$D$4:$L$103,2))</f>
        <v>0</v>
      </c>
      <c r="F77" s="309">
        <f>IF($R77=1,"取消し",VLOOKUP($D77,'1-2'!$D$4:$L$103,3))</f>
        <v>0</v>
      </c>
      <c r="G77" s="219">
        <f>IF($R77=1,,VLOOKUP($D77,'1-2'!$D$4:$L$103,4))</f>
        <v>0</v>
      </c>
      <c r="H77" s="310">
        <f>IF($R77=1,,VLOOKUP($D77,'1-2'!$D$4:$L$103,5))</f>
        <v>0</v>
      </c>
      <c r="I77" s="310">
        <f>IF($R77=1,,VLOOKUP($D77,'1-2'!$D$4:$L$103,6))</f>
        <v>0</v>
      </c>
      <c r="J77" s="311">
        <f>IF($R77=1,,VLOOKUP($D77,'1-2'!$D$4:$L$103,7))</f>
        <v>0</v>
      </c>
      <c r="K77" s="312">
        <f t="shared" si="14"/>
        <v>0</v>
      </c>
      <c r="L77" s="313">
        <f t="shared" si="15"/>
        <v>0</v>
      </c>
      <c r="M77" s="314">
        <f t="shared" si="16"/>
        <v>0</v>
      </c>
      <c r="N77" s="314">
        <f t="shared" si="17"/>
        <v>0</v>
      </c>
      <c r="O77" s="303">
        <f t="shared" si="11"/>
        <v>0</v>
      </c>
      <c r="P77" s="304">
        <f>IF($R77=1,"",VLOOKUP($D77,'1-2'!$D$4:$L$103,8))</f>
        <v>0</v>
      </c>
      <c r="Q77" s="305">
        <f>IF($R77=1,"",VLOOKUP($D77,'1-2'!$D$4:$L$103,9))</f>
        <v>0</v>
      </c>
      <c r="R77" s="24">
        <f>IF(ISNA(MATCH($D77,'随時②-2'!$D$4:$D$18,0)),0,1)</f>
        <v>0</v>
      </c>
      <c r="S77" s="61" t="str">
        <f t="shared" si="10"/>
        <v/>
      </c>
      <c r="T77" s="61" t="str">
        <f t="shared" si="12"/>
        <v/>
      </c>
      <c r="U77" s="5" t="str">
        <f t="shared" si="13"/>
        <v/>
      </c>
    </row>
    <row r="78" spans="1:21" ht="13.5" customHeight="1" x14ac:dyDescent="0.15">
      <c r="A78" s="306">
        <f>'1-2'!A78</f>
        <v>0</v>
      </c>
      <c r="B78" s="307">
        <f>'1-2'!B78</f>
        <v>0</v>
      </c>
      <c r="C78" s="473">
        <f>'1-2'!C78</f>
        <v>0</v>
      </c>
      <c r="D78" s="278">
        <v>75</v>
      </c>
      <c r="E78" s="308">
        <f>IF($R78=1,"",VLOOKUP($D78,'1-2'!$D$4:$L$103,2))</f>
        <v>0</v>
      </c>
      <c r="F78" s="309">
        <f>IF($R78=1,"取消し",VLOOKUP($D78,'1-2'!$D$4:$L$103,3))</f>
        <v>0</v>
      </c>
      <c r="G78" s="219">
        <f>IF($R78=1,,VLOOKUP($D78,'1-2'!$D$4:$L$103,4))</f>
        <v>0</v>
      </c>
      <c r="H78" s="310">
        <f>IF($R78=1,,VLOOKUP($D78,'1-2'!$D$4:$L$103,5))</f>
        <v>0</v>
      </c>
      <c r="I78" s="310">
        <f>IF($R78=1,,VLOOKUP($D78,'1-2'!$D$4:$L$103,6))</f>
        <v>0</v>
      </c>
      <c r="J78" s="311">
        <f>IF($R78=1,,VLOOKUP($D78,'1-2'!$D$4:$L$103,7))</f>
        <v>0</v>
      </c>
      <c r="K78" s="312">
        <f t="shared" si="14"/>
        <v>0</v>
      </c>
      <c r="L78" s="313">
        <f t="shared" si="15"/>
        <v>0</v>
      </c>
      <c r="M78" s="314">
        <f t="shared" si="16"/>
        <v>0</v>
      </c>
      <c r="N78" s="314">
        <f t="shared" si="17"/>
        <v>0</v>
      </c>
      <c r="O78" s="303">
        <f t="shared" si="11"/>
        <v>0</v>
      </c>
      <c r="P78" s="304">
        <f>IF($R78=1,"",VLOOKUP($D78,'1-2'!$D$4:$L$103,8))</f>
        <v>0</v>
      </c>
      <c r="Q78" s="305">
        <f>IF($R78=1,"",VLOOKUP($D78,'1-2'!$D$4:$L$103,9))</f>
        <v>0</v>
      </c>
      <c r="R78" s="24">
        <f>IF(ISNA(MATCH($D78,'随時②-2'!$D$4:$D$18,0)),0,1)</f>
        <v>0</v>
      </c>
      <c r="S78" s="61" t="str">
        <f t="shared" si="10"/>
        <v/>
      </c>
      <c r="T78" s="61" t="str">
        <f t="shared" si="12"/>
        <v/>
      </c>
      <c r="U78" s="5" t="str">
        <f t="shared" si="13"/>
        <v/>
      </c>
    </row>
    <row r="79" spans="1:21" ht="13.5" customHeight="1" x14ac:dyDescent="0.15">
      <c r="A79" s="306">
        <f>'1-2'!A79</f>
        <v>0</v>
      </c>
      <c r="B79" s="307">
        <f>'1-2'!B79</f>
        <v>0</v>
      </c>
      <c r="C79" s="473">
        <f>'1-2'!C79</f>
        <v>0</v>
      </c>
      <c r="D79" s="278">
        <v>76</v>
      </c>
      <c r="E79" s="308">
        <f>IF($R79=1,"",VLOOKUP($D79,'1-2'!$D$4:$L$103,2))</f>
        <v>0</v>
      </c>
      <c r="F79" s="309">
        <f>IF($R79=1,"取消し",VLOOKUP($D79,'1-2'!$D$4:$L$103,3))</f>
        <v>0</v>
      </c>
      <c r="G79" s="219">
        <f>IF($R79=1,,VLOOKUP($D79,'1-2'!$D$4:$L$103,4))</f>
        <v>0</v>
      </c>
      <c r="H79" s="310">
        <f>IF($R79=1,,VLOOKUP($D79,'1-2'!$D$4:$L$103,5))</f>
        <v>0</v>
      </c>
      <c r="I79" s="310">
        <f>IF($R79=1,,VLOOKUP($D79,'1-2'!$D$4:$L$103,6))</f>
        <v>0</v>
      </c>
      <c r="J79" s="311">
        <f>IF($R79=1,,VLOOKUP($D79,'1-2'!$D$4:$L$103,7))</f>
        <v>0</v>
      </c>
      <c r="K79" s="312">
        <f t="shared" si="14"/>
        <v>0</v>
      </c>
      <c r="L79" s="313">
        <f t="shared" si="15"/>
        <v>0</v>
      </c>
      <c r="M79" s="314">
        <f t="shared" si="16"/>
        <v>0</v>
      </c>
      <c r="N79" s="314">
        <f t="shared" si="17"/>
        <v>0</v>
      </c>
      <c r="O79" s="303">
        <f t="shared" si="11"/>
        <v>0</v>
      </c>
      <c r="P79" s="304">
        <f>IF($R79=1,"",VLOOKUP($D79,'1-2'!$D$4:$L$103,8))</f>
        <v>0</v>
      </c>
      <c r="Q79" s="305">
        <f>IF($R79=1,"",VLOOKUP($D79,'1-2'!$D$4:$L$103,9))</f>
        <v>0</v>
      </c>
      <c r="R79" s="24">
        <f>IF(ISNA(MATCH($D79,'随時②-2'!$D$4:$D$18,0)),0,1)</f>
        <v>0</v>
      </c>
      <c r="S79" s="61" t="str">
        <f t="shared" si="10"/>
        <v/>
      </c>
      <c r="T79" s="61" t="str">
        <f t="shared" si="12"/>
        <v/>
      </c>
      <c r="U79" s="5" t="str">
        <f t="shared" si="13"/>
        <v/>
      </c>
    </row>
    <row r="80" spans="1:21" ht="13.5" customHeight="1" x14ac:dyDescent="0.15">
      <c r="A80" s="306">
        <f>'1-2'!A80</f>
        <v>0</v>
      </c>
      <c r="B80" s="307">
        <f>'1-2'!B80</f>
        <v>0</v>
      </c>
      <c r="C80" s="473">
        <f>'1-2'!C80</f>
        <v>0</v>
      </c>
      <c r="D80" s="279">
        <v>77</v>
      </c>
      <c r="E80" s="308">
        <f>IF($R80=1,"",VLOOKUP($D80,'1-2'!$D$4:$L$103,2))</f>
        <v>0</v>
      </c>
      <c r="F80" s="309">
        <f>IF($R80=1,"取消し",VLOOKUP($D80,'1-2'!$D$4:$L$103,3))</f>
        <v>0</v>
      </c>
      <c r="G80" s="219">
        <f>IF($R80=1,,VLOOKUP($D80,'1-2'!$D$4:$L$103,4))</f>
        <v>0</v>
      </c>
      <c r="H80" s="310">
        <f>IF($R80=1,,VLOOKUP($D80,'1-2'!$D$4:$L$103,5))</f>
        <v>0</v>
      </c>
      <c r="I80" s="310">
        <f>IF($R80=1,,VLOOKUP($D80,'1-2'!$D$4:$L$103,6))</f>
        <v>0</v>
      </c>
      <c r="J80" s="311">
        <f>IF($R80=1,,VLOOKUP($D80,'1-2'!$D$4:$L$103,7))</f>
        <v>0</v>
      </c>
      <c r="K80" s="312">
        <f t="shared" si="14"/>
        <v>0</v>
      </c>
      <c r="L80" s="313">
        <f t="shared" si="15"/>
        <v>0</v>
      </c>
      <c r="M80" s="314">
        <f t="shared" si="16"/>
        <v>0</v>
      </c>
      <c r="N80" s="314">
        <f t="shared" si="17"/>
        <v>0</v>
      </c>
      <c r="O80" s="303">
        <f t="shared" si="11"/>
        <v>0</v>
      </c>
      <c r="P80" s="304">
        <f>IF($R80=1,"",VLOOKUP($D80,'1-2'!$D$4:$L$103,8))</f>
        <v>0</v>
      </c>
      <c r="Q80" s="305">
        <f>IF($R80=1,"",VLOOKUP($D80,'1-2'!$D$4:$L$103,9))</f>
        <v>0</v>
      </c>
      <c r="R80" s="24">
        <f>IF(ISNA(MATCH($D80,'随時②-2'!$D$4:$D$18,0)),0,1)</f>
        <v>0</v>
      </c>
      <c r="S80" s="61" t="str">
        <f t="shared" si="10"/>
        <v/>
      </c>
      <c r="T80" s="61" t="str">
        <f t="shared" si="12"/>
        <v/>
      </c>
      <c r="U80" s="5" t="str">
        <f t="shared" si="13"/>
        <v/>
      </c>
    </row>
    <row r="81" spans="1:21" ht="13.5" customHeight="1" x14ac:dyDescent="0.15">
      <c r="A81" s="306">
        <f>'1-2'!A81</f>
        <v>0</v>
      </c>
      <c r="B81" s="307">
        <f>'1-2'!B81</f>
        <v>0</v>
      </c>
      <c r="C81" s="473">
        <f>'1-2'!C81</f>
        <v>0</v>
      </c>
      <c r="D81" s="278">
        <v>78</v>
      </c>
      <c r="E81" s="308">
        <f>IF($R81=1,"",VLOOKUP($D81,'1-2'!$D$4:$L$103,2))</f>
        <v>0</v>
      </c>
      <c r="F81" s="309">
        <f>IF($R81=1,"取消し",VLOOKUP($D81,'1-2'!$D$4:$L$103,3))</f>
        <v>0</v>
      </c>
      <c r="G81" s="219">
        <f>IF($R81=1,,VLOOKUP($D81,'1-2'!$D$4:$L$103,4))</f>
        <v>0</v>
      </c>
      <c r="H81" s="310">
        <f>IF($R81=1,,VLOOKUP($D81,'1-2'!$D$4:$L$103,5))</f>
        <v>0</v>
      </c>
      <c r="I81" s="310">
        <f>IF($R81=1,,VLOOKUP($D81,'1-2'!$D$4:$L$103,6))</f>
        <v>0</v>
      </c>
      <c r="J81" s="311">
        <f>IF($R81=1,,VLOOKUP($D81,'1-2'!$D$4:$L$103,7))</f>
        <v>0</v>
      </c>
      <c r="K81" s="312">
        <f t="shared" si="14"/>
        <v>0</v>
      </c>
      <c r="L81" s="313">
        <f t="shared" si="15"/>
        <v>0</v>
      </c>
      <c r="M81" s="314">
        <f t="shared" si="16"/>
        <v>0</v>
      </c>
      <c r="N81" s="314">
        <f t="shared" si="17"/>
        <v>0</v>
      </c>
      <c r="O81" s="303">
        <f t="shared" si="11"/>
        <v>0</v>
      </c>
      <c r="P81" s="304">
        <f>IF($R81=1,"",VLOOKUP($D81,'1-2'!$D$4:$L$103,8))</f>
        <v>0</v>
      </c>
      <c r="Q81" s="305">
        <f>IF($R81=1,"",VLOOKUP($D81,'1-2'!$D$4:$L$103,9))</f>
        <v>0</v>
      </c>
      <c r="R81" s="24">
        <f>IF(ISNA(MATCH($D81,'随時②-2'!$D$4:$D$18,0)),0,1)</f>
        <v>0</v>
      </c>
      <c r="S81" s="61" t="str">
        <f t="shared" si="10"/>
        <v/>
      </c>
      <c r="T81" s="61" t="str">
        <f t="shared" si="12"/>
        <v/>
      </c>
      <c r="U81" s="5" t="str">
        <f t="shared" si="13"/>
        <v/>
      </c>
    </row>
    <row r="82" spans="1:21" ht="13.5" customHeight="1" x14ac:dyDescent="0.15">
      <c r="A82" s="306">
        <f>'1-2'!A82</f>
        <v>0</v>
      </c>
      <c r="B82" s="307">
        <f>'1-2'!B82</f>
        <v>0</v>
      </c>
      <c r="C82" s="473">
        <f>'1-2'!C82</f>
        <v>0</v>
      </c>
      <c r="D82" s="278">
        <v>79</v>
      </c>
      <c r="E82" s="308">
        <f>IF($R82=1,"",VLOOKUP($D82,'1-2'!$D$4:$L$103,2))</f>
        <v>0</v>
      </c>
      <c r="F82" s="309">
        <f>IF($R82=1,"取消し",VLOOKUP($D82,'1-2'!$D$4:$L$103,3))</f>
        <v>0</v>
      </c>
      <c r="G82" s="219">
        <f>IF($R82=1,,VLOOKUP($D82,'1-2'!$D$4:$L$103,4))</f>
        <v>0</v>
      </c>
      <c r="H82" s="310">
        <f>IF($R82=1,,VLOOKUP($D82,'1-2'!$D$4:$L$103,5))</f>
        <v>0</v>
      </c>
      <c r="I82" s="310">
        <f>IF($R82=1,,VLOOKUP($D82,'1-2'!$D$4:$L$103,6))</f>
        <v>0</v>
      </c>
      <c r="J82" s="311">
        <f>IF($R82=1,,VLOOKUP($D82,'1-2'!$D$4:$L$103,7))</f>
        <v>0</v>
      </c>
      <c r="K82" s="312">
        <f t="shared" si="14"/>
        <v>0</v>
      </c>
      <c r="L82" s="313">
        <f t="shared" si="15"/>
        <v>0</v>
      </c>
      <c r="M82" s="314">
        <f t="shared" si="16"/>
        <v>0</v>
      </c>
      <c r="N82" s="314">
        <f t="shared" si="17"/>
        <v>0</v>
      </c>
      <c r="O82" s="303">
        <f t="shared" si="11"/>
        <v>0</v>
      </c>
      <c r="P82" s="304">
        <f>IF($R82=1,"",VLOOKUP($D82,'1-2'!$D$4:$L$103,8))</f>
        <v>0</v>
      </c>
      <c r="Q82" s="305">
        <f>IF($R82=1,"",VLOOKUP($D82,'1-2'!$D$4:$L$103,9))</f>
        <v>0</v>
      </c>
      <c r="R82" s="24">
        <f>IF(ISNA(MATCH($D82,'随時②-2'!$D$4:$D$18,0)),0,1)</f>
        <v>0</v>
      </c>
      <c r="S82" s="61" t="str">
        <f t="shared" si="10"/>
        <v/>
      </c>
      <c r="T82" s="61" t="str">
        <f t="shared" si="12"/>
        <v/>
      </c>
      <c r="U82" s="5" t="str">
        <f t="shared" si="13"/>
        <v/>
      </c>
    </row>
    <row r="83" spans="1:21" ht="13.5" customHeight="1" x14ac:dyDescent="0.15">
      <c r="A83" s="306">
        <f>'1-2'!A83</f>
        <v>0</v>
      </c>
      <c r="B83" s="307">
        <f>'1-2'!B83</f>
        <v>0</v>
      </c>
      <c r="C83" s="473">
        <f>'1-2'!C83</f>
        <v>0</v>
      </c>
      <c r="D83" s="278">
        <v>80</v>
      </c>
      <c r="E83" s="308">
        <f>IF($R83=1,"",VLOOKUP($D83,'1-2'!$D$4:$L$103,2))</f>
        <v>0</v>
      </c>
      <c r="F83" s="309">
        <f>IF($R83=1,"取消し",VLOOKUP($D83,'1-2'!$D$4:$L$103,3))</f>
        <v>0</v>
      </c>
      <c r="G83" s="219">
        <f>IF($R83=1,,VLOOKUP($D83,'1-2'!$D$4:$L$103,4))</f>
        <v>0</v>
      </c>
      <c r="H83" s="310">
        <f>IF($R83=1,,VLOOKUP($D83,'1-2'!$D$4:$L$103,5))</f>
        <v>0</v>
      </c>
      <c r="I83" s="310">
        <f>IF($R83=1,,VLOOKUP($D83,'1-2'!$D$4:$L$103,6))</f>
        <v>0</v>
      </c>
      <c r="J83" s="311">
        <f>IF($R83=1,,VLOOKUP($D83,'1-2'!$D$4:$L$103,7))</f>
        <v>0</v>
      </c>
      <c r="K83" s="312">
        <f t="shared" si="14"/>
        <v>0</v>
      </c>
      <c r="L83" s="313">
        <f t="shared" si="15"/>
        <v>0</v>
      </c>
      <c r="M83" s="314">
        <f t="shared" si="16"/>
        <v>0</v>
      </c>
      <c r="N83" s="314">
        <f t="shared" si="17"/>
        <v>0</v>
      </c>
      <c r="O83" s="303">
        <f t="shared" si="11"/>
        <v>0</v>
      </c>
      <c r="P83" s="304">
        <f>IF($R83=1,"",VLOOKUP($D83,'1-2'!$D$4:$L$103,8))</f>
        <v>0</v>
      </c>
      <c r="Q83" s="305">
        <f>IF($R83=1,"",VLOOKUP($D83,'1-2'!$D$4:$L$103,9))</f>
        <v>0</v>
      </c>
      <c r="R83" s="24">
        <f>IF(ISNA(MATCH($D83,'随時②-2'!$D$4:$D$18,0)),0,1)</f>
        <v>0</v>
      </c>
      <c r="S83" s="61" t="str">
        <f t="shared" si="10"/>
        <v/>
      </c>
      <c r="T83" s="61" t="str">
        <f t="shared" si="12"/>
        <v/>
      </c>
      <c r="U83" s="5" t="str">
        <f t="shared" si="13"/>
        <v/>
      </c>
    </row>
    <row r="84" spans="1:21" ht="13.5" customHeight="1" x14ac:dyDescent="0.15">
      <c r="A84" s="306">
        <f>'1-2'!A84</f>
        <v>0</v>
      </c>
      <c r="B84" s="307">
        <f>'1-2'!B84</f>
        <v>0</v>
      </c>
      <c r="C84" s="473">
        <f>'1-2'!C84</f>
        <v>0</v>
      </c>
      <c r="D84" s="258">
        <v>81</v>
      </c>
      <c r="E84" s="308">
        <f>IF($R84=1,"",VLOOKUP($D84,'1-2'!$D$4:$L$103,2))</f>
        <v>0</v>
      </c>
      <c r="F84" s="309">
        <f>IF($R84=1,"取消し",VLOOKUP($D84,'1-2'!$D$4:$L$103,3))</f>
        <v>0</v>
      </c>
      <c r="G84" s="219">
        <f>IF($R84=1,,VLOOKUP($D84,'1-2'!$D$4:$L$103,4))</f>
        <v>0</v>
      </c>
      <c r="H84" s="310">
        <f>IF($R84=1,,VLOOKUP($D84,'1-2'!$D$4:$L$103,5))</f>
        <v>0</v>
      </c>
      <c r="I84" s="310">
        <f>IF($R84=1,,VLOOKUP($D84,'1-2'!$D$4:$L$103,6))</f>
        <v>0</v>
      </c>
      <c r="J84" s="311">
        <f>IF($R84=1,,VLOOKUP($D84,'1-2'!$D$4:$L$103,7))</f>
        <v>0</v>
      </c>
      <c r="K84" s="312">
        <f t="shared" si="14"/>
        <v>0</v>
      </c>
      <c r="L84" s="313">
        <f t="shared" si="15"/>
        <v>0</v>
      </c>
      <c r="M84" s="314">
        <f t="shared" si="16"/>
        <v>0</v>
      </c>
      <c r="N84" s="314">
        <f t="shared" si="17"/>
        <v>0</v>
      </c>
      <c r="O84" s="303">
        <f t="shared" si="11"/>
        <v>0</v>
      </c>
      <c r="P84" s="304">
        <f>IF($R84=1,"",VLOOKUP($D84,'1-2'!$D$4:$L$103,8))</f>
        <v>0</v>
      </c>
      <c r="Q84" s="305">
        <f>IF($R84=1,"",VLOOKUP($D84,'1-2'!$D$4:$L$103,9))</f>
        <v>0</v>
      </c>
      <c r="R84" s="24">
        <f>IF(ISNA(MATCH($D84,'随時②-2'!$D$4:$D$18,0)),0,1)</f>
        <v>0</v>
      </c>
      <c r="S84" s="61" t="str">
        <f t="shared" si="10"/>
        <v/>
      </c>
      <c r="T84" s="61" t="str">
        <f t="shared" si="12"/>
        <v/>
      </c>
      <c r="U84" s="5" t="str">
        <f t="shared" si="13"/>
        <v/>
      </c>
    </row>
    <row r="85" spans="1:21" ht="13.5" customHeight="1" x14ac:dyDescent="0.15">
      <c r="A85" s="306">
        <f>'1-2'!A85</f>
        <v>0</v>
      </c>
      <c r="B85" s="307">
        <f>'1-2'!B85</f>
        <v>0</v>
      </c>
      <c r="C85" s="473">
        <f>'1-2'!C85</f>
        <v>0</v>
      </c>
      <c r="D85" s="249">
        <v>82</v>
      </c>
      <c r="E85" s="308">
        <f>IF($R85=1,"",VLOOKUP($D85,'1-2'!$D$4:$L$103,2))</f>
        <v>0</v>
      </c>
      <c r="F85" s="309">
        <f>IF($R85=1,"取消し",VLOOKUP($D85,'1-2'!$D$4:$L$103,3))</f>
        <v>0</v>
      </c>
      <c r="G85" s="219">
        <f>IF($R85=1,,VLOOKUP($D85,'1-2'!$D$4:$L$103,4))</f>
        <v>0</v>
      </c>
      <c r="H85" s="310">
        <f>IF($R85=1,,VLOOKUP($D85,'1-2'!$D$4:$L$103,5))</f>
        <v>0</v>
      </c>
      <c r="I85" s="310">
        <f>IF($R85=1,,VLOOKUP($D85,'1-2'!$D$4:$L$103,6))</f>
        <v>0</v>
      </c>
      <c r="J85" s="311">
        <f>IF($R85=1,,VLOOKUP($D85,'1-2'!$D$4:$L$103,7))</f>
        <v>0</v>
      </c>
      <c r="K85" s="312">
        <f t="shared" si="14"/>
        <v>0</v>
      </c>
      <c r="L85" s="313">
        <f t="shared" si="15"/>
        <v>0</v>
      </c>
      <c r="M85" s="314">
        <f t="shared" si="16"/>
        <v>0</v>
      </c>
      <c r="N85" s="314">
        <f t="shared" si="17"/>
        <v>0</v>
      </c>
      <c r="O85" s="303">
        <f t="shared" si="11"/>
        <v>0</v>
      </c>
      <c r="P85" s="304">
        <f>IF($R85=1,"",VLOOKUP($D85,'1-2'!$D$4:$L$103,8))</f>
        <v>0</v>
      </c>
      <c r="Q85" s="305">
        <f>IF($R85=1,"",VLOOKUP($D85,'1-2'!$D$4:$L$103,9))</f>
        <v>0</v>
      </c>
      <c r="R85" s="24">
        <f>IF(ISNA(MATCH($D85,'随時②-2'!$D$4:$D$18,0)),0,1)</f>
        <v>0</v>
      </c>
      <c r="S85" s="61" t="str">
        <f t="shared" si="10"/>
        <v/>
      </c>
      <c r="T85" s="61" t="str">
        <f t="shared" si="12"/>
        <v/>
      </c>
      <c r="U85" s="5" t="str">
        <f t="shared" si="13"/>
        <v/>
      </c>
    </row>
    <row r="86" spans="1:21" ht="13.5" customHeight="1" x14ac:dyDescent="0.15">
      <c r="A86" s="306">
        <f>'1-2'!A86</f>
        <v>0</v>
      </c>
      <c r="B86" s="307">
        <f>'1-2'!B86</f>
        <v>0</v>
      </c>
      <c r="C86" s="473">
        <f>'1-2'!C86</f>
        <v>0</v>
      </c>
      <c r="D86" s="249">
        <v>83</v>
      </c>
      <c r="E86" s="308">
        <f>IF($R86=1,"",VLOOKUP($D86,'1-2'!$D$4:$L$103,2))</f>
        <v>0</v>
      </c>
      <c r="F86" s="309">
        <f>IF($R86=1,"取消し",VLOOKUP($D86,'1-2'!$D$4:$L$103,3))</f>
        <v>0</v>
      </c>
      <c r="G86" s="219">
        <f>IF($R86=1,,VLOOKUP($D86,'1-2'!$D$4:$L$103,4))</f>
        <v>0</v>
      </c>
      <c r="H86" s="310">
        <f>IF($R86=1,,VLOOKUP($D86,'1-2'!$D$4:$L$103,5))</f>
        <v>0</v>
      </c>
      <c r="I86" s="310">
        <f>IF($R86=1,,VLOOKUP($D86,'1-2'!$D$4:$L$103,6))</f>
        <v>0</v>
      </c>
      <c r="J86" s="311">
        <f>IF($R86=1,,VLOOKUP($D86,'1-2'!$D$4:$L$103,7))</f>
        <v>0</v>
      </c>
      <c r="K86" s="312">
        <f t="shared" si="14"/>
        <v>0</v>
      </c>
      <c r="L86" s="313">
        <f t="shared" si="15"/>
        <v>0</v>
      </c>
      <c r="M86" s="314">
        <f t="shared" si="16"/>
        <v>0</v>
      </c>
      <c r="N86" s="314">
        <f t="shared" si="17"/>
        <v>0</v>
      </c>
      <c r="O86" s="303">
        <f t="shared" si="11"/>
        <v>0</v>
      </c>
      <c r="P86" s="304">
        <f>IF($R86=1,"",VLOOKUP($D86,'1-2'!$D$4:$L$103,8))</f>
        <v>0</v>
      </c>
      <c r="Q86" s="305">
        <f>IF($R86=1,"",VLOOKUP($D86,'1-2'!$D$4:$L$103,9))</f>
        <v>0</v>
      </c>
      <c r="R86" s="24">
        <f>IF(ISNA(MATCH($D86,'随時②-2'!$D$4:$D$18,0)),0,1)</f>
        <v>0</v>
      </c>
      <c r="S86" s="61" t="str">
        <f t="shared" si="10"/>
        <v/>
      </c>
      <c r="T86" s="61" t="str">
        <f t="shared" si="12"/>
        <v/>
      </c>
      <c r="U86" s="5" t="str">
        <f t="shared" si="13"/>
        <v/>
      </c>
    </row>
    <row r="87" spans="1:21" ht="13.5" customHeight="1" x14ac:dyDescent="0.15">
      <c r="A87" s="306">
        <f>'1-2'!A87</f>
        <v>0</v>
      </c>
      <c r="B87" s="307">
        <f>'1-2'!B87</f>
        <v>0</v>
      </c>
      <c r="C87" s="473">
        <f>'1-2'!C87</f>
        <v>0</v>
      </c>
      <c r="D87" s="249">
        <v>84</v>
      </c>
      <c r="E87" s="308">
        <f>IF($R87=1,"",VLOOKUP($D87,'1-2'!$D$4:$L$103,2))</f>
        <v>0</v>
      </c>
      <c r="F87" s="309">
        <f>IF($R87=1,"取消し",VLOOKUP($D87,'1-2'!$D$4:$L$103,3))</f>
        <v>0</v>
      </c>
      <c r="G87" s="219">
        <f>IF($R87=1,,VLOOKUP($D87,'1-2'!$D$4:$L$103,4))</f>
        <v>0</v>
      </c>
      <c r="H87" s="310">
        <f>IF($R87=1,,VLOOKUP($D87,'1-2'!$D$4:$L$103,5))</f>
        <v>0</v>
      </c>
      <c r="I87" s="310">
        <f>IF($R87=1,,VLOOKUP($D87,'1-2'!$D$4:$L$103,6))</f>
        <v>0</v>
      </c>
      <c r="J87" s="311">
        <f>IF($R87=1,,VLOOKUP($D87,'1-2'!$D$4:$L$103,7))</f>
        <v>0</v>
      </c>
      <c r="K87" s="312">
        <f t="shared" si="14"/>
        <v>0</v>
      </c>
      <c r="L87" s="313">
        <f t="shared" si="15"/>
        <v>0</v>
      </c>
      <c r="M87" s="314">
        <f t="shared" si="16"/>
        <v>0</v>
      </c>
      <c r="N87" s="314">
        <f t="shared" si="17"/>
        <v>0</v>
      </c>
      <c r="O87" s="303">
        <f t="shared" si="11"/>
        <v>0</v>
      </c>
      <c r="P87" s="304">
        <f>IF($R87=1,"",VLOOKUP($D87,'1-2'!$D$4:$L$103,8))</f>
        <v>0</v>
      </c>
      <c r="Q87" s="305">
        <f>IF($R87=1,"",VLOOKUP($D87,'1-2'!$D$4:$L$103,9))</f>
        <v>0</v>
      </c>
      <c r="R87" s="24">
        <f>IF(ISNA(MATCH($D87,'随時②-2'!$D$4:$D$18,0)),0,1)</f>
        <v>0</v>
      </c>
      <c r="S87" s="61" t="str">
        <f t="shared" si="10"/>
        <v/>
      </c>
      <c r="T87" s="61" t="str">
        <f t="shared" si="12"/>
        <v/>
      </c>
      <c r="U87" s="5" t="str">
        <f t="shared" si="13"/>
        <v/>
      </c>
    </row>
    <row r="88" spans="1:21" ht="13.5" customHeight="1" x14ac:dyDescent="0.15">
      <c r="A88" s="306">
        <f>'1-2'!A88</f>
        <v>0</v>
      </c>
      <c r="B88" s="307">
        <f>'1-2'!B88</f>
        <v>0</v>
      </c>
      <c r="C88" s="473">
        <f>'1-2'!C88</f>
        <v>0</v>
      </c>
      <c r="D88" s="258">
        <v>85</v>
      </c>
      <c r="E88" s="308">
        <f>IF($R88=1,"",VLOOKUP($D88,'1-2'!$D$4:$L$103,2))</f>
        <v>0</v>
      </c>
      <c r="F88" s="309">
        <f>IF($R88=1,"取消し",VLOOKUP($D88,'1-2'!$D$4:$L$103,3))</f>
        <v>0</v>
      </c>
      <c r="G88" s="219">
        <f>IF($R88=1,,VLOOKUP($D88,'1-2'!$D$4:$L$103,4))</f>
        <v>0</v>
      </c>
      <c r="H88" s="310">
        <f>IF($R88=1,,VLOOKUP($D88,'1-2'!$D$4:$L$103,5))</f>
        <v>0</v>
      </c>
      <c r="I88" s="310">
        <f>IF($R88=1,,VLOOKUP($D88,'1-2'!$D$4:$L$103,6))</f>
        <v>0</v>
      </c>
      <c r="J88" s="311">
        <f>IF($R88=1,,VLOOKUP($D88,'1-2'!$D$4:$L$103,7))</f>
        <v>0</v>
      </c>
      <c r="K88" s="312">
        <f t="shared" si="14"/>
        <v>0</v>
      </c>
      <c r="L88" s="313">
        <f t="shared" si="15"/>
        <v>0</v>
      </c>
      <c r="M88" s="314">
        <f t="shared" si="16"/>
        <v>0</v>
      </c>
      <c r="N88" s="314">
        <f t="shared" si="17"/>
        <v>0</v>
      </c>
      <c r="O88" s="303">
        <f t="shared" si="11"/>
        <v>0</v>
      </c>
      <c r="P88" s="304">
        <f>IF($R88=1,"",VLOOKUP($D88,'1-2'!$D$4:$L$103,8))</f>
        <v>0</v>
      </c>
      <c r="Q88" s="305">
        <f>IF($R88=1,"",VLOOKUP($D88,'1-2'!$D$4:$L$103,9))</f>
        <v>0</v>
      </c>
      <c r="R88" s="24">
        <f>IF(ISNA(MATCH($D88,'随時②-2'!$D$4:$D$18,0)),0,1)</f>
        <v>0</v>
      </c>
      <c r="S88" s="61" t="str">
        <f t="shared" si="10"/>
        <v/>
      </c>
      <c r="T88" s="61" t="str">
        <f t="shared" si="12"/>
        <v/>
      </c>
      <c r="U88" s="5" t="str">
        <f t="shared" si="13"/>
        <v/>
      </c>
    </row>
    <row r="89" spans="1:21" ht="13.5" customHeight="1" x14ac:dyDescent="0.15">
      <c r="A89" s="306">
        <f>'1-2'!A89</f>
        <v>0</v>
      </c>
      <c r="B89" s="307">
        <f>'1-2'!B89</f>
        <v>0</v>
      </c>
      <c r="C89" s="473">
        <f>'1-2'!C89</f>
        <v>0</v>
      </c>
      <c r="D89" s="249">
        <v>86</v>
      </c>
      <c r="E89" s="308">
        <f>IF($R89=1,"",VLOOKUP($D89,'1-2'!$D$4:$L$103,2))</f>
        <v>0</v>
      </c>
      <c r="F89" s="309">
        <f>IF($R89=1,"取消し",VLOOKUP($D89,'1-2'!$D$4:$L$103,3))</f>
        <v>0</v>
      </c>
      <c r="G89" s="219">
        <f>IF($R89=1,,VLOOKUP($D89,'1-2'!$D$4:$L$103,4))</f>
        <v>0</v>
      </c>
      <c r="H89" s="310">
        <f>IF($R89=1,,VLOOKUP($D89,'1-2'!$D$4:$L$103,5))</f>
        <v>0</v>
      </c>
      <c r="I89" s="310">
        <f>IF($R89=1,,VLOOKUP($D89,'1-2'!$D$4:$L$103,6))</f>
        <v>0</v>
      </c>
      <c r="J89" s="311">
        <f>IF($R89=1,,VLOOKUP($D89,'1-2'!$D$4:$L$103,7))</f>
        <v>0</v>
      </c>
      <c r="K89" s="312">
        <f t="shared" si="14"/>
        <v>0</v>
      </c>
      <c r="L89" s="313">
        <f t="shared" si="15"/>
        <v>0</v>
      </c>
      <c r="M89" s="314">
        <f t="shared" si="16"/>
        <v>0</v>
      </c>
      <c r="N89" s="314">
        <f t="shared" si="17"/>
        <v>0</v>
      </c>
      <c r="O89" s="303">
        <f t="shared" si="11"/>
        <v>0</v>
      </c>
      <c r="P89" s="304">
        <f>IF($R89=1,"",VLOOKUP($D89,'1-2'!$D$4:$L$103,8))</f>
        <v>0</v>
      </c>
      <c r="Q89" s="305">
        <f>IF($R89=1,"",VLOOKUP($D89,'1-2'!$D$4:$L$103,9))</f>
        <v>0</v>
      </c>
      <c r="R89" s="24">
        <f>IF(ISNA(MATCH($D89,'随時②-2'!$D$4:$D$18,0)),0,1)</f>
        <v>0</v>
      </c>
      <c r="S89" s="61" t="str">
        <f t="shared" si="10"/>
        <v/>
      </c>
      <c r="T89" s="61" t="str">
        <f t="shared" si="12"/>
        <v/>
      </c>
      <c r="U89" s="5" t="str">
        <f t="shared" si="13"/>
        <v/>
      </c>
    </row>
    <row r="90" spans="1:21" ht="13.5" customHeight="1" x14ac:dyDescent="0.15">
      <c r="A90" s="306">
        <f>'1-2'!A90</f>
        <v>0</v>
      </c>
      <c r="B90" s="307">
        <f>'1-2'!B90</f>
        <v>0</v>
      </c>
      <c r="C90" s="473">
        <f>'1-2'!C90</f>
        <v>0</v>
      </c>
      <c r="D90" s="249">
        <v>87</v>
      </c>
      <c r="E90" s="308">
        <f>IF($R90=1,"",VLOOKUP($D90,'1-2'!$D$4:$L$103,2))</f>
        <v>0</v>
      </c>
      <c r="F90" s="309">
        <f>IF($R90=1,"取消し",VLOOKUP($D90,'1-2'!$D$4:$L$103,3))</f>
        <v>0</v>
      </c>
      <c r="G90" s="219">
        <f>IF($R90=1,,VLOOKUP($D90,'1-2'!$D$4:$L$103,4))</f>
        <v>0</v>
      </c>
      <c r="H90" s="310">
        <f>IF($R90=1,,VLOOKUP($D90,'1-2'!$D$4:$L$103,5))</f>
        <v>0</v>
      </c>
      <c r="I90" s="310">
        <f>IF($R90=1,,VLOOKUP($D90,'1-2'!$D$4:$L$103,6))</f>
        <v>0</v>
      </c>
      <c r="J90" s="311">
        <f>IF($R90=1,,VLOOKUP($D90,'1-2'!$D$4:$L$103,7))</f>
        <v>0</v>
      </c>
      <c r="K90" s="312">
        <f t="shared" si="14"/>
        <v>0</v>
      </c>
      <c r="L90" s="313">
        <f t="shared" si="15"/>
        <v>0</v>
      </c>
      <c r="M90" s="314">
        <f t="shared" si="16"/>
        <v>0</v>
      </c>
      <c r="N90" s="314">
        <f t="shared" si="17"/>
        <v>0</v>
      </c>
      <c r="O90" s="303">
        <f t="shared" si="11"/>
        <v>0</v>
      </c>
      <c r="P90" s="304">
        <f>IF($R90=1,"",VLOOKUP($D90,'1-2'!$D$4:$L$103,8))</f>
        <v>0</v>
      </c>
      <c r="Q90" s="305">
        <f>IF($R90=1,"",VLOOKUP($D90,'1-2'!$D$4:$L$103,9))</f>
        <v>0</v>
      </c>
      <c r="R90" s="24">
        <f>IF(ISNA(MATCH($D90,'随時②-2'!$D$4:$D$18,0)),0,1)</f>
        <v>0</v>
      </c>
      <c r="S90" s="61" t="str">
        <f t="shared" si="10"/>
        <v/>
      </c>
      <c r="T90" s="61" t="str">
        <f t="shared" si="12"/>
        <v/>
      </c>
      <c r="U90" s="5" t="str">
        <f t="shared" si="13"/>
        <v/>
      </c>
    </row>
    <row r="91" spans="1:21" ht="13.5" customHeight="1" x14ac:dyDescent="0.15">
      <c r="A91" s="306">
        <f>'1-2'!A91</f>
        <v>0</v>
      </c>
      <c r="B91" s="307">
        <f>'1-2'!B91</f>
        <v>0</v>
      </c>
      <c r="C91" s="473">
        <f>'1-2'!C91</f>
        <v>0</v>
      </c>
      <c r="D91" s="249">
        <v>88</v>
      </c>
      <c r="E91" s="308">
        <f>IF($R91=1,"",VLOOKUP($D91,'1-2'!$D$4:$L$103,2))</f>
        <v>0</v>
      </c>
      <c r="F91" s="309">
        <f>IF($R91=1,"取消し",VLOOKUP($D91,'1-2'!$D$4:$L$103,3))</f>
        <v>0</v>
      </c>
      <c r="G91" s="219">
        <f>IF($R91=1,,VLOOKUP($D91,'1-2'!$D$4:$L$103,4))</f>
        <v>0</v>
      </c>
      <c r="H91" s="310">
        <f>IF($R91=1,,VLOOKUP($D91,'1-2'!$D$4:$L$103,5))</f>
        <v>0</v>
      </c>
      <c r="I91" s="310">
        <f>IF($R91=1,,VLOOKUP($D91,'1-2'!$D$4:$L$103,6))</f>
        <v>0</v>
      </c>
      <c r="J91" s="311">
        <f>IF($R91=1,,VLOOKUP($D91,'1-2'!$D$4:$L$103,7))</f>
        <v>0</v>
      </c>
      <c r="K91" s="312">
        <f t="shared" si="14"/>
        <v>0</v>
      </c>
      <c r="L91" s="313">
        <f t="shared" si="15"/>
        <v>0</v>
      </c>
      <c r="M91" s="314">
        <f t="shared" si="16"/>
        <v>0</v>
      </c>
      <c r="N91" s="314">
        <f t="shared" si="17"/>
        <v>0</v>
      </c>
      <c r="O91" s="303">
        <f t="shared" si="11"/>
        <v>0</v>
      </c>
      <c r="P91" s="304">
        <f>IF($R91=1,"",VLOOKUP($D91,'1-2'!$D$4:$L$103,8))</f>
        <v>0</v>
      </c>
      <c r="Q91" s="305">
        <f>IF($R91=1,"",VLOOKUP($D91,'1-2'!$D$4:$L$103,9))</f>
        <v>0</v>
      </c>
      <c r="R91" s="24">
        <f>IF(ISNA(MATCH($D91,'随時②-2'!$D$4:$D$18,0)),0,1)</f>
        <v>0</v>
      </c>
      <c r="S91" s="61" t="str">
        <f t="shared" si="10"/>
        <v/>
      </c>
      <c r="T91" s="61" t="str">
        <f t="shared" si="12"/>
        <v/>
      </c>
      <c r="U91" s="5" t="str">
        <f t="shared" si="13"/>
        <v/>
      </c>
    </row>
    <row r="92" spans="1:21" ht="13.5" customHeight="1" x14ac:dyDescent="0.15">
      <c r="A92" s="306">
        <f>'1-2'!A92</f>
        <v>0</v>
      </c>
      <c r="B92" s="307">
        <f>'1-2'!B92</f>
        <v>0</v>
      </c>
      <c r="C92" s="473">
        <f>'1-2'!C92</f>
        <v>0</v>
      </c>
      <c r="D92" s="258">
        <v>89</v>
      </c>
      <c r="E92" s="308">
        <f>IF($R92=1,"",VLOOKUP($D92,'1-2'!$D$4:$L$103,2))</f>
        <v>0</v>
      </c>
      <c r="F92" s="309">
        <f>IF($R92=1,"取消し",VLOOKUP($D92,'1-2'!$D$4:$L$103,3))</f>
        <v>0</v>
      </c>
      <c r="G92" s="219">
        <f>IF($R92=1,,VLOOKUP($D92,'1-2'!$D$4:$L$103,4))</f>
        <v>0</v>
      </c>
      <c r="H92" s="310">
        <f>IF($R92=1,,VLOOKUP($D92,'1-2'!$D$4:$L$103,5))</f>
        <v>0</v>
      </c>
      <c r="I92" s="310">
        <f>IF($R92=1,,VLOOKUP($D92,'1-2'!$D$4:$L$103,6))</f>
        <v>0</v>
      </c>
      <c r="J92" s="311">
        <f>IF($R92=1,,VLOOKUP($D92,'1-2'!$D$4:$L$103,7))</f>
        <v>0</v>
      </c>
      <c r="K92" s="312">
        <f t="shared" si="14"/>
        <v>0</v>
      </c>
      <c r="L92" s="313">
        <f t="shared" si="15"/>
        <v>0</v>
      </c>
      <c r="M92" s="314">
        <f t="shared" si="16"/>
        <v>0</v>
      </c>
      <c r="N92" s="314">
        <f t="shared" si="17"/>
        <v>0</v>
      </c>
      <c r="O92" s="303">
        <f t="shared" si="11"/>
        <v>0</v>
      </c>
      <c r="P92" s="304">
        <f>IF($R92=1,"",VLOOKUP($D92,'1-2'!$D$4:$L$103,8))</f>
        <v>0</v>
      </c>
      <c r="Q92" s="305">
        <f>IF($R92=1,"",VLOOKUP($D92,'1-2'!$D$4:$L$103,9))</f>
        <v>0</v>
      </c>
      <c r="R92" s="24">
        <f>IF(ISNA(MATCH($D92,'随時②-2'!$D$4:$D$18,0)),0,1)</f>
        <v>0</v>
      </c>
      <c r="S92" s="61" t="str">
        <f t="shared" si="10"/>
        <v/>
      </c>
      <c r="T92" s="61" t="str">
        <f t="shared" si="12"/>
        <v/>
      </c>
      <c r="U92" s="5" t="str">
        <f t="shared" si="13"/>
        <v/>
      </c>
    </row>
    <row r="93" spans="1:21" ht="13.5" customHeight="1" x14ac:dyDescent="0.15">
      <c r="A93" s="306">
        <f>'1-2'!A93</f>
        <v>0</v>
      </c>
      <c r="B93" s="307">
        <f>'1-2'!B93</f>
        <v>0</v>
      </c>
      <c r="C93" s="473">
        <f>'1-2'!C93</f>
        <v>0</v>
      </c>
      <c r="D93" s="268">
        <v>90</v>
      </c>
      <c r="E93" s="308">
        <f>IF($R93=1,"",VLOOKUP($D93,'1-2'!$D$4:$L$103,2))</f>
        <v>0</v>
      </c>
      <c r="F93" s="309">
        <f>IF($R93=1,"取消し",VLOOKUP($D93,'1-2'!$D$4:$L$103,3))</f>
        <v>0</v>
      </c>
      <c r="G93" s="219">
        <f>IF($R93=1,,VLOOKUP($D93,'1-2'!$D$4:$L$103,4))</f>
        <v>0</v>
      </c>
      <c r="H93" s="310">
        <f>IF($R93=1,,VLOOKUP($D93,'1-2'!$D$4:$L$103,5))</f>
        <v>0</v>
      </c>
      <c r="I93" s="310">
        <f>IF($R93=1,,VLOOKUP($D93,'1-2'!$D$4:$L$103,6))</f>
        <v>0</v>
      </c>
      <c r="J93" s="311">
        <f>IF($R93=1,,VLOOKUP($D93,'1-2'!$D$4:$L$103,7))</f>
        <v>0</v>
      </c>
      <c r="K93" s="312">
        <f t="shared" si="14"/>
        <v>0</v>
      </c>
      <c r="L93" s="313">
        <f t="shared" si="15"/>
        <v>0</v>
      </c>
      <c r="M93" s="314">
        <f t="shared" si="16"/>
        <v>0</v>
      </c>
      <c r="N93" s="314">
        <f t="shared" si="17"/>
        <v>0</v>
      </c>
      <c r="O93" s="303">
        <f t="shared" si="11"/>
        <v>0</v>
      </c>
      <c r="P93" s="304">
        <f>IF($R93=1,"",VLOOKUP($D93,'1-2'!$D$4:$L$103,8))</f>
        <v>0</v>
      </c>
      <c r="Q93" s="305">
        <f>IF($R93=1,"",VLOOKUP($D93,'1-2'!$D$4:$L$103,9))</f>
        <v>0</v>
      </c>
      <c r="R93" s="24">
        <f>IF(ISNA(MATCH($D93,'随時②-2'!$D$4:$D$18,0)),0,1)</f>
        <v>0</v>
      </c>
      <c r="S93" s="61" t="str">
        <f t="shared" si="10"/>
        <v/>
      </c>
      <c r="T93" s="61" t="str">
        <f t="shared" si="12"/>
        <v/>
      </c>
      <c r="U93" s="5" t="str">
        <f t="shared" si="13"/>
        <v/>
      </c>
    </row>
    <row r="94" spans="1:21" ht="13.5" customHeight="1" x14ac:dyDescent="0.15">
      <c r="A94" s="306">
        <f>'1-2'!A94</f>
        <v>0</v>
      </c>
      <c r="B94" s="307">
        <f>'1-2'!B94</f>
        <v>0</v>
      </c>
      <c r="C94" s="473">
        <f>'1-2'!C94</f>
        <v>0</v>
      </c>
      <c r="D94" s="249">
        <v>91</v>
      </c>
      <c r="E94" s="308">
        <f>IF($R94=1,"",VLOOKUP($D94,'1-2'!$D$4:$L$103,2))</f>
        <v>0</v>
      </c>
      <c r="F94" s="309">
        <f>IF($R94=1,"取消し",VLOOKUP($D94,'1-2'!$D$4:$L$103,3))</f>
        <v>0</v>
      </c>
      <c r="G94" s="219">
        <f>IF($R94=1,,VLOOKUP($D94,'1-2'!$D$4:$L$103,4))</f>
        <v>0</v>
      </c>
      <c r="H94" s="310">
        <f>IF($R94=1,,VLOOKUP($D94,'1-2'!$D$4:$L$103,5))</f>
        <v>0</v>
      </c>
      <c r="I94" s="310">
        <f>IF($R94=1,,VLOOKUP($D94,'1-2'!$D$4:$L$103,6))</f>
        <v>0</v>
      </c>
      <c r="J94" s="311">
        <f>IF($R94=1,,VLOOKUP($D94,'1-2'!$D$4:$L$103,7))</f>
        <v>0</v>
      </c>
      <c r="K94" s="312">
        <f t="shared" si="14"/>
        <v>0</v>
      </c>
      <c r="L94" s="313">
        <f t="shared" si="15"/>
        <v>0</v>
      </c>
      <c r="M94" s="314">
        <f t="shared" si="16"/>
        <v>0</v>
      </c>
      <c r="N94" s="314">
        <f t="shared" si="17"/>
        <v>0</v>
      </c>
      <c r="O94" s="303">
        <f t="shared" si="11"/>
        <v>0</v>
      </c>
      <c r="P94" s="304">
        <f>IF($R94=1,"",VLOOKUP($D94,'1-2'!$D$4:$L$103,8))</f>
        <v>0</v>
      </c>
      <c r="Q94" s="305">
        <f>IF($R94=1,"",VLOOKUP($D94,'1-2'!$D$4:$L$103,9))</f>
        <v>0</v>
      </c>
      <c r="R94" s="24">
        <f>IF(ISNA(MATCH($D94,'随時②-2'!$D$4:$D$18,0)),0,1)</f>
        <v>0</v>
      </c>
      <c r="S94" s="61" t="str">
        <f t="shared" si="10"/>
        <v/>
      </c>
      <c r="T94" s="61" t="str">
        <f t="shared" si="12"/>
        <v/>
      </c>
      <c r="U94" s="5" t="str">
        <f t="shared" si="13"/>
        <v/>
      </c>
    </row>
    <row r="95" spans="1:21" ht="13.5" customHeight="1" x14ac:dyDescent="0.15">
      <c r="A95" s="306">
        <f>'1-2'!A95</f>
        <v>0</v>
      </c>
      <c r="B95" s="307">
        <f>'1-2'!B95</f>
        <v>0</v>
      </c>
      <c r="C95" s="473">
        <f>'1-2'!C95</f>
        <v>0</v>
      </c>
      <c r="D95" s="249">
        <v>92</v>
      </c>
      <c r="E95" s="308">
        <f>IF($R95=1,"",VLOOKUP($D95,'1-2'!$D$4:$L$103,2))</f>
        <v>0</v>
      </c>
      <c r="F95" s="309">
        <f>IF($R95=1,"取消し",VLOOKUP($D95,'1-2'!$D$4:$L$103,3))</f>
        <v>0</v>
      </c>
      <c r="G95" s="219">
        <f>IF($R95=1,,VLOOKUP($D95,'1-2'!$D$4:$L$103,4))</f>
        <v>0</v>
      </c>
      <c r="H95" s="310">
        <f>IF($R95=1,,VLOOKUP($D95,'1-2'!$D$4:$L$103,5))</f>
        <v>0</v>
      </c>
      <c r="I95" s="310">
        <f>IF($R95=1,,VLOOKUP($D95,'1-2'!$D$4:$L$103,6))</f>
        <v>0</v>
      </c>
      <c r="J95" s="311">
        <f>IF($R95=1,,VLOOKUP($D95,'1-2'!$D$4:$L$103,7))</f>
        <v>0</v>
      </c>
      <c r="K95" s="312">
        <f t="shared" si="14"/>
        <v>0</v>
      </c>
      <c r="L95" s="313">
        <f t="shared" si="15"/>
        <v>0</v>
      </c>
      <c r="M95" s="314">
        <f t="shared" si="16"/>
        <v>0</v>
      </c>
      <c r="N95" s="314">
        <f t="shared" si="17"/>
        <v>0</v>
      </c>
      <c r="O95" s="303">
        <f t="shared" si="11"/>
        <v>0</v>
      </c>
      <c r="P95" s="304">
        <f>IF($R95=1,"",VLOOKUP($D95,'1-2'!$D$4:$L$103,8))</f>
        <v>0</v>
      </c>
      <c r="Q95" s="305">
        <f>IF($R95=1,"",VLOOKUP($D95,'1-2'!$D$4:$L$103,9))</f>
        <v>0</v>
      </c>
      <c r="R95" s="24">
        <f>IF(ISNA(MATCH($D95,'随時②-2'!$D$4:$D$18,0)),0,1)</f>
        <v>0</v>
      </c>
      <c r="S95" s="61" t="str">
        <f t="shared" si="10"/>
        <v/>
      </c>
      <c r="T95" s="61" t="str">
        <f t="shared" si="12"/>
        <v/>
      </c>
      <c r="U95" s="5" t="str">
        <f t="shared" si="13"/>
        <v/>
      </c>
    </row>
    <row r="96" spans="1:21" ht="13.5" customHeight="1" x14ac:dyDescent="0.15">
      <c r="A96" s="306">
        <f>'1-2'!A96</f>
        <v>0</v>
      </c>
      <c r="B96" s="307">
        <f>'1-2'!B96</f>
        <v>0</v>
      </c>
      <c r="C96" s="473">
        <f>'1-2'!C96</f>
        <v>0</v>
      </c>
      <c r="D96" s="249">
        <v>93</v>
      </c>
      <c r="E96" s="308">
        <f>IF($R96=1,"",VLOOKUP($D96,'1-2'!$D$4:$L$103,2))</f>
        <v>0</v>
      </c>
      <c r="F96" s="309">
        <f>IF($R96=1,"取消し",VLOOKUP($D96,'1-2'!$D$4:$L$103,3))</f>
        <v>0</v>
      </c>
      <c r="G96" s="219">
        <f>IF($R96=1,,VLOOKUP($D96,'1-2'!$D$4:$L$103,4))</f>
        <v>0</v>
      </c>
      <c r="H96" s="310">
        <f>IF($R96=1,,VLOOKUP($D96,'1-2'!$D$4:$L$103,5))</f>
        <v>0</v>
      </c>
      <c r="I96" s="310">
        <f>IF($R96=1,,VLOOKUP($D96,'1-2'!$D$4:$L$103,6))</f>
        <v>0</v>
      </c>
      <c r="J96" s="311">
        <f>IF($R96=1,,VLOOKUP($D96,'1-2'!$D$4:$L$103,7))</f>
        <v>0</v>
      </c>
      <c r="K96" s="312">
        <f t="shared" si="14"/>
        <v>0</v>
      </c>
      <c r="L96" s="313">
        <f t="shared" si="15"/>
        <v>0</v>
      </c>
      <c r="M96" s="314">
        <f t="shared" si="16"/>
        <v>0</v>
      </c>
      <c r="N96" s="314">
        <f t="shared" si="17"/>
        <v>0</v>
      </c>
      <c r="O96" s="303">
        <f t="shared" si="11"/>
        <v>0</v>
      </c>
      <c r="P96" s="304">
        <f>IF($R96=1,"",VLOOKUP($D96,'1-2'!$D$4:$L$103,8))</f>
        <v>0</v>
      </c>
      <c r="Q96" s="305">
        <f>IF($R96=1,"",VLOOKUP($D96,'1-2'!$D$4:$L$103,9))</f>
        <v>0</v>
      </c>
      <c r="R96" s="24">
        <f>IF(ISNA(MATCH($D96,'随時②-2'!$D$4:$D$18,0)),0,1)</f>
        <v>0</v>
      </c>
      <c r="S96" s="61" t="str">
        <f t="shared" si="10"/>
        <v/>
      </c>
      <c r="T96" s="61" t="str">
        <f t="shared" si="12"/>
        <v/>
      </c>
      <c r="U96" s="5" t="str">
        <f t="shared" si="13"/>
        <v/>
      </c>
    </row>
    <row r="97" spans="1:21" ht="13.5" customHeight="1" x14ac:dyDescent="0.15">
      <c r="A97" s="306">
        <f>'1-2'!A97</f>
        <v>0</v>
      </c>
      <c r="B97" s="307">
        <f>'1-2'!B97</f>
        <v>0</v>
      </c>
      <c r="C97" s="473">
        <f>'1-2'!C97</f>
        <v>0</v>
      </c>
      <c r="D97" s="249">
        <v>94</v>
      </c>
      <c r="E97" s="308">
        <f>IF($R97=1,"",VLOOKUP($D97,'1-2'!$D$4:$L$103,2))</f>
        <v>0</v>
      </c>
      <c r="F97" s="309">
        <f>IF($R97=1,"取消し",VLOOKUP($D97,'1-2'!$D$4:$L$103,3))</f>
        <v>0</v>
      </c>
      <c r="G97" s="219">
        <f>IF($R97=1,,VLOOKUP($D97,'1-2'!$D$4:$L$103,4))</f>
        <v>0</v>
      </c>
      <c r="H97" s="310">
        <f>IF($R97=1,,VLOOKUP($D97,'1-2'!$D$4:$L$103,5))</f>
        <v>0</v>
      </c>
      <c r="I97" s="310">
        <f>IF($R97=1,,VLOOKUP($D97,'1-2'!$D$4:$L$103,6))</f>
        <v>0</v>
      </c>
      <c r="J97" s="311">
        <f>IF($R97=1,,VLOOKUP($D97,'1-2'!$D$4:$L$103,7))</f>
        <v>0</v>
      </c>
      <c r="K97" s="312">
        <f t="shared" si="14"/>
        <v>0</v>
      </c>
      <c r="L97" s="313">
        <f t="shared" si="15"/>
        <v>0</v>
      </c>
      <c r="M97" s="314">
        <f t="shared" si="16"/>
        <v>0</v>
      </c>
      <c r="N97" s="314">
        <f t="shared" si="17"/>
        <v>0</v>
      </c>
      <c r="O97" s="303">
        <f t="shared" si="11"/>
        <v>0</v>
      </c>
      <c r="P97" s="304">
        <f>IF($R97=1,"",VLOOKUP($D97,'1-2'!$D$4:$L$103,8))</f>
        <v>0</v>
      </c>
      <c r="Q97" s="305">
        <f>IF($R97=1,"",VLOOKUP($D97,'1-2'!$D$4:$L$103,9))</f>
        <v>0</v>
      </c>
      <c r="R97" s="24">
        <f>IF(ISNA(MATCH($D97,'随時②-2'!$D$4:$D$18,0)),0,1)</f>
        <v>0</v>
      </c>
      <c r="S97" s="61" t="str">
        <f t="shared" si="10"/>
        <v/>
      </c>
      <c r="T97" s="61" t="str">
        <f t="shared" si="12"/>
        <v/>
      </c>
      <c r="U97" s="5" t="str">
        <f t="shared" si="13"/>
        <v/>
      </c>
    </row>
    <row r="98" spans="1:21" ht="13.5" customHeight="1" x14ac:dyDescent="0.15">
      <c r="A98" s="306">
        <f>'1-2'!A98</f>
        <v>0</v>
      </c>
      <c r="B98" s="307">
        <f>'1-2'!B98</f>
        <v>0</v>
      </c>
      <c r="C98" s="473">
        <f>'1-2'!C98</f>
        <v>0</v>
      </c>
      <c r="D98" s="249">
        <v>95</v>
      </c>
      <c r="E98" s="308">
        <f>IF($R98=1,"",VLOOKUP($D98,'1-2'!$D$4:$L$103,2))</f>
        <v>0</v>
      </c>
      <c r="F98" s="309">
        <f>IF($R98=1,"取消し",VLOOKUP($D98,'1-2'!$D$4:$L$103,3))</f>
        <v>0</v>
      </c>
      <c r="G98" s="219">
        <f>IF($R98=1,,VLOOKUP($D98,'1-2'!$D$4:$L$103,4))</f>
        <v>0</v>
      </c>
      <c r="H98" s="310">
        <f>IF($R98=1,,VLOOKUP($D98,'1-2'!$D$4:$L$103,5))</f>
        <v>0</v>
      </c>
      <c r="I98" s="310">
        <f>IF($R98=1,,VLOOKUP($D98,'1-2'!$D$4:$L$103,6))</f>
        <v>0</v>
      </c>
      <c r="J98" s="311">
        <f>IF($R98=1,,VLOOKUP($D98,'1-2'!$D$4:$L$103,7))</f>
        <v>0</v>
      </c>
      <c r="K98" s="312">
        <f t="shared" si="14"/>
        <v>0</v>
      </c>
      <c r="L98" s="313">
        <f t="shared" si="15"/>
        <v>0</v>
      </c>
      <c r="M98" s="314">
        <f t="shared" si="16"/>
        <v>0</v>
      </c>
      <c r="N98" s="314">
        <f t="shared" si="17"/>
        <v>0</v>
      </c>
      <c r="O98" s="303">
        <f t="shared" si="11"/>
        <v>0</v>
      </c>
      <c r="P98" s="304">
        <f>IF($R98=1,"",VLOOKUP($D98,'1-2'!$D$4:$L$103,8))</f>
        <v>0</v>
      </c>
      <c r="Q98" s="305">
        <f>IF($R98=1,"",VLOOKUP($D98,'1-2'!$D$4:$L$103,9))</f>
        <v>0</v>
      </c>
      <c r="R98" s="24">
        <f>IF(ISNA(MATCH($D98,'随時②-2'!$D$4:$D$18,0)),0,1)</f>
        <v>0</v>
      </c>
      <c r="S98" s="61" t="str">
        <f t="shared" si="10"/>
        <v/>
      </c>
      <c r="T98" s="61" t="str">
        <f t="shared" si="12"/>
        <v/>
      </c>
      <c r="U98" s="5" t="str">
        <f t="shared" si="13"/>
        <v/>
      </c>
    </row>
    <row r="99" spans="1:21" ht="13.5" customHeight="1" x14ac:dyDescent="0.15">
      <c r="A99" s="306">
        <f>'1-2'!A99</f>
        <v>0</v>
      </c>
      <c r="B99" s="307">
        <f>'1-2'!B99</f>
        <v>0</v>
      </c>
      <c r="C99" s="473">
        <f>'1-2'!C99</f>
        <v>0</v>
      </c>
      <c r="D99" s="249">
        <v>96</v>
      </c>
      <c r="E99" s="308">
        <f>IF($R99=1,"",VLOOKUP($D99,'1-2'!$D$4:$L$103,2))</f>
        <v>0</v>
      </c>
      <c r="F99" s="309">
        <f>IF($R99=1,"取消し",VLOOKUP($D99,'1-2'!$D$4:$L$103,3))</f>
        <v>0</v>
      </c>
      <c r="G99" s="219">
        <f>IF($R99=1,,VLOOKUP($D99,'1-2'!$D$4:$L$103,4))</f>
        <v>0</v>
      </c>
      <c r="H99" s="310">
        <f>IF($R99=1,,VLOOKUP($D99,'1-2'!$D$4:$L$103,5))</f>
        <v>0</v>
      </c>
      <c r="I99" s="310">
        <f>IF($R99=1,,VLOOKUP($D99,'1-2'!$D$4:$L$103,6))</f>
        <v>0</v>
      </c>
      <c r="J99" s="311">
        <f>IF($R99=1,,VLOOKUP($D99,'1-2'!$D$4:$L$103,7))</f>
        <v>0</v>
      </c>
      <c r="K99" s="312">
        <f t="shared" si="14"/>
        <v>0</v>
      </c>
      <c r="L99" s="313">
        <f t="shared" si="15"/>
        <v>0</v>
      </c>
      <c r="M99" s="314">
        <f t="shared" si="16"/>
        <v>0</v>
      </c>
      <c r="N99" s="314">
        <f t="shared" si="17"/>
        <v>0</v>
      </c>
      <c r="O99" s="303">
        <f t="shared" si="11"/>
        <v>0</v>
      </c>
      <c r="P99" s="304">
        <f>IF($R99=1,"",VLOOKUP($D99,'1-2'!$D$4:$L$103,8))</f>
        <v>0</v>
      </c>
      <c r="Q99" s="305">
        <f>IF($R99=1,"",VLOOKUP($D99,'1-2'!$D$4:$L$103,9))</f>
        <v>0</v>
      </c>
      <c r="R99" s="24">
        <f>IF(ISNA(MATCH($D99,'随時②-2'!$D$4:$D$18,0)),0,1)</f>
        <v>0</v>
      </c>
      <c r="S99" s="61" t="str">
        <f t="shared" si="10"/>
        <v/>
      </c>
      <c r="T99" s="61" t="str">
        <f t="shared" si="12"/>
        <v/>
      </c>
      <c r="U99" s="5" t="str">
        <f t="shared" si="13"/>
        <v/>
      </c>
    </row>
    <row r="100" spans="1:21" ht="13.5" customHeight="1" x14ac:dyDescent="0.15">
      <c r="A100" s="306">
        <f>'1-2'!A100</f>
        <v>0</v>
      </c>
      <c r="B100" s="307">
        <f>'1-2'!B100</f>
        <v>0</v>
      </c>
      <c r="C100" s="473">
        <f>'1-2'!C100</f>
        <v>0</v>
      </c>
      <c r="D100" s="249">
        <v>97</v>
      </c>
      <c r="E100" s="308">
        <f>IF($R100=1,"",VLOOKUP($D100,'1-2'!$D$4:$L$103,2))</f>
        <v>0</v>
      </c>
      <c r="F100" s="309">
        <f>IF($R100=1,"取消し",VLOOKUP($D100,'1-2'!$D$4:$L$103,3))</f>
        <v>0</v>
      </c>
      <c r="G100" s="219">
        <f>IF($R100=1,,VLOOKUP($D100,'1-2'!$D$4:$L$103,4))</f>
        <v>0</v>
      </c>
      <c r="H100" s="310">
        <f>IF($R100=1,,VLOOKUP($D100,'1-2'!$D$4:$L$103,5))</f>
        <v>0</v>
      </c>
      <c r="I100" s="310">
        <f>IF($R100=1,,VLOOKUP($D100,'1-2'!$D$4:$L$103,6))</f>
        <v>0</v>
      </c>
      <c r="J100" s="311">
        <f>IF($R100=1,,VLOOKUP($D100,'1-2'!$D$4:$L$103,7))</f>
        <v>0</v>
      </c>
      <c r="K100" s="312">
        <f t="shared" si="14"/>
        <v>0</v>
      </c>
      <c r="L100" s="313">
        <f t="shared" si="15"/>
        <v>0</v>
      </c>
      <c r="M100" s="314">
        <f t="shared" si="16"/>
        <v>0</v>
      </c>
      <c r="N100" s="314">
        <f t="shared" si="17"/>
        <v>0</v>
      </c>
      <c r="O100" s="303">
        <f t="shared" si="11"/>
        <v>0</v>
      </c>
      <c r="P100" s="304">
        <f>IF($R100=1,"",VLOOKUP($D100,'1-2'!$D$4:$L$103,8))</f>
        <v>0</v>
      </c>
      <c r="Q100" s="305">
        <f>IF($R100=1,"",VLOOKUP($D100,'1-2'!$D$4:$L$103,9))</f>
        <v>0</v>
      </c>
      <c r="R100" s="24">
        <f>IF(ISNA(MATCH($D100,'随時②-2'!$D$4:$D$18,0)),0,1)</f>
        <v>0</v>
      </c>
      <c r="S100" s="61" t="str">
        <f t="shared" si="10"/>
        <v/>
      </c>
      <c r="T100" s="61" t="str">
        <f t="shared" si="12"/>
        <v/>
      </c>
      <c r="U100" s="5" t="str">
        <f t="shared" si="13"/>
        <v/>
      </c>
    </row>
    <row r="101" spans="1:21" ht="13.5" customHeight="1" x14ac:dyDescent="0.15">
      <c r="A101" s="306">
        <f>'1-2'!A101</f>
        <v>0</v>
      </c>
      <c r="B101" s="307">
        <f>'1-2'!B101</f>
        <v>0</v>
      </c>
      <c r="C101" s="473">
        <f>'1-2'!C101</f>
        <v>0</v>
      </c>
      <c r="D101" s="249">
        <v>98</v>
      </c>
      <c r="E101" s="308">
        <f>IF($R101=1,"",VLOOKUP($D101,'1-2'!$D$4:$L$103,2))</f>
        <v>0</v>
      </c>
      <c r="F101" s="309">
        <f>IF($R101=1,"取消し",VLOOKUP($D101,'1-2'!$D$4:$L$103,3))</f>
        <v>0</v>
      </c>
      <c r="G101" s="219">
        <f>IF($R101=1,,VLOOKUP($D101,'1-2'!$D$4:$L$103,4))</f>
        <v>0</v>
      </c>
      <c r="H101" s="310">
        <f>IF($R101=1,,VLOOKUP($D101,'1-2'!$D$4:$L$103,5))</f>
        <v>0</v>
      </c>
      <c r="I101" s="310">
        <f>IF($R101=1,,VLOOKUP($D101,'1-2'!$D$4:$L$103,6))</f>
        <v>0</v>
      </c>
      <c r="J101" s="311">
        <f>IF($R101=1,,VLOOKUP($D101,'1-2'!$D$4:$L$103,7))</f>
        <v>0</v>
      </c>
      <c r="K101" s="312">
        <f t="shared" si="14"/>
        <v>0</v>
      </c>
      <c r="L101" s="313">
        <f t="shared" si="15"/>
        <v>0</v>
      </c>
      <c r="M101" s="314">
        <f t="shared" si="16"/>
        <v>0</v>
      </c>
      <c r="N101" s="314">
        <f t="shared" si="17"/>
        <v>0</v>
      </c>
      <c r="O101" s="303">
        <f t="shared" si="11"/>
        <v>0</v>
      </c>
      <c r="P101" s="304">
        <f>IF($R101=1,"",VLOOKUP($D101,'1-2'!$D$4:$L$103,8))</f>
        <v>0</v>
      </c>
      <c r="Q101" s="305">
        <f>IF($R101=1,"",VLOOKUP($D101,'1-2'!$D$4:$L$103,9))</f>
        <v>0</v>
      </c>
      <c r="R101" s="24">
        <f>IF(ISNA(MATCH($D101,'随時②-2'!$D$4:$D$18,0)),0,1)</f>
        <v>0</v>
      </c>
      <c r="S101" s="61" t="str">
        <f t="shared" si="10"/>
        <v/>
      </c>
      <c r="T101" s="61" t="str">
        <f t="shared" si="12"/>
        <v/>
      </c>
      <c r="U101" s="5" t="str">
        <f t="shared" si="13"/>
        <v/>
      </c>
    </row>
    <row r="102" spans="1:21" ht="13.5" customHeight="1" x14ac:dyDescent="0.15">
      <c r="A102" s="306">
        <f>'1-2'!A102</f>
        <v>0</v>
      </c>
      <c r="B102" s="307">
        <f>'1-2'!B102</f>
        <v>0</v>
      </c>
      <c r="C102" s="473">
        <f>'1-2'!C102</f>
        <v>0</v>
      </c>
      <c r="D102" s="249">
        <v>99</v>
      </c>
      <c r="E102" s="308">
        <f>IF($R102=1,"",VLOOKUP($D102,'1-2'!$D$4:$L$103,2))</f>
        <v>0</v>
      </c>
      <c r="F102" s="309">
        <f>IF($R102=1,"取消し",VLOOKUP($D102,'1-2'!$D$4:$L$103,3))</f>
        <v>0</v>
      </c>
      <c r="G102" s="219">
        <f>IF($R102=1,,VLOOKUP($D102,'1-2'!$D$4:$L$103,4))</f>
        <v>0</v>
      </c>
      <c r="H102" s="310">
        <f>IF($R102=1,,VLOOKUP($D102,'1-2'!$D$4:$L$103,5))</f>
        <v>0</v>
      </c>
      <c r="I102" s="310">
        <f>IF($R102=1,,VLOOKUP($D102,'1-2'!$D$4:$L$103,6))</f>
        <v>0</v>
      </c>
      <c r="J102" s="311">
        <f>IF($R102=1,,VLOOKUP($D102,'1-2'!$D$4:$L$103,7))</f>
        <v>0</v>
      </c>
      <c r="K102" s="312">
        <f t="shared" si="14"/>
        <v>0</v>
      </c>
      <c r="L102" s="313">
        <f t="shared" si="15"/>
        <v>0</v>
      </c>
      <c r="M102" s="314">
        <f t="shared" si="16"/>
        <v>0</v>
      </c>
      <c r="N102" s="314">
        <f t="shared" si="17"/>
        <v>0</v>
      </c>
      <c r="O102" s="303">
        <f t="shared" si="11"/>
        <v>0</v>
      </c>
      <c r="P102" s="304">
        <f>IF($R102=1,"",VLOOKUP($D102,'1-2'!$D$4:$L$103,8))</f>
        <v>0</v>
      </c>
      <c r="Q102" s="305">
        <f>IF($R102=1,"",VLOOKUP($D102,'1-2'!$D$4:$L$103,9))</f>
        <v>0</v>
      </c>
      <c r="R102" s="24">
        <f>IF(ISNA(MATCH($D102,'随時②-2'!$D$4:$D$18,0)),0,1)</f>
        <v>0</v>
      </c>
      <c r="S102" s="61" t="str">
        <f t="shared" si="10"/>
        <v/>
      </c>
      <c r="T102" s="61" t="str">
        <f t="shared" si="12"/>
        <v/>
      </c>
      <c r="U102" s="5" t="str">
        <f t="shared" si="13"/>
        <v/>
      </c>
    </row>
    <row r="103" spans="1:21" ht="13.5" customHeight="1" x14ac:dyDescent="0.15">
      <c r="A103" s="318">
        <f>'1-2'!A103</f>
        <v>0</v>
      </c>
      <c r="B103" s="319">
        <f>'1-2'!B103</f>
        <v>0</v>
      </c>
      <c r="C103" s="474">
        <f>'1-2'!C103</f>
        <v>0</v>
      </c>
      <c r="D103" s="320">
        <v>100</v>
      </c>
      <c r="E103" s="321">
        <f>IF($R103=1,"",VLOOKUP($D103,'1-2'!$D$4:$L$103,2))</f>
        <v>0</v>
      </c>
      <c r="F103" s="321">
        <f>IF($R103=1,"取消し",VLOOKUP($D103,'1-2'!$D$4:$L$103,3))</f>
        <v>0</v>
      </c>
      <c r="G103" s="322">
        <f>IF($R103=1,,VLOOKUP($D103,'1-2'!$D$4:$L$103,4))</f>
        <v>0</v>
      </c>
      <c r="H103" s="323">
        <f>IF($R103=1,,VLOOKUP($D103,'1-2'!$D$4:$L$103,5))</f>
        <v>0</v>
      </c>
      <c r="I103" s="323">
        <f>IF($R103=1,,VLOOKUP($D103,'1-2'!$D$4:$L$103,6))</f>
        <v>0</v>
      </c>
      <c r="J103" s="324">
        <f>IF($R103=1,,VLOOKUP($D103,'1-2'!$D$4:$L$103,7))</f>
        <v>0</v>
      </c>
      <c r="K103" s="325">
        <f t="shared" si="14"/>
        <v>0</v>
      </c>
      <c r="L103" s="326">
        <f t="shared" si="15"/>
        <v>0</v>
      </c>
      <c r="M103" s="327">
        <f t="shared" si="16"/>
        <v>0</v>
      </c>
      <c r="N103" s="327">
        <f t="shared" si="17"/>
        <v>0</v>
      </c>
      <c r="O103" s="328">
        <f t="shared" si="11"/>
        <v>0</v>
      </c>
      <c r="P103" s="329">
        <f>IF($R103=1,"",VLOOKUP($D103,'1-2'!$D$4:$L$103,8))</f>
        <v>0</v>
      </c>
      <c r="Q103" s="330">
        <f>IF($R103=1,"",VLOOKUP($D103,'1-2'!$D$4:$L$103,9))</f>
        <v>0</v>
      </c>
      <c r="R103" s="24">
        <f>IF(ISNA(MATCH($D103,'随時②-2'!$D$4:$D$18,0)),0,1)</f>
        <v>0</v>
      </c>
      <c r="S103" s="61" t="str">
        <f t="shared" si="10"/>
        <v/>
      </c>
      <c r="T103" s="61" t="str">
        <f t="shared" si="12"/>
        <v/>
      </c>
      <c r="U103" s="5" t="str">
        <f t="shared" si="13"/>
        <v/>
      </c>
    </row>
    <row r="104" spans="1:21" ht="13.5" customHeight="1" x14ac:dyDescent="0.15">
      <c r="A104" s="331">
        <f>'随時①-2'!A4</f>
        <v>1</v>
      </c>
      <c r="B104" s="332" t="str">
        <f>'随時①-2'!B4</f>
        <v>２－（２）ー（２）</v>
      </c>
      <c r="C104" s="475" t="str">
        <f>'随時①-2'!C4</f>
        <v>支援体制、教育相談体制の充実</v>
      </c>
      <c r="D104" s="258">
        <v>101</v>
      </c>
      <c r="E104" s="309" t="str">
        <f>IF($R104=1,"",VLOOKUP($D104,'随時①-2'!$D$4:$L$23,2))</f>
        <v>報償費</v>
      </c>
      <c r="F104" s="309" t="str">
        <f>IF($R104=1,"取消し",VLOOKUP($D104,'随時①-2'!$D$4:$L$23,3))</f>
        <v>SSWの活用による生徒支援</v>
      </c>
      <c r="G104" s="219">
        <f>IF($R104=1,,VLOOKUP($D104,'随時①-2'!$D$4:$L$23,4))</f>
        <v>3700</v>
      </c>
      <c r="H104" s="310">
        <f>IF($R104=1,,VLOOKUP($D104,'随時①-2'!$D$4:$L$23,5))</f>
        <v>1</v>
      </c>
      <c r="I104" s="310">
        <f>IF($R104=1,,VLOOKUP($D104,'随時①-2'!$D$4:$L$23,6))</f>
        <v>24</v>
      </c>
      <c r="J104" s="219">
        <f>IF($R104=1,,VLOOKUP($D104,'随時①-2'!$D$4:$L$23,7))</f>
        <v>88800</v>
      </c>
      <c r="K104" s="333" t="str">
        <f t="shared" si="14"/>
        <v>SSWの活用による生徒支援</v>
      </c>
      <c r="L104" s="334">
        <f t="shared" si="15"/>
        <v>3700</v>
      </c>
      <c r="M104" s="335">
        <f t="shared" si="16"/>
        <v>1</v>
      </c>
      <c r="N104" s="335">
        <v>29</v>
      </c>
      <c r="O104" s="336">
        <f t="shared" si="11"/>
        <v>107300</v>
      </c>
      <c r="P104" s="337">
        <f>IF($R104=1,"",VLOOKUP($D104,'随時①-2'!$D$4:$L$23,8))</f>
        <v>0</v>
      </c>
      <c r="Q104" s="338">
        <f>IF($R104=1,"",VLOOKUP($D104,'随時①-2'!$D$4:$L$23,9))</f>
        <v>0</v>
      </c>
      <c r="R104" s="24">
        <f>IF(ISNA(MATCH($D104,'随時②-2'!$D$4:$D$18,0)),0,1)</f>
        <v>0</v>
      </c>
      <c r="S104" s="61" t="str">
        <f t="shared" si="10"/>
        <v/>
      </c>
      <c r="T104" s="61" t="str">
        <f t="shared" si="12"/>
        <v/>
      </c>
      <c r="U104" s="5">
        <f t="shared" si="13"/>
        <v>1</v>
      </c>
    </row>
    <row r="105" spans="1:21" ht="13.5" customHeight="1" x14ac:dyDescent="0.15">
      <c r="A105" s="331">
        <f>'随時①-2'!A5</f>
        <v>2</v>
      </c>
      <c r="B105" s="332" t="str">
        <f>'随時①-2'!B5</f>
        <v>２－（３）ー（３）</v>
      </c>
      <c r="C105" s="475" t="str">
        <f>'随時①-2'!C5</f>
        <v>特別活動等を通じた生徒の自己有用感の醸成</v>
      </c>
      <c r="D105" s="249">
        <v>102</v>
      </c>
      <c r="E105" s="308" t="str">
        <f>IF($R105=1,"",VLOOKUP($D105,'随時①-2'!$D$4:$L$23,2))</f>
        <v>報償費</v>
      </c>
      <c r="F105" s="308" t="str">
        <f>IF($R105=1,"取消し",VLOOKUP($D105,'随時①-2'!$D$4:$L$23,3))</f>
        <v>外部講師との連携</v>
      </c>
      <c r="G105" s="315">
        <f>IF($R105=1,,VLOOKUP($D105,'随時①-2'!$D$4:$L$23,4))</f>
        <v>3000</v>
      </c>
      <c r="H105" s="316">
        <f>IF($R105=1,,VLOOKUP($D105,'随時①-2'!$D$4:$L$23,5))</f>
        <v>1</v>
      </c>
      <c r="I105" s="316">
        <f>IF($R105=1,,VLOOKUP($D105,'随時①-2'!$D$4:$L$23,6))</f>
        <v>30</v>
      </c>
      <c r="J105" s="315">
        <f>IF($R105=1,,VLOOKUP($D105,'随時①-2'!$D$4:$L$23,7))</f>
        <v>90000</v>
      </c>
      <c r="K105" s="312" t="str">
        <f t="shared" si="14"/>
        <v>外部講師との連携</v>
      </c>
      <c r="L105" s="313">
        <f t="shared" si="15"/>
        <v>3000</v>
      </c>
      <c r="M105" s="314">
        <f t="shared" si="16"/>
        <v>1</v>
      </c>
      <c r="N105" s="314">
        <v>26</v>
      </c>
      <c r="O105" s="303">
        <f t="shared" si="11"/>
        <v>78000</v>
      </c>
      <c r="P105" s="304">
        <f>IF($R105=1,"",VLOOKUP($D105,'随時①-2'!$D$4:$L$23,8))</f>
        <v>0</v>
      </c>
      <c r="Q105" s="305">
        <f>IF($R105=1,"",VLOOKUP($D105,'随時①-2'!$D$4:$L$23,9))</f>
        <v>0</v>
      </c>
      <c r="R105" s="24">
        <f>IF(ISNA(MATCH($D105,'随時②-2'!$D$4:$D$18,0)),0,1)</f>
        <v>0</v>
      </c>
      <c r="S105" s="61" t="str">
        <f t="shared" si="10"/>
        <v/>
      </c>
      <c r="T105" s="61" t="str">
        <f t="shared" si="12"/>
        <v/>
      </c>
      <c r="U105" s="5">
        <f t="shared" si="13"/>
        <v>1</v>
      </c>
    </row>
    <row r="106" spans="1:21" ht="13.5" customHeight="1" x14ac:dyDescent="0.15">
      <c r="A106" s="331">
        <f>'随時①-2'!A6</f>
        <v>3</v>
      </c>
      <c r="B106" s="332" t="str">
        <f>'随時①-2'!B6</f>
        <v>４－（２）－（２）</v>
      </c>
      <c r="C106" s="475" t="str">
        <f>'随時①-2'!C6</f>
        <v>教師力の向上</v>
      </c>
      <c r="D106" s="249">
        <v>103</v>
      </c>
      <c r="E106" s="308" t="str">
        <f>IF($R106=1,"",VLOOKUP($D106,'随時①-2'!$D$4:$L$23,2))</f>
        <v>報償費</v>
      </c>
      <c r="F106" s="308" t="str">
        <f>IF($R106=1,"取消し",VLOOKUP($D106,'随時①-2'!$D$4:$L$23,3))</f>
        <v>教職員研修</v>
      </c>
      <c r="G106" s="315">
        <f>IF($R106=1,,VLOOKUP($D106,'随時①-2'!$D$4:$L$23,4))</f>
        <v>20000</v>
      </c>
      <c r="H106" s="316">
        <f>IF($R106=1,,VLOOKUP($D106,'随時①-2'!$D$4:$L$23,5))</f>
        <v>1</v>
      </c>
      <c r="I106" s="316">
        <f>IF($R106=1,,VLOOKUP($D106,'随時①-2'!$D$4:$L$23,6))</f>
        <v>1</v>
      </c>
      <c r="J106" s="315">
        <f>IF($R106=1,,VLOOKUP($D106,'随時①-2'!$D$4:$L$23,7))</f>
        <v>20000</v>
      </c>
      <c r="K106" s="312" t="str">
        <f t="shared" si="14"/>
        <v>教職員研修</v>
      </c>
      <c r="L106" s="313">
        <f t="shared" si="15"/>
        <v>20000</v>
      </c>
      <c r="M106" s="314"/>
      <c r="N106" s="314"/>
      <c r="O106" s="303">
        <f t="shared" si="11"/>
        <v>0</v>
      </c>
      <c r="P106" s="304">
        <f>IF($R106=1,"",VLOOKUP($D106,'随時①-2'!$D$4:$L$23,8))</f>
        <v>0</v>
      </c>
      <c r="Q106" s="305">
        <f>IF($R106=1,"",VLOOKUP($D106,'随時①-2'!$D$4:$L$23,9))</f>
        <v>0</v>
      </c>
      <c r="R106" s="24">
        <f>IF(ISNA(MATCH($D106,'随時②-2'!$D$4:$D$18,0)),0,1)</f>
        <v>0</v>
      </c>
      <c r="S106" s="61" t="str">
        <f t="shared" si="10"/>
        <v/>
      </c>
      <c r="T106" s="61" t="str">
        <f t="shared" si="12"/>
        <v/>
      </c>
      <c r="U106" s="5">
        <f t="shared" si="13"/>
        <v>1</v>
      </c>
    </row>
    <row r="107" spans="1:21" ht="13.5" customHeight="1" x14ac:dyDescent="0.15">
      <c r="A107" s="331">
        <f>'随時①-2'!A7</f>
        <v>0</v>
      </c>
      <c r="B107" s="332">
        <f>'随時①-2'!B7</f>
        <v>0</v>
      </c>
      <c r="C107" s="475">
        <f>'随時①-2'!C7</f>
        <v>0</v>
      </c>
      <c r="D107" s="249">
        <v>104</v>
      </c>
      <c r="E107" s="308">
        <f>IF($R107=1,"",VLOOKUP($D107,'随時①-2'!$D$4:$L$23,2))</f>
        <v>0</v>
      </c>
      <c r="F107" s="308">
        <f>IF($R107=1,"取消し",VLOOKUP($D107,'随時①-2'!$D$4:$L$23,3))</f>
        <v>0</v>
      </c>
      <c r="G107" s="315">
        <f>IF($R107=1,,VLOOKUP($D107,'随時①-2'!$D$4:$L$23,4))</f>
        <v>0</v>
      </c>
      <c r="H107" s="316">
        <f>IF($R107=1,,VLOOKUP($D107,'随時①-2'!$D$4:$L$23,5))</f>
        <v>0</v>
      </c>
      <c r="I107" s="316">
        <f>IF($R107=1,,VLOOKUP($D107,'随時①-2'!$D$4:$L$23,6))</f>
        <v>0</v>
      </c>
      <c r="J107" s="315">
        <f>IF($R107=1,,VLOOKUP($D107,'随時①-2'!$D$4:$L$23,7))</f>
        <v>0</v>
      </c>
      <c r="K107" s="312">
        <f t="shared" si="14"/>
        <v>0</v>
      </c>
      <c r="L107" s="313">
        <f t="shared" si="15"/>
        <v>0</v>
      </c>
      <c r="M107" s="314">
        <f t="shared" si="16"/>
        <v>0</v>
      </c>
      <c r="N107" s="314">
        <f t="shared" si="17"/>
        <v>0</v>
      </c>
      <c r="O107" s="303">
        <f t="shared" si="11"/>
        <v>0</v>
      </c>
      <c r="P107" s="304">
        <f>IF($R107=1,"",VLOOKUP($D107,'随時①-2'!$D$4:$L$23,8))</f>
        <v>0</v>
      </c>
      <c r="Q107" s="305">
        <f>IF($R107=1,"",VLOOKUP($D107,'随時①-2'!$D$4:$L$23,9))</f>
        <v>0</v>
      </c>
      <c r="R107" s="24">
        <f>IF(ISNA(MATCH($D107,'随時②-2'!$D$4:$D$18,0)),0,1)</f>
        <v>0</v>
      </c>
      <c r="S107" s="61" t="str">
        <f t="shared" si="10"/>
        <v/>
      </c>
      <c r="T107" s="61" t="str">
        <f t="shared" si="12"/>
        <v/>
      </c>
      <c r="U107" s="5" t="str">
        <f t="shared" si="13"/>
        <v/>
      </c>
    </row>
    <row r="108" spans="1:21" ht="13.5" customHeight="1" x14ac:dyDescent="0.15">
      <c r="A108" s="331">
        <f>'随時①-2'!A8</f>
        <v>0</v>
      </c>
      <c r="B108" s="332">
        <f>'随時①-2'!B8</f>
        <v>0</v>
      </c>
      <c r="C108" s="475">
        <f>'随時①-2'!C8</f>
        <v>0</v>
      </c>
      <c r="D108" s="249">
        <v>105</v>
      </c>
      <c r="E108" s="308">
        <f>IF($R108=1,"",VLOOKUP($D108,'随時①-2'!$D$4:$L$23,2))</f>
        <v>0</v>
      </c>
      <c r="F108" s="308">
        <f>IF($R108=1,"取消し",VLOOKUP($D108,'随時①-2'!$D$4:$L$23,3))</f>
        <v>0</v>
      </c>
      <c r="G108" s="315">
        <f>IF($R108=1,,VLOOKUP($D108,'随時①-2'!$D$4:$L$23,4))</f>
        <v>0</v>
      </c>
      <c r="H108" s="316">
        <f>IF($R108=1,,VLOOKUP($D108,'随時①-2'!$D$4:$L$23,5))</f>
        <v>0</v>
      </c>
      <c r="I108" s="316">
        <f>IF($R108=1,,VLOOKUP($D108,'随時①-2'!$D$4:$L$23,6))</f>
        <v>0</v>
      </c>
      <c r="J108" s="315">
        <f>IF($R108=1,,VLOOKUP($D108,'随時①-2'!$D$4:$L$23,7))</f>
        <v>0</v>
      </c>
      <c r="K108" s="312">
        <f t="shared" si="14"/>
        <v>0</v>
      </c>
      <c r="L108" s="313">
        <f t="shared" si="15"/>
        <v>0</v>
      </c>
      <c r="M108" s="314">
        <f t="shared" si="16"/>
        <v>0</v>
      </c>
      <c r="N108" s="314">
        <f t="shared" si="17"/>
        <v>0</v>
      </c>
      <c r="O108" s="303">
        <f t="shared" si="11"/>
        <v>0</v>
      </c>
      <c r="P108" s="304">
        <f>IF($R108=1,"",VLOOKUP($D108,'随時①-2'!$D$4:$L$23,8))</f>
        <v>0</v>
      </c>
      <c r="Q108" s="305">
        <f>IF($R108=1,"",VLOOKUP($D108,'随時①-2'!$D$4:$L$23,9))</f>
        <v>0</v>
      </c>
      <c r="R108" s="24">
        <f>IF(ISNA(MATCH($D108,'随時②-2'!$D$4:$D$18,0)),0,1)</f>
        <v>0</v>
      </c>
      <c r="S108" s="61" t="str">
        <f t="shared" si="10"/>
        <v/>
      </c>
      <c r="T108" s="61" t="str">
        <f t="shared" si="12"/>
        <v/>
      </c>
      <c r="U108" s="5" t="str">
        <f t="shared" si="13"/>
        <v/>
      </c>
    </row>
    <row r="109" spans="1:21" ht="13.5" customHeight="1" x14ac:dyDescent="0.15">
      <c r="A109" s="331">
        <f>'随時①-2'!A9</f>
        <v>0</v>
      </c>
      <c r="B109" s="332">
        <f>'随時①-2'!B9</f>
        <v>0</v>
      </c>
      <c r="C109" s="475">
        <f>'随時①-2'!C9</f>
        <v>0</v>
      </c>
      <c r="D109" s="249">
        <v>106</v>
      </c>
      <c r="E109" s="308">
        <f>IF($R109=1,"",VLOOKUP($D109,'随時①-2'!$D$4:$L$23,2))</f>
        <v>0</v>
      </c>
      <c r="F109" s="308">
        <f>IF($R109=1,"取消し",VLOOKUP($D109,'随時①-2'!$D$4:$L$23,3))</f>
        <v>0</v>
      </c>
      <c r="G109" s="315">
        <f>IF($R109=1,,VLOOKUP($D109,'随時①-2'!$D$4:$L$23,4))</f>
        <v>0</v>
      </c>
      <c r="H109" s="316">
        <f>IF($R109=1,,VLOOKUP($D109,'随時①-2'!$D$4:$L$23,5))</f>
        <v>0</v>
      </c>
      <c r="I109" s="316">
        <f>IF($R109=1,,VLOOKUP($D109,'随時①-2'!$D$4:$L$23,6))</f>
        <v>0</v>
      </c>
      <c r="J109" s="315">
        <f>IF($R109=1,,VLOOKUP($D109,'随時①-2'!$D$4:$L$23,7))</f>
        <v>0</v>
      </c>
      <c r="K109" s="312">
        <f t="shared" si="14"/>
        <v>0</v>
      </c>
      <c r="L109" s="313">
        <f t="shared" si="15"/>
        <v>0</v>
      </c>
      <c r="M109" s="314">
        <f t="shared" si="16"/>
        <v>0</v>
      </c>
      <c r="N109" s="314">
        <f t="shared" si="17"/>
        <v>0</v>
      </c>
      <c r="O109" s="303">
        <f t="shared" si="11"/>
        <v>0</v>
      </c>
      <c r="P109" s="304">
        <f>IF($R109=1,"",VLOOKUP($D109,'随時①-2'!$D$4:$L$23,8))</f>
        <v>0</v>
      </c>
      <c r="Q109" s="305">
        <f>IF($R109=1,"",VLOOKUP($D109,'随時①-2'!$D$4:$L$23,9))</f>
        <v>0</v>
      </c>
      <c r="R109" s="24">
        <f>IF(ISNA(MATCH($D109,'随時②-2'!$D$4:$D$18,0)),0,1)</f>
        <v>0</v>
      </c>
      <c r="S109" s="61" t="str">
        <f t="shared" si="10"/>
        <v/>
      </c>
      <c r="T109" s="61" t="str">
        <f t="shared" si="12"/>
        <v/>
      </c>
      <c r="U109" s="5" t="str">
        <f t="shared" si="13"/>
        <v/>
      </c>
    </row>
    <row r="110" spans="1:21" ht="13.5" customHeight="1" x14ac:dyDescent="0.15">
      <c r="A110" s="331">
        <f>'随時①-2'!A10</f>
        <v>0</v>
      </c>
      <c r="B110" s="332">
        <f>'随時①-2'!B10</f>
        <v>0</v>
      </c>
      <c r="C110" s="475">
        <f>'随時①-2'!C10</f>
        <v>0</v>
      </c>
      <c r="D110" s="249">
        <v>107</v>
      </c>
      <c r="E110" s="308">
        <f>IF($R110=1,"",VLOOKUP($D110,'随時①-2'!$D$4:$L$23,2))</f>
        <v>0</v>
      </c>
      <c r="F110" s="308">
        <f>IF($R110=1,"取消し",VLOOKUP($D110,'随時①-2'!$D$4:$L$23,3))</f>
        <v>0</v>
      </c>
      <c r="G110" s="315">
        <f>IF($R110=1,,VLOOKUP($D110,'随時①-2'!$D$4:$L$23,4))</f>
        <v>0</v>
      </c>
      <c r="H110" s="316">
        <f>IF($R110=1,,VLOOKUP($D110,'随時①-2'!$D$4:$L$23,5))</f>
        <v>0</v>
      </c>
      <c r="I110" s="316">
        <f>IF($R110=1,,VLOOKUP($D110,'随時①-2'!$D$4:$L$23,6))</f>
        <v>0</v>
      </c>
      <c r="J110" s="315">
        <f>IF($R110=1,,VLOOKUP($D110,'随時①-2'!$D$4:$L$23,7))</f>
        <v>0</v>
      </c>
      <c r="K110" s="312">
        <f t="shared" si="14"/>
        <v>0</v>
      </c>
      <c r="L110" s="313">
        <f t="shared" si="15"/>
        <v>0</v>
      </c>
      <c r="M110" s="314">
        <f t="shared" si="16"/>
        <v>0</v>
      </c>
      <c r="N110" s="314">
        <f t="shared" si="17"/>
        <v>0</v>
      </c>
      <c r="O110" s="303">
        <f t="shared" si="11"/>
        <v>0</v>
      </c>
      <c r="P110" s="304">
        <f>IF($R110=1,"",VLOOKUP($D110,'随時①-2'!$D$4:$L$23,8))</f>
        <v>0</v>
      </c>
      <c r="Q110" s="305">
        <f>IF($R110=1,"",VLOOKUP($D110,'随時①-2'!$D$4:$L$23,9))</f>
        <v>0</v>
      </c>
      <c r="R110" s="24">
        <f>IF(ISNA(MATCH($D110,'随時②-2'!$D$4:$D$18,0)),0,1)</f>
        <v>0</v>
      </c>
      <c r="S110" s="61" t="str">
        <f t="shared" si="10"/>
        <v/>
      </c>
      <c r="T110" s="61" t="str">
        <f t="shared" si="12"/>
        <v/>
      </c>
      <c r="U110" s="5" t="str">
        <f t="shared" si="13"/>
        <v/>
      </c>
    </row>
    <row r="111" spans="1:21" ht="13.5" customHeight="1" x14ac:dyDescent="0.15">
      <c r="A111" s="331">
        <f>'随時①-2'!A11</f>
        <v>0</v>
      </c>
      <c r="B111" s="332">
        <f>'随時①-2'!B11</f>
        <v>0</v>
      </c>
      <c r="C111" s="475">
        <f>'随時①-2'!C11</f>
        <v>0</v>
      </c>
      <c r="D111" s="249">
        <v>108</v>
      </c>
      <c r="E111" s="308">
        <f>IF($R111=1,"",VLOOKUP($D111,'随時①-2'!$D$4:$L$23,2))</f>
        <v>0</v>
      </c>
      <c r="F111" s="308">
        <f>IF($R111=1,"取消し",VLOOKUP($D111,'随時①-2'!$D$4:$L$23,3))</f>
        <v>0</v>
      </c>
      <c r="G111" s="315">
        <f>IF($R111=1,,VLOOKUP($D111,'随時①-2'!$D$4:$L$23,4))</f>
        <v>0</v>
      </c>
      <c r="H111" s="316">
        <f>IF($R111=1,,VLOOKUP($D111,'随時①-2'!$D$4:$L$23,5))</f>
        <v>0</v>
      </c>
      <c r="I111" s="316">
        <f>IF($R111=1,,VLOOKUP($D111,'随時①-2'!$D$4:$L$23,6))</f>
        <v>0</v>
      </c>
      <c r="J111" s="315">
        <f>IF($R111=1,,VLOOKUP($D111,'随時①-2'!$D$4:$L$23,7))</f>
        <v>0</v>
      </c>
      <c r="K111" s="312">
        <f t="shared" si="14"/>
        <v>0</v>
      </c>
      <c r="L111" s="313">
        <f t="shared" si="15"/>
        <v>0</v>
      </c>
      <c r="M111" s="314">
        <f t="shared" si="16"/>
        <v>0</v>
      </c>
      <c r="N111" s="314">
        <f t="shared" si="17"/>
        <v>0</v>
      </c>
      <c r="O111" s="303">
        <f t="shared" si="11"/>
        <v>0</v>
      </c>
      <c r="P111" s="304">
        <f>IF($R111=1,"",VLOOKUP($D111,'随時①-2'!$D$4:$L$23,8))</f>
        <v>0</v>
      </c>
      <c r="Q111" s="305">
        <f>IF($R111=1,"",VLOOKUP($D111,'随時①-2'!$D$4:$L$23,9))</f>
        <v>0</v>
      </c>
      <c r="R111" s="24">
        <f>IF(ISNA(MATCH($D111,'随時②-2'!$D$4:$D$18,0)),0,1)</f>
        <v>0</v>
      </c>
      <c r="S111" s="61" t="str">
        <f t="shared" si="10"/>
        <v/>
      </c>
      <c r="T111" s="61" t="str">
        <f t="shared" si="12"/>
        <v/>
      </c>
      <c r="U111" s="5" t="str">
        <f t="shared" si="13"/>
        <v/>
      </c>
    </row>
    <row r="112" spans="1:21" ht="13.5" customHeight="1" x14ac:dyDescent="0.15">
      <c r="A112" s="331">
        <f>'随時①-2'!A12</f>
        <v>0</v>
      </c>
      <c r="B112" s="332">
        <f>'随時①-2'!B12</f>
        <v>0</v>
      </c>
      <c r="C112" s="475">
        <f>'随時①-2'!C12</f>
        <v>0</v>
      </c>
      <c r="D112" s="249">
        <v>109</v>
      </c>
      <c r="E112" s="308">
        <f>IF($R112=1,"",VLOOKUP($D112,'随時①-2'!$D$4:$L$23,2))</f>
        <v>0</v>
      </c>
      <c r="F112" s="308">
        <f>IF($R112=1,"取消し",VLOOKUP($D112,'随時①-2'!$D$4:$L$23,3))</f>
        <v>0</v>
      </c>
      <c r="G112" s="315">
        <f>IF($R112=1,,VLOOKUP($D112,'随時①-2'!$D$4:$L$23,4))</f>
        <v>0</v>
      </c>
      <c r="H112" s="316">
        <f>IF($R112=1,,VLOOKUP($D112,'随時①-2'!$D$4:$L$23,5))</f>
        <v>0</v>
      </c>
      <c r="I112" s="316">
        <f>IF($R112=1,,VLOOKUP($D112,'随時①-2'!$D$4:$L$23,6))</f>
        <v>0</v>
      </c>
      <c r="J112" s="315">
        <f>IF($R112=1,,VLOOKUP($D112,'随時①-2'!$D$4:$L$23,7))</f>
        <v>0</v>
      </c>
      <c r="K112" s="312">
        <f t="shared" si="14"/>
        <v>0</v>
      </c>
      <c r="L112" s="313">
        <f t="shared" si="15"/>
        <v>0</v>
      </c>
      <c r="M112" s="314">
        <f t="shared" si="16"/>
        <v>0</v>
      </c>
      <c r="N112" s="314">
        <f t="shared" si="17"/>
        <v>0</v>
      </c>
      <c r="O112" s="303">
        <f t="shared" si="11"/>
        <v>0</v>
      </c>
      <c r="P112" s="304">
        <f>IF($R112=1,"",VLOOKUP($D112,'随時①-2'!$D$4:$L$23,8))</f>
        <v>0</v>
      </c>
      <c r="Q112" s="305">
        <f>IF($R112=1,"",VLOOKUP($D112,'随時①-2'!$D$4:$L$23,9))</f>
        <v>0</v>
      </c>
      <c r="R112" s="24">
        <f>IF(ISNA(MATCH($D112,'随時②-2'!$D$4:$D$18,0)),0,1)</f>
        <v>0</v>
      </c>
      <c r="S112" s="61" t="str">
        <f t="shared" si="10"/>
        <v/>
      </c>
      <c r="T112" s="61" t="str">
        <f t="shared" si="12"/>
        <v/>
      </c>
      <c r="U112" s="5" t="str">
        <f t="shared" si="13"/>
        <v/>
      </c>
    </row>
    <row r="113" spans="1:21" ht="13.5" customHeight="1" x14ac:dyDescent="0.15">
      <c r="A113" s="331">
        <f>'随時①-2'!A13</f>
        <v>0</v>
      </c>
      <c r="B113" s="332">
        <f>'随時①-2'!B13</f>
        <v>0</v>
      </c>
      <c r="C113" s="475">
        <f>'随時①-2'!C13</f>
        <v>0</v>
      </c>
      <c r="D113" s="249">
        <v>110</v>
      </c>
      <c r="E113" s="308">
        <f>IF($R113=1,"",VLOOKUP($D113,'随時①-2'!$D$4:$L$23,2))</f>
        <v>0</v>
      </c>
      <c r="F113" s="308">
        <f>IF($R113=1,"取消し",VLOOKUP($D113,'随時①-2'!$D$4:$L$23,3))</f>
        <v>0</v>
      </c>
      <c r="G113" s="315">
        <f>IF($R113=1,,VLOOKUP($D113,'随時①-2'!$D$4:$L$23,4))</f>
        <v>0</v>
      </c>
      <c r="H113" s="316">
        <f>IF($R113=1,,VLOOKUP($D113,'随時①-2'!$D$4:$L$23,5))</f>
        <v>0</v>
      </c>
      <c r="I113" s="316">
        <f>IF($R113=1,,VLOOKUP($D113,'随時①-2'!$D$4:$L$23,6))</f>
        <v>0</v>
      </c>
      <c r="J113" s="315">
        <f>IF($R113=1,,VLOOKUP($D113,'随時①-2'!$D$4:$L$23,7))</f>
        <v>0</v>
      </c>
      <c r="K113" s="312">
        <f t="shared" si="14"/>
        <v>0</v>
      </c>
      <c r="L113" s="313">
        <f t="shared" si="15"/>
        <v>0</v>
      </c>
      <c r="M113" s="314">
        <f t="shared" si="16"/>
        <v>0</v>
      </c>
      <c r="N113" s="314">
        <f t="shared" si="17"/>
        <v>0</v>
      </c>
      <c r="O113" s="303">
        <f t="shared" si="11"/>
        <v>0</v>
      </c>
      <c r="P113" s="304">
        <f>IF($R113=1,"",VLOOKUP($D113,'随時①-2'!$D$4:$L$23,8))</f>
        <v>0</v>
      </c>
      <c r="Q113" s="305">
        <f>IF($R113=1,"",VLOOKUP($D113,'随時①-2'!$D$4:$L$23,9))</f>
        <v>0</v>
      </c>
      <c r="R113" s="24">
        <f>IF(ISNA(MATCH($D113,'随時②-2'!$D$4:$D$18,0)),0,1)</f>
        <v>0</v>
      </c>
      <c r="S113" s="61" t="str">
        <f t="shared" si="10"/>
        <v/>
      </c>
      <c r="T113" s="61" t="str">
        <f t="shared" si="12"/>
        <v/>
      </c>
      <c r="U113" s="5" t="str">
        <f t="shared" si="13"/>
        <v/>
      </c>
    </row>
    <row r="114" spans="1:21" ht="13.5" customHeight="1" x14ac:dyDescent="0.15">
      <c r="A114" s="331">
        <f>'随時①-2'!A14</f>
        <v>0</v>
      </c>
      <c r="B114" s="332">
        <f>'随時①-2'!B14</f>
        <v>0</v>
      </c>
      <c r="C114" s="475">
        <f>'随時①-2'!C14</f>
        <v>0</v>
      </c>
      <c r="D114" s="249">
        <v>111</v>
      </c>
      <c r="E114" s="308">
        <f>IF($R114=1,"",VLOOKUP($D114,'随時①-2'!$D$4:$L$23,2))</f>
        <v>0</v>
      </c>
      <c r="F114" s="308">
        <f>IF($R114=1,"取消し",VLOOKUP($D114,'随時①-2'!$D$4:$L$23,3))</f>
        <v>0</v>
      </c>
      <c r="G114" s="315">
        <f>IF($R114=1,,VLOOKUP($D114,'随時①-2'!$D$4:$L$23,4))</f>
        <v>0</v>
      </c>
      <c r="H114" s="316">
        <f>IF($R114=1,,VLOOKUP($D114,'随時①-2'!$D$4:$L$23,5))</f>
        <v>0</v>
      </c>
      <c r="I114" s="316">
        <f>IF($R114=1,,VLOOKUP($D114,'随時①-2'!$D$4:$L$23,6))</f>
        <v>0</v>
      </c>
      <c r="J114" s="315">
        <f>IF($R114=1,,VLOOKUP($D114,'随時①-2'!$D$4:$L$23,7))</f>
        <v>0</v>
      </c>
      <c r="K114" s="312">
        <f t="shared" si="14"/>
        <v>0</v>
      </c>
      <c r="L114" s="313">
        <f t="shared" si="15"/>
        <v>0</v>
      </c>
      <c r="M114" s="314">
        <f t="shared" si="16"/>
        <v>0</v>
      </c>
      <c r="N114" s="314">
        <f t="shared" si="17"/>
        <v>0</v>
      </c>
      <c r="O114" s="303">
        <f t="shared" si="11"/>
        <v>0</v>
      </c>
      <c r="P114" s="304">
        <f>IF($R114=1,"",VLOOKUP($D114,'随時①-2'!$D$4:$L$23,8))</f>
        <v>0</v>
      </c>
      <c r="Q114" s="305">
        <f>IF($R114=1,"",VLOOKUP($D114,'随時①-2'!$D$4:$L$23,9))</f>
        <v>0</v>
      </c>
      <c r="R114" s="24">
        <f>IF(ISNA(MATCH($D114,'随時②-2'!$D$4:$D$18,0)),0,1)</f>
        <v>0</v>
      </c>
      <c r="S114" s="61" t="str">
        <f t="shared" si="10"/>
        <v/>
      </c>
      <c r="T114" s="61" t="str">
        <f t="shared" si="12"/>
        <v/>
      </c>
      <c r="U114" s="5" t="str">
        <f t="shared" si="13"/>
        <v/>
      </c>
    </row>
    <row r="115" spans="1:21" ht="13.5" customHeight="1" x14ac:dyDescent="0.15">
      <c r="A115" s="331">
        <f>'随時①-2'!A15</f>
        <v>0</v>
      </c>
      <c r="B115" s="332">
        <f>'随時①-2'!B15</f>
        <v>0</v>
      </c>
      <c r="C115" s="475">
        <f>'随時①-2'!C15</f>
        <v>0</v>
      </c>
      <c r="D115" s="249">
        <v>112</v>
      </c>
      <c r="E115" s="308">
        <f>IF($R115=1,"",VLOOKUP($D115,'随時①-2'!$D$4:$L$23,2))</f>
        <v>0</v>
      </c>
      <c r="F115" s="308">
        <f>IF($R115=1,"取消し",VLOOKUP($D115,'随時①-2'!$D$4:$L$23,3))</f>
        <v>0</v>
      </c>
      <c r="G115" s="315">
        <f>IF($R115=1,,VLOOKUP($D115,'随時①-2'!$D$4:$L$23,4))</f>
        <v>0</v>
      </c>
      <c r="H115" s="316">
        <f>IF($R115=1,,VLOOKUP($D115,'随時①-2'!$D$4:$L$23,5))</f>
        <v>0</v>
      </c>
      <c r="I115" s="316">
        <f>IF($R115=1,,VLOOKUP($D115,'随時①-2'!$D$4:$L$23,6))</f>
        <v>0</v>
      </c>
      <c r="J115" s="315">
        <f>IF($R115=1,,VLOOKUP($D115,'随時①-2'!$D$4:$L$23,7))</f>
        <v>0</v>
      </c>
      <c r="K115" s="312">
        <f t="shared" si="14"/>
        <v>0</v>
      </c>
      <c r="L115" s="313">
        <f t="shared" si="15"/>
        <v>0</v>
      </c>
      <c r="M115" s="314">
        <f t="shared" si="16"/>
        <v>0</v>
      </c>
      <c r="N115" s="314">
        <f t="shared" si="17"/>
        <v>0</v>
      </c>
      <c r="O115" s="303">
        <f t="shared" si="11"/>
        <v>0</v>
      </c>
      <c r="P115" s="304">
        <f>IF($R115=1,"",VLOOKUP($D115,'随時①-2'!$D$4:$L$23,8))</f>
        <v>0</v>
      </c>
      <c r="Q115" s="305">
        <f>IF($R115=1,"",VLOOKUP($D115,'随時①-2'!$D$4:$L$23,9))</f>
        <v>0</v>
      </c>
      <c r="R115" s="24">
        <f>IF(ISNA(MATCH($D115,'随時②-2'!$D$4:$D$18,0)),0,1)</f>
        <v>0</v>
      </c>
      <c r="S115" s="61" t="str">
        <f t="shared" si="10"/>
        <v/>
      </c>
      <c r="T115" s="61" t="str">
        <f t="shared" si="12"/>
        <v/>
      </c>
      <c r="U115" s="5" t="str">
        <f t="shared" si="13"/>
        <v/>
      </c>
    </row>
    <row r="116" spans="1:21" ht="13.5" customHeight="1" x14ac:dyDescent="0.15">
      <c r="A116" s="331">
        <f>'随時①-2'!A16</f>
        <v>0</v>
      </c>
      <c r="B116" s="332">
        <f>'随時①-2'!B16</f>
        <v>0</v>
      </c>
      <c r="C116" s="475">
        <f>'随時①-2'!C16</f>
        <v>0</v>
      </c>
      <c r="D116" s="249">
        <v>113</v>
      </c>
      <c r="E116" s="308">
        <f>IF($R116=1,"",VLOOKUP($D116,'随時①-2'!$D$4:$L$23,2))</f>
        <v>0</v>
      </c>
      <c r="F116" s="308">
        <f>IF($R116=1,"取消し",VLOOKUP($D116,'随時①-2'!$D$4:$L$23,3))</f>
        <v>0</v>
      </c>
      <c r="G116" s="315">
        <f>IF($R116=1,,VLOOKUP($D116,'随時①-2'!$D$4:$L$23,4))</f>
        <v>0</v>
      </c>
      <c r="H116" s="316">
        <f>IF($R116=1,,VLOOKUP($D116,'随時①-2'!$D$4:$L$23,5))</f>
        <v>0</v>
      </c>
      <c r="I116" s="316">
        <f>IF($R116=1,,VLOOKUP($D116,'随時①-2'!$D$4:$L$23,6))</f>
        <v>0</v>
      </c>
      <c r="J116" s="315">
        <f>IF($R116=1,,VLOOKUP($D116,'随時①-2'!$D$4:$L$23,7))</f>
        <v>0</v>
      </c>
      <c r="K116" s="312">
        <f t="shared" si="14"/>
        <v>0</v>
      </c>
      <c r="L116" s="313">
        <f t="shared" si="15"/>
        <v>0</v>
      </c>
      <c r="M116" s="314">
        <f t="shared" si="16"/>
        <v>0</v>
      </c>
      <c r="N116" s="314">
        <f t="shared" si="17"/>
        <v>0</v>
      </c>
      <c r="O116" s="303">
        <f t="shared" si="11"/>
        <v>0</v>
      </c>
      <c r="P116" s="304">
        <f>IF($R116=1,"",VLOOKUP($D116,'随時①-2'!$D$4:$L$23,8))</f>
        <v>0</v>
      </c>
      <c r="Q116" s="305">
        <f>IF($R116=1,"",VLOOKUP($D116,'随時①-2'!$D$4:$L$23,9))</f>
        <v>0</v>
      </c>
      <c r="R116" s="24">
        <f>IF(ISNA(MATCH($D116,'随時②-2'!$D$4:$D$18,0)),0,1)</f>
        <v>0</v>
      </c>
      <c r="S116" s="61" t="str">
        <f t="shared" si="10"/>
        <v/>
      </c>
      <c r="T116" s="61" t="str">
        <f t="shared" si="12"/>
        <v/>
      </c>
      <c r="U116" s="5" t="str">
        <f t="shared" si="13"/>
        <v/>
      </c>
    </row>
    <row r="117" spans="1:21" ht="13.5" customHeight="1" x14ac:dyDescent="0.15">
      <c r="A117" s="331">
        <f>'随時①-2'!A17</f>
        <v>0</v>
      </c>
      <c r="B117" s="332">
        <f>'随時①-2'!B17</f>
        <v>0</v>
      </c>
      <c r="C117" s="475">
        <f>'随時①-2'!C17</f>
        <v>0</v>
      </c>
      <c r="D117" s="249">
        <v>114</v>
      </c>
      <c r="E117" s="308">
        <f>IF($R117=1,"",VLOOKUP($D117,'随時①-2'!$D$4:$L$23,2))</f>
        <v>0</v>
      </c>
      <c r="F117" s="308">
        <f>IF($R117=1,"取消し",VLOOKUP($D117,'随時①-2'!$D$4:$L$23,3))</f>
        <v>0</v>
      </c>
      <c r="G117" s="315">
        <f>IF($R117=1,,VLOOKUP($D117,'随時①-2'!$D$4:$L$23,4))</f>
        <v>0</v>
      </c>
      <c r="H117" s="316">
        <f>IF($R117=1,,VLOOKUP($D117,'随時①-2'!$D$4:$L$23,5))</f>
        <v>0</v>
      </c>
      <c r="I117" s="316">
        <f>IF($R117=1,,VLOOKUP($D117,'随時①-2'!$D$4:$L$23,6))</f>
        <v>0</v>
      </c>
      <c r="J117" s="315">
        <f>IF($R117=1,,VLOOKUP($D117,'随時①-2'!$D$4:$L$23,7))</f>
        <v>0</v>
      </c>
      <c r="K117" s="312">
        <f t="shared" si="14"/>
        <v>0</v>
      </c>
      <c r="L117" s="313">
        <f t="shared" si="15"/>
        <v>0</v>
      </c>
      <c r="M117" s="314">
        <f t="shared" si="16"/>
        <v>0</v>
      </c>
      <c r="N117" s="314">
        <f t="shared" si="17"/>
        <v>0</v>
      </c>
      <c r="O117" s="303">
        <f t="shared" si="11"/>
        <v>0</v>
      </c>
      <c r="P117" s="304">
        <f>IF($R117=1,"",VLOOKUP($D117,'随時①-2'!$D$4:$L$23,8))</f>
        <v>0</v>
      </c>
      <c r="Q117" s="305">
        <f>IF($R117=1,"",VLOOKUP($D117,'随時①-2'!$D$4:$L$23,9))</f>
        <v>0</v>
      </c>
      <c r="R117" s="24">
        <f>IF(ISNA(MATCH($D117,'随時②-2'!$D$4:$D$18,0)),0,1)</f>
        <v>0</v>
      </c>
      <c r="S117" s="61" t="str">
        <f t="shared" si="10"/>
        <v/>
      </c>
      <c r="T117" s="61" t="str">
        <f t="shared" si="12"/>
        <v/>
      </c>
      <c r="U117" s="5" t="str">
        <f t="shared" si="13"/>
        <v/>
      </c>
    </row>
    <row r="118" spans="1:21" ht="13.5" customHeight="1" x14ac:dyDescent="0.15">
      <c r="A118" s="331">
        <f>'随時①-2'!A18</f>
        <v>0</v>
      </c>
      <c r="B118" s="332">
        <f>'随時①-2'!B18</f>
        <v>0</v>
      </c>
      <c r="C118" s="475">
        <f>'随時①-2'!C18</f>
        <v>0</v>
      </c>
      <c r="D118" s="249">
        <v>115</v>
      </c>
      <c r="E118" s="308">
        <f>IF($R118=1,"",VLOOKUP($D118,'随時①-2'!$D$4:$L$23,2))</f>
        <v>0</v>
      </c>
      <c r="F118" s="308">
        <f>IF($R118=1,"取消し",VLOOKUP($D118,'随時①-2'!$D$4:$L$23,3))</f>
        <v>0</v>
      </c>
      <c r="G118" s="315">
        <f>IF($R118=1,,VLOOKUP($D118,'随時①-2'!$D$4:$L$23,4))</f>
        <v>0</v>
      </c>
      <c r="H118" s="316">
        <f>IF($R118=1,,VLOOKUP($D118,'随時①-2'!$D$4:$L$23,5))</f>
        <v>0</v>
      </c>
      <c r="I118" s="316">
        <f>IF($R118=1,,VLOOKUP($D118,'随時①-2'!$D$4:$L$23,6))</f>
        <v>0</v>
      </c>
      <c r="J118" s="315">
        <f>IF($R118=1,,VLOOKUP($D118,'随時①-2'!$D$4:$L$23,7))</f>
        <v>0</v>
      </c>
      <c r="K118" s="312">
        <f t="shared" si="14"/>
        <v>0</v>
      </c>
      <c r="L118" s="313">
        <f t="shared" si="15"/>
        <v>0</v>
      </c>
      <c r="M118" s="314">
        <f t="shared" si="16"/>
        <v>0</v>
      </c>
      <c r="N118" s="314">
        <f t="shared" si="17"/>
        <v>0</v>
      </c>
      <c r="O118" s="303">
        <f t="shared" si="11"/>
        <v>0</v>
      </c>
      <c r="P118" s="304">
        <f>IF($R118=1,"",VLOOKUP($D118,'随時①-2'!$D$4:$L$23,8))</f>
        <v>0</v>
      </c>
      <c r="Q118" s="305">
        <f>IF($R118=1,"",VLOOKUP($D118,'随時①-2'!$D$4:$L$23,9))</f>
        <v>0</v>
      </c>
      <c r="R118" s="24">
        <f>IF(ISNA(MATCH($D118,'随時②-2'!$D$4:$D$18,0)),0,1)</f>
        <v>0</v>
      </c>
      <c r="S118" s="61" t="str">
        <f t="shared" si="10"/>
        <v/>
      </c>
      <c r="T118" s="61" t="str">
        <f t="shared" si="12"/>
        <v/>
      </c>
      <c r="U118" s="5" t="str">
        <f t="shared" si="13"/>
        <v/>
      </c>
    </row>
    <row r="119" spans="1:21" ht="13.5" customHeight="1" x14ac:dyDescent="0.15">
      <c r="A119" s="331">
        <f>'随時①-2'!A19</f>
        <v>0</v>
      </c>
      <c r="B119" s="332">
        <f>'随時①-2'!B19</f>
        <v>0</v>
      </c>
      <c r="C119" s="475">
        <f>'随時①-2'!C19</f>
        <v>0</v>
      </c>
      <c r="D119" s="249">
        <v>116</v>
      </c>
      <c r="E119" s="308">
        <f>IF($R119=1,"",VLOOKUP($D119,'随時①-2'!$D$4:$L$23,2))</f>
        <v>0</v>
      </c>
      <c r="F119" s="308">
        <f>IF($R119=1,"取消し",VLOOKUP($D119,'随時①-2'!$D$4:$L$23,3))</f>
        <v>0</v>
      </c>
      <c r="G119" s="315">
        <f>IF($R119=1,,VLOOKUP($D119,'随時①-2'!$D$4:$L$23,4))</f>
        <v>0</v>
      </c>
      <c r="H119" s="316">
        <f>IF($R119=1,,VLOOKUP($D119,'随時①-2'!$D$4:$L$23,5))</f>
        <v>0</v>
      </c>
      <c r="I119" s="316">
        <f>IF($R119=1,,VLOOKUP($D119,'随時①-2'!$D$4:$L$23,6))</f>
        <v>0</v>
      </c>
      <c r="J119" s="315">
        <f>IF($R119=1,,VLOOKUP($D119,'随時①-2'!$D$4:$L$23,7))</f>
        <v>0</v>
      </c>
      <c r="K119" s="312">
        <f t="shared" si="14"/>
        <v>0</v>
      </c>
      <c r="L119" s="313">
        <f t="shared" si="15"/>
        <v>0</v>
      </c>
      <c r="M119" s="314">
        <f t="shared" si="16"/>
        <v>0</v>
      </c>
      <c r="N119" s="314">
        <f t="shared" si="17"/>
        <v>0</v>
      </c>
      <c r="O119" s="303">
        <f t="shared" si="11"/>
        <v>0</v>
      </c>
      <c r="P119" s="304">
        <f>IF($R119=1,"",VLOOKUP($D119,'随時①-2'!$D$4:$L$23,8))</f>
        <v>0</v>
      </c>
      <c r="Q119" s="305">
        <f>IF($R119=1,"",VLOOKUP($D119,'随時①-2'!$D$4:$L$23,9))</f>
        <v>0</v>
      </c>
      <c r="R119" s="24">
        <f>IF(ISNA(MATCH($D119,'随時②-2'!$D$4:$D$18,0)),0,1)</f>
        <v>0</v>
      </c>
      <c r="S119" s="61" t="str">
        <f t="shared" si="10"/>
        <v/>
      </c>
      <c r="T119" s="61" t="str">
        <f t="shared" si="12"/>
        <v/>
      </c>
      <c r="U119" s="5" t="str">
        <f t="shared" si="13"/>
        <v/>
      </c>
    </row>
    <row r="120" spans="1:21" ht="13.5" customHeight="1" x14ac:dyDescent="0.15">
      <c r="A120" s="331">
        <f>'随時①-2'!A20</f>
        <v>0</v>
      </c>
      <c r="B120" s="332">
        <f>'随時①-2'!B20</f>
        <v>0</v>
      </c>
      <c r="C120" s="475">
        <f>'随時①-2'!C20</f>
        <v>0</v>
      </c>
      <c r="D120" s="249">
        <v>117</v>
      </c>
      <c r="E120" s="308">
        <f>IF($R120=1,"",VLOOKUP($D120,'随時①-2'!$D$4:$L$23,2))</f>
        <v>0</v>
      </c>
      <c r="F120" s="308">
        <f>IF($R120=1,"取消し",VLOOKUP($D120,'随時①-2'!$D$4:$L$23,3))</f>
        <v>0</v>
      </c>
      <c r="G120" s="315">
        <f>IF($R120=1,,VLOOKUP($D120,'随時①-2'!$D$4:$L$23,4))</f>
        <v>0</v>
      </c>
      <c r="H120" s="316">
        <f>IF($R120=1,,VLOOKUP($D120,'随時①-2'!$D$4:$L$23,5))</f>
        <v>0</v>
      </c>
      <c r="I120" s="316">
        <f>IF($R120=1,,VLOOKUP($D120,'随時①-2'!$D$4:$L$23,6))</f>
        <v>0</v>
      </c>
      <c r="J120" s="315">
        <f>IF($R120=1,,VLOOKUP($D120,'随時①-2'!$D$4:$L$23,7))</f>
        <v>0</v>
      </c>
      <c r="K120" s="312">
        <f t="shared" si="14"/>
        <v>0</v>
      </c>
      <c r="L120" s="313">
        <f t="shared" si="15"/>
        <v>0</v>
      </c>
      <c r="M120" s="314">
        <f t="shared" si="16"/>
        <v>0</v>
      </c>
      <c r="N120" s="314">
        <f t="shared" si="17"/>
        <v>0</v>
      </c>
      <c r="O120" s="303">
        <f t="shared" si="11"/>
        <v>0</v>
      </c>
      <c r="P120" s="304">
        <f>IF($R120=1,"",VLOOKUP($D120,'随時①-2'!$D$4:$L$23,8))</f>
        <v>0</v>
      </c>
      <c r="Q120" s="305">
        <f>IF($R120=1,"",VLOOKUP($D120,'随時①-2'!$D$4:$L$23,9))</f>
        <v>0</v>
      </c>
      <c r="R120" s="24">
        <f>IF(ISNA(MATCH($D120,'随時②-2'!$D$4:$D$18,0)),0,1)</f>
        <v>0</v>
      </c>
      <c r="S120" s="61" t="str">
        <f t="shared" si="10"/>
        <v/>
      </c>
      <c r="T120" s="61" t="str">
        <f t="shared" si="12"/>
        <v/>
      </c>
      <c r="U120" s="5" t="str">
        <f t="shared" si="13"/>
        <v/>
      </c>
    </row>
    <row r="121" spans="1:21" ht="13.5" customHeight="1" x14ac:dyDescent="0.15">
      <c r="A121" s="331">
        <f>'随時①-2'!A21</f>
        <v>0</v>
      </c>
      <c r="B121" s="332">
        <f>'随時①-2'!B21</f>
        <v>0</v>
      </c>
      <c r="C121" s="475">
        <f>'随時①-2'!C21</f>
        <v>0</v>
      </c>
      <c r="D121" s="249">
        <v>118</v>
      </c>
      <c r="E121" s="308">
        <f>IF($R121=1,"",VLOOKUP($D121,'随時①-2'!$D$4:$L$23,2))</f>
        <v>0</v>
      </c>
      <c r="F121" s="308">
        <f>IF($R121=1,"取消し",VLOOKUP($D121,'随時①-2'!$D$4:$L$23,3))</f>
        <v>0</v>
      </c>
      <c r="G121" s="315">
        <f>IF($R121=1,,VLOOKUP($D121,'随時①-2'!$D$4:$L$23,4))</f>
        <v>0</v>
      </c>
      <c r="H121" s="316">
        <f>IF($R121=1,,VLOOKUP($D121,'随時①-2'!$D$4:$L$23,5))</f>
        <v>0</v>
      </c>
      <c r="I121" s="316">
        <f>IF($R121=1,,VLOOKUP($D121,'随時①-2'!$D$4:$L$23,6))</f>
        <v>0</v>
      </c>
      <c r="J121" s="315">
        <f>IF($R121=1,,VLOOKUP($D121,'随時①-2'!$D$4:$L$23,7))</f>
        <v>0</v>
      </c>
      <c r="K121" s="312">
        <f t="shared" si="14"/>
        <v>0</v>
      </c>
      <c r="L121" s="313">
        <f t="shared" si="15"/>
        <v>0</v>
      </c>
      <c r="M121" s="314">
        <f t="shared" si="16"/>
        <v>0</v>
      </c>
      <c r="N121" s="314">
        <f t="shared" si="17"/>
        <v>0</v>
      </c>
      <c r="O121" s="303">
        <f t="shared" si="11"/>
        <v>0</v>
      </c>
      <c r="P121" s="304">
        <f>IF($R121=1,"",VLOOKUP($D121,'随時①-2'!$D$4:$L$23,8))</f>
        <v>0</v>
      </c>
      <c r="Q121" s="305">
        <f>IF($R121=1,"",VLOOKUP($D121,'随時①-2'!$D$4:$L$23,9))</f>
        <v>0</v>
      </c>
      <c r="R121" s="24">
        <f>IF(ISNA(MATCH($D121,'随時②-2'!$D$4:$D$18,0)),0,1)</f>
        <v>0</v>
      </c>
      <c r="S121" s="61" t="str">
        <f t="shared" si="10"/>
        <v/>
      </c>
      <c r="T121" s="61" t="str">
        <f t="shared" si="12"/>
        <v/>
      </c>
      <c r="U121" s="5" t="str">
        <f t="shared" si="13"/>
        <v/>
      </c>
    </row>
    <row r="122" spans="1:21" ht="13.5" customHeight="1" x14ac:dyDescent="0.15">
      <c r="A122" s="331">
        <f>'随時①-2'!A22</f>
        <v>0</v>
      </c>
      <c r="B122" s="332">
        <f>'随時①-2'!B22</f>
        <v>0</v>
      </c>
      <c r="C122" s="475">
        <f>'随時①-2'!C22</f>
        <v>0</v>
      </c>
      <c r="D122" s="249">
        <v>119</v>
      </c>
      <c r="E122" s="308">
        <f>IF($R122=1,"",VLOOKUP($D122,'随時①-2'!$D$4:$L$23,2))</f>
        <v>0</v>
      </c>
      <c r="F122" s="308">
        <f>IF($R122=1,"取消し",VLOOKUP($D122,'随時①-2'!$D$4:$L$23,3))</f>
        <v>0</v>
      </c>
      <c r="G122" s="315">
        <f>IF($R122=1,,VLOOKUP($D122,'随時①-2'!$D$4:$L$23,4))</f>
        <v>0</v>
      </c>
      <c r="H122" s="316">
        <f>IF($R122=1,,VLOOKUP($D122,'随時①-2'!$D$4:$L$23,5))</f>
        <v>0</v>
      </c>
      <c r="I122" s="316">
        <f>IF($R122=1,,VLOOKUP($D122,'随時①-2'!$D$4:$L$23,6))</f>
        <v>0</v>
      </c>
      <c r="J122" s="315">
        <f>IF($R122=1,,VLOOKUP($D122,'随時①-2'!$D$4:$L$23,7))</f>
        <v>0</v>
      </c>
      <c r="K122" s="312">
        <f t="shared" si="14"/>
        <v>0</v>
      </c>
      <c r="L122" s="313">
        <f t="shared" si="15"/>
        <v>0</v>
      </c>
      <c r="M122" s="314">
        <f t="shared" si="16"/>
        <v>0</v>
      </c>
      <c r="N122" s="314">
        <f t="shared" si="17"/>
        <v>0</v>
      </c>
      <c r="O122" s="303">
        <f t="shared" si="11"/>
        <v>0</v>
      </c>
      <c r="P122" s="304">
        <f>IF($R122=1,"",VLOOKUP($D122,'随時①-2'!$D$4:$L$23,8))</f>
        <v>0</v>
      </c>
      <c r="Q122" s="305">
        <f>IF($R122=1,"",VLOOKUP($D122,'随時①-2'!$D$4:$L$23,9))</f>
        <v>0</v>
      </c>
      <c r="R122" s="24">
        <f>IF(ISNA(MATCH($D122,'随時②-2'!$D$4:$D$18,0)),0,1)</f>
        <v>0</v>
      </c>
      <c r="S122" s="61" t="str">
        <f t="shared" si="10"/>
        <v/>
      </c>
      <c r="T122" s="61" t="str">
        <f t="shared" si="12"/>
        <v/>
      </c>
      <c r="U122" s="5" t="str">
        <f t="shared" si="13"/>
        <v/>
      </c>
    </row>
    <row r="123" spans="1:21" ht="13.5" customHeight="1" x14ac:dyDescent="0.15">
      <c r="A123" s="318">
        <f>'随時①-2'!A23</f>
        <v>0</v>
      </c>
      <c r="B123" s="319">
        <f>'随時①-2'!B23</f>
        <v>0</v>
      </c>
      <c r="C123" s="474">
        <f>'随時①-2'!C23</f>
        <v>0</v>
      </c>
      <c r="D123" s="320">
        <v>120</v>
      </c>
      <c r="E123" s="321">
        <f>IF($R123=1,"",VLOOKUP($D123,'随時①-2'!$D$4:$L$23,2))</f>
        <v>0</v>
      </c>
      <c r="F123" s="321">
        <f>IF($R123=1,"取消し",VLOOKUP($D123,'随時①-2'!$D$4:$L$23,3))</f>
        <v>0</v>
      </c>
      <c r="G123" s="322">
        <f>IF($R123=1,,VLOOKUP($D123,'随時①-2'!$D$4:$L$23,4))</f>
        <v>0</v>
      </c>
      <c r="H123" s="323">
        <f>IF($R123=1,,VLOOKUP($D123,'随時①-2'!$D$4:$L$23,5))</f>
        <v>0</v>
      </c>
      <c r="I123" s="323">
        <f>IF($R123=1,,VLOOKUP($D123,'随時①-2'!$D$4:$L$23,6))</f>
        <v>0</v>
      </c>
      <c r="J123" s="322">
        <f>IF($R123=1,,VLOOKUP($D123,'随時①-2'!$D$4:$L$23,7))</f>
        <v>0</v>
      </c>
      <c r="K123" s="325">
        <f t="shared" si="14"/>
        <v>0</v>
      </c>
      <c r="L123" s="326">
        <f t="shared" si="15"/>
        <v>0</v>
      </c>
      <c r="M123" s="327">
        <f t="shared" si="16"/>
        <v>0</v>
      </c>
      <c r="N123" s="327">
        <f t="shared" si="17"/>
        <v>0</v>
      </c>
      <c r="O123" s="328">
        <f t="shared" si="11"/>
        <v>0</v>
      </c>
      <c r="P123" s="329">
        <f>IF($R123=1,"",VLOOKUP($D123,'随時①-2'!$D$4:$L$23,8))</f>
        <v>0</v>
      </c>
      <c r="Q123" s="330">
        <f>IF($R123=1,"",VLOOKUP($D123,'随時①-2'!$D$4:$L$23,9))</f>
        <v>0</v>
      </c>
      <c r="R123" s="24">
        <f>IF(ISNA(MATCH($D123,'随時②-2'!$D$4:$D$18,0)),0,1)</f>
        <v>0</v>
      </c>
      <c r="S123" s="61" t="str">
        <f t="shared" si="10"/>
        <v/>
      </c>
      <c r="T123" s="61" t="str">
        <f t="shared" si="12"/>
        <v/>
      </c>
      <c r="U123" s="5" t="str">
        <f t="shared" si="13"/>
        <v/>
      </c>
    </row>
    <row r="124" spans="1:21" ht="13.5" customHeight="1" x14ac:dyDescent="0.15">
      <c r="A124" s="331">
        <f>'随時②-2'!A21</f>
        <v>4</v>
      </c>
      <c r="B124" s="332" t="str">
        <f>'随時②-2'!B21</f>
        <v>1-(1)-(1)</v>
      </c>
      <c r="C124" s="475" t="str">
        <f>'随時②-2'!C21</f>
        <v>「主体的、対話的で深い学び」をめざした授業改善</v>
      </c>
      <c r="D124" s="258">
        <v>201</v>
      </c>
      <c r="E124" s="309" t="str">
        <f>IF($R124=1,"",VLOOKUP($D124,'随時②-2'!$D$21:$L$35,2))</f>
        <v>委託料</v>
      </c>
      <c r="F124" s="309" t="str">
        <f>IF($R124=1,"取消し",VLOOKUP($D124,'随時②-2'!$D$21:$L$35,3))</f>
        <v>授業料アンケート</v>
      </c>
      <c r="G124" s="219">
        <f>IF($R124=1,,VLOOKUP($D124,'随時②-2'!$D$21:$L$35,4))</f>
        <v>41420</v>
      </c>
      <c r="H124" s="310">
        <f>IF($R124=1,,VLOOKUP($D124,'随時②-2'!$D$21:$L$35,5))</f>
        <v>1</v>
      </c>
      <c r="I124" s="310">
        <f>IF($R124=1,,VLOOKUP($D124,'随時②-2'!$D$21:$L$35,6))</f>
        <v>1</v>
      </c>
      <c r="J124" s="311">
        <f>IF($R124=1,,VLOOKUP($D124,'随時②-2'!$D$21:$L$35,7))</f>
        <v>41420</v>
      </c>
      <c r="K124" s="333" t="str">
        <f t="shared" si="14"/>
        <v>授業料アンケート</v>
      </c>
      <c r="L124" s="334">
        <f t="shared" si="15"/>
        <v>41420</v>
      </c>
      <c r="M124" s="302">
        <f t="shared" si="16"/>
        <v>1</v>
      </c>
      <c r="N124" s="302">
        <f t="shared" si="17"/>
        <v>1</v>
      </c>
      <c r="O124" s="336">
        <f t="shared" si="11"/>
        <v>41420</v>
      </c>
      <c r="P124" s="337">
        <f>IF($R124=1,"",VLOOKUP($D124,'随時②-2'!$D$21:$L$35,8))</f>
        <v>0</v>
      </c>
      <c r="Q124" s="338">
        <f>IF($R124=1,"",VLOOKUP($D124,'随時②-2'!$D$21:$L$35,9))</f>
        <v>0</v>
      </c>
      <c r="R124" s="24">
        <f>IF(ISNA(MATCH($D124,'随時②-2'!$D$4:$D$18,0)),0,1)</f>
        <v>0</v>
      </c>
      <c r="S124" s="61" t="str">
        <f t="shared" si="10"/>
        <v/>
      </c>
      <c r="T124" s="61" t="str">
        <f t="shared" si="12"/>
        <v/>
      </c>
      <c r="U124" s="5">
        <f t="shared" si="13"/>
        <v>6</v>
      </c>
    </row>
    <row r="125" spans="1:21" ht="13.5" customHeight="1" x14ac:dyDescent="0.15">
      <c r="A125" s="306">
        <f>'随時②-2'!A22</f>
        <v>0</v>
      </c>
      <c r="B125" s="307">
        <f>'随時②-2'!B22</f>
        <v>0</v>
      </c>
      <c r="C125" s="473">
        <f>'随時②-2'!C22</f>
        <v>0</v>
      </c>
      <c r="D125" s="249">
        <v>202</v>
      </c>
      <c r="E125" s="308">
        <f>IF($R125=1,"",VLOOKUP($D125,'随時②-2'!$D$21:$L$35,2))</f>
        <v>0</v>
      </c>
      <c r="F125" s="308">
        <f>IF($R125=1,"取消し",VLOOKUP($D125,'随時②-2'!$D$21:$L$35,3))</f>
        <v>0</v>
      </c>
      <c r="G125" s="315">
        <f>IF($R125=1,,VLOOKUP($D125,'随時②-2'!$D$21:$L$35,4))</f>
        <v>0</v>
      </c>
      <c r="H125" s="316">
        <f>IF($R125=1,,VLOOKUP($D125,'随時②-2'!$D$21:$L$35,5))</f>
        <v>0</v>
      </c>
      <c r="I125" s="316">
        <f>IF($R125=1,,VLOOKUP($D125,'随時②-2'!$D$21:$L$35,6))</f>
        <v>0</v>
      </c>
      <c r="J125" s="317">
        <f>IF($R125=1,,VLOOKUP($D125,'随時②-2'!$D$21:$L$35,7))</f>
        <v>0</v>
      </c>
      <c r="K125" s="312">
        <f t="shared" si="14"/>
        <v>0</v>
      </c>
      <c r="L125" s="313">
        <f t="shared" si="15"/>
        <v>0</v>
      </c>
      <c r="M125" s="335">
        <f t="shared" si="16"/>
        <v>0</v>
      </c>
      <c r="N125" s="335">
        <f t="shared" si="17"/>
        <v>0</v>
      </c>
      <c r="O125" s="303">
        <f t="shared" si="11"/>
        <v>0</v>
      </c>
      <c r="P125" s="304">
        <f>IF($R125=1,"",VLOOKUP($D125,'随時②-2'!$D$21:$L$35,8))</f>
        <v>0</v>
      </c>
      <c r="Q125" s="305">
        <f>IF($R125=1,"",VLOOKUP($D125,'随時②-2'!$D$21:$L$35,9))</f>
        <v>0</v>
      </c>
      <c r="R125" s="24">
        <f>IF(ISNA(MATCH($D125,'随時②-2'!$D$4:$D$18,0)),0,1)</f>
        <v>0</v>
      </c>
      <c r="S125" s="61" t="str">
        <f t="shared" si="10"/>
        <v/>
      </c>
      <c r="T125" s="61" t="str">
        <f t="shared" si="12"/>
        <v/>
      </c>
      <c r="U125" s="5" t="str">
        <f t="shared" si="13"/>
        <v/>
      </c>
    </row>
    <row r="126" spans="1:21" ht="13.5" customHeight="1" x14ac:dyDescent="0.15">
      <c r="A126" s="306">
        <f>'随時②-2'!A23</f>
        <v>0</v>
      </c>
      <c r="B126" s="307">
        <f>'随時②-2'!B23</f>
        <v>0</v>
      </c>
      <c r="C126" s="473">
        <f>'随時②-2'!C23</f>
        <v>0</v>
      </c>
      <c r="D126" s="249">
        <v>203</v>
      </c>
      <c r="E126" s="308">
        <f>IF($R126=1,"",VLOOKUP($D126,'随時②-2'!$D$21:$L$35,2))</f>
        <v>0</v>
      </c>
      <c r="F126" s="308">
        <f>IF($R126=1,"取消し",VLOOKUP($D126,'随時②-2'!$D$21:$L$35,3))</f>
        <v>0</v>
      </c>
      <c r="G126" s="315">
        <f>IF($R126=1,,VLOOKUP($D126,'随時②-2'!$D$21:$L$35,4))</f>
        <v>0</v>
      </c>
      <c r="H126" s="316">
        <f>IF($R126=1,,VLOOKUP($D126,'随時②-2'!$D$21:$L$35,5))</f>
        <v>0</v>
      </c>
      <c r="I126" s="316">
        <f>IF($R126=1,,VLOOKUP($D126,'随時②-2'!$D$21:$L$35,6))</f>
        <v>0</v>
      </c>
      <c r="J126" s="317">
        <f>IF($R126=1,,VLOOKUP($D126,'随時②-2'!$D$21:$L$35,7))</f>
        <v>0</v>
      </c>
      <c r="K126" s="312">
        <f t="shared" si="14"/>
        <v>0</v>
      </c>
      <c r="L126" s="313">
        <f t="shared" si="15"/>
        <v>0</v>
      </c>
      <c r="M126" s="314">
        <f t="shared" si="16"/>
        <v>0</v>
      </c>
      <c r="N126" s="335">
        <f t="shared" si="17"/>
        <v>0</v>
      </c>
      <c r="O126" s="303">
        <f t="shared" si="11"/>
        <v>0</v>
      </c>
      <c r="P126" s="304">
        <f>IF($R126=1,"",VLOOKUP($D126,'随時②-2'!$D$21:$L$35,8))</f>
        <v>0</v>
      </c>
      <c r="Q126" s="305">
        <f>IF($R126=1,"",VLOOKUP($D126,'随時②-2'!$D$21:$L$35,9))</f>
        <v>0</v>
      </c>
      <c r="R126" s="24">
        <f>IF(ISNA(MATCH($D126,'随時②-2'!$D$4:$D$18,0)),0,1)</f>
        <v>0</v>
      </c>
      <c r="S126" s="61" t="str">
        <f t="shared" si="10"/>
        <v/>
      </c>
      <c r="T126" s="61" t="str">
        <f t="shared" si="12"/>
        <v/>
      </c>
      <c r="U126" s="5" t="str">
        <f t="shared" si="13"/>
        <v/>
      </c>
    </row>
    <row r="127" spans="1:21" ht="13.5" customHeight="1" x14ac:dyDescent="0.15">
      <c r="A127" s="306">
        <f>'随時②-2'!A24</f>
        <v>0</v>
      </c>
      <c r="B127" s="307">
        <f>'随時②-2'!B24</f>
        <v>0</v>
      </c>
      <c r="C127" s="473">
        <f>'随時②-2'!C24</f>
        <v>0</v>
      </c>
      <c r="D127" s="249">
        <v>204</v>
      </c>
      <c r="E127" s="308">
        <f>IF($R127=1,"",VLOOKUP($D127,'随時②-2'!$D$21:$L$35,2))</f>
        <v>0</v>
      </c>
      <c r="F127" s="308">
        <f>IF($R127=1,"取消し",VLOOKUP($D127,'随時②-2'!$D$21:$L$35,3))</f>
        <v>0</v>
      </c>
      <c r="G127" s="315">
        <f>IF($R127=1,,VLOOKUP($D127,'随時②-2'!$D$21:$L$35,4))</f>
        <v>0</v>
      </c>
      <c r="H127" s="316">
        <f>IF($R127=1,,VLOOKUP($D127,'随時②-2'!$D$21:$L$35,5))</f>
        <v>0</v>
      </c>
      <c r="I127" s="316">
        <f>IF($R127=1,,VLOOKUP($D127,'随時②-2'!$D$21:$L$35,6))</f>
        <v>0</v>
      </c>
      <c r="J127" s="317">
        <f>IF($R127=1,,VLOOKUP($D127,'随時②-2'!$D$21:$L$35,7))</f>
        <v>0</v>
      </c>
      <c r="K127" s="312">
        <f t="shared" si="14"/>
        <v>0</v>
      </c>
      <c r="L127" s="313">
        <f t="shared" si="15"/>
        <v>0</v>
      </c>
      <c r="M127" s="314">
        <f t="shared" si="16"/>
        <v>0</v>
      </c>
      <c r="N127" s="314">
        <f t="shared" si="17"/>
        <v>0</v>
      </c>
      <c r="O127" s="303">
        <f t="shared" si="11"/>
        <v>0</v>
      </c>
      <c r="P127" s="304">
        <f>IF($R127=1,"",VLOOKUP($D127,'随時②-2'!$D$21:$L$35,8))</f>
        <v>0</v>
      </c>
      <c r="Q127" s="305">
        <f>IF($R127=1,"",VLOOKUP($D127,'随時②-2'!$D$21:$L$35,9))</f>
        <v>0</v>
      </c>
      <c r="R127" s="24">
        <f>IF(ISNA(MATCH($D127,'随時②-2'!$D$4:$D$18,0)),0,1)</f>
        <v>0</v>
      </c>
      <c r="S127" s="61" t="str">
        <f t="shared" si="10"/>
        <v/>
      </c>
      <c r="T127" s="61" t="str">
        <f t="shared" si="12"/>
        <v/>
      </c>
      <c r="U127" s="5" t="str">
        <f t="shared" si="13"/>
        <v/>
      </c>
    </row>
    <row r="128" spans="1:21" ht="13.5" customHeight="1" x14ac:dyDescent="0.15">
      <c r="A128" s="306">
        <f>'随時②-2'!A25</f>
        <v>0</v>
      </c>
      <c r="B128" s="307">
        <f>'随時②-2'!B25</f>
        <v>0</v>
      </c>
      <c r="C128" s="473">
        <f>'随時②-2'!C25</f>
        <v>0</v>
      </c>
      <c r="D128" s="249">
        <v>205</v>
      </c>
      <c r="E128" s="308">
        <f>IF($R128=1,"",VLOOKUP($D128,'随時②-2'!$D$21:$L$35,2))</f>
        <v>0</v>
      </c>
      <c r="F128" s="308">
        <f>IF($R128=1,"取消し",VLOOKUP($D128,'随時②-2'!$D$21:$L$35,3))</f>
        <v>0</v>
      </c>
      <c r="G128" s="315">
        <f>IF($R128=1,,VLOOKUP($D128,'随時②-2'!$D$21:$L$35,4))</f>
        <v>0</v>
      </c>
      <c r="H128" s="316">
        <f>IF($R128=1,,VLOOKUP($D128,'随時②-2'!$D$21:$L$35,5))</f>
        <v>0</v>
      </c>
      <c r="I128" s="316">
        <f>IF($R128=1,,VLOOKUP($D128,'随時②-2'!$D$21:$L$35,6))</f>
        <v>0</v>
      </c>
      <c r="J128" s="317">
        <f>IF($R128=1,,VLOOKUP($D128,'随時②-2'!$D$21:$L$35,7))</f>
        <v>0</v>
      </c>
      <c r="K128" s="312">
        <f t="shared" si="14"/>
        <v>0</v>
      </c>
      <c r="L128" s="313">
        <f t="shared" si="15"/>
        <v>0</v>
      </c>
      <c r="M128" s="314">
        <f t="shared" si="16"/>
        <v>0</v>
      </c>
      <c r="N128" s="314">
        <f t="shared" si="17"/>
        <v>0</v>
      </c>
      <c r="O128" s="303">
        <f t="shared" si="11"/>
        <v>0</v>
      </c>
      <c r="P128" s="304">
        <f>IF($R128=1,"",VLOOKUP($D128,'随時②-2'!$D$21:$L$35,8))</f>
        <v>0</v>
      </c>
      <c r="Q128" s="305">
        <f>IF($R128=1,"",VLOOKUP($D128,'随時②-2'!$D$21:$L$35,9))</f>
        <v>0</v>
      </c>
      <c r="R128" s="24">
        <f>IF(ISNA(MATCH($D128,'随時②-2'!$D$4:$D$18,0)),0,1)</f>
        <v>0</v>
      </c>
      <c r="S128" s="61" t="str">
        <f>IF(P128="◎",J128,"")</f>
        <v/>
      </c>
      <c r="T128" s="61" t="str">
        <f>IF(P128="◎",O128,"")</f>
        <v/>
      </c>
      <c r="U128" s="5" t="str">
        <f t="shared" si="13"/>
        <v/>
      </c>
    </row>
    <row r="129" spans="1:21" ht="13.5" customHeight="1" x14ac:dyDescent="0.15">
      <c r="A129" s="306">
        <f>'随時②-2'!A26</f>
        <v>0</v>
      </c>
      <c r="B129" s="307">
        <f>'随時②-2'!B26</f>
        <v>0</v>
      </c>
      <c r="C129" s="473">
        <f>'随時②-2'!C26</f>
        <v>0</v>
      </c>
      <c r="D129" s="249">
        <v>206</v>
      </c>
      <c r="E129" s="308">
        <f>IF($R129=1,"",VLOOKUP($D129,'随時②-2'!$D$21:$L$35,2))</f>
        <v>0</v>
      </c>
      <c r="F129" s="308">
        <f>IF($R129=1,"取消し",VLOOKUP($D129,'随時②-2'!$D$21:$L$35,3))</f>
        <v>0</v>
      </c>
      <c r="G129" s="315">
        <f>IF($R129=1,,VLOOKUP($D129,'随時②-2'!$D$21:$L$35,4))</f>
        <v>0</v>
      </c>
      <c r="H129" s="316">
        <f>IF($R129=1,,VLOOKUP($D129,'随時②-2'!$D$21:$L$35,5))</f>
        <v>0</v>
      </c>
      <c r="I129" s="316">
        <f>IF($R129=1,,VLOOKUP($D129,'随時②-2'!$D$21:$L$35,6))</f>
        <v>0</v>
      </c>
      <c r="J129" s="317">
        <f>IF($R129=1,,VLOOKUP($D129,'随時②-2'!$D$21:$L$35,7))</f>
        <v>0</v>
      </c>
      <c r="K129" s="312">
        <f t="shared" si="14"/>
        <v>0</v>
      </c>
      <c r="L129" s="313">
        <f t="shared" si="15"/>
        <v>0</v>
      </c>
      <c r="M129" s="314">
        <f t="shared" si="16"/>
        <v>0</v>
      </c>
      <c r="N129" s="314">
        <f t="shared" si="17"/>
        <v>0</v>
      </c>
      <c r="O129" s="303">
        <f t="shared" si="11"/>
        <v>0</v>
      </c>
      <c r="P129" s="304">
        <f>IF($R129=1,"",VLOOKUP($D129,'随時②-2'!$D$21:$L$35,8))</f>
        <v>0</v>
      </c>
      <c r="Q129" s="305">
        <f>IF($R129=1,"",VLOOKUP($D129,'随時②-2'!$D$21:$L$35,9))</f>
        <v>0</v>
      </c>
      <c r="R129" s="24">
        <f>IF(ISNA(MATCH($D129,'随時②-2'!$D$4:$D$18,0)),0,1)</f>
        <v>0</v>
      </c>
      <c r="S129" s="61" t="str">
        <f t="shared" ref="S129:S138" si="18">IF(P129="◎",J129,"")</f>
        <v/>
      </c>
      <c r="T129" s="61" t="str">
        <f t="shared" ref="T129:T138" si="19">IF(P129="◎",O129,"")</f>
        <v/>
      </c>
      <c r="U129" s="5" t="str">
        <f t="shared" si="13"/>
        <v/>
      </c>
    </row>
    <row r="130" spans="1:21" ht="13.5" customHeight="1" x14ac:dyDescent="0.15">
      <c r="A130" s="306">
        <f>'随時②-2'!A27</f>
        <v>0</v>
      </c>
      <c r="B130" s="307">
        <f>'随時②-2'!B27</f>
        <v>0</v>
      </c>
      <c r="C130" s="473">
        <f>'随時②-2'!C27</f>
        <v>0</v>
      </c>
      <c r="D130" s="249">
        <v>207</v>
      </c>
      <c r="E130" s="308">
        <f>IF($R130=1,"",VLOOKUP($D130,'随時②-2'!$D$21:$L$35,2))</f>
        <v>0</v>
      </c>
      <c r="F130" s="308">
        <f>IF($R130=1,"取消し",VLOOKUP($D130,'随時②-2'!$D$21:$L$35,3))</f>
        <v>0</v>
      </c>
      <c r="G130" s="315">
        <f>IF($R130=1,,VLOOKUP($D130,'随時②-2'!$D$21:$L$35,4))</f>
        <v>0</v>
      </c>
      <c r="H130" s="316">
        <f>IF($R130=1,,VLOOKUP($D130,'随時②-2'!$D$21:$L$35,5))</f>
        <v>0</v>
      </c>
      <c r="I130" s="316">
        <f>IF($R130=1,,VLOOKUP($D130,'随時②-2'!$D$21:$L$35,6))</f>
        <v>0</v>
      </c>
      <c r="J130" s="317">
        <f>IF($R130=1,,VLOOKUP($D130,'随時②-2'!$D$21:$L$35,7))</f>
        <v>0</v>
      </c>
      <c r="K130" s="312">
        <f t="shared" si="14"/>
        <v>0</v>
      </c>
      <c r="L130" s="313">
        <f t="shared" si="15"/>
        <v>0</v>
      </c>
      <c r="M130" s="314">
        <f t="shared" si="16"/>
        <v>0</v>
      </c>
      <c r="N130" s="314">
        <f t="shared" si="17"/>
        <v>0</v>
      </c>
      <c r="O130" s="303">
        <f t="shared" si="11"/>
        <v>0</v>
      </c>
      <c r="P130" s="304">
        <f>IF($R130=1,"",VLOOKUP($D130,'随時②-2'!$D$21:$L$35,8))</f>
        <v>0</v>
      </c>
      <c r="Q130" s="305">
        <f>IF($R130=1,"",VLOOKUP($D130,'随時②-2'!$D$21:$L$35,9))</f>
        <v>0</v>
      </c>
      <c r="R130" s="24">
        <f>IF(ISNA(MATCH($D130,'随時②-2'!$D$4:$D$18,0)),0,1)</f>
        <v>0</v>
      </c>
      <c r="S130" s="61" t="str">
        <f t="shared" si="18"/>
        <v/>
      </c>
      <c r="T130" s="61" t="str">
        <f t="shared" si="19"/>
        <v/>
      </c>
      <c r="U130" s="5" t="str">
        <f t="shared" si="13"/>
        <v/>
      </c>
    </row>
    <row r="131" spans="1:21" ht="13.5" customHeight="1" x14ac:dyDescent="0.15">
      <c r="A131" s="306">
        <f>'随時②-2'!A28</f>
        <v>0</v>
      </c>
      <c r="B131" s="307">
        <f>'随時②-2'!B28</f>
        <v>0</v>
      </c>
      <c r="C131" s="473">
        <f>'随時②-2'!C28</f>
        <v>0</v>
      </c>
      <c r="D131" s="249">
        <v>208</v>
      </c>
      <c r="E131" s="308">
        <f>IF($R131=1,"",VLOOKUP($D131,'随時②-2'!$D$21:$L$35,2))</f>
        <v>0</v>
      </c>
      <c r="F131" s="308">
        <f>IF($R131=1,"取消し",VLOOKUP($D131,'随時②-2'!$D$21:$L$35,3))</f>
        <v>0</v>
      </c>
      <c r="G131" s="315">
        <f>IF($R131=1,,VLOOKUP($D131,'随時②-2'!$D$21:$L$35,4))</f>
        <v>0</v>
      </c>
      <c r="H131" s="316">
        <f>IF($R131=1,,VLOOKUP($D131,'随時②-2'!$D$21:$L$35,5))</f>
        <v>0</v>
      </c>
      <c r="I131" s="316">
        <f>IF($R131=1,,VLOOKUP($D131,'随時②-2'!$D$21:$L$35,6))</f>
        <v>0</v>
      </c>
      <c r="J131" s="317">
        <f>IF($R131=1,,VLOOKUP($D131,'随時②-2'!$D$21:$L$35,7))</f>
        <v>0</v>
      </c>
      <c r="K131" s="312">
        <f t="shared" si="14"/>
        <v>0</v>
      </c>
      <c r="L131" s="313">
        <f t="shared" si="15"/>
        <v>0</v>
      </c>
      <c r="M131" s="314">
        <f t="shared" si="16"/>
        <v>0</v>
      </c>
      <c r="N131" s="314">
        <f t="shared" si="17"/>
        <v>0</v>
      </c>
      <c r="O131" s="303">
        <f t="shared" si="11"/>
        <v>0</v>
      </c>
      <c r="P131" s="304">
        <f>IF($R131=1,"",VLOOKUP($D131,'随時②-2'!$D$21:$L$35,8))</f>
        <v>0</v>
      </c>
      <c r="Q131" s="305">
        <f>IF($R131=1,"",VLOOKUP($D131,'随時②-2'!$D$21:$L$35,9))</f>
        <v>0</v>
      </c>
      <c r="R131" s="24">
        <f>IF(ISNA(MATCH($D131,'随時②-2'!$D$4:$D$18,0)),0,1)</f>
        <v>0</v>
      </c>
      <c r="S131" s="61" t="str">
        <f t="shared" si="18"/>
        <v/>
      </c>
      <c r="T131" s="61" t="str">
        <f t="shared" si="19"/>
        <v/>
      </c>
      <c r="U131" s="5" t="str">
        <f t="shared" si="13"/>
        <v/>
      </c>
    </row>
    <row r="132" spans="1:21" ht="13.5" customHeight="1" x14ac:dyDescent="0.15">
      <c r="A132" s="306">
        <f>'随時②-2'!A29</f>
        <v>0</v>
      </c>
      <c r="B132" s="307">
        <f>'随時②-2'!B29</f>
        <v>0</v>
      </c>
      <c r="C132" s="473">
        <f>'随時②-2'!C29</f>
        <v>0</v>
      </c>
      <c r="D132" s="249">
        <v>209</v>
      </c>
      <c r="E132" s="308">
        <f>IF($R132=1,"",VLOOKUP($D132,'随時②-2'!$D$21:$L$35,2))</f>
        <v>0</v>
      </c>
      <c r="F132" s="308">
        <f>IF($R132=1,"取消し",VLOOKUP($D132,'随時②-2'!$D$21:$L$35,3))</f>
        <v>0</v>
      </c>
      <c r="G132" s="315">
        <f>IF($R132=1,,VLOOKUP($D132,'随時②-2'!$D$21:$L$35,4))</f>
        <v>0</v>
      </c>
      <c r="H132" s="316">
        <f>IF($R132=1,,VLOOKUP($D132,'随時②-2'!$D$21:$L$35,5))</f>
        <v>0</v>
      </c>
      <c r="I132" s="316">
        <f>IF($R132=1,,VLOOKUP($D132,'随時②-2'!$D$21:$L$35,6))</f>
        <v>0</v>
      </c>
      <c r="J132" s="317">
        <f>IF($R132=1,,VLOOKUP($D132,'随時②-2'!$D$21:$L$35,7))</f>
        <v>0</v>
      </c>
      <c r="K132" s="312">
        <f t="shared" si="14"/>
        <v>0</v>
      </c>
      <c r="L132" s="313">
        <f t="shared" si="15"/>
        <v>0</v>
      </c>
      <c r="M132" s="314">
        <f t="shared" si="16"/>
        <v>0</v>
      </c>
      <c r="N132" s="314">
        <f t="shared" si="17"/>
        <v>0</v>
      </c>
      <c r="O132" s="303">
        <f t="shared" si="11"/>
        <v>0</v>
      </c>
      <c r="P132" s="304">
        <f>IF($R132=1,"",VLOOKUP($D132,'随時②-2'!$D$21:$L$35,8))</f>
        <v>0</v>
      </c>
      <c r="Q132" s="305">
        <f>IF($R132=1,"",VLOOKUP($D132,'随時②-2'!$D$21:$L$35,9))</f>
        <v>0</v>
      </c>
      <c r="R132" s="24">
        <f>IF(ISNA(MATCH($D132,'随時②-2'!$D$4:$D$18,0)),0,1)</f>
        <v>0</v>
      </c>
      <c r="S132" s="61" t="str">
        <f t="shared" si="18"/>
        <v/>
      </c>
      <c r="T132" s="61" t="str">
        <f t="shared" si="19"/>
        <v/>
      </c>
      <c r="U132" s="5" t="str">
        <f t="shared" si="13"/>
        <v/>
      </c>
    </row>
    <row r="133" spans="1:21" ht="13.5" customHeight="1" x14ac:dyDescent="0.15">
      <c r="A133" s="306">
        <f>'随時②-2'!A30</f>
        <v>0</v>
      </c>
      <c r="B133" s="307">
        <f>'随時②-2'!B30</f>
        <v>0</v>
      </c>
      <c r="C133" s="473">
        <f>'随時②-2'!C30</f>
        <v>0</v>
      </c>
      <c r="D133" s="249">
        <v>210</v>
      </c>
      <c r="E133" s="308">
        <f>IF($R133=1,"",VLOOKUP($D133,'随時②-2'!$D$21:$L$35,2))</f>
        <v>0</v>
      </c>
      <c r="F133" s="308">
        <f>IF($R133=1,"取消し",VLOOKUP($D133,'随時②-2'!$D$21:$L$35,3))</f>
        <v>0</v>
      </c>
      <c r="G133" s="315">
        <f>IF($R133=1,,VLOOKUP($D133,'随時②-2'!$D$21:$L$35,4))</f>
        <v>0</v>
      </c>
      <c r="H133" s="316">
        <f>IF($R133=1,,VLOOKUP($D133,'随時②-2'!$D$21:$L$35,5))</f>
        <v>0</v>
      </c>
      <c r="I133" s="316">
        <f>IF($R133=1,,VLOOKUP($D133,'随時②-2'!$D$21:$L$35,6))</f>
        <v>0</v>
      </c>
      <c r="J133" s="317">
        <f>IF($R133=1,,VLOOKUP($D133,'随時②-2'!$D$21:$L$35,7))</f>
        <v>0</v>
      </c>
      <c r="K133" s="312">
        <f t="shared" si="14"/>
        <v>0</v>
      </c>
      <c r="L133" s="313">
        <f t="shared" si="15"/>
        <v>0</v>
      </c>
      <c r="M133" s="314">
        <f t="shared" si="16"/>
        <v>0</v>
      </c>
      <c r="N133" s="314">
        <f t="shared" si="17"/>
        <v>0</v>
      </c>
      <c r="O133" s="303">
        <f t="shared" ref="O133:O138" si="20">L133*M133*N133</f>
        <v>0</v>
      </c>
      <c r="P133" s="304">
        <f>IF($R133=1,"",VLOOKUP($D133,'随時②-2'!$D$21:$L$35,8))</f>
        <v>0</v>
      </c>
      <c r="Q133" s="305">
        <f>IF($R133=1,"",VLOOKUP($D133,'随時②-2'!$D$21:$L$35,9))</f>
        <v>0</v>
      </c>
      <c r="R133" s="24">
        <f>IF(ISNA(MATCH($D133,'随時②-2'!$D$4:$D$18,0)),0,1)</f>
        <v>0</v>
      </c>
      <c r="S133" s="61" t="str">
        <f t="shared" si="18"/>
        <v/>
      </c>
      <c r="T133" s="61" t="str">
        <f t="shared" si="19"/>
        <v/>
      </c>
      <c r="U133" s="5" t="str">
        <f t="shared" ref="U133:U138" si="21">IF($E133=0,"",VLOOKUP($E133,$V$5:$X$13,2))</f>
        <v/>
      </c>
    </row>
    <row r="134" spans="1:21" ht="13.5" customHeight="1" x14ac:dyDescent="0.15">
      <c r="A134" s="306">
        <f>'随時②-2'!A31</f>
        <v>0</v>
      </c>
      <c r="B134" s="307">
        <f>'随時②-2'!B31</f>
        <v>0</v>
      </c>
      <c r="C134" s="473">
        <f>'随時②-2'!C31</f>
        <v>0</v>
      </c>
      <c r="D134" s="249">
        <v>211</v>
      </c>
      <c r="E134" s="308">
        <f>IF($R134=1,"",VLOOKUP($D134,'随時②-2'!$D$21:$L$35,2))</f>
        <v>0</v>
      </c>
      <c r="F134" s="308">
        <f>IF($R134=1,"取消し",VLOOKUP($D134,'随時②-2'!$D$21:$L$35,3))</f>
        <v>0</v>
      </c>
      <c r="G134" s="315">
        <f>IF($R134=1,,VLOOKUP($D134,'随時②-2'!$D$21:$L$35,4))</f>
        <v>0</v>
      </c>
      <c r="H134" s="316">
        <f>IF($R134=1,,VLOOKUP($D134,'随時②-2'!$D$21:$L$35,5))</f>
        <v>0</v>
      </c>
      <c r="I134" s="316">
        <f>IF($R134=1,,VLOOKUP($D134,'随時②-2'!$D$21:$L$35,6))</f>
        <v>0</v>
      </c>
      <c r="J134" s="317">
        <f>IF($R134=1,,VLOOKUP($D134,'随時②-2'!$D$21:$L$35,7))</f>
        <v>0</v>
      </c>
      <c r="K134" s="312">
        <f>F134</f>
        <v>0</v>
      </c>
      <c r="L134" s="313">
        <f t="shared" si="15"/>
        <v>0</v>
      </c>
      <c r="M134" s="314">
        <f t="shared" si="16"/>
        <v>0</v>
      </c>
      <c r="N134" s="314">
        <f t="shared" si="17"/>
        <v>0</v>
      </c>
      <c r="O134" s="303">
        <f t="shared" si="20"/>
        <v>0</v>
      </c>
      <c r="P134" s="304">
        <f>IF($R134=1,"",VLOOKUP($D134,'随時②-2'!$D$21:$L$35,8))</f>
        <v>0</v>
      </c>
      <c r="Q134" s="305">
        <f>IF($R134=1,"",VLOOKUP($D134,'随時②-2'!$D$21:$L$35,9))</f>
        <v>0</v>
      </c>
      <c r="R134" s="24">
        <f>IF(ISNA(MATCH($D134,'随時②-2'!$D$4:$D$18,0)),0,1)</f>
        <v>0</v>
      </c>
      <c r="S134" s="61" t="str">
        <f t="shared" si="18"/>
        <v/>
      </c>
      <c r="T134" s="61" t="str">
        <f t="shared" si="19"/>
        <v/>
      </c>
      <c r="U134" s="5" t="str">
        <f t="shared" si="21"/>
        <v/>
      </c>
    </row>
    <row r="135" spans="1:21" ht="13.5" customHeight="1" x14ac:dyDescent="0.15">
      <c r="A135" s="306">
        <f>'随時②-2'!A32</f>
        <v>0</v>
      </c>
      <c r="B135" s="307">
        <f>'随時②-2'!B32</f>
        <v>0</v>
      </c>
      <c r="C135" s="473">
        <f>'随時②-2'!C32</f>
        <v>0</v>
      </c>
      <c r="D135" s="249">
        <v>212</v>
      </c>
      <c r="E135" s="308">
        <f>IF($R135=1,"",VLOOKUP($D135,'随時②-2'!$D$21:$L$35,2))</f>
        <v>0</v>
      </c>
      <c r="F135" s="308">
        <f>IF($R135=1,"取消し",VLOOKUP($D135,'随時②-2'!$D$21:$L$35,3))</f>
        <v>0</v>
      </c>
      <c r="G135" s="315">
        <f>IF($R135=1,,VLOOKUP($D135,'随時②-2'!$D$21:$L$35,4))</f>
        <v>0</v>
      </c>
      <c r="H135" s="316">
        <f>IF($R135=1,,VLOOKUP($D135,'随時②-2'!$D$21:$L$35,5))</f>
        <v>0</v>
      </c>
      <c r="I135" s="316">
        <f>IF($R135=1,,VLOOKUP($D135,'随時②-2'!$D$21:$L$35,6))</f>
        <v>0</v>
      </c>
      <c r="J135" s="317">
        <f>IF($R135=1,,VLOOKUP($D135,'随時②-2'!$D$21:$L$35,7))</f>
        <v>0</v>
      </c>
      <c r="K135" s="312">
        <f>F135</f>
        <v>0</v>
      </c>
      <c r="L135" s="313">
        <f t="shared" si="15"/>
        <v>0</v>
      </c>
      <c r="M135" s="314">
        <f t="shared" si="16"/>
        <v>0</v>
      </c>
      <c r="N135" s="314">
        <f t="shared" si="17"/>
        <v>0</v>
      </c>
      <c r="O135" s="303">
        <f t="shared" si="20"/>
        <v>0</v>
      </c>
      <c r="P135" s="304">
        <f>IF($R135=1,"",VLOOKUP($D135,'随時②-2'!$D$21:$L$35,8))</f>
        <v>0</v>
      </c>
      <c r="Q135" s="305">
        <f>IF($R135=1,"",VLOOKUP($D135,'随時②-2'!$D$21:$L$35,9))</f>
        <v>0</v>
      </c>
      <c r="R135" s="24">
        <f>IF(ISNA(MATCH($D135,'随時②-2'!$D$4:$D$18,0)),0,1)</f>
        <v>0</v>
      </c>
      <c r="S135" s="61" t="str">
        <f t="shared" si="18"/>
        <v/>
      </c>
      <c r="T135" s="61" t="str">
        <f t="shared" si="19"/>
        <v/>
      </c>
      <c r="U135" s="5" t="str">
        <f t="shared" si="21"/>
        <v/>
      </c>
    </row>
    <row r="136" spans="1:21" ht="13.5" customHeight="1" x14ac:dyDescent="0.15">
      <c r="A136" s="306">
        <f>'随時②-2'!A33</f>
        <v>0</v>
      </c>
      <c r="B136" s="307">
        <f>'随時②-2'!B33</f>
        <v>0</v>
      </c>
      <c r="C136" s="473">
        <f>'随時②-2'!C33</f>
        <v>0</v>
      </c>
      <c r="D136" s="249">
        <v>213</v>
      </c>
      <c r="E136" s="308">
        <f>IF($R136=1,"",VLOOKUP($D136,'随時②-2'!$D$21:$L$35,2))</f>
        <v>0</v>
      </c>
      <c r="F136" s="308">
        <f>IF($R136=1,"取消し",VLOOKUP($D136,'随時②-2'!$D$21:$L$35,3))</f>
        <v>0</v>
      </c>
      <c r="G136" s="315">
        <f>IF($R136=1,,VLOOKUP($D136,'随時②-2'!$D$21:$L$35,4))</f>
        <v>0</v>
      </c>
      <c r="H136" s="316">
        <f>IF($R136=1,,VLOOKUP($D136,'随時②-2'!$D$21:$L$35,5))</f>
        <v>0</v>
      </c>
      <c r="I136" s="316">
        <f>IF($R136=1,,VLOOKUP($D136,'随時②-2'!$D$21:$L$35,6))</f>
        <v>0</v>
      </c>
      <c r="J136" s="317">
        <f>IF($R136=1,,VLOOKUP($D136,'随時②-2'!$D$21:$L$35,7))</f>
        <v>0</v>
      </c>
      <c r="K136" s="312">
        <f>F136</f>
        <v>0</v>
      </c>
      <c r="L136" s="313">
        <f t="shared" si="15"/>
        <v>0</v>
      </c>
      <c r="M136" s="314">
        <f t="shared" si="16"/>
        <v>0</v>
      </c>
      <c r="N136" s="314">
        <f t="shared" si="17"/>
        <v>0</v>
      </c>
      <c r="O136" s="303">
        <f t="shared" si="20"/>
        <v>0</v>
      </c>
      <c r="P136" s="304">
        <f>IF($R136=1,"",VLOOKUP($D136,'随時②-2'!$D$21:$L$35,8))</f>
        <v>0</v>
      </c>
      <c r="Q136" s="305">
        <f>IF($R136=1,"",VLOOKUP($D136,'随時②-2'!$D$21:$L$35,9))</f>
        <v>0</v>
      </c>
      <c r="R136" s="24">
        <f>IF(ISNA(MATCH($D136,'随時②-2'!$D$4:$D$18,0)),0,1)</f>
        <v>0</v>
      </c>
      <c r="S136" s="61" t="str">
        <f t="shared" si="18"/>
        <v/>
      </c>
      <c r="T136" s="61" t="str">
        <f t="shared" si="19"/>
        <v/>
      </c>
      <c r="U136" s="5" t="str">
        <f t="shared" si="21"/>
        <v/>
      </c>
    </row>
    <row r="137" spans="1:21" ht="13.5" customHeight="1" x14ac:dyDescent="0.15">
      <c r="A137" s="306">
        <f>'随時②-2'!A34</f>
        <v>0</v>
      </c>
      <c r="B137" s="307">
        <f>'随時②-2'!B34</f>
        <v>0</v>
      </c>
      <c r="C137" s="473">
        <f>'随時②-2'!C34</f>
        <v>0</v>
      </c>
      <c r="D137" s="249">
        <v>214</v>
      </c>
      <c r="E137" s="308">
        <f>IF($R137=1,"",VLOOKUP($D137,'随時②-2'!$D$21:$L$35,2))</f>
        <v>0</v>
      </c>
      <c r="F137" s="308">
        <f>IF($R137=1,"取消し",VLOOKUP($D137,'随時②-2'!$D$21:$L$35,3))</f>
        <v>0</v>
      </c>
      <c r="G137" s="315">
        <f>IF($R137=1,,VLOOKUP($D137,'随時②-2'!$D$21:$L$35,4))</f>
        <v>0</v>
      </c>
      <c r="H137" s="316">
        <f>IF($R137=1,,VLOOKUP($D137,'随時②-2'!$D$21:$L$35,5))</f>
        <v>0</v>
      </c>
      <c r="I137" s="316">
        <f>IF($R137=1,,VLOOKUP($D137,'随時②-2'!$D$21:$L$35,6))</f>
        <v>0</v>
      </c>
      <c r="J137" s="317">
        <f>IF($R137=1,,VLOOKUP($D137,'随時②-2'!$D$21:$L$35,7))</f>
        <v>0</v>
      </c>
      <c r="K137" s="312">
        <f>F137</f>
        <v>0</v>
      </c>
      <c r="L137" s="313">
        <f t="shared" si="15"/>
        <v>0</v>
      </c>
      <c r="M137" s="314">
        <f t="shared" si="16"/>
        <v>0</v>
      </c>
      <c r="N137" s="314">
        <f t="shared" si="17"/>
        <v>0</v>
      </c>
      <c r="O137" s="303">
        <f t="shared" si="20"/>
        <v>0</v>
      </c>
      <c r="P137" s="304">
        <f>IF($R137=1,"",VLOOKUP($D137,'随時②-2'!$D$21:$L$35,8))</f>
        <v>0</v>
      </c>
      <c r="Q137" s="305">
        <f>IF($R137=1,"",VLOOKUP($D137,'随時②-2'!$D$21:$L$35,9))</f>
        <v>0</v>
      </c>
      <c r="R137" s="24">
        <f>IF(ISNA(MATCH($D137,'随時②-2'!$D$4:$D$18,0)),0,1)</f>
        <v>0</v>
      </c>
      <c r="S137" s="61" t="str">
        <f t="shared" si="18"/>
        <v/>
      </c>
      <c r="T137" s="61" t="str">
        <f t="shared" si="19"/>
        <v/>
      </c>
      <c r="U137" s="5" t="str">
        <f t="shared" si="21"/>
        <v/>
      </c>
    </row>
    <row r="138" spans="1:21" ht="13.5" customHeight="1" thickBot="1" x14ac:dyDescent="0.2">
      <c r="A138" s="306">
        <f>'随時②-2'!A35</f>
        <v>0</v>
      </c>
      <c r="B138" s="307">
        <f>'随時②-2'!B35</f>
        <v>0</v>
      </c>
      <c r="C138" s="473">
        <f>'随時②-2'!C35</f>
        <v>0</v>
      </c>
      <c r="D138" s="282">
        <v>215</v>
      </c>
      <c r="E138" s="339">
        <f>IF($R138=1,"",VLOOKUP($D138,'随時②-2'!$D$21:$L$35,2))</f>
        <v>0</v>
      </c>
      <c r="F138" s="308">
        <f>IF($R138=1,"取消し",VLOOKUP($D138,'随時②-2'!$D$21:$L$35,3))</f>
        <v>0</v>
      </c>
      <c r="G138" s="315">
        <f>IF($R138=1,,VLOOKUP($D138,'随時②-2'!$D$21:$L$35,4))</f>
        <v>0</v>
      </c>
      <c r="H138" s="316">
        <f>IF($R138=1,,VLOOKUP($D138,'随時②-2'!$D$21:$L$35,5))</f>
        <v>0</v>
      </c>
      <c r="I138" s="316">
        <f>IF($R138=1,,VLOOKUP($D138,'随時②-2'!$D$21:$L$35,6))</f>
        <v>0</v>
      </c>
      <c r="J138" s="317">
        <f>IF($R138=1,,VLOOKUP($D138,'随時②-2'!$D$21:$L$35,7))</f>
        <v>0</v>
      </c>
      <c r="K138" s="312">
        <f>F138</f>
        <v>0</v>
      </c>
      <c r="L138" s="313">
        <f t="shared" si="15"/>
        <v>0</v>
      </c>
      <c r="M138" s="314">
        <f t="shared" si="16"/>
        <v>0</v>
      </c>
      <c r="N138" s="314">
        <f t="shared" si="17"/>
        <v>0</v>
      </c>
      <c r="O138" s="303">
        <f t="shared" si="20"/>
        <v>0</v>
      </c>
      <c r="P138" s="304">
        <f>IF($R138=1,"",VLOOKUP($D138,'随時②-2'!$D$21:$L$35,8))</f>
        <v>0</v>
      </c>
      <c r="Q138" s="305">
        <f>IF($R138=1,"",VLOOKUP($D138,'随時②-2'!$D$21:$L$35,9))</f>
        <v>0</v>
      </c>
      <c r="R138" s="24">
        <f>IF(ISNA(MATCH($D138,'随時②-2'!$D$4:$D$18,0)),0,1)</f>
        <v>0</v>
      </c>
      <c r="S138" s="61" t="str">
        <f t="shared" si="18"/>
        <v/>
      </c>
      <c r="T138" s="61" t="str">
        <f t="shared" si="19"/>
        <v/>
      </c>
      <c r="U138" s="5" t="str">
        <f t="shared" si="21"/>
        <v/>
      </c>
    </row>
    <row r="139" spans="1:21" x14ac:dyDescent="0.15">
      <c r="A139" s="49"/>
      <c r="B139" s="49"/>
      <c r="C139" s="49"/>
      <c r="D139" s="71"/>
      <c r="E139" s="62"/>
      <c r="F139" s="62"/>
      <c r="G139" s="47"/>
      <c r="H139" s="63"/>
      <c r="I139" s="63"/>
      <c r="J139" s="50">
        <f>G139*H139*I139</f>
        <v>0</v>
      </c>
      <c r="K139" s="62"/>
      <c r="L139" s="34"/>
      <c r="M139" s="66"/>
      <c r="N139" s="66"/>
      <c r="O139" s="34"/>
      <c r="P139" s="35"/>
      <c r="Q139" s="67"/>
    </row>
    <row r="140" spans="1:21" ht="24" customHeight="1" thickBot="1" x14ac:dyDescent="0.2">
      <c r="F140" s="27" t="s">
        <v>11</v>
      </c>
      <c r="G140" s="27"/>
    </row>
    <row r="141" spans="1:21" ht="24" customHeight="1" thickBot="1" x14ac:dyDescent="0.2">
      <c r="F141" s="234" t="s">
        <v>90</v>
      </c>
      <c r="G141" s="36" t="s">
        <v>207</v>
      </c>
      <c r="H141" s="608" t="s">
        <v>215</v>
      </c>
      <c r="I141" s="609"/>
      <c r="J141" s="493" t="s">
        <v>262</v>
      </c>
      <c r="K141" s="36" t="s">
        <v>212</v>
      </c>
      <c r="L141" s="569" t="s">
        <v>213</v>
      </c>
      <c r="M141" s="610"/>
      <c r="N141" s="611" t="s">
        <v>145</v>
      </c>
      <c r="O141" s="612"/>
      <c r="P141" s="626" t="s">
        <v>98</v>
      </c>
      <c r="Q141" s="627"/>
    </row>
    <row r="142" spans="1:21" ht="14.25" thickTop="1" x14ac:dyDescent="0.15">
      <c r="F142" s="340" t="s">
        <v>80</v>
      </c>
      <c r="G142" s="341">
        <f>SUMIF($E$4:$E$138,$F142,$J$4:$J$138)</f>
        <v>288800</v>
      </c>
      <c r="H142" s="613">
        <f>SUMIF($E$4:$E$138,$F142,$S$4:$S$138)</f>
        <v>25000</v>
      </c>
      <c r="I142" s="614"/>
      <c r="J142" s="342">
        <f>G142-H142</f>
        <v>263800</v>
      </c>
      <c r="K142" s="341">
        <f>SUMIF($E$4:$E$138,$F142,$O$4:$O$138)</f>
        <v>265300</v>
      </c>
      <c r="L142" s="613">
        <f>SUMIF($E$4:$E$138,$F142,$T$4:$T$138)</f>
        <v>25000</v>
      </c>
      <c r="M142" s="615"/>
      <c r="N142" s="616">
        <f>K142-L142</f>
        <v>240300</v>
      </c>
      <c r="O142" s="617"/>
      <c r="P142" s="560">
        <f>J142-N142</f>
        <v>23500</v>
      </c>
      <c r="Q142" s="628"/>
    </row>
    <row r="143" spans="1:21" x14ac:dyDescent="0.15">
      <c r="F143" s="340" t="s">
        <v>81</v>
      </c>
      <c r="G143" s="343">
        <f t="shared" ref="G143:G150" si="22">SUMIF($E$4:$E$138,$F143,$J$4:$J$138)</f>
        <v>113620</v>
      </c>
      <c r="H143" s="557">
        <f>SUMIF($E$4:$E$138,$F143,$S$4:$S$138)</f>
        <v>0</v>
      </c>
      <c r="I143" s="606"/>
      <c r="J143" s="344">
        <f>G143-H143</f>
        <v>113620</v>
      </c>
      <c r="K143" s="341">
        <f t="shared" ref="K143:K150" si="23">SUMIF($E$4:$E$138,$F143,$O$4:$O$138)</f>
        <v>111080</v>
      </c>
      <c r="L143" s="556">
        <f t="shared" ref="L143:L149" si="24">SUMIF($E$4:$E$138,$F143,$T$4:$T$138)</f>
        <v>0</v>
      </c>
      <c r="M143" s="559"/>
      <c r="N143" s="607">
        <f>K143-L143</f>
        <v>111080</v>
      </c>
      <c r="O143" s="606"/>
      <c r="P143" s="556">
        <f t="shared" ref="P143:P150" si="25">J143-N143</f>
        <v>2540</v>
      </c>
      <c r="Q143" s="559"/>
    </row>
    <row r="144" spans="1:21" x14ac:dyDescent="0.15">
      <c r="F144" s="340" t="s">
        <v>105</v>
      </c>
      <c r="G144" s="341">
        <f t="shared" si="22"/>
        <v>442650</v>
      </c>
      <c r="H144" s="557">
        <f t="shared" ref="H144:H149" si="26">SUMIF($E$4:$E$138,$F144,$S$4:$S$138)</f>
        <v>0</v>
      </c>
      <c r="I144" s="606"/>
      <c r="J144" s="344">
        <f t="shared" ref="J144:J150" si="27">G144-H144</f>
        <v>442650</v>
      </c>
      <c r="K144" s="341">
        <f t="shared" si="23"/>
        <v>412839</v>
      </c>
      <c r="L144" s="556">
        <f t="shared" si="24"/>
        <v>0</v>
      </c>
      <c r="M144" s="559"/>
      <c r="N144" s="607">
        <f t="shared" ref="N144:N150" si="28">K144-L144</f>
        <v>412839</v>
      </c>
      <c r="O144" s="606"/>
      <c r="P144" s="556">
        <f t="shared" si="25"/>
        <v>29811</v>
      </c>
      <c r="Q144" s="559"/>
    </row>
    <row r="145" spans="6:17" x14ac:dyDescent="0.15">
      <c r="F145" s="340" t="s">
        <v>106</v>
      </c>
      <c r="G145" s="341">
        <f t="shared" si="22"/>
        <v>0</v>
      </c>
      <c r="H145" s="557">
        <f t="shared" si="26"/>
        <v>0</v>
      </c>
      <c r="I145" s="606"/>
      <c r="J145" s="344">
        <f t="shared" si="27"/>
        <v>0</v>
      </c>
      <c r="K145" s="341">
        <f t="shared" si="23"/>
        <v>0</v>
      </c>
      <c r="L145" s="556">
        <f t="shared" si="24"/>
        <v>0</v>
      </c>
      <c r="M145" s="559"/>
      <c r="N145" s="607">
        <f t="shared" si="28"/>
        <v>0</v>
      </c>
      <c r="O145" s="606"/>
      <c r="P145" s="556">
        <f t="shared" si="25"/>
        <v>0</v>
      </c>
      <c r="Q145" s="559"/>
    </row>
    <row r="146" spans="6:17" x14ac:dyDescent="0.15">
      <c r="F146" s="340" t="s">
        <v>82</v>
      </c>
      <c r="G146" s="341">
        <f t="shared" si="22"/>
        <v>28000</v>
      </c>
      <c r="H146" s="557">
        <f t="shared" si="26"/>
        <v>0</v>
      </c>
      <c r="I146" s="606"/>
      <c r="J146" s="344">
        <f t="shared" si="27"/>
        <v>28000</v>
      </c>
      <c r="K146" s="341">
        <f t="shared" si="23"/>
        <v>27000</v>
      </c>
      <c r="L146" s="556">
        <f t="shared" si="24"/>
        <v>0</v>
      </c>
      <c r="M146" s="559"/>
      <c r="N146" s="607">
        <f t="shared" si="28"/>
        <v>27000</v>
      </c>
      <c r="O146" s="606"/>
      <c r="P146" s="556">
        <f t="shared" si="25"/>
        <v>1000</v>
      </c>
      <c r="Q146" s="559"/>
    </row>
    <row r="147" spans="6:17" x14ac:dyDescent="0.15">
      <c r="F147" s="340" t="s">
        <v>83</v>
      </c>
      <c r="G147" s="341">
        <f t="shared" si="22"/>
        <v>41420</v>
      </c>
      <c r="H147" s="557">
        <f t="shared" si="26"/>
        <v>0</v>
      </c>
      <c r="I147" s="606"/>
      <c r="J147" s="344">
        <f t="shared" si="27"/>
        <v>41420</v>
      </c>
      <c r="K147" s="341">
        <f t="shared" si="23"/>
        <v>41420</v>
      </c>
      <c r="L147" s="556">
        <f t="shared" si="24"/>
        <v>0</v>
      </c>
      <c r="M147" s="559"/>
      <c r="N147" s="607">
        <f t="shared" si="28"/>
        <v>41420</v>
      </c>
      <c r="O147" s="606"/>
      <c r="P147" s="556">
        <f t="shared" si="25"/>
        <v>0</v>
      </c>
      <c r="Q147" s="559"/>
    </row>
    <row r="148" spans="6:17" x14ac:dyDescent="0.15">
      <c r="F148" s="340" t="s">
        <v>84</v>
      </c>
      <c r="G148" s="341">
        <f t="shared" si="22"/>
        <v>35000</v>
      </c>
      <c r="H148" s="557">
        <f t="shared" si="26"/>
        <v>0</v>
      </c>
      <c r="I148" s="606"/>
      <c r="J148" s="344">
        <f t="shared" si="27"/>
        <v>35000</v>
      </c>
      <c r="K148" s="341">
        <f t="shared" si="23"/>
        <v>32880</v>
      </c>
      <c r="L148" s="556">
        <f t="shared" si="24"/>
        <v>0</v>
      </c>
      <c r="M148" s="559"/>
      <c r="N148" s="607">
        <f t="shared" si="28"/>
        <v>32880</v>
      </c>
      <c r="O148" s="606"/>
      <c r="P148" s="556">
        <f t="shared" si="25"/>
        <v>2120</v>
      </c>
      <c r="Q148" s="559"/>
    </row>
    <row r="149" spans="6:17" x14ac:dyDescent="0.15">
      <c r="F149" s="340" t="s">
        <v>85</v>
      </c>
      <c r="G149" s="341">
        <f t="shared" si="22"/>
        <v>0</v>
      </c>
      <c r="H149" s="557">
        <f t="shared" si="26"/>
        <v>0</v>
      </c>
      <c r="I149" s="606"/>
      <c r="J149" s="344">
        <f t="shared" si="27"/>
        <v>0</v>
      </c>
      <c r="K149" s="341">
        <f t="shared" si="23"/>
        <v>0</v>
      </c>
      <c r="L149" s="556">
        <f t="shared" si="24"/>
        <v>0</v>
      </c>
      <c r="M149" s="559"/>
      <c r="N149" s="607">
        <f t="shared" si="28"/>
        <v>0</v>
      </c>
      <c r="O149" s="606"/>
      <c r="P149" s="556">
        <f t="shared" si="25"/>
        <v>0</v>
      </c>
      <c r="Q149" s="559"/>
    </row>
    <row r="150" spans="6:17" ht="14.25" thickBot="1" x14ac:dyDescent="0.2">
      <c r="F150" s="340" t="s">
        <v>117</v>
      </c>
      <c r="G150" s="341">
        <f t="shared" si="22"/>
        <v>50080</v>
      </c>
      <c r="H150" s="557">
        <f>SUMIF($E$4:$E$138,$F150,$S$4:$S$138)+'2-3'!G122</f>
        <v>11000</v>
      </c>
      <c r="I150" s="606"/>
      <c r="J150" s="344">
        <f t="shared" si="27"/>
        <v>39080</v>
      </c>
      <c r="K150" s="341">
        <f t="shared" si="23"/>
        <v>50080</v>
      </c>
      <c r="L150" s="624">
        <f>SUMIF($E$4:$E$138,$F150,$T$4:$T$138)+'2-3'!E122</f>
        <v>11000</v>
      </c>
      <c r="M150" s="625"/>
      <c r="N150" s="607">
        <f t="shared" si="28"/>
        <v>39080</v>
      </c>
      <c r="O150" s="606"/>
      <c r="P150" s="624">
        <f t="shared" si="25"/>
        <v>0</v>
      </c>
      <c r="Q150" s="625"/>
    </row>
    <row r="151" spans="6:17" ht="15" thickTop="1" thickBot="1" x14ac:dyDescent="0.2">
      <c r="F151" s="347" t="s">
        <v>11</v>
      </c>
      <c r="G151" s="348">
        <f>SUM(G142:G150)</f>
        <v>999570</v>
      </c>
      <c r="H151" s="553">
        <f>SUM(H142:I150)</f>
        <v>36000</v>
      </c>
      <c r="I151" s="620"/>
      <c r="J151" s="348">
        <f>SUM(J142:J150)</f>
        <v>963570</v>
      </c>
      <c r="K151" s="348">
        <f>SUM(K142:K150)</f>
        <v>940599</v>
      </c>
      <c r="L151" s="621">
        <f>SUM(L142:M150)</f>
        <v>36000</v>
      </c>
      <c r="M151" s="622"/>
      <c r="N151" s="620">
        <f>SUM(N142:O150)</f>
        <v>904599</v>
      </c>
      <c r="O151" s="623"/>
      <c r="P151" s="621">
        <f>SUM(P142:Q150)</f>
        <v>58971</v>
      </c>
      <c r="Q151" s="622"/>
    </row>
  </sheetData>
  <sheetProtection sheet="1" formatCells="0" selectLockedCells="1"/>
  <mergeCells count="46">
    <mergeCell ref="P147:Q147"/>
    <mergeCell ref="P148:Q148"/>
    <mergeCell ref="P149:Q149"/>
    <mergeCell ref="P150:Q150"/>
    <mergeCell ref="P151:Q151"/>
    <mergeCell ref="P141:Q141"/>
    <mergeCell ref="P142:Q142"/>
    <mergeCell ref="P143:Q143"/>
    <mergeCell ref="P144:Q144"/>
    <mergeCell ref="P145:Q145"/>
    <mergeCell ref="P146:Q146"/>
    <mergeCell ref="F2:J2"/>
    <mergeCell ref="H151:I151"/>
    <mergeCell ref="L151:M151"/>
    <mergeCell ref="N151:O151"/>
    <mergeCell ref="H149:I149"/>
    <mergeCell ref="L149:M149"/>
    <mergeCell ref="N149:O149"/>
    <mergeCell ref="H150:I150"/>
    <mergeCell ref="L150:M150"/>
    <mergeCell ref="N150:O150"/>
    <mergeCell ref="H141:I141"/>
    <mergeCell ref="L141:M141"/>
    <mergeCell ref="N141:O141"/>
    <mergeCell ref="H142:I142"/>
    <mergeCell ref="L142:M142"/>
    <mergeCell ref="N142:O142"/>
    <mergeCell ref="H146:I146"/>
    <mergeCell ref="L146:M146"/>
    <mergeCell ref="N146:O146"/>
    <mergeCell ref="H143:I143"/>
    <mergeCell ref="L143:M143"/>
    <mergeCell ref="N143:O143"/>
    <mergeCell ref="H144:I144"/>
    <mergeCell ref="L144:M144"/>
    <mergeCell ref="N144:O144"/>
    <mergeCell ref="K2:O2"/>
    <mergeCell ref="H147:I147"/>
    <mergeCell ref="L147:M147"/>
    <mergeCell ref="N147:O147"/>
    <mergeCell ref="H148:I148"/>
    <mergeCell ref="L148:M148"/>
    <mergeCell ref="N148:O148"/>
    <mergeCell ref="H145:I145"/>
    <mergeCell ref="L145:M145"/>
    <mergeCell ref="N145:O145"/>
  </mergeCells>
  <phoneticPr fontId="2"/>
  <conditionalFormatting sqref="B2:F2">
    <cfRule type="cellIs" dxfId="19" priority="11" stopIfTrue="1" operator="equal">
      <formula>0</formula>
    </cfRule>
  </conditionalFormatting>
  <conditionalFormatting sqref="J139">
    <cfRule type="cellIs" dxfId="18" priority="4" stopIfTrue="1" operator="equal">
      <formula>0</formula>
    </cfRule>
  </conditionalFormatting>
  <conditionalFormatting sqref="K4:O138">
    <cfRule type="cellIs" dxfId="17" priority="8" stopIfTrue="1" operator="notEqual">
      <formula>F4</formula>
    </cfRule>
  </conditionalFormatting>
  <conditionalFormatting sqref="K139:O139">
    <cfRule type="cellIs" dxfId="16" priority="3" stopIfTrue="1" operator="notEqual">
      <formula>F139</formula>
    </cfRule>
  </conditionalFormatting>
  <dataValidations count="2">
    <dataValidation type="list" allowBlank="1" showInputMessage="1" showErrorMessage="1" sqref="P139">
      <formula1>"◎"</formula1>
    </dataValidation>
    <dataValidation type="list" allowBlank="1" showInputMessage="1" showErrorMessage="1" sqref="F142:F150 E139">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9" tint="-0.249977111117893"/>
  </sheetPr>
  <dimension ref="A1:J123"/>
  <sheetViews>
    <sheetView showZeros="0" view="pageBreakPreview" zoomScaleNormal="100" zoomScaleSheetLayoutView="100" workbookViewId="0">
      <pane xSplit="1" ySplit="4" topLeftCell="B47" activePane="bottomRight" state="frozen"/>
      <selection activeCell="H7" sqref="H7:K7"/>
      <selection pane="topRight" activeCell="H7" sqref="H7:K7"/>
      <selection pane="bottomLeft" activeCell="H7" sqref="H7:K7"/>
      <selection pane="bottomRight" activeCell="H7" sqref="H7:K7"/>
    </sheetView>
  </sheetViews>
  <sheetFormatPr defaultRowHeight="13.5" x14ac:dyDescent="0.15"/>
  <cols>
    <col min="1" max="1" width="5.625" style="9" customWidth="1"/>
    <col min="2" max="2" width="7.625" style="79" customWidth="1"/>
    <col min="3" max="3" width="5.625" style="79" customWidth="1"/>
    <col min="4" max="4" width="47.625" style="7" customWidth="1"/>
    <col min="5" max="5" width="13.625" style="7" customWidth="1"/>
    <col min="6" max="7" width="13.625" style="9" customWidth="1"/>
    <col min="8" max="9" width="8.625" style="9" hidden="1" customWidth="1"/>
    <col min="10" max="16384" width="9" style="7"/>
  </cols>
  <sheetData>
    <row r="1" spans="1:10" ht="24" customHeight="1" thickBot="1" x14ac:dyDescent="0.2">
      <c r="A1" s="633" t="s">
        <v>221</v>
      </c>
      <c r="B1" s="633"/>
      <c r="C1" s="633"/>
      <c r="D1" s="633"/>
      <c r="E1" s="633"/>
      <c r="F1" s="633"/>
      <c r="G1" s="634"/>
      <c r="H1" s="634"/>
      <c r="I1" s="634"/>
    </row>
    <row r="2" spans="1:10" ht="15" customHeight="1" thickBot="1" x14ac:dyDescent="0.2">
      <c r="A2" s="8"/>
      <c r="B2" s="7" t="s">
        <v>196</v>
      </c>
      <c r="C2" s="85"/>
      <c r="E2" s="114"/>
      <c r="F2" s="115" t="s">
        <v>97</v>
      </c>
      <c r="G2" s="203">
        <f>SUM(E5:E119)</f>
        <v>50080</v>
      </c>
      <c r="H2" s="70" t="s">
        <v>147</v>
      </c>
      <c r="I2" s="203">
        <f>SUM(H5:H119)</f>
        <v>0</v>
      </c>
    </row>
    <row r="3" spans="1:10" ht="15" customHeight="1" thickBot="1" x14ac:dyDescent="0.2">
      <c r="A3" s="8"/>
      <c r="B3" s="7"/>
      <c r="C3" s="85"/>
      <c r="E3" s="629" t="s">
        <v>206</v>
      </c>
      <c r="F3" s="630"/>
      <c r="G3" s="631"/>
      <c r="H3" s="629" t="s">
        <v>146</v>
      </c>
      <c r="I3" s="632"/>
    </row>
    <row r="4" spans="1:10" ht="15" customHeight="1" thickBot="1" x14ac:dyDescent="0.2">
      <c r="A4" s="97" t="s">
        <v>13</v>
      </c>
      <c r="B4" s="98" t="s">
        <v>158</v>
      </c>
      <c r="C4" s="98" t="s">
        <v>159</v>
      </c>
      <c r="D4" s="96" t="s">
        <v>14</v>
      </c>
      <c r="E4" s="39" t="s">
        <v>97</v>
      </c>
      <c r="F4" s="113" t="s">
        <v>238</v>
      </c>
      <c r="G4" s="40" t="s">
        <v>15</v>
      </c>
      <c r="H4" s="70" t="s">
        <v>147</v>
      </c>
      <c r="I4" s="40" t="s">
        <v>15</v>
      </c>
    </row>
    <row r="5" spans="1:10" ht="15" customHeight="1" x14ac:dyDescent="0.15">
      <c r="A5" s="100">
        <v>1</v>
      </c>
      <c r="B5" s="123" t="str">
        <f>IF('1-3'!B4="","",'1-3'!B4)</f>
        <v>全国</v>
      </c>
      <c r="C5" s="123" t="str">
        <f>IF('1-3'!C4="","",'1-3'!C4)</f>
        <v>校長</v>
      </c>
      <c r="D5" s="120" t="str">
        <f>IF('1-3'!D4="","",'1-3'!D4)</f>
        <v>全国高等学校長協会</v>
      </c>
      <c r="E5" s="187">
        <f>F5</f>
        <v>8000</v>
      </c>
      <c r="F5" s="188">
        <f>IF('1-3'!E4="","",'1-3'!E4)</f>
        <v>8000</v>
      </c>
      <c r="G5" s="125" t="str">
        <f>J5</f>
        <v>◎</v>
      </c>
      <c r="H5" s="204"/>
      <c r="I5" s="81"/>
      <c r="J5" s="122" t="str">
        <f>IF('1-3'!F4="","",'1-3'!F4)</f>
        <v>◎</v>
      </c>
    </row>
    <row r="6" spans="1:10" ht="15" customHeight="1" x14ac:dyDescent="0.15">
      <c r="A6" s="102">
        <v>2</v>
      </c>
      <c r="B6" s="124" t="str">
        <f>IF('1-3'!B5="","",'1-3'!B5)</f>
        <v>全国</v>
      </c>
      <c r="C6" s="124" t="str">
        <f>IF('1-3'!C5="","",'1-3'!C5)</f>
        <v>校長</v>
      </c>
      <c r="D6" s="121" t="str">
        <f>IF('1-3'!D5="","",'1-3'!D5)</f>
        <v>全国高等学校長協会体育部会</v>
      </c>
      <c r="E6" s="189" t="str">
        <f t="shared" ref="E6:E69" si="0">F6</f>
        <v/>
      </c>
      <c r="F6" s="190" t="str">
        <f>IF('1-3'!E5="","",'1-3'!E5)</f>
        <v/>
      </c>
      <c r="G6" s="82" t="str">
        <f t="shared" ref="G6:G69" si="1">J6</f>
        <v/>
      </c>
      <c r="H6" s="204"/>
      <c r="I6" s="81"/>
      <c r="J6" s="122" t="str">
        <f>IF('1-3'!F5="","",'1-3'!F5)</f>
        <v/>
      </c>
    </row>
    <row r="7" spans="1:10" ht="15" customHeight="1" x14ac:dyDescent="0.15">
      <c r="A7" s="102">
        <v>3</v>
      </c>
      <c r="B7" s="124" t="str">
        <f>IF('1-3'!B6="","",'1-3'!B6)</f>
        <v>全国</v>
      </c>
      <c r="C7" s="124" t="str">
        <f>IF('1-3'!C6="","",'1-3'!C6)</f>
        <v>校長</v>
      </c>
      <c r="D7" s="121" t="str">
        <f>IF('1-3'!D6="","",'1-3'!D6)</f>
        <v>全国高等学校長協会家庭部会</v>
      </c>
      <c r="E7" s="189" t="str">
        <f t="shared" si="0"/>
        <v/>
      </c>
      <c r="F7" s="190" t="str">
        <f>IF('1-3'!E6="","",'1-3'!E6)</f>
        <v/>
      </c>
      <c r="G7" s="82" t="str">
        <f t="shared" si="1"/>
        <v/>
      </c>
      <c r="H7" s="204"/>
      <c r="I7" s="81"/>
      <c r="J7" s="122" t="str">
        <f>IF('1-3'!F6="","",'1-3'!F6)</f>
        <v/>
      </c>
    </row>
    <row r="8" spans="1:10" ht="15" customHeight="1" x14ac:dyDescent="0.15">
      <c r="A8" s="102">
        <v>4</v>
      </c>
      <c r="B8" s="124" t="str">
        <f>IF('1-3'!B7="","",'1-3'!B7)</f>
        <v>全国</v>
      </c>
      <c r="C8" s="124" t="str">
        <f>IF('1-3'!C7="","",'1-3'!C7)</f>
        <v>校長</v>
      </c>
      <c r="D8" s="121" t="str">
        <f>IF('1-3'!D7="","",'1-3'!D7)</f>
        <v>全国高等学校長協会特別支援学校部会</v>
      </c>
      <c r="E8" s="189" t="str">
        <f t="shared" si="0"/>
        <v/>
      </c>
      <c r="F8" s="190" t="str">
        <f>IF('1-3'!E7="","",'1-3'!E7)</f>
        <v/>
      </c>
      <c r="G8" s="82" t="str">
        <f t="shared" si="1"/>
        <v/>
      </c>
      <c r="H8" s="204"/>
      <c r="I8" s="81"/>
      <c r="J8" s="122" t="str">
        <f>IF('1-3'!F7="","",'1-3'!F7)</f>
        <v/>
      </c>
    </row>
    <row r="9" spans="1:10" ht="15" customHeight="1" x14ac:dyDescent="0.15">
      <c r="A9" s="102">
        <v>5</v>
      </c>
      <c r="B9" s="124" t="str">
        <f>IF('1-3'!B8="","",'1-3'!B8)</f>
        <v>全国</v>
      </c>
      <c r="C9" s="124" t="str">
        <f>IF('1-3'!C8="","",'1-3'!C8)</f>
        <v>校長</v>
      </c>
      <c r="D9" s="121" t="str">
        <f>IF('1-3'!D8="","",'1-3'!D8)</f>
        <v>全国普通科高等学校長会</v>
      </c>
      <c r="E9" s="189" t="str">
        <f t="shared" si="0"/>
        <v/>
      </c>
      <c r="F9" s="190" t="str">
        <f>IF('1-3'!E8="","",'1-3'!E8)</f>
        <v/>
      </c>
      <c r="G9" s="82" t="str">
        <f t="shared" si="1"/>
        <v/>
      </c>
      <c r="H9" s="204"/>
      <c r="I9" s="81"/>
      <c r="J9" s="122" t="str">
        <f>IF('1-3'!F8="","",'1-3'!F8)</f>
        <v/>
      </c>
    </row>
    <row r="10" spans="1:10" ht="15" customHeight="1" x14ac:dyDescent="0.15">
      <c r="A10" s="102">
        <v>6</v>
      </c>
      <c r="B10" s="124" t="str">
        <f>IF('1-3'!B9="","",'1-3'!B9)</f>
        <v>全国</v>
      </c>
      <c r="C10" s="124" t="str">
        <f>IF('1-3'!C9="","",'1-3'!C9)</f>
        <v>校長</v>
      </c>
      <c r="D10" s="121" t="str">
        <f>IF('1-3'!D9="","",'1-3'!D9)</f>
        <v>全国英語科・国際科高等学校長会</v>
      </c>
      <c r="E10" s="189" t="str">
        <f t="shared" si="0"/>
        <v/>
      </c>
      <c r="F10" s="190" t="str">
        <f>IF('1-3'!E9="","",'1-3'!E9)</f>
        <v/>
      </c>
      <c r="G10" s="82" t="str">
        <f t="shared" si="1"/>
        <v/>
      </c>
      <c r="H10" s="204"/>
      <c r="I10" s="81"/>
      <c r="J10" s="122" t="str">
        <f>IF('1-3'!F9="","",'1-3'!F9)</f>
        <v/>
      </c>
    </row>
    <row r="11" spans="1:10" ht="15" customHeight="1" x14ac:dyDescent="0.15">
      <c r="A11" s="102">
        <v>7</v>
      </c>
      <c r="B11" s="124" t="str">
        <f>IF('1-3'!B10="","",'1-3'!B10)</f>
        <v>全国</v>
      </c>
      <c r="C11" s="124" t="str">
        <f>IF('1-3'!C10="","",'1-3'!C10)</f>
        <v>校長</v>
      </c>
      <c r="D11" s="121" t="str">
        <f>IF('1-3'!D10="","",'1-3'!D10)</f>
        <v>全国定時制通信制高等学校長会</v>
      </c>
      <c r="E11" s="189" t="str">
        <f>F11</f>
        <v/>
      </c>
      <c r="F11" s="190" t="str">
        <f>IF('1-3'!E10="","",'1-3'!E10)</f>
        <v/>
      </c>
      <c r="G11" s="82" t="str">
        <f t="shared" si="1"/>
        <v/>
      </c>
      <c r="H11" s="204"/>
      <c r="I11" s="81"/>
      <c r="J11" s="122" t="str">
        <f>IF('1-3'!F10="","",'1-3'!F10)</f>
        <v/>
      </c>
    </row>
    <row r="12" spans="1:10" ht="15" customHeight="1" x14ac:dyDescent="0.15">
      <c r="A12" s="102">
        <v>8</v>
      </c>
      <c r="B12" s="124" t="str">
        <f>IF('1-3'!B11="","",'1-3'!B11)</f>
        <v>全国</v>
      </c>
      <c r="C12" s="124" t="str">
        <f>IF('1-3'!C11="","",'1-3'!C11)</f>
        <v>校長</v>
      </c>
      <c r="D12" s="121" t="str">
        <f>IF('1-3'!D11="","",'1-3'!D11)</f>
        <v>全国芸術高等学校長会</v>
      </c>
      <c r="E12" s="189" t="str">
        <f t="shared" si="0"/>
        <v/>
      </c>
      <c r="F12" s="190" t="str">
        <f>IF('1-3'!E11="","",'1-3'!E11)</f>
        <v/>
      </c>
      <c r="G12" s="82" t="str">
        <f t="shared" si="1"/>
        <v/>
      </c>
      <c r="H12" s="204"/>
      <c r="I12" s="81"/>
      <c r="J12" s="122" t="str">
        <f>IF('1-3'!F11="","",'1-3'!F11)</f>
        <v/>
      </c>
    </row>
    <row r="13" spans="1:10" ht="15" customHeight="1" x14ac:dyDescent="0.15">
      <c r="A13" s="102">
        <v>9</v>
      </c>
      <c r="B13" s="124" t="str">
        <f>IF('1-3'!B12="","",'1-3'!B12)</f>
        <v>全国</v>
      </c>
      <c r="C13" s="124" t="str">
        <f>IF('1-3'!C12="","",'1-3'!C12)</f>
        <v>校長</v>
      </c>
      <c r="D13" s="121" t="str">
        <f>IF('1-3'!D12="","",'1-3'!D12)</f>
        <v>全国理数科高等学校長会</v>
      </c>
      <c r="E13" s="189" t="str">
        <f t="shared" si="0"/>
        <v/>
      </c>
      <c r="F13" s="190" t="str">
        <f>IF('1-3'!E12="","",'1-3'!E12)</f>
        <v/>
      </c>
      <c r="G13" s="82" t="str">
        <f t="shared" si="1"/>
        <v/>
      </c>
      <c r="H13" s="204"/>
      <c r="I13" s="81"/>
      <c r="J13" s="122" t="str">
        <f>IF('1-3'!F12="","",'1-3'!F12)</f>
        <v/>
      </c>
    </row>
    <row r="14" spans="1:10" ht="15" customHeight="1" x14ac:dyDescent="0.15">
      <c r="A14" s="102">
        <v>10</v>
      </c>
      <c r="B14" s="124" t="str">
        <f>IF('1-3'!B13="","",'1-3'!B13)</f>
        <v>全国</v>
      </c>
      <c r="C14" s="124" t="str">
        <f>IF('1-3'!C13="","",'1-3'!C13)</f>
        <v>校長</v>
      </c>
      <c r="D14" s="121" t="str">
        <f>IF('1-3'!D13="","",'1-3'!D13)</f>
        <v>全国商業高等学校長協会</v>
      </c>
      <c r="E14" s="189" t="str">
        <f t="shared" si="0"/>
        <v/>
      </c>
      <c r="F14" s="190" t="str">
        <f>IF('1-3'!E13="","",'1-3'!E13)</f>
        <v/>
      </c>
      <c r="G14" s="82" t="str">
        <f t="shared" si="1"/>
        <v/>
      </c>
      <c r="H14" s="204"/>
      <c r="I14" s="81"/>
      <c r="J14" s="122" t="str">
        <f>IF('1-3'!F13="","",'1-3'!F13)</f>
        <v/>
      </c>
    </row>
    <row r="15" spans="1:10" ht="15" customHeight="1" x14ac:dyDescent="0.15">
      <c r="A15" s="102">
        <v>11</v>
      </c>
      <c r="B15" s="124" t="str">
        <f>IF('1-3'!B14="","",'1-3'!B14)</f>
        <v>全国</v>
      </c>
      <c r="C15" s="124" t="str">
        <f>IF('1-3'!C14="","",'1-3'!C14)</f>
        <v>校長</v>
      </c>
      <c r="D15" s="121" t="str">
        <f>IF('1-3'!D14="","",'1-3'!D14)</f>
        <v>全国総合学科高等学校長協会</v>
      </c>
      <c r="E15" s="189" t="str">
        <f t="shared" si="0"/>
        <v/>
      </c>
      <c r="F15" s="190" t="str">
        <f>IF('1-3'!E14="","",'1-3'!E14)</f>
        <v/>
      </c>
      <c r="G15" s="82" t="str">
        <f t="shared" si="1"/>
        <v/>
      </c>
      <c r="H15" s="204"/>
      <c r="I15" s="81"/>
      <c r="J15" s="122" t="str">
        <f>IF('1-3'!F14="","",'1-3'!F14)</f>
        <v/>
      </c>
    </row>
    <row r="16" spans="1:10" ht="15" customHeight="1" x14ac:dyDescent="0.15">
      <c r="A16" s="102">
        <v>12</v>
      </c>
      <c r="B16" s="124" t="str">
        <f>IF('1-3'!B15="","",'1-3'!B15)</f>
        <v>全国</v>
      </c>
      <c r="C16" s="124" t="str">
        <f>IF('1-3'!C15="","",'1-3'!C15)</f>
        <v>校長</v>
      </c>
      <c r="D16" s="121" t="str">
        <f>IF('1-3'!D15="","",'1-3'!D15)</f>
        <v>全国農業高等学校長協会</v>
      </c>
      <c r="E16" s="189" t="str">
        <f t="shared" si="0"/>
        <v/>
      </c>
      <c r="F16" s="190" t="str">
        <f>IF('1-3'!E15="","",'1-3'!E15)</f>
        <v/>
      </c>
      <c r="G16" s="82" t="str">
        <f t="shared" si="1"/>
        <v/>
      </c>
      <c r="H16" s="204"/>
      <c r="I16" s="81"/>
      <c r="J16" s="122" t="str">
        <f>IF('1-3'!F15="","",'1-3'!F15)</f>
        <v/>
      </c>
    </row>
    <row r="17" spans="1:10" ht="15" customHeight="1" x14ac:dyDescent="0.15">
      <c r="A17" s="102">
        <v>13</v>
      </c>
      <c r="B17" s="124" t="str">
        <f>IF('1-3'!B16="","",'1-3'!B16)</f>
        <v>全国</v>
      </c>
      <c r="C17" s="124" t="str">
        <f>IF('1-3'!C16="","",'1-3'!C16)</f>
        <v>校長</v>
      </c>
      <c r="D17" s="121" t="str">
        <f>IF('1-3'!D16="","",'1-3'!D16)</f>
        <v>全国工業高等学校長協会</v>
      </c>
      <c r="E17" s="189" t="str">
        <f t="shared" si="0"/>
        <v/>
      </c>
      <c r="F17" s="190" t="str">
        <f>IF('1-3'!E16="","",'1-3'!E16)</f>
        <v/>
      </c>
      <c r="G17" s="82" t="str">
        <f t="shared" si="1"/>
        <v/>
      </c>
      <c r="H17" s="204"/>
      <c r="I17" s="81"/>
      <c r="J17" s="122" t="str">
        <f>IF('1-3'!F16="","",'1-3'!F16)</f>
        <v/>
      </c>
    </row>
    <row r="18" spans="1:10" ht="15" customHeight="1" x14ac:dyDescent="0.15">
      <c r="A18" s="102">
        <v>14</v>
      </c>
      <c r="B18" s="124" t="str">
        <f>IF('1-3'!B17="","",'1-3'!B17)</f>
        <v>全国</v>
      </c>
      <c r="C18" s="124" t="str">
        <f>IF('1-3'!C17="","",'1-3'!C17)</f>
        <v>校長</v>
      </c>
      <c r="D18" s="121" t="str">
        <f>IF('1-3'!D17="","",'1-3'!D17)</f>
        <v>全国特別支援学校長会</v>
      </c>
      <c r="E18" s="189" t="str">
        <f t="shared" si="0"/>
        <v/>
      </c>
      <c r="F18" s="190" t="str">
        <f>IF('1-3'!E17="","",'1-3'!E17)</f>
        <v/>
      </c>
      <c r="G18" s="82" t="str">
        <f t="shared" si="1"/>
        <v/>
      </c>
      <c r="H18" s="204"/>
      <c r="I18" s="81"/>
      <c r="J18" s="122" t="str">
        <f>IF('1-3'!F17="","",'1-3'!F17)</f>
        <v/>
      </c>
    </row>
    <row r="19" spans="1:10" ht="15" customHeight="1" x14ac:dyDescent="0.15">
      <c r="A19" s="102">
        <v>15</v>
      </c>
      <c r="B19" s="124" t="str">
        <f>IF('1-3'!B18="","",'1-3'!B18)</f>
        <v>全国</v>
      </c>
      <c r="C19" s="124" t="str">
        <f>IF('1-3'!C18="","",'1-3'!C18)</f>
        <v>校長</v>
      </c>
      <c r="D19" s="121" t="str">
        <f>IF('1-3'!D18="","",'1-3'!D18)</f>
        <v>全国盲学校長会（全盲長）</v>
      </c>
      <c r="E19" s="189" t="str">
        <f t="shared" si="0"/>
        <v/>
      </c>
      <c r="F19" s="190" t="str">
        <f>IF('1-3'!E18="","",'1-3'!E18)</f>
        <v/>
      </c>
      <c r="G19" s="82" t="str">
        <f t="shared" si="1"/>
        <v/>
      </c>
      <c r="H19" s="204"/>
      <c r="I19" s="81"/>
      <c r="J19" s="122" t="str">
        <f>IF('1-3'!F18="","",'1-3'!F18)</f>
        <v/>
      </c>
    </row>
    <row r="20" spans="1:10" ht="15" customHeight="1" x14ac:dyDescent="0.15">
      <c r="A20" s="102">
        <v>16</v>
      </c>
      <c r="B20" s="124" t="str">
        <f>IF('1-3'!B19="","",'1-3'!B19)</f>
        <v>全国</v>
      </c>
      <c r="C20" s="124" t="str">
        <f>IF('1-3'!C19="","",'1-3'!C19)</f>
        <v>校長</v>
      </c>
      <c r="D20" s="121" t="str">
        <f>IF('1-3'!D19="","",'1-3'!D19)</f>
        <v>全国聾学校長会（全聾長）</v>
      </c>
      <c r="E20" s="189" t="str">
        <f t="shared" si="0"/>
        <v/>
      </c>
      <c r="F20" s="190" t="str">
        <f>IF('1-3'!E19="","",'1-3'!E19)</f>
        <v/>
      </c>
      <c r="G20" s="82" t="str">
        <f t="shared" si="1"/>
        <v/>
      </c>
      <c r="H20" s="204"/>
      <c r="I20" s="81"/>
      <c r="J20" s="122" t="str">
        <f>IF('1-3'!F19="","",'1-3'!F19)</f>
        <v/>
      </c>
    </row>
    <row r="21" spans="1:10" ht="15" customHeight="1" x14ac:dyDescent="0.15">
      <c r="A21" s="102">
        <v>17</v>
      </c>
      <c r="B21" s="124" t="str">
        <f>IF('1-3'!B20="","",'1-3'!B20)</f>
        <v>全国</v>
      </c>
      <c r="C21" s="124" t="str">
        <f>IF('1-3'!C20="","",'1-3'!C20)</f>
        <v>校長</v>
      </c>
      <c r="D21" s="121" t="str">
        <f>IF('1-3'!D20="","",'1-3'!D20)</f>
        <v>全国特別支援学校知的障害教育校長会（全知長）</v>
      </c>
      <c r="E21" s="189" t="str">
        <f t="shared" si="0"/>
        <v/>
      </c>
      <c r="F21" s="190" t="str">
        <f>IF('1-3'!E20="","",'1-3'!E20)</f>
        <v/>
      </c>
      <c r="G21" s="82" t="str">
        <f t="shared" si="1"/>
        <v/>
      </c>
      <c r="H21" s="204"/>
      <c r="I21" s="81"/>
      <c r="J21" s="122" t="str">
        <f>IF('1-3'!F20="","",'1-3'!F20)</f>
        <v/>
      </c>
    </row>
    <row r="22" spans="1:10" ht="15" customHeight="1" x14ac:dyDescent="0.15">
      <c r="A22" s="102">
        <v>18</v>
      </c>
      <c r="B22" s="124" t="str">
        <f>IF('1-3'!B21="","",'1-3'!B21)</f>
        <v>全国</v>
      </c>
      <c r="C22" s="124" t="str">
        <f>IF('1-3'!C21="","",'1-3'!C21)</f>
        <v>校長</v>
      </c>
      <c r="D22" s="121" t="str">
        <f>IF('1-3'!D21="","",'1-3'!D21)</f>
        <v>全国特別支援学校肢体不自由教育校長会（全肢長）</v>
      </c>
      <c r="E22" s="189" t="str">
        <f t="shared" si="0"/>
        <v/>
      </c>
      <c r="F22" s="190" t="str">
        <f>IF('1-3'!E21="","",'1-3'!E21)</f>
        <v/>
      </c>
      <c r="G22" s="82" t="str">
        <f t="shared" si="1"/>
        <v/>
      </c>
      <c r="H22" s="204"/>
      <c r="I22" s="81"/>
      <c r="J22" s="122" t="str">
        <f>IF('1-3'!F21="","",'1-3'!F21)</f>
        <v/>
      </c>
    </row>
    <row r="23" spans="1:10" ht="15" customHeight="1" x14ac:dyDescent="0.15">
      <c r="A23" s="102">
        <v>19</v>
      </c>
      <c r="B23" s="124" t="str">
        <f>IF('1-3'!B22="","",'1-3'!B22)</f>
        <v>全国</v>
      </c>
      <c r="C23" s="124" t="str">
        <f>IF('1-3'!C22="","",'1-3'!C22)</f>
        <v>校長</v>
      </c>
      <c r="D23" s="121" t="str">
        <f>IF('1-3'!D22="","",'1-3'!D22)</f>
        <v>全国特別支援学校病弱教育校長会（全病長）</v>
      </c>
      <c r="E23" s="189" t="str">
        <f t="shared" si="0"/>
        <v/>
      </c>
      <c r="F23" s="190" t="str">
        <f>IF('1-3'!E22="","",'1-3'!E22)</f>
        <v/>
      </c>
      <c r="G23" s="82" t="str">
        <f t="shared" si="1"/>
        <v/>
      </c>
      <c r="H23" s="204"/>
      <c r="I23" s="81"/>
      <c r="J23" s="122" t="str">
        <f>IF('1-3'!F22="","",'1-3'!F22)</f>
        <v/>
      </c>
    </row>
    <row r="24" spans="1:10" ht="15" customHeight="1" x14ac:dyDescent="0.15">
      <c r="A24" s="102">
        <v>20</v>
      </c>
      <c r="B24" s="124" t="str">
        <f>IF('1-3'!B23="","",'1-3'!B23)</f>
        <v>全国</v>
      </c>
      <c r="C24" s="132" t="str">
        <f>IF('1-3'!C23="","",'1-3'!C23)</f>
        <v>校長</v>
      </c>
      <c r="D24" s="133" t="str">
        <f>IF('1-3'!D23="","",'1-3'!D23)</f>
        <v>全国特別支援学校病弱教育校長協議会</v>
      </c>
      <c r="E24" s="191" t="str">
        <f t="shared" si="0"/>
        <v/>
      </c>
      <c r="F24" s="192" t="str">
        <f>IF('1-3'!E23="","",'1-3'!E23)</f>
        <v/>
      </c>
      <c r="G24" s="134" t="str">
        <f t="shared" si="1"/>
        <v/>
      </c>
      <c r="H24" s="205"/>
      <c r="I24" s="134"/>
      <c r="J24" s="122" t="str">
        <f>IF('1-3'!F23="","",'1-3'!F23)</f>
        <v/>
      </c>
    </row>
    <row r="25" spans="1:10" ht="15" customHeight="1" x14ac:dyDescent="0.15">
      <c r="A25" s="102">
        <v>21</v>
      </c>
      <c r="B25" s="124" t="str">
        <f>IF('1-3'!B24="","",'1-3'!B24)</f>
        <v>全国</v>
      </c>
      <c r="C25" s="135" t="str">
        <f>IF('1-3'!C24="","",'1-3'!C24)</f>
        <v>教頭</v>
      </c>
      <c r="D25" s="136" t="str">
        <f>IF('1-3'!D24="","",'1-3'!D24)</f>
        <v>全国高等学校教頭・副校長会</v>
      </c>
      <c r="E25" s="193">
        <f t="shared" si="0"/>
        <v>4500</v>
      </c>
      <c r="F25" s="194">
        <f>IF('1-3'!E24="","",'1-3'!E24)</f>
        <v>4500</v>
      </c>
      <c r="G25" s="137" t="str">
        <f t="shared" si="1"/>
        <v/>
      </c>
      <c r="H25" s="206"/>
      <c r="I25" s="137"/>
      <c r="J25" s="122" t="str">
        <f>IF('1-3'!F24="","",'1-3'!F24)</f>
        <v/>
      </c>
    </row>
    <row r="26" spans="1:10" ht="15" customHeight="1" x14ac:dyDescent="0.15">
      <c r="A26" s="102">
        <v>22</v>
      </c>
      <c r="B26" s="124" t="str">
        <f>IF('1-3'!B25="","",'1-3'!B25)</f>
        <v>全国</v>
      </c>
      <c r="C26" s="124" t="str">
        <f>IF('1-3'!C25="","",'1-3'!C25)</f>
        <v>教頭</v>
      </c>
      <c r="D26" s="121" t="str">
        <f>IF('1-3'!D25="","",'1-3'!D25)</f>
        <v>全国高等学校定時制通信制教頭・副校長協会</v>
      </c>
      <c r="E26" s="189" t="str">
        <f t="shared" si="0"/>
        <v/>
      </c>
      <c r="F26" s="190" t="str">
        <f>IF('1-3'!E25="","",'1-3'!E25)</f>
        <v/>
      </c>
      <c r="G26" s="82" t="str">
        <f t="shared" si="1"/>
        <v/>
      </c>
      <c r="H26" s="204"/>
      <c r="I26" s="81"/>
      <c r="J26" s="122" t="str">
        <f>IF('1-3'!F25="","",'1-3'!F25)</f>
        <v/>
      </c>
    </row>
    <row r="27" spans="1:10" ht="15" customHeight="1" x14ac:dyDescent="0.15">
      <c r="A27" s="102">
        <v>23</v>
      </c>
      <c r="B27" s="124" t="str">
        <f>IF('1-3'!B26="","",'1-3'!B26)</f>
        <v>全国</v>
      </c>
      <c r="C27" s="124" t="str">
        <f>IF('1-3'!C26="","",'1-3'!C26)</f>
        <v>教頭</v>
      </c>
      <c r="D27" s="121" t="str">
        <f>IF('1-3'!D26="","",'1-3'!D26)</f>
        <v>全国盲学校副校長・教頭会（全盲頭）</v>
      </c>
      <c r="E27" s="189" t="str">
        <f t="shared" si="0"/>
        <v/>
      </c>
      <c r="F27" s="190" t="str">
        <f>IF('1-3'!E26="","",'1-3'!E26)</f>
        <v/>
      </c>
      <c r="G27" s="82" t="str">
        <f t="shared" si="1"/>
        <v/>
      </c>
      <c r="H27" s="204"/>
      <c r="I27" s="81"/>
      <c r="J27" s="122" t="str">
        <f>IF('1-3'!F26="","",'1-3'!F26)</f>
        <v/>
      </c>
    </row>
    <row r="28" spans="1:10" ht="15" customHeight="1" x14ac:dyDescent="0.15">
      <c r="A28" s="102">
        <v>24</v>
      </c>
      <c r="B28" s="124" t="str">
        <f>IF('1-3'!B27="","",'1-3'!B27)</f>
        <v>全国</v>
      </c>
      <c r="C28" s="124" t="str">
        <f>IF('1-3'!C27="","",'1-3'!C27)</f>
        <v>教頭</v>
      </c>
      <c r="D28" s="121" t="str">
        <f>IF('1-3'!D27="","",'1-3'!D27)</f>
        <v>全国聾学校教頭会（全聾頭）</v>
      </c>
      <c r="E28" s="189" t="str">
        <f t="shared" si="0"/>
        <v/>
      </c>
      <c r="F28" s="190" t="str">
        <f>IF('1-3'!E27="","",'1-3'!E27)</f>
        <v/>
      </c>
      <c r="G28" s="82" t="str">
        <f t="shared" si="1"/>
        <v/>
      </c>
      <c r="H28" s="204"/>
      <c r="I28" s="81"/>
      <c r="J28" s="122" t="str">
        <f>IF('1-3'!F27="","",'1-3'!F27)</f>
        <v/>
      </c>
    </row>
    <row r="29" spans="1:10" ht="15" customHeight="1" x14ac:dyDescent="0.15">
      <c r="A29" s="102">
        <v>25</v>
      </c>
      <c r="B29" s="124" t="str">
        <f>IF('1-3'!B28="","",'1-3'!B28)</f>
        <v>全国</v>
      </c>
      <c r="C29" s="124" t="str">
        <f>IF('1-3'!C28="","",'1-3'!C28)</f>
        <v>教頭</v>
      </c>
      <c r="D29" s="121" t="str">
        <f>IF('1-3'!D28="","",'1-3'!D28)</f>
        <v>全国特別支援学校知的障害教育教頭会（全知頭）</v>
      </c>
      <c r="E29" s="189" t="str">
        <f t="shared" si="0"/>
        <v/>
      </c>
      <c r="F29" s="190" t="str">
        <f>IF('1-3'!E28="","",'1-3'!E28)</f>
        <v/>
      </c>
      <c r="G29" s="82" t="str">
        <f t="shared" si="1"/>
        <v/>
      </c>
      <c r="H29" s="204"/>
      <c r="I29" s="81"/>
      <c r="J29" s="122" t="str">
        <f>IF('1-3'!F28="","",'1-3'!F28)</f>
        <v/>
      </c>
    </row>
    <row r="30" spans="1:10" ht="15" customHeight="1" x14ac:dyDescent="0.15">
      <c r="A30" s="102">
        <v>26</v>
      </c>
      <c r="B30" s="124" t="str">
        <f>IF('1-3'!B29="","",'1-3'!B29)</f>
        <v>全国</v>
      </c>
      <c r="C30" s="124" t="str">
        <f>IF('1-3'!C29="","",'1-3'!C29)</f>
        <v>教頭</v>
      </c>
      <c r="D30" s="121" t="str">
        <f>IF('1-3'!D29="","",'1-3'!D29)</f>
        <v>全国特別支援学校肢体不自由教育教頭会（全肢頭）</v>
      </c>
      <c r="E30" s="189" t="str">
        <f t="shared" si="0"/>
        <v/>
      </c>
      <c r="F30" s="190" t="str">
        <f>IF('1-3'!E29="","",'1-3'!E29)</f>
        <v/>
      </c>
      <c r="G30" s="82" t="str">
        <f t="shared" si="1"/>
        <v/>
      </c>
      <c r="H30" s="204"/>
      <c r="I30" s="81"/>
      <c r="J30" s="122" t="str">
        <f>IF('1-3'!F29="","",'1-3'!F29)</f>
        <v/>
      </c>
    </row>
    <row r="31" spans="1:10" ht="15" customHeight="1" x14ac:dyDescent="0.15">
      <c r="A31" s="102">
        <v>27</v>
      </c>
      <c r="B31" s="124" t="str">
        <f>IF('1-3'!B30="","",'1-3'!B30)</f>
        <v>全国</v>
      </c>
      <c r="C31" s="132" t="str">
        <f>IF('1-3'!C30="","",'1-3'!C30)</f>
        <v>教頭</v>
      </c>
      <c r="D31" s="133" t="str">
        <f>IF('1-3'!D30="","",'1-3'!D30)</f>
        <v>全国特別支援学校病弱教育副校長・教頭会（全病頭）</v>
      </c>
      <c r="E31" s="191" t="str">
        <f t="shared" si="0"/>
        <v/>
      </c>
      <c r="F31" s="192" t="str">
        <f>IF('1-3'!E30="","",'1-3'!E30)</f>
        <v/>
      </c>
      <c r="G31" s="134" t="str">
        <f t="shared" si="1"/>
        <v/>
      </c>
      <c r="H31" s="205"/>
      <c r="I31" s="134"/>
      <c r="J31" s="122" t="str">
        <f>IF('1-3'!F30="","",'1-3'!F30)</f>
        <v/>
      </c>
    </row>
    <row r="32" spans="1:10" ht="15" customHeight="1" x14ac:dyDescent="0.15">
      <c r="A32" s="102">
        <v>28</v>
      </c>
      <c r="B32" s="124" t="str">
        <f>IF('1-3'!B31="","",'1-3'!B31)</f>
        <v>全国</v>
      </c>
      <c r="C32" s="170" t="str">
        <f>IF('1-3'!C31="","",'1-3'!C31)</f>
        <v>事務長</v>
      </c>
      <c r="D32" s="171" t="str">
        <f>IF('1-3'!D31="","",'1-3'!D31)</f>
        <v>全国公立学校事務長会</v>
      </c>
      <c r="E32" s="195">
        <f t="shared" si="0"/>
        <v>3000</v>
      </c>
      <c r="F32" s="196">
        <f>IF('1-3'!E31="","",'1-3'!E31)</f>
        <v>3000</v>
      </c>
      <c r="G32" s="172" t="str">
        <f t="shared" si="1"/>
        <v>◎</v>
      </c>
      <c r="H32" s="207"/>
      <c r="I32" s="172"/>
      <c r="J32" s="122" t="str">
        <f>IF('1-3'!F31="","",'1-3'!F31)</f>
        <v>◎</v>
      </c>
    </row>
    <row r="33" spans="1:10" ht="15" customHeight="1" x14ac:dyDescent="0.15">
      <c r="A33" s="102">
        <v>29</v>
      </c>
      <c r="B33" s="124" t="str">
        <f>IF('1-3'!B32="","",'1-3'!B32)</f>
        <v>全国</v>
      </c>
      <c r="C33" s="168" t="str">
        <f>IF('1-3'!C32="","",'1-3'!C32)</f>
        <v/>
      </c>
      <c r="D33" s="169" t="str">
        <f>IF('1-3'!D32="","",'1-3'!D32)</f>
        <v>全国高校デザイン教育研究会</v>
      </c>
      <c r="E33" s="197" t="str">
        <f t="shared" si="0"/>
        <v/>
      </c>
      <c r="F33" s="198" t="str">
        <f>IF('1-3'!E32="","",'1-3'!E32)</f>
        <v/>
      </c>
      <c r="G33" s="81" t="str">
        <f t="shared" si="1"/>
        <v/>
      </c>
      <c r="H33" s="204"/>
      <c r="I33" s="81"/>
      <c r="J33" s="122" t="str">
        <f>IF('1-3'!F32="","",'1-3'!F32)</f>
        <v/>
      </c>
    </row>
    <row r="34" spans="1:10" ht="15" customHeight="1" x14ac:dyDescent="0.15">
      <c r="A34" s="102">
        <v>30</v>
      </c>
      <c r="B34" s="124" t="str">
        <f>IF('1-3'!B33="","",'1-3'!B33)</f>
        <v>全国</v>
      </c>
      <c r="C34" s="124" t="str">
        <f>IF('1-3'!C33="","",'1-3'!C33)</f>
        <v/>
      </c>
      <c r="D34" s="121" t="str">
        <f>IF('1-3'!D33="","",'1-3'!D33)</f>
        <v>全国高等学校グラフィックアーツ教育研究会</v>
      </c>
      <c r="E34" s="189" t="str">
        <f t="shared" si="0"/>
        <v/>
      </c>
      <c r="F34" s="190" t="str">
        <f>IF('1-3'!E33="","",'1-3'!E33)</f>
        <v/>
      </c>
      <c r="G34" s="82" t="str">
        <f t="shared" si="1"/>
        <v/>
      </c>
      <c r="H34" s="204"/>
      <c r="I34" s="81"/>
      <c r="J34" s="122" t="str">
        <f>IF('1-3'!F33="","",'1-3'!F33)</f>
        <v/>
      </c>
    </row>
    <row r="35" spans="1:10" ht="15" customHeight="1" x14ac:dyDescent="0.15">
      <c r="A35" s="102">
        <v>31</v>
      </c>
      <c r="B35" s="124" t="str">
        <f>IF('1-3'!B34="","",'1-3'!B34)</f>
        <v>全国</v>
      </c>
      <c r="C35" s="124" t="str">
        <f>IF('1-3'!C34="","",'1-3'!C34)</f>
        <v/>
      </c>
      <c r="D35" s="121" t="str">
        <f>IF('1-3'!D34="","",'1-3'!D34)</f>
        <v>全国高等学校造園教育研究協議会</v>
      </c>
      <c r="E35" s="189" t="str">
        <f t="shared" si="0"/>
        <v/>
      </c>
      <c r="F35" s="190" t="str">
        <f>IF('1-3'!E34="","",'1-3'!E34)</f>
        <v/>
      </c>
      <c r="G35" s="82" t="str">
        <f t="shared" si="1"/>
        <v/>
      </c>
      <c r="H35" s="204"/>
      <c r="I35" s="81"/>
      <c r="J35" s="122" t="str">
        <f>IF('1-3'!F34="","",'1-3'!F34)</f>
        <v/>
      </c>
    </row>
    <row r="36" spans="1:10" ht="15" customHeight="1" x14ac:dyDescent="0.15">
      <c r="A36" s="102">
        <v>32</v>
      </c>
      <c r="B36" s="124" t="str">
        <f>IF('1-3'!B35="","",'1-3'!B35)</f>
        <v>全国</v>
      </c>
      <c r="C36" s="124" t="str">
        <f>IF('1-3'!C35="","",'1-3'!C35)</f>
        <v/>
      </c>
      <c r="D36" s="121" t="str">
        <f>IF('1-3'!D35="","",'1-3'!D35)</f>
        <v>全国高等学校体育学科・コース連絡協議会</v>
      </c>
      <c r="E36" s="189" t="str">
        <f t="shared" si="0"/>
        <v/>
      </c>
      <c r="F36" s="190" t="str">
        <f>IF('1-3'!E35="","",'1-3'!E35)</f>
        <v/>
      </c>
      <c r="G36" s="82" t="str">
        <f t="shared" si="1"/>
        <v/>
      </c>
      <c r="H36" s="204"/>
      <c r="I36" s="81"/>
      <c r="J36" s="122" t="str">
        <f>IF('1-3'!F35="","",'1-3'!F35)</f>
        <v/>
      </c>
    </row>
    <row r="37" spans="1:10" ht="15" customHeight="1" x14ac:dyDescent="0.15">
      <c r="A37" s="102">
        <v>33</v>
      </c>
      <c r="B37" s="124" t="str">
        <f>IF('1-3'!B36="","",'1-3'!B36)</f>
        <v>全国</v>
      </c>
      <c r="C37" s="124" t="str">
        <f>IF('1-3'!C36="","",'1-3'!C36)</f>
        <v/>
      </c>
      <c r="D37" s="121" t="str">
        <f>IF('1-3'!D36="","",'1-3'!D36)</f>
        <v>全国高等学校通信制教育研究会</v>
      </c>
      <c r="E37" s="189" t="str">
        <f t="shared" si="0"/>
        <v/>
      </c>
      <c r="F37" s="190" t="str">
        <f>IF('1-3'!E36="","",'1-3'!E36)</f>
        <v/>
      </c>
      <c r="G37" s="82" t="str">
        <f t="shared" si="1"/>
        <v/>
      </c>
      <c r="H37" s="204"/>
      <c r="I37" s="81"/>
      <c r="J37" s="122" t="str">
        <f>IF('1-3'!F36="","",'1-3'!F36)</f>
        <v/>
      </c>
    </row>
    <row r="38" spans="1:10" ht="15" customHeight="1" x14ac:dyDescent="0.15">
      <c r="A38" s="102">
        <v>34</v>
      </c>
      <c r="B38" s="124" t="str">
        <f>IF('1-3'!B37="","",'1-3'!B37)</f>
        <v>全国</v>
      </c>
      <c r="C38" s="124" t="str">
        <f>IF('1-3'!C37="","",'1-3'!C37)</f>
        <v/>
      </c>
      <c r="D38" s="121" t="str">
        <f>IF('1-3'!D37="","",'1-3'!D37)</f>
        <v>全国高等学校農場協会</v>
      </c>
      <c r="E38" s="189" t="str">
        <f t="shared" si="0"/>
        <v/>
      </c>
      <c r="F38" s="190" t="str">
        <f>IF('1-3'!E37="","",'1-3'!E37)</f>
        <v/>
      </c>
      <c r="G38" s="82" t="str">
        <f t="shared" si="1"/>
        <v/>
      </c>
      <c r="H38" s="204"/>
      <c r="I38" s="81"/>
      <c r="J38" s="122" t="str">
        <f>IF('1-3'!F37="","",'1-3'!F37)</f>
        <v/>
      </c>
    </row>
    <row r="39" spans="1:10" ht="15" customHeight="1" x14ac:dyDescent="0.15">
      <c r="A39" s="102">
        <v>35</v>
      </c>
      <c r="B39" s="124" t="str">
        <f>IF('1-3'!B38="","",'1-3'!B38)</f>
        <v>全国</v>
      </c>
      <c r="C39" s="124" t="str">
        <f>IF('1-3'!C38="","",'1-3'!C38)</f>
        <v/>
      </c>
      <c r="D39" s="121" t="str">
        <f>IF('1-3'!D38="","",'1-3'!D38)</f>
        <v>全国肢体不自由教育研究協議会</v>
      </c>
      <c r="E39" s="189" t="str">
        <f t="shared" si="0"/>
        <v/>
      </c>
      <c r="F39" s="190" t="str">
        <f>IF('1-3'!E38="","",'1-3'!E38)</f>
        <v/>
      </c>
      <c r="G39" s="82" t="str">
        <f t="shared" si="1"/>
        <v/>
      </c>
      <c r="H39" s="204"/>
      <c r="I39" s="81"/>
      <c r="J39" s="122" t="str">
        <f>IF('1-3'!F38="","",'1-3'!F38)</f>
        <v/>
      </c>
    </row>
    <row r="40" spans="1:10" ht="15" customHeight="1" x14ac:dyDescent="0.15">
      <c r="A40" s="102">
        <v>36</v>
      </c>
      <c r="B40" s="124" t="str">
        <f>IF('1-3'!B39="","",'1-3'!B39)</f>
        <v>全国</v>
      </c>
      <c r="C40" s="124" t="str">
        <f>IF('1-3'!C39="","",'1-3'!C39)</f>
        <v/>
      </c>
      <c r="D40" s="121" t="str">
        <f>IF('1-3'!D39="","",'1-3'!D39)</f>
        <v>全国自動車教育研究会</v>
      </c>
      <c r="E40" s="189" t="str">
        <f t="shared" si="0"/>
        <v/>
      </c>
      <c r="F40" s="190" t="str">
        <f>IF('1-3'!E39="","",'1-3'!E39)</f>
        <v/>
      </c>
      <c r="G40" s="82" t="str">
        <f t="shared" si="1"/>
        <v/>
      </c>
      <c r="H40" s="204"/>
      <c r="I40" s="81"/>
      <c r="J40" s="122" t="str">
        <f>IF('1-3'!F39="","",'1-3'!F39)</f>
        <v/>
      </c>
    </row>
    <row r="41" spans="1:10" ht="15" customHeight="1" x14ac:dyDescent="0.15">
      <c r="A41" s="102">
        <v>37</v>
      </c>
      <c r="B41" s="124" t="str">
        <f>IF('1-3'!B40="","",'1-3'!B40)</f>
        <v>全国</v>
      </c>
      <c r="C41" s="124" t="str">
        <f>IF('1-3'!C40="","",'1-3'!C40)</f>
        <v/>
      </c>
      <c r="D41" s="121" t="str">
        <f>IF('1-3'!D40="","",'1-3'!D40)</f>
        <v>全国中高一貫教育研究会</v>
      </c>
      <c r="E41" s="189" t="str">
        <f t="shared" si="0"/>
        <v/>
      </c>
      <c r="F41" s="190" t="str">
        <f>IF('1-3'!E40="","",'1-3'!E40)</f>
        <v/>
      </c>
      <c r="G41" s="82" t="str">
        <f t="shared" si="1"/>
        <v/>
      </c>
      <c r="H41" s="204"/>
      <c r="I41" s="81"/>
      <c r="J41" s="122" t="str">
        <f>IF('1-3'!F40="","",'1-3'!F40)</f>
        <v/>
      </c>
    </row>
    <row r="42" spans="1:10" ht="15" customHeight="1" x14ac:dyDescent="0.15">
      <c r="A42" s="102">
        <v>38</v>
      </c>
      <c r="B42" s="124" t="str">
        <f>IF('1-3'!B41="","",'1-3'!B41)</f>
        <v>全国</v>
      </c>
      <c r="C42" s="124" t="str">
        <f>IF('1-3'!C41="","",'1-3'!C41)</f>
        <v/>
      </c>
      <c r="D42" s="121" t="str">
        <f>IF('1-3'!D41="","",'1-3'!D41)</f>
        <v>全国電子工業教育研究会</v>
      </c>
      <c r="E42" s="189" t="str">
        <f t="shared" si="0"/>
        <v/>
      </c>
      <c r="F42" s="190" t="str">
        <f>IF('1-3'!E41="","",'1-3'!E41)</f>
        <v/>
      </c>
      <c r="G42" s="82" t="str">
        <f t="shared" si="1"/>
        <v/>
      </c>
      <c r="H42" s="204"/>
      <c r="I42" s="81"/>
      <c r="J42" s="122" t="str">
        <f>IF('1-3'!F41="","",'1-3'!F41)</f>
        <v/>
      </c>
    </row>
    <row r="43" spans="1:10" ht="15" customHeight="1" x14ac:dyDescent="0.15">
      <c r="A43" s="102">
        <v>39</v>
      </c>
      <c r="B43" s="124" t="str">
        <f>IF('1-3'!B42="","",'1-3'!B42)</f>
        <v>全国</v>
      </c>
      <c r="C43" s="124" t="str">
        <f>IF('1-3'!C42="","",'1-3'!C42)</f>
        <v/>
      </c>
      <c r="D43" s="121" t="str">
        <f>IF('1-3'!D42="","",'1-3'!D42)</f>
        <v>全国美術高等学校協議会</v>
      </c>
      <c r="E43" s="189" t="str">
        <f t="shared" si="0"/>
        <v/>
      </c>
      <c r="F43" s="190" t="str">
        <f>IF('1-3'!E42="","",'1-3'!E42)</f>
        <v/>
      </c>
      <c r="G43" s="82" t="str">
        <f t="shared" si="1"/>
        <v/>
      </c>
      <c r="H43" s="204"/>
      <c r="I43" s="81"/>
      <c r="J43" s="122" t="str">
        <f>IF('1-3'!F42="","",'1-3'!F42)</f>
        <v/>
      </c>
    </row>
    <row r="44" spans="1:10" ht="15" customHeight="1" x14ac:dyDescent="0.15">
      <c r="A44" s="102">
        <v>40</v>
      </c>
      <c r="B44" s="124" t="str">
        <f>IF('1-3'!B43="","",'1-3'!B43)</f>
        <v>全国</v>
      </c>
      <c r="C44" s="124" t="str">
        <f>IF('1-3'!C43="","",'1-3'!C43)</f>
        <v/>
      </c>
      <c r="D44" s="121" t="str">
        <f>IF('1-3'!D43="","",'1-3'!D43)</f>
        <v>全国病弱虚弱教育研究連盟</v>
      </c>
      <c r="E44" s="189" t="str">
        <f t="shared" si="0"/>
        <v/>
      </c>
      <c r="F44" s="190" t="str">
        <f>IF('1-3'!E43="","",'1-3'!E43)</f>
        <v/>
      </c>
      <c r="G44" s="82" t="str">
        <f t="shared" si="1"/>
        <v/>
      </c>
      <c r="H44" s="204"/>
      <c r="I44" s="81"/>
      <c r="J44" s="122" t="str">
        <f>IF('1-3'!F43="","",'1-3'!F43)</f>
        <v/>
      </c>
    </row>
    <row r="45" spans="1:10" ht="15" customHeight="1" x14ac:dyDescent="0.15">
      <c r="A45" s="102">
        <v>41</v>
      </c>
      <c r="B45" s="124" t="str">
        <f>IF('1-3'!B44="","",'1-3'!B44)</f>
        <v>全国</v>
      </c>
      <c r="C45" s="124" t="str">
        <f>IF('1-3'!C44="","",'1-3'!C44)</f>
        <v/>
      </c>
      <c r="D45" s="121" t="str">
        <f>IF('1-3'!D44="","",'1-3'!D44)</f>
        <v>全日本盲学校教育研究会</v>
      </c>
      <c r="E45" s="189" t="str">
        <f t="shared" si="0"/>
        <v/>
      </c>
      <c r="F45" s="190" t="str">
        <f>IF('1-3'!E44="","",'1-3'!E44)</f>
        <v/>
      </c>
      <c r="G45" s="82" t="str">
        <f t="shared" si="1"/>
        <v/>
      </c>
      <c r="H45" s="204"/>
      <c r="I45" s="81"/>
      <c r="J45" s="122" t="str">
        <f>IF('1-3'!F44="","",'1-3'!F44)</f>
        <v/>
      </c>
    </row>
    <row r="46" spans="1:10" ht="15" customHeight="1" x14ac:dyDescent="0.15">
      <c r="A46" s="102">
        <v>42</v>
      </c>
      <c r="B46" s="124" t="str">
        <f>IF('1-3'!B45="","",'1-3'!B45)</f>
        <v>全国</v>
      </c>
      <c r="C46" s="124" t="str">
        <f>IF('1-3'!C45="","",'1-3'!C45)</f>
        <v/>
      </c>
      <c r="D46" s="121" t="str">
        <f>IF('1-3'!D45="","",'1-3'!D45)</f>
        <v>日本学校農業クラブ連盟</v>
      </c>
      <c r="E46" s="189" t="str">
        <f t="shared" si="0"/>
        <v/>
      </c>
      <c r="F46" s="190" t="str">
        <f>IF('1-3'!E45="","",'1-3'!E45)</f>
        <v/>
      </c>
      <c r="G46" s="82" t="str">
        <f t="shared" si="1"/>
        <v/>
      </c>
      <c r="H46" s="204"/>
      <c r="I46" s="81"/>
      <c r="J46" s="122" t="str">
        <f>IF('1-3'!F45="","",'1-3'!F45)</f>
        <v/>
      </c>
    </row>
    <row r="47" spans="1:10" ht="15" customHeight="1" x14ac:dyDescent="0.15">
      <c r="A47" s="102">
        <v>43</v>
      </c>
      <c r="B47" s="124" t="str">
        <f>IF('1-3'!B46="","",'1-3'!B46)</f>
        <v>全国</v>
      </c>
      <c r="C47" s="124" t="str">
        <f>IF('1-3'!C46="","",'1-3'!C46)</f>
        <v/>
      </c>
      <c r="D47" s="121" t="str">
        <f>IF('1-3'!D46="","",'1-3'!D46)</f>
        <v>日本工業化学教育研究会</v>
      </c>
      <c r="E47" s="189" t="str">
        <f t="shared" si="0"/>
        <v/>
      </c>
      <c r="F47" s="190" t="str">
        <f>IF('1-3'!E46="","",'1-3'!E46)</f>
        <v/>
      </c>
      <c r="G47" s="82" t="str">
        <f t="shared" si="1"/>
        <v/>
      </c>
      <c r="H47" s="204"/>
      <c r="I47" s="81"/>
      <c r="J47" s="122" t="str">
        <f>IF('1-3'!F46="","",'1-3'!F46)</f>
        <v/>
      </c>
    </row>
    <row r="48" spans="1:10" ht="15" customHeight="1" x14ac:dyDescent="0.15">
      <c r="A48" s="102">
        <v>44</v>
      </c>
      <c r="B48" s="124" t="str">
        <f>IF('1-3'!B47="","",'1-3'!B47)</f>
        <v>全国</v>
      </c>
      <c r="C48" s="124" t="str">
        <f>IF('1-3'!C47="","",'1-3'!C47)</f>
        <v/>
      </c>
      <c r="D48" s="121" t="str">
        <f>IF('1-3'!D47="","",'1-3'!D47)</f>
        <v>日本繊維工業教育研究会</v>
      </c>
      <c r="E48" s="189" t="str">
        <f t="shared" si="0"/>
        <v/>
      </c>
      <c r="F48" s="190" t="str">
        <f>IF('1-3'!E47="","",'1-3'!E47)</f>
        <v/>
      </c>
      <c r="G48" s="82" t="str">
        <f t="shared" si="1"/>
        <v/>
      </c>
      <c r="H48" s="204"/>
      <c r="I48" s="81"/>
      <c r="J48" s="122" t="str">
        <f>IF('1-3'!F47="","",'1-3'!F47)</f>
        <v/>
      </c>
    </row>
    <row r="49" spans="1:10" ht="15" customHeight="1" thickBot="1" x14ac:dyDescent="0.2">
      <c r="A49" s="106">
        <v>45</v>
      </c>
      <c r="B49" s="126" t="str">
        <f>IF('1-3'!B48="","",'1-3'!B48)</f>
        <v>全国</v>
      </c>
      <c r="C49" s="126" t="str">
        <f>IF('1-3'!C48="","",'1-3'!C48)</f>
        <v/>
      </c>
      <c r="D49" s="127" t="str">
        <f>IF('1-3'!D48="","",'1-3'!D48)</f>
        <v>日本教育会</v>
      </c>
      <c r="E49" s="199">
        <f t="shared" si="0"/>
        <v>3600</v>
      </c>
      <c r="F49" s="200">
        <f>IF('1-3'!E48="","",'1-3'!E48)</f>
        <v>3600</v>
      </c>
      <c r="G49" s="83" t="str">
        <f t="shared" si="1"/>
        <v/>
      </c>
      <c r="H49" s="208"/>
      <c r="I49" s="83"/>
      <c r="J49" s="122" t="str">
        <f>IF('1-3'!F48="","",'1-3'!F48)</f>
        <v/>
      </c>
    </row>
    <row r="50" spans="1:10" ht="15" customHeight="1" x14ac:dyDescent="0.15">
      <c r="A50" s="100">
        <v>46</v>
      </c>
      <c r="B50" s="168" t="str">
        <f>IF('1-3'!B49="","",'1-3'!B49)</f>
        <v>近畿・西日本</v>
      </c>
      <c r="C50" s="168" t="str">
        <f>IF('1-3'!C49="","",'1-3'!C49)</f>
        <v>校長</v>
      </c>
      <c r="D50" s="169" t="str">
        <f>IF('1-3'!D49="","",'1-3'!D49)</f>
        <v>近畿地区定時制通信制高等学校長会</v>
      </c>
      <c r="E50" s="197" t="str">
        <f t="shared" si="0"/>
        <v/>
      </c>
      <c r="F50" s="198" t="str">
        <f>IF('1-3'!E49="","",'1-3'!E49)</f>
        <v/>
      </c>
      <c r="G50" s="81" t="str">
        <f t="shared" si="1"/>
        <v/>
      </c>
      <c r="H50" s="204"/>
      <c r="I50" s="81"/>
      <c r="J50" s="122" t="str">
        <f>IF('1-3'!F49="","",'1-3'!F49)</f>
        <v/>
      </c>
    </row>
    <row r="51" spans="1:10" ht="15" customHeight="1" x14ac:dyDescent="0.15">
      <c r="A51" s="102">
        <v>47</v>
      </c>
      <c r="B51" s="124" t="str">
        <f>IF('1-3'!B50="","",'1-3'!B50)</f>
        <v>近畿・西日本</v>
      </c>
      <c r="C51" s="124" t="str">
        <f>IF('1-3'!C50="","",'1-3'!C50)</f>
        <v>校長</v>
      </c>
      <c r="D51" s="121" t="str">
        <f>IF('1-3'!D50="","",'1-3'!D50)</f>
        <v>近畿地区総合学科高等学校長協会</v>
      </c>
      <c r="E51" s="189" t="str">
        <f t="shared" si="0"/>
        <v/>
      </c>
      <c r="F51" s="190" t="str">
        <f>IF('1-3'!E50="","",'1-3'!E50)</f>
        <v/>
      </c>
      <c r="G51" s="82" t="str">
        <f t="shared" si="1"/>
        <v/>
      </c>
      <c r="H51" s="204"/>
      <c r="I51" s="81"/>
      <c r="J51" s="122" t="str">
        <f>IF('1-3'!F50="","",'1-3'!F50)</f>
        <v/>
      </c>
    </row>
    <row r="52" spans="1:10" ht="15" customHeight="1" x14ac:dyDescent="0.15">
      <c r="A52" s="102">
        <v>48</v>
      </c>
      <c r="B52" s="124" t="str">
        <f>IF('1-3'!B51="","",'1-3'!B51)</f>
        <v>近畿・西日本</v>
      </c>
      <c r="C52" s="124" t="str">
        <f>IF('1-3'!C51="","",'1-3'!C51)</f>
        <v>校長</v>
      </c>
      <c r="D52" s="121" t="str">
        <f>IF('1-3'!D51="","",'1-3'!D51)</f>
        <v>近畿工業高等学校長協会</v>
      </c>
      <c r="E52" s="189" t="str">
        <f t="shared" si="0"/>
        <v/>
      </c>
      <c r="F52" s="190" t="str">
        <f>IF('1-3'!E51="","",'1-3'!E51)</f>
        <v/>
      </c>
      <c r="G52" s="82" t="str">
        <f t="shared" si="1"/>
        <v/>
      </c>
      <c r="H52" s="204"/>
      <c r="I52" s="81"/>
      <c r="J52" s="122" t="str">
        <f>IF('1-3'!F51="","",'1-3'!F51)</f>
        <v/>
      </c>
    </row>
    <row r="53" spans="1:10" ht="15" customHeight="1" x14ac:dyDescent="0.15">
      <c r="A53" s="102">
        <v>49</v>
      </c>
      <c r="B53" s="124" t="str">
        <f>IF('1-3'!B52="","",'1-3'!B52)</f>
        <v>近畿・西日本</v>
      </c>
      <c r="C53" s="124" t="str">
        <f>IF('1-3'!C52="","",'1-3'!C52)</f>
        <v>校長</v>
      </c>
      <c r="D53" s="121" t="str">
        <f>IF('1-3'!D52="","",'1-3'!D52)</f>
        <v>近畿地区英語・国際関係科等設置高等学校長会</v>
      </c>
      <c r="E53" s="189" t="str">
        <f t="shared" si="0"/>
        <v/>
      </c>
      <c r="F53" s="190" t="str">
        <f>IF('1-3'!E52="","",'1-3'!E52)</f>
        <v/>
      </c>
      <c r="G53" s="82" t="str">
        <f t="shared" si="1"/>
        <v/>
      </c>
      <c r="H53" s="204"/>
      <c r="I53" s="81"/>
      <c r="J53" s="122" t="str">
        <f>IF('1-3'!F52="","",'1-3'!F52)</f>
        <v/>
      </c>
    </row>
    <row r="54" spans="1:10" ht="15" customHeight="1" x14ac:dyDescent="0.15">
      <c r="A54" s="102">
        <v>50</v>
      </c>
      <c r="B54" s="124" t="str">
        <f>IF('1-3'!B53="","",'1-3'!B53)</f>
        <v>近畿・西日本</v>
      </c>
      <c r="C54" s="124" t="str">
        <f>IF('1-3'!C53="","",'1-3'!C53)</f>
        <v>校長</v>
      </c>
      <c r="D54" s="121" t="str">
        <f>IF('1-3'!D53="","",'1-3'!D53)</f>
        <v>近畿盲学校長会（近盲長）</v>
      </c>
      <c r="E54" s="189" t="str">
        <f t="shared" si="0"/>
        <v/>
      </c>
      <c r="F54" s="190" t="str">
        <f>IF('1-3'!E53="","",'1-3'!E53)</f>
        <v/>
      </c>
      <c r="G54" s="82" t="str">
        <f t="shared" si="1"/>
        <v/>
      </c>
      <c r="H54" s="204"/>
      <c r="I54" s="81"/>
      <c r="J54" s="122" t="str">
        <f>IF('1-3'!F53="","",'1-3'!F53)</f>
        <v/>
      </c>
    </row>
    <row r="55" spans="1:10" ht="15" customHeight="1" x14ac:dyDescent="0.15">
      <c r="A55" s="102">
        <v>51</v>
      </c>
      <c r="B55" s="124" t="str">
        <f>IF('1-3'!B54="","",'1-3'!B54)</f>
        <v>近畿・西日本</v>
      </c>
      <c r="C55" s="124" t="str">
        <f>IF('1-3'!C54="","",'1-3'!C54)</f>
        <v>校長</v>
      </c>
      <c r="D55" s="121" t="str">
        <f>IF('1-3'!D54="","",'1-3'!D54)</f>
        <v>近畿地区聾学校長会（近聾長）</v>
      </c>
      <c r="E55" s="189" t="str">
        <f t="shared" si="0"/>
        <v/>
      </c>
      <c r="F55" s="190" t="str">
        <f>IF('1-3'!E54="","",'1-3'!E54)</f>
        <v/>
      </c>
      <c r="G55" s="82" t="str">
        <f t="shared" si="1"/>
        <v/>
      </c>
      <c r="H55" s="204"/>
      <c r="I55" s="81"/>
      <c r="J55" s="122" t="str">
        <f>IF('1-3'!F54="","",'1-3'!F54)</f>
        <v/>
      </c>
    </row>
    <row r="56" spans="1:10" ht="15" customHeight="1" x14ac:dyDescent="0.15">
      <c r="A56" s="102">
        <v>52</v>
      </c>
      <c r="B56" s="124" t="str">
        <f>IF('1-3'!B55="","",'1-3'!B55)</f>
        <v>近畿・西日本</v>
      </c>
      <c r="C56" s="124" t="str">
        <f>IF('1-3'!C55="","",'1-3'!C55)</f>
        <v>校長</v>
      </c>
      <c r="D56" s="121" t="str">
        <f>IF('1-3'!D55="","",'1-3'!D55)</f>
        <v>近畿特別支援学校知的障害教育校長会（近知長）</v>
      </c>
      <c r="E56" s="189" t="str">
        <f t="shared" si="0"/>
        <v/>
      </c>
      <c r="F56" s="190" t="str">
        <f>IF('1-3'!E55="","",'1-3'!E55)</f>
        <v/>
      </c>
      <c r="G56" s="82" t="str">
        <f t="shared" si="1"/>
        <v/>
      </c>
      <c r="H56" s="204"/>
      <c r="I56" s="81"/>
      <c r="J56" s="122" t="str">
        <f>IF('1-3'!F55="","",'1-3'!F55)</f>
        <v/>
      </c>
    </row>
    <row r="57" spans="1:10" ht="15" customHeight="1" x14ac:dyDescent="0.15">
      <c r="A57" s="102">
        <v>53</v>
      </c>
      <c r="B57" s="124" t="str">
        <f>IF('1-3'!B56="","",'1-3'!B56)</f>
        <v>近畿・西日本</v>
      </c>
      <c r="C57" s="124" t="str">
        <f>IF('1-3'!C56="","",'1-3'!C56)</f>
        <v>校長</v>
      </c>
      <c r="D57" s="121" t="str">
        <f>IF('1-3'!D56="","",'1-3'!D56)</f>
        <v>近畿地区特別支援学校肢体不自由教育校長会（近肢長）</v>
      </c>
      <c r="E57" s="189" t="str">
        <f t="shared" si="0"/>
        <v/>
      </c>
      <c r="F57" s="190" t="str">
        <f>IF('1-3'!E56="","",'1-3'!E56)</f>
        <v/>
      </c>
      <c r="G57" s="82" t="str">
        <f t="shared" si="1"/>
        <v/>
      </c>
      <c r="H57" s="204"/>
      <c r="I57" s="81"/>
      <c r="J57" s="122" t="str">
        <f>IF('1-3'!F56="","",'1-3'!F56)</f>
        <v/>
      </c>
    </row>
    <row r="58" spans="1:10" ht="15" customHeight="1" x14ac:dyDescent="0.15">
      <c r="A58" s="102">
        <v>54</v>
      </c>
      <c r="B58" s="124" t="str">
        <f>IF('1-3'!B57="","",'1-3'!B57)</f>
        <v>近畿・西日本</v>
      </c>
      <c r="C58" s="132" t="str">
        <f>IF('1-3'!C57="","",'1-3'!C57)</f>
        <v>校長</v>
      </c>
      <c r="D58" s="133" t="str">
        <f>IF('1-3'!D57="","",'1-3'!D57)</f>
        <v>近畿地区特別支援学校病弱教育校長会（近病長）</v>
      </c>
      <c r="E58" s="191" t="str">
        <f t="shared" si="0"/>
        <v/>
      </c>
      <c r="F58" s="192" t="str">
        <f>IF('1-3'!E57="","",'1-3'!E57)</f>
        <v/>
      </c>
      <c r="G58" s="134" t="str">
        <f t="shared" si="1"/>
        <v/>
      </c>
      <c r="H58" s="205"/>
      <c r="I58" s="134"/>
      <c r="J58" s="122" t="str">
        <f>IF('1-3'!F57="","",'1-3'!F57)</f>
        <v/>
      </c>
    </row>
    <row r="59" spans="1:10" ht="15" customHeight="1" x14ac:dyDescent="0.15">
      <c r="A59" s="102">
        <v>55</v>
      </c>
      <c r="B59" s="124" t="str">
        <f>IF('1-3'!B58="","",'1-3'!B58)</f>
        <v>近畿・西日本</v>
      </c>
      <c r="C59" s="168" t="str">
        <f>IF('1-3'!C58="","",'1-3'!C58)</f>
        <v>教頭</v>
      </c>
      <c r="D59" s="169" t="str">
        <f>IF('1-3'!D58="","",'1-3'!D58)</f>
        <v>近畿地区盲学校副校長・教頭会（近盲頭）</v>
      </c>
      <c r="E59" s="197" t="str">
        <f t="shared" si="0"/>
        <v/>
      </c>
      <c r="F59" s="198" t="str">
        <f>IF('1-3'!E58="","",'1-3'!E58)</f>
        <v/>
      </c>
      <c r="G59" s="81" t="str">
        <f t="shared" si="1"/>
        <v/>
      </c>
      <c r="H59" s="204"/>
      <c r="I59" s="81"/>
      <c r="J59" s="122" t="str">
        <f>IF('1-3'!F58="","",'1-3'!F58)</f>
        <v/>
      </c>
    </row>
    <row r="60" spans="1:10" ht="15" customHeight="1" x14ac:dyDescent="0.15">
      <c r="A60" s="102">
        <v>56</v>
      </c>
      <c r="B60" s="124" t="str">
        <f>IF('1-3'!B59="","",'1-3'!B59)</f>
        <v>近畿・西日本</v>
      </c>
      <c r="C60" s="124" t="str">
        <f>IF('1-3'!C59="","",'1-3'!C59)</f>
        <v>教頭</v>
      </c>
      <c r="D60" s="121" t="str">
        <f>IF('1-3'!D59="","",'1-3'!D59)</f>
        <v>近畿地区聾学校教頭会（近聾頭）</v>
      </c>
      <c r="E60" s="189" t="str">
        <f t="shared" si="0"/>
        <v/>
      </c>
      <c r="F60" s="190" t="str">
        <f>IF('1-3'!E59="","",'1-3'!E59)</f>
        <v/>
      </c>
      <c r="G60" s="82" t="str">
        <f t="shared" si="1"/>
        <v/>
      </c>
      <c r="H60" s="204"/>
      <c r="I60" s="81"/>
      <c r="J60" s="122" t="str">
        <f>IF('1-3'!F59="","",'1-3'!F59)</f>
        <v/>
      </c>
    </row>
    <row r="61" spans="1:10" ht="15" customHeight="1" x14ac:dyDescent="0.15">
      <c r="A61" s="102">
        <v>57</v>
      </c>
      <c r="B61" s="124" t="str">
        <f>IF('1-3'!B60="","",'1-3'!B60)</f>
        <v>近畿・西日本</v>
      </c>
      <c r="C61" s="124" t="str">
        <f>IF('1-3'!C60="","",'1-3'!C60)</f>
        <v>教頭</v>
      </c>
      <c r="D61" s="121" t="str">
        <f>IF('1-3'!D60="","",'1-3'!D60)</f>
        <v>近畿特別支援学校知的障害教育教頭会（近知頭）</v>
      </c>
      <c r="E61" s="189" t="str">
        <f t="shared" si="0"/>
        <v/>
      </c>
      <c r="F61" s="190" t="str">
        <f>IF('1-3'!E60="","",'1-3'!E60)</f>
        <v/>
      </c>
      <c r="G61" s="82" t="str">
        <f t="shared" si="1"/>
        <v/>
      </c>
      <c r="H61" s="204"/>
      <c r="I61" s="81"/>
      <c r="J61" s="122" t="str">
        <f>IF('1-3'!F60="","",'1-3'!F60)</f>
        <v/>
      </c>
    </row>
    <row r="62" spans="1:10" ht="15" customHeight="1" x14ac:dyDescent="0.15">
      <c r="A62" s="102">
        <v>58</v>
      </c>
      <c r="B62" s="124" t="str">
        <f>IF('1-3'!B61="","",'1-3'!B61)</f>
        <v>近畿・西日本</v>
      </c>
      <c r="C62" s="124" t="str">
        <f>IF('1-3'!C61="","",'1-3'!C61)</f>
        <v>教頭</v>
      </c>
      <c r="D62" s="121" t="str">
        <f>IF('1-3'!D61="","",'1-3'!D61)</f>
        <v>近畿地区特別支援学校肢体不自由教育教頭会（近肢頭）</v>
      </c>
      <c r="E62" s="189" t="str">
        <f t="shared" si="0"/>
        <v/>
      </c>
      <c r="F62" s="190" t="str">
        <f>IF('1-3'!E61="","",'1-3'!E61)</f>
        <v/>
      </c>
      <c r="G62" s="82" t="str">
        <f t="shared" si="1"/>
        <v/>
      </c>
      <c r="H62" s="204"/>
      <c r="I62" s="81"/>
      <c r="J62" s="122" t="str">
        <f>IF('1-3'!F61="","",'1-3'!F61)</f>
        <v/>
      </c>
    </row>
    <row r="63" spans="1:10" ht="15" customHeight="1" x14ac:dyDescent="0.15">
      <c r="A63" s="102">
        <v>59</v>
      </c>
      <c r="B63" s="124" t="str">
        <f>IF('1-3'!B62="","",'1-3'!B62)</f>
        <v>近畿・西日本</v>
      </c>
      <c r="C63" s="132" t="str">
        <f>IF('1-3'!C62="","",'1-3'!C62)</f>
        <v>教頭</v>
      </c>
      <c r="D63" s="133" t="str">
        <f>IF('1-3'!D62="","",'1-3'!D62)</f>
        <v>近畿・東海・北陸地区特別支援学校病弱教育教頭会（近病頭）</v>
      </c>
      <c r="E63" s="191" t="str">
        <f t="shared" si="0"/>
        <v/>
      </c>
      <c r="F63" s="192" t="str">
        <f>IF('1-3'!E62="","",'1-3'!E62)</f>
        <v/>
      </c>
      <c r="G63" s="134" t="str">
        <f t="shared" si="1"/>
        <v/>
      </c>
      <c r="H63" s="205"/>
      <c r="I63" s="134"/>
      <c r="J63" s="122" t="str">
        <f>IF('1-3'!F62="","",'1-3'!F62)</f>
        <v/>
      </c>
    </row>
    <row r="64" spans="1:10" ht="15" customHeight="1" x14ac:dyDescent="0.15">
      <c r="A64" s="102">
        <v>60</v>
      </c>
      <c r="B64" s="124" t="str">
        <f>IF('1-3'!B63="","",'1-3'!B63)</f>
        <v>近畿・西日本</v>
      </c>
      <c r="C64" s="168" t="str">
        <f>IF('1-3'!C63="","",'1-3'!C63)</f>
        <v>事務長</v>
      </c>
      <c r="D64" s="169" t="str">
        <f>IF('1-3'!D63="","",'1-3'!D63)</f>
        <v>近畿公立学校事務長会</v>
      </c>
      <c r="E64" s="197">
        <f t="shared" si="0"/>
        <v>1800</v>
      </c>
      <c r="F64" s="198">
        <f>IF('1-3'!E63="","",'1-3'!E63)</f>
        <v>1800</v>
      </c>
      <c r="G64" s="81" t="str">
        <f t="shared" si="1"/>
        <v/>
      </c>
      <c r="H64" s="204"/>
      <c r="I64" s="81"/>
      <c r="J64" s="122" t="str">
        <f>IF('1-3'!F63="","",'1-3'!F63)</f>
        <v/>
      </c>
    </row>
    <row r="65" spans="1:10" ht="15" customHeight="1" x14ac:dyDescent="0.15">
      <c r="A65" s="102">
        <v>61</v>
      </c>
      <c r="B65" s="124" t="str">
        <f>IF('1-3'!B64="","",'1-3'!B64)</f>
        <v>近畿・西日本</v>
      </c>
      <c r="C65" s="132" t="str">
        <f>IF('1-3'!C64="","",'1-3'!C64)</f>
        <v>事務長</v>
      </c>
      <c r="D65" s="133" t="str">
        <f>IF('1-3'!D64="","",'1-3'!D64)</f>
        <v>近畿地区特別支援学校事務長会</v>
      </c>
      <c r="E65" s="191" t="str">
        <f t="shared" si="0"/>
        <v/>
      </c>
      <c r="F65" s="192" t="str">
        <f>IF('1-3'!E64="","",'1-3'!E64)</f>
        <v/>
      </c>
      <c r="G65" s="134" t="str">
        <f t="shared" si="1"/>
        <v/>
      </c>
      <c r="H65" s="205"/>
      <c r="I65" s="134"/>
      <c r="J65" s="122" t="str">
        <f>IF('1-3'!F64="","",'1-3'!F64)</f>
        <v/>
      </c>
    </row>
    <row r="66" spans="1:10" ht="15" customHeight="1" x14ac:dyDescent="0.15">
      <c r="A66" s="102">
        <v>62</v>
      </c>
      <c r="B66" s="124" t="str">
        <f>IF('1-3'!B65="","",'1-3'!B65)</f>
        <v>近畿・西日本</v>
      </c>
      <c r="C66" s="168" t="str">
        <f>IF('1-3'!C65="","",'1-3'!C65)</f>
        <v/>
      </c>
      <c r="D66" s="169" t="str">
        <f>IF('1-3'!D65="","",'1-3'!D65)</f>
        <v>近畿地区高等学校通信制教育研究会</v>
      </c>
      <c r="E66" s="197" t="str">
        <f t="shared" si="0"/>
        <v/>
      </c>
      <c r="F66" s="198" t="str">
        <f>IF('1-3'!E65="","",'1-3'!E65)</f>
        <v/>
      </c>
      <c r="G66" s="81" t="str">
        <f t="shared" si="1"/>
        <v/>
      </c>
      <c r="H66" s="204"/>
      <c r="I66" s="81"/>
      <c r="J66" s="122" t="str">
        <f>IF('1-3'!F65="","",'1-3'!F65)</f>
        <v/>
      </c>
    </row>
    <row r="67" spans="1:10" ht="15" customHeight="1" x14ac:dyDescent="0.15">
      <c r="A67" s="102">
        <v>63</v>
      </c>
      <c r="B67" s="124" t="str">
        <f>IF('1-3'!B66="","",'1-3'!B66)</f>
        <v>近畿・西日本</v>
      </c>
      <c r="C67" s="124" t="str">
        <f>IF('1-3'!C66="","",'1-3'!C66)</f>
        <v/>
      </c>
      <c r="D67" s="121" t="str">
        <f>IF('1-3'!D66="","",'1-3'!D66)</f>
        <v>近畿工業高等学校科長連絡協議会</v>
      </c>
      <c r="E67" s="189" t="str">
        <f t="shared" si="0"/>
        <v/>
      </c>
      <c r="F67" s="190" t="str">
        <f>IF('1-3'!E66="","",'1-3'!E66)</f>
        <v/>
      </c>
      <c r="G67" s="82" t="str">
        <f t="shared" si="1"/>
        <v/>
      </c>
      <c r="H67" s="204"/>
      <c r="I67" s="81"/>
      <c r="J67" s="122" t="str">
        <f>IF('1-3'!F66="","",'1-3'!F66)</f>
        <v/>
      </c>
    </row>
    <row r="68" spans="1:10" ht="15" customHeight="1" x14ac:dyDescent="0.15">
      <c r="A68" s="102">
        <v>64</v>
      </c>
      <c r="B68" s="124" t="str">
        <f>IF('1-3'!B67="","",'1-3'!B67)</f>
        <v>近畿・西日本</v>
      </c>
      <c r="C68" s="124" t="str">
        <f>IF('1-3'!C67="","",'1-3'!C67)</f>
        <v/>
      </c>
      <c r="D68" s="121" t="str">
        <f>IF('1-3'!D67="","",'1-3'!D67)</f>
        <v>近畿高校土木会</v>
      </c>
      <c r="E68" s="189" t="str">
        <f t="shared" si="0"/>
        <v/>
      </c>
      <c r="F68" s="190" t="str">
        <f>IF('1-3'!E67="","",'1-3'!E67)</f>
        <v/>
      </c>
      <c r="G68" s="82" t="str">
        <f t="shared" si="1"/>
        <v/>
      </c>
      <c r="H68" s="204"/>
      <c r="I68" s="81"/>
      <c r="J68" s="122" t="str">
        <f>IF('1-3'!F67="","",'1-3'!F67)</f>
        <v/>
      </c>
    </row>
    <row r="69" spans="1:10" ht="15" customHeight="1" x14ac:dyDescent="0.15">
      <c r="A69" s="102">
        <v>65</v>
      </c>
      <c r="B69" s="124" t="str">
        <f>IF('1-3'!B68="","",'1-3'!B68)</f>
        <v>近畿・西日本</v>
      </c>
      <c r="C69" s="124" t="str">
        <f>IF('1-3'!C68="","",'1-3'!C68)</f>
        <v/>
      </c>
      <c r="D69" s="121" t="str">
        <f>IF('1-3'!D68="","",'1-3'!D68)</f>
        <v>近畿地区機械教育研究会</v>
      </c>
      <c r="E69" s="189" t="str">
        <f t="shared" si="0"/>
        <v/>
      </c>
      <c r="F69" s="190" t="str">
        <f>IF('1-3'!E68="","",'1-3'!E68)</f>
        <v/>
      </c>
      <c r="G69" s="82" t="str">
        <f t="shared" si="1"/>
        <v/>
      </c>
      <c r="H69" s="204"/>
      <c r="I69" s="81"/>
      <c r="J69" s="122" t="str">
        <f>IF('1-3'!F68="","",'1-3'!F68)</f>
        <v/>
      </c>
    </row>
    <row r="70" spans="1:10" ht="15" customHeight="1" x14ac:dyDescent="0.15">
      <c r="A70" s="102">
        <v>66</v>
      </c>
      <c r="B70" s="124" t="str">
        <f>IF('1-3'!B69="","",'1-3'!B69)</f>
        <v>近畿・西日本</v>
      </c>
      <c r="C70" s="124" t="str">
        <f>IF('1-3'!C69="","",'1-3'!C69)</f>
        <v/>
      </c>
      <c r="D70" s="121" t="str">
        <f>IF('1-3'!D69="","",'1-3'!D69)</f>
        <v>近畿工業化学教育研究会</v>
      </c>
      <c r="E70" s="189" t="str">
        <f t="shared" ref="E70:E119" si="2">F70</f>
        <v/>
      </c>
      <c r="F70" s="190" t="str">
        <f>IF('1-3'!E69="","",'1-3'!E69)</f>
        <v/>
      </c>
      <c r="G70" s="82" t="str">
        <f t="shared" ref="G70:G119" si="3">J70</f>
        <v/>
      </c>
      <c r="H70" s="204"/>
      <c r="I70" s="81"/>
      <c r="J70" s="122" t="str">
        <f>IF('1-3'!F69="","",'1-3'!F69)</f>
        <v/>
      </c>
    </row>
    <row r="71" spans="1:10" ht="15" customHeight="1" x14ac:dyDescent="0.15">
      <c r="A71" s="102">
        <v>67</v>
      </c>
      <c r="B71" s="124" t="str">
        <f>IF('1-3'!B70="","",'1-3'!B70)</f>
        <v>近畿・西日本</v>
      </c>
      <c r="C71" s="124" t="str">
        <f>IF('1-3'!C70="","",'1-3'!C70)</f>
        <v/>
      </c>
      <c r="D71" s="121" t="str">
        <f>IF('1-3'!D70="","",'1-3'!D70)</f>
        <v>近畿地区電気教育研究会</v>
      </c>
      <c r="E71" s="189" t="str">
        <f t="shared" si="2"/>
        <v/>
      </c>
      <c r="F71" s="190" t="str">
        <f>IF('1-3'!E70="","",'1-3'!E70)</f>
        <v/>
      </c>
      <c r="G71" s="82" t="str">
        <f t="shared" si="3"/>
        <v/>
      </c>
      <c r="H71" s="204"/>
      <c r="I71" s="81"/>
      <c r="J71" s="122" t="str">
        <f>IF('1-3'!F70="","",'1-3'!F70)</f>
        <v/>
      </c>
    </row>
    <row r="72" spans="1:10" ht="15" customHeight="1" x14ac:dyDescent="0.15">
      <c r="A72" s="102">
        <v>68</v>
      </c>
      <c r="B72" s="124" t="str">
        <f>IF('1-3'!B71="","",'1-3'!B71)</f>
        <v>近畿・西日本</v>
      </c>
      <c r="C72" s="124" t="str">
        <f>IF('1-3'!C71="","",'1-3'!C71)</f>
        <v/>
      </c>
      <c r="D72" s="121" t="str">
        <f>IF('1-3'!D71="","",'1-3'!D71)</f>
        <v>近畿盲学校教育研究会</v>
      </c>
      <c r="E72" s="189" t="str">
        <f t="shared" si="2"/>
        <v/>
      </c>
      <c r="F72" s="190" t="str">
        <f>IF('1-3'!E71="","",'1-3'!E71)</f>
        <v/>
      </c>
      <c r="G72" s="82" t="str">
        <f t="shared" si="3"/>
        <v/>
      </c>
      <c r="H72" s="204"/>
      <c r="I72" s="81"/>
      <c r="J72" s="122" t="str">
        <f>IF('1-3'!F71="","",'1-3'!F71)</f>
        <v/>
      </c>
    </row>
    <row r="73" spans="1:10" ht="15" customHeight="1" x14ac:dyDescent="0.15">
      <c r="A73" s="102">
        <v>69</v>
      </c>
      <c r="B73" s="124" t="str">
        <f>IF('1-3'!B72="","",'1-3'!B72)</f>
        <v>近畿・西日本</v>
      </c>
      <c r="C73" s="124" t="str">
        <f>IF('1-3'!C72="","",'1-3'!C72)</f>
        <v/>
      </c>
      <c r="D73" s="121" t="str">
        <f>IF('1-3'!D72="","",'1-3'!D72)</f>
        <v>近畿聾教育研究会</v>
      </c>
      <c r="E73" s="189" t="str">
        <f t="shared" si="2"/>
        <v/>
      </c>
      <c r="F73" s="190" t="str">
        <f>IF('1-3'!E72="","",'1-3'!E72)</f>
        <v/>
      </c>
      <c r="G73" s="82" t="str">
        <f t="shared" si="3"/>
        <v/>
      </c>
      <c r="H73" s="204"/>
      <c r="I73" s="81"/>
      <c r="J73" s="122" t="str">
        <f>IF('1-3'!F72="","",'1-3'!F72)</f>
        <v/>
      </c>
    </row>
    <row r="74" spans="1:10" ht="15" customHeight="1" x14ac:dyDescent="0.15">
      <c r="A74" s="102">
        <v>70</v>
      </c>
      <c r="B74" s="124" t="str">
        <f>IF('1-3'!B73="","",'1-3'!B73)</f>
        <v>近畿・西日本</v>
      </c>
      <c r="C74" s="124" t="str">
        <f>IF('1-3'!C73="","",'1-3'!C73)</f>
        <v/>
      </c>
      <c r="D74" s="121" t="str">
        <f>IF('1-3'!D73="","",'1-3'!D73)</f>
        <v>近畿・東海・北陸地区病弱虚弱教育研究連盟</v>
      </c>
      <c r="E74" s="189" t="str">
        <f t="shared" si="2"/>
        <v/>
      </c>
      <c r="F74" s="190" t="str">
        <f>IF('1-3'!E73="","",'1-3'!E73)</f>
        <v/>
      </c>
      <c r="G74" s="82" t="str">
        <f t="shared" si="3"/>
        <v/>
      </c>
      <c r="H74" s="204"/>
      <c r="I74" s="81"/>
      <c r="J74" s="122" t="str">
        <f>IF('1-3'!F73="","",'1-3'!F73)</f>
        <v/>
      </c>
    </row>
    <row r="75" spans="1:10" ht="15" customHeight="1" x14ac:dyDescent="0.15">
      <c r="A75" s="102">
        <v>71</v>
      </c>
      <c r="B75" s="124" t="str">
        <f>IF('1-3'!B74="","",'1-3'!B74)</f>
        <v>近畿・西日本</v>
      </c>
      <c r="C75" s="124" t="str">
        <f>IF('1-3'!C74="","",'1-3'!C74)</f>
        <v/>
      </c>
      <c r="D75" s="121" t="str">
        <f>IF('1-3'!D74="","",'1-3'!D74)</f>
        <v>近畿特別支援学校知的障害教育研究協議会</v>
      </c>
      <c r="E75" s="189" t="str">
        <f t="shared" si="2"/>
        <v/>
      </c>
      <c r="F75" s="190" t="str">
        <f>IF('1-3'!E74="","",'1-3'!E74)</f>
        <v/>
      </c>
      <c r="G75" s="82" t="str">
        <f t="shared" si="3"/>
        <v/>
      </c>
      <c r="H75" s="204"/>
      <c r="I75" s="81"/>
      <c r="J75" s="122" t="str">
        <f>IF('1-3'!F74="","",'1-3'!F74)</f>
        <v/>
      </c>
    </row>
    <row r="76" spans="1:10" ht="15" customHeight="1" x14ac:dyDescent="0.15">
      <c r="A76" s="102">
        <v>72</v>
      </c>
      <c r="B76" s="124" t="str">
        <f>IF('1-3'!B75="","",'1-3'!B75)</f>
        <v>近畿・西日本</v>
      </c>
      <c r="C76" s="124" t="str">
        <f>IF('1-3'!C75="","",'1-3'!C75)</f>
        <v/>
      </c>
      <c r="D76" s="121" t="str">
        <f>IF('1-3'!D75="","",'1-3'!D75)</f>
        <v>近畿地区特別支援学校肢体不自由教育研究会</v>
      </c>
      <c r="E76" s="189" t="str">
        <f t="shared" si="2"/>
        <v/>
      </c>
      <c r="F76" s="190" t="str">
        <f>IF('1-3'!E75="","",'1-3'!E75)</f>
        <v/>
      </c>
      <c r="G76" s="82" t="str">
        <f t="shared" si="3"/>
        <v/>
      </c>
      <c r="H76" s="204"/>
      <c r="I76" s="81"/>
      <c r="J76" s="122" t="str">
        <f>IF('1-3'!F75="","",'1-3'!F75)</f>
        <v/>
      </c>
    </row>
    <row r="77" spans="1:10" ht="15" customHeight="1" x14ac:dyDescent="0.15">
      <c r="A77" s="102">
        <v>73</v>
      </c>
      <c r="B77" s="124" t="str">
        <f>IF('1-3'!B76="","",'1-3'!B76)</f>
        <v>近畿・西日本</v>
      </c>
      <c r="C77" s="124" t="str">
        <f>IF('1-3'!C76="","",'1-3'!C76)</f>
        <v/>
      </c>
      <c r="D77" s="121" t="str">
        <f>IF('1-3'!D76="","",'1-3'!D76)</f>
        <v>西日本工高建築連盟</v>
      </c>
      <c r="E77" s="189" t="str">
        <f t="shared" si="2"/>
        <v/>
      </c>
      <c r="F77" s="190" t="str">
        <f>IF('1-3'!E76="","",'1-3'!E76)</f>
        <v/>
      </c>
      <c r="G77" s="82" t="str">
        <f t="shared" si="3"/>
        <v/>
      </c>
      <c r="H77" s="204"/>
      <c r="I77" s="81"/>
      <c r="J77" s="122" t="str">
        <f>IF('1-3'!F76="","",'1-3'!F76)</f>
        <v/>
      </c>
    </row>
    <row r="78" spans="1:10" ht="15" customHeight="1" x14ac:dyDescent="0.15">
      <c r="A78" s="102">
        <v>74</v>
      </c>
      <c r="B78" s="124" t="str">
        <f>IF('1-3'!B77="","",'1-3'!B77)</f>
        <v>近畿・西日本</v>
      </c>
      <c r="C78" s="124" t="str">
        <f>IF('1-3'!C77="","",'1-3'!C77)</f>
        <v/>
      </c>
      <c r="D78" s="121" t="str">
        <f>IF('1-3'!D77="","",'1-3'!D77)</f>
        <v>西日本高等学校土木教育研究会</v>
      </c>
      <c r="E78" s="189" t="str">
        <f t="shared" si="2"/>
        <v/>
      </c>
      <c r="F78" s="190" t="str">
        <f>IF('1-3'!E77="","",'1-3'!E77)</f>
        <v/>
      </c>
      <c r="G78" s="82" t="str">
        <f t="shared" si="3"/>
        <v/>
      </c>
      <c r="H78" s="204"/>
      <c r="I78" s="81"/>
      <c r="J78" s="122" t="str">
        <f>IF('1-3'!F77="","",'1-3'!F77)</f>
        <v/>
      </c>
    </row>
    <row r="79" spans="1:10" ht="15" customHeight="1" thickBot="1" x14ac:dyDescent="0.2">
      <c r="A79" s="106">
        <v>75</v>
      </c>
      <c r="B79" s="126" t="str">
        <f>IF('1-3'!B78="","",'1-3'!B78)</f>
        <v>近畿・西日本</v>
      </c>
      <c r="C79" s="126" t="str">
        <f>IF('1-3'!C78="","",'1-3'!C78)</f>
        <v/>
      </c>
      <c r="D79" s="127" t="str">
        <f>IF('1-3'!D78="","",'1-3'!D78)</f>
        <v>全国高等学校農場協会近東支部</v>
      </c>
      <c r="E79" s="199" t="str">
        <f t="shared" si="2"/>
        <v/>
      </c>
      <c r="F79" s="200" t="str">
        <f>IF('1-3'!E78="","",'1-3'!E78)</f>
        <v/>
      </c>
      <c r="G79" s="83" t="str">
        <f t="shared" si="3"/>
        <v/>
      </c>
      <c r="H79" s="208"/>
      <c r="I79" s="83"/>
      <c r="J79" s="122" t="str">
        <f>IF('1-3'!F78="","",'1-3'!F78)</f>
        <v/>
      </c>
    </row>
    <row r="80" spans="1:10" ht="15" customHeight="1" x14ac:dyDescent="0.15">
      <c r="A80" s="100">
        <v>76</v>
      </c>
      <c r="B80" s="168" t="str">
        <f>IF('1-3'!B79="","",'1-3'!B79)</f>
        <v>大阪</v>
      </c>
      <c r="C80" s="168" t="str">
        <f>IF('1-3'!C79="","",'1-3'!C79)</f>
        <v>校長</v>
      </c>
      <c r="D80" s="169" t="str">
        <f>IF('1-3'!D79="","",'1-3'!D79)</f>
        <v>大阪府総合学科高等学校長協会</v>
      </c>
      <c r="E80" s="197" t="str">
        <f t="shared" si="2"/>
        <v/>
      </c>
      <c r="F80" s="198" t="str">
        <f>IF('1-3'!E79="","",'1-3'!E79)</f>
        <v/>
      </c>
      <c r="G80" s="81" t="str">
        <f t="shared" si="3"/>
        <v/>
      </c>
      <c r="H80" s="204"/>
      <c r="I80" s="81"/>
      <c r="J80" s="122" t="str">
        <f>IF('1-3'!F79="","",'1-3'!F79)</f>
        <v/>
      </c>
    </row>
    <row r="81" spans="1:10" ht="15" customHeight="1" x14ac:dyDescent="0.15">
      <c r="A81" s="102">
        <v>77</v>
      </c>
      <c r="B81" s="124" t="str">
        <f>IF('1-3'!B80="","",'1-3'!B80)</f>
        <v>大阪</v>
      </c>
      <c r="C81" s="132" t="str">
        <f>IF('1-3'!C80="","",'1-3'!C80)</f>
        <v>校長</v>
      </c>
      <c r="D81" s="133" t="str">
        <f>IF('1-3'!D80="","",'1-3'!D80)</f>
        <v>大阪特別支援学校長会</v>
      </c>
      <c r="E81" s="191" t="str">
        <f t="shared" si="2"/>
        <v/>
      </c>
      <c r="F81" s="192" t="str">
        <f>IF('1-3'!E80="","",'1-3'!E80)</f>
        <v/>
      </c>
      <c r="G81" s="134" t="str">
        <f t="shared" si="3"/>
        <v/>
      </c>
      <c r="H81" s="205"/>
      <c r="I81" s="134"/>
      <c r="J81" s="122" t="str">
        <f>IF('1-3'!F80="","",'1-3'!F80)</f>
        <v/>
      </c>
    </row>
    <row r="82" spans="1:10" ht="15" customHeight="1" x14ac:dyDescent="0.15">
      <c r="A82" s="102">
        <v>78</v>
      </c>
      <c r="B82" s="124" t="str">
        <f>IF('1-3'!B81="","",'1-3'!B81)</f>
        <v>大阪</v>
      </c>
      <c r="C82" s="170" t="str">
        <f>IF('1-3'!C81="","",'1-3'!C81)</f>
        <v>教頭</v>
      </c>
      <c r="D82" s="171" t="str">
        <f>IF('1-3'!D81="","",'1-3'!D81)</f>
        <v>大阪府高等学校定時制通信制教頭協会</v>
      </c>
      <c r="E82" s="195" t="str">
        <f t="shared" si="2"/>
        <v/>
      </c>
      <c r="F82" s="196" t="str">
        <f>IF('1-3'!E81="","",'1-3'!E81)</f>
        <v/>
      </c>
      <c r="G82" s="172" t="str">
        <f t="shared" si="3"/>
        <v/>
      </c>
      <c r="H82" s="207"/>
      <c r="I82" s="172"/>
      <c r="J82" s="122" t="str">
        <f>IF('1-3'!F81="","",'1-3'!F81)</f>
        <v/>
      </c>
    </row>
    <row r="83" spans="1:10" ht="15" customHeight="1" x14ac:dyDescent="0.15">
      <c r="A83" s="102">
        <v>79</v>
      </c>
      <c r="B83" s="124" t="str">
        <f>IF('1-3'!B82="","",'1-3'!B82)</f>
        <v>大阪</v>
      </c>
      <c r="C83" s="173" t="str">
        <f>IF('1-3'!C82="","",'1-3'!C82)</f>
        <v>事務長</v>
      </c>
      <c r="D83" s="174" t="str">
        <f>IF('1-3'!D82="","",'1-3'!D82)</f>
        <v>大阪府立学校事務長会</v>
      </c>
      <c r="E83" s="201">
        <f t="shared" si="2"/>
        <v>1000</v>
      </c>
      <c r="F83" s="202">
        <f>IF('1-3'!E82="","",'1-3'!E82)</f>
        <v>1000</v>
      </c>
      <c r="G83" s="175" t="str">
        <f t="shared" si="3"/>
        <v/>
      </c>
      <c r="H83" s="209"/>
      <c r="I83" s="175"/>
      <c r="J83" s="122" t="str">
        <f>IF('1-3'!F82="","",'1-3'!F82)</f>
        <v/>
      </c>
    </row>
    <row r="84" spans="1:10" ht="15" customHeight="1" x14ac:dyDescent="0.15">
      <c r="A84" s="102">
        <v>80</v>
      </c>
      <c r="B84" s="124" t="str">
        <f>IF('1-3'!B83="","",'1-3'!B83)</f>
        <v>大阪</v>
      </c>
      <c r="C84" s="168" t="str">
        <f>IF('1-3'!C83="","",'1-3'!C83)</f>
        <v/>
      </c>
      <c r="D84" s="169" t="str">
        <f>IF('1-3'!D83="","",'1-3'!D83)</f>
        <v>大阪産業教育振興協議会</v>
      </c>
      <c r="E84" s="197" t="str">
        <f t="shared" si="2"/>
        <v/>
      </c>
      <c r="F84" s="198" t="str">
        <f>IF('1-3'!E83="","",'1-3'!E83)</f>
        <v/>
      </c>
      <c r="G84" s="81" t="str">
        <f t="shared" si="3"/>
        <v/>
      </c>
      <c r="H84" s="204"/>
      <c r="I84" s="81"/>
      <c r="J84" s="122" t="str">
        <f>IF('1-3'!F83="","",'1-3'!F83)</f>
        <v/>
      </c>
    </row>
    <row r="85" spans="1:10" ht="15" customHeight="1" x14ac:dyDescent="0.15">
      <c r="A85" s="102">
        <v>81</v>
      </c>
      <c r="B85" s="124" t="str">
        <f>IF('1-3'!B84="","",'1-3'!B84)</f>
        <v>大阪</v>
      </c>
      <c r="C85" s="124" t="str">
        <f>IF('1-3'!C84="","",'1-3'!C84)</f>
        <v/>
      </c>
      <c r="D85" s="121" t="str">
        <f>IF('1-3'!D84="","",'1-3'!D84)</f>
        <v>大阪実業教育協会</v>
      </c>
      <c r="E85" s="189" t="str">
        <f t="shared" si="2"/>
        <v/>
      </c>
      <c r="F85" s="190" t="str">
        <f>IF('1-3'!E84="","",'1-3'!E84)</f>
        <v/>
      </c>
      <c r="G85" s="82" t="str">
        <f t="shared" si="3"/>
        <v/>
      </c>
      <c r="H85" s="204"/>
      <c r="I85" s="81"/>
      <c r="J85" s="122" t="str">
        <f>IF('1-3'!F84="","",'1-3'!F84)</f>
        <v/>
      </c>
    </row>
    <row r="86" spans="1:10" ht="15" customHeight="1" x14ac:dyDescent="0.15">
      <c r="A86" s="102">
        <v>82</v>
      </c>
      <c r="B86" s="124" t="str">
        <f>IF('1-3'!B85="","",'1-3'!B85)</f>
        <v>大阪</v>
      </c>
      <c r="C86" s="124" t="str">
        <f>IF('1-3'!C85="","",'1-3'!C85)</f>
        <v/>
      </c>
      <c r="D86" s="121" t="str">
        <f>IF('1-3'!D85="","",'1-3'!D85)</f>
        <v>大阪府高等学校家庭クラブ連合会</v>
      </c>
      <c r="E86" s="189">
        <f t="shared" si="2"/>
        <v>2000</v>
      </c>
      <c r="F86" s="190">
        <f>IF('1-3'!E85="","",'1-3'!E85)</f>
        <v>2000</v>
      </c>
      <c r="G86" s="82" t="str">
        <f t="shared" si="3"/>
        <v/>
      </c>
      <c r="H86" s="204"/>
      <c r="I86" s="81"/>
      <c r="J86" s="122" t="str">
        <f>IF('1-3'!F85="","",'1-3'!F85)</f>
        <v/>
      </c>
    </row>
    <row r="87" spans="1:10" ht="15" customHeight="1" x14ac:dyDescent="0.15">
      <c r="A87" s="102">
        <v>83</v>
      </c>
      <c r="B87" s="124" t="str">
        <f>IF('1-3'!B86="","",'1-3'!B86)</f>
        <v>大阪</v>
      </c>
      <c r="C87" s="124" t="str">
        <f>IF('1-3'!C86="","",'1-3'!C86)</f>
        <v/>
      </c>
      <c r="D87" s="121" t="str">
        <f>IF('1-3'!D86="","",'1-3'!D86)</f>
        <v>大阪府高等学校校外学習研究会</v>
      </c>
      <c r="E87" s="189" t="str">
        <f t="shared" si="2"/>
        <v/>
      </c>
      <c r="F87" s="190" t="str">
        <f>IF('1-3'!E86="","",'1-3'!E86)</f>
        <v/>
      </c>
      <c r="G87" s="82" t="str">
        <f t="shared" si="3"/>
        <v/>
      </c>
      <c r="H87" s="204"/>
      <c r="I87" s="81"/>
      <c r="J87" s="122" t="str">
        <f>IF('1-3'!F86="","",'1-3'!F86)</f>
        <v/>
      </c>
    </row>
    <row r="88" spans="1:10" ht="15" customHeight="1" x14ac:dyDescent="0.15">
      <c r="A88" s="102">
        <v>84</v>
      </c>
      <c r="B88" s="124" t="str">
        <f>IF('1-3'!B87="","",'1-3'!B87)</f>
        <v>大阪</v>
      </c>
      <c r="C88" s="124" t="str">
        <f>IF('1-3'!C87="","",'1-3'!C87)</f>
        <v/>
      </c>
      <c r="D88" s="121" t="str">
        <f>IF('1-3'!D87="","",'1-3'!D87)</f>
        <v>大阪府高等学校視聴覚教育研究会</v>
      </c>
      <c r="E88" s="189" t="str">
        <f t="shared" si="2"/>
        <v/>
      </c>
      <c r="F88" s="190" t="str">
        <f>IF('1-3'!E87="","",'1-3'!E87)</f>
        <v/>
      </c>
      <c r="G88" s="82" t="str">
        <f t="shared" si="3"/>
        <v/>
      </c>
      <c r="H88" s="204"/>
      <c r="I88" s="81"/>
      <c r="J88" s="122" t="str">
        <f>IF('1-3'!F87="","",'1-3'!F87)</f>
        <v/>
      </c>
    </row>
    <row r="89" spans="1:10" ht="15" customHeight="1" x14ac:dyDescent="0.15">
      <c r="A89" s="102">
        <v>85</v>
      </c>
      <c r="B89" s="124" t="str">
        <f>IF('1-3'!B88="","",'1-3'!B88)</f>
        <v>大阪</v>
      </c>
      <c r="C89" s="124" t="str">
        <f>IF('1-3'!C88="","",'1-3'!C88)</f>
        <v/>
      </c>
      <c r="D89" s="121" t="str">
        <f>IF('1-3'!D88="","",'1-3'!D88)</f>
        <v>大阪府高等学校進路指導研究会</v>
      </c>
      <c r="E89" s="189">
        <f t="shared" si="2"/>
        <v>2150</v>
      </c>
      <c r="F89" s="190">
        <f>IF('1-3'!E88="","",'1-3'!E88)</f>
        <v>2150</v>
      </c>
      <c r="G89" s="82" t="str">
        <f t="shared" si="3"/>
        <v/>
      </c>
      <c r="H89" s="204"/>
      <c r="I89" s="81"/>
      <c r="J89" s="122" t="str">
        <f>IF('1-3'!F88="","",'1-3'!F88)</f>
        <v/>
      </c>
    </row>
    <row r="90" spans="1:10" ht="15" customHeight="1" x14ac:dyDescent="0.15">
      <c r="A90" s="102">
        <v>86</v>
      </c>
      <c r="B90" s="124" t="str">
        <f>IF('1-3'!B89="","",'1-3'!B89)</f>
        <v>大阪</v>
      </c>
      <c r="C90" s="124" t="str">
        <f>IF('1-3'!C89="","",'1-3'!C89)</f>
        <v/>
      </c>
      <c r="D90" s="121" t="str">
        <f>IF('1-3'!D89="","",'1-3'!D89)</f>
        <v>大阪府高等学校定時制通信制教育研究会</v>
      </c>
      <c r="E90" s="189" t="str">
        <f t="shared" si="2"/>
        <v/>
      </c>
      <c r="F90" s="190" t="str">
        <f>IF('1-3'!E89="","",'1-3'!E89)</f>
        <v/>
      </c>
      <c r="G90" s="82" t="str">
        <f t="shared" si="3"/>
        <v/>
      </c>
      <c r="H90" s="204"/>
      <c r="I90" s="81"/>
      <c r="J90" s="122" t="str">
        <f>IF('1-3'!F89="","",'1-3'!F89)</f>
        <v/>
      </c>
    </row>
    <row r="91" spans="1:10" ht="15" customHeight="1" x14ac:dyDescent="0.15">
      <c r="A91" s="102">
        <v>87</v>
      </c>
      <c r="B91" s="124" t="str">
        <f>IF('1-3'!B90="","",'1-3'!B90)</f>
        <v>大阪</v>
      </c>
      <c r="C91" s="124" t="str">
        <f>IF('1-3'!C90="","",'1-3'!C90)</f>
        <v/>
      </c>
      <c r="D91" s="121" t="str">
        <f>IF('1-3'!D90="","",'1-3'!D90)</f>
        <v>大阪府支援教育研究会</v>
      </c>
      <c r="E91" s="189" t="str">
        <f t="shared" si="2"/>
        <v/>
      </c>
      <c r="F91" s="190" t="str">
        <f>IF('1-3'!E90="","",'1-3'!E90)</f>
        <v/>
      </c>
      <c r="G91" s="82" t="str">
        <f t="shared" si="3"/>
        <v/>
      </c>
      <c r="H91" s="204"/>
      <c r="I91" s="81"/>
      <c r="J91" s="122" t="str">
        <f>IF('1-3'!F90="","",'1-3'!F90)</f>
        <v/>
      </c>
    </row>
    <row r="92" spans="1:10" ht="15" customHeight="1" x14ac:dyDescent="0.15">
      <c r="A92" s="102">
        <v>88</v>
      </c>
      <c r="B92" s="124" t="str">
        <f>IF('1-3'!B91="","",'1-3'!B91)</f>
        <v>大阪</v>
      </c>
      <c r="C92" s="124" t="str">
        <f>IF('1-3'!C91="","",'1-3'!C91)</f>
        <v/>
      </c>
      <c r="D92" s="121" t="str">
        <f>IF('1-3'!D91="","",'1-3'!D91)</f>
        <v>大阪府自動車整備振興会</v>
      </c>
      <c r="E92" s="189" t="str">
        <f t="shared" si="2"/>
        <v/>
      </c>
      <c r="F92" s="190" t="str">
        <f>IF('1-3'!E91="","",'1-3'!E91)</f>
        <v/>
      </c>
      <c r="G92" s="82" t="str">
        <f t="shared" si="3"/>
        <v/>
      </c>
      <c r="H92" s="204"/>
      <c r="I92" s="81"/>
      <c r="J92" s="122" t="str">
        <f>IF('1-3'!F91="","",'1-3'!F91)</f>
        <v/>
      </c>
    </row>
    <row r="93" spans="1:10" ht="15" customHeight="1" x14ac:dyDescent="0.15">
      <c r="A93" s="102">
        <v>89</v>
      </c>
      <c r="B93" s="124" t="str">
        <f>IF('1-3'!B92="","",'1-3'!B92)</f>
        <v>大阪</v>
      </c>
      <c r="C93" s="124" t="str">
        <f>IF('1-3'!C92="","",'1-3'!C92)</f>
        <v/>
      </c>
      <c r="D93" s="121" t="str">
        <f>IF('1-3'!D92="","",'1-3'!D92)</f>
        <v>大阪府農業教育研究会</v>
      </c>
      <c r="E93" s="189" t="str">
        <f t="shared" si="2"/>
        <v/>
      </c>
      <c r="F93" s="190" t="str">
        <f>IF('1-3'!E92="","",'1-3'!E92)</f>
        <v/>
      </c>
      <c r="G93" s="82" t="str">
        <f t="shared" si="3"/>
        <v/>
      </c>
      <c r="H93" s="204"/>
      <c r="I93" s="81"/>
      <c r="J93" s="122" t="str">
        <f>IF('1-3'!F92="","",'1-3'!F92)</f>
        <v/>
      </c>
    </row>
    <row r="94" spans="1:10" ht="15" customHeight="1" x14ac:dyDescent="0.15">
      <c r="A94" s="102">
        <v>90</v>
      </c>
      <c r="B94" s="124" t="str">
        <f>IF('1-3'!B93="","",'1-3'!B93)</f>
        <v>大阪</v>
      </c>
      <c r="C94" s="124" t="str">
        <f>IF('1-3'!C93="","",'1-3'!C93)</f>
        <v/>
      </c>
      <c r="D94" s="121" t="str">
        <f>IF('1-3'!D93="","",'1-3'!D93)</f>
        <v>大阪府立学校在日外国人教育研究会</v>
      </c>
      <c r="E94" s="189">
        <f t="shared" si="2"/>
        <v>2580</v>
      </c>
      <c r="F94" s="190">
        <f>IF('1-3'!E93="","",'1-3'!E93)</f>
        <v>2580</v>
      </c>
      <c r="G94" s="82" t="str">
        <f t="shared" si="3"/>
        <v/>
      </c>
      <c r="H94" s="204"/>
      <c r="I94" s="81"/>
      <c r="J94" s="122" t="str">
        <f>IF('1-3'!F93="","",'1-3'!F93)</f>
        <v/>
      </c>
    </row>
    <row r="95" spans="1:10" ht="15" customHeight="1" x14ac:dyDescent="0.15">
      <c r="A95" s="102">
        <v>91</v>
      </c>
      <c r="B95" s="124" t="str">
        <f>IF('1-3'!B94="","",'1-3'!B94)</f>
        <v>大阪</v>
      </c>
      <c r="C95" s="124" t="str">
        <f>IF('1-3'!C94="","",'1-3'!C94)</f>
        <v/>
      </c>
      <c r="D95" s="121" t="str">
        <f>IF('1-3'!D94="","",'1-3'!D94)</f>
        <v>大阪府立学校人権教育研究会</v>
      </c>
      <c r="E95" s="189">
        <f t="shared" si="2"/>
        <v>3050</v>
      </c>
      <c r="F95" s="190">
        <f>IF('1-3'!E94="","",'1-3'!E94)</f>
        <v>3050</v>
      </c>
      <c r="G95" s="82" t="str">
        <f t="shared" si="3"/>
        <v/>
      </c>
      <c r="H95" s="204"/>
      <c r="I95" s="81"/>
      <c r="J95" s="122" t="str">
        <f>IF('1-3'!F94="","",'1-3'!F94)</f>
        <v/>
      </c>
    </row>
    <row r="96" spans="1:10" ht="15" customHeight="1" x14ac:dyDescent="0.15">
      <c r="A96" s="102">
        <v>92</v>
      </c>
      <c r="B96" s="124" t="str">
        <f>IF('1-3'!B95="","",'1-3'!B95)</f>
        <v>大阪</v>
      </c>
      <c r="C96" s="124" t="str">
        <f>IF('1-3'!C95="","",'1-3'!C95)</f>
        <v/>
      </c>
      <c r="D96" s="121" t="str">
        <f>IF('1-3'!D95="","",'1-3'!D95)</f>
        <v>大阪府立高等学校教務研究会</v>
      </c>
      <c r="E96" s="189">
        <f t="shared" si="2"/>
        <v>4000</v>
      </c>
      <c r="F96" s="190">
        <f>IF('1-3'!E95="","",'1-3'!E95)</f>
        <v>4000</v>
      </c>
      <c r="G96" s="82" t="str">
        <f t="shared" si="3"/>
        <v/>
      </c>
      <c r="H96" s="204"/>
      <c r="I96" s="81"/>
      <c r="J96" s="122" t="str">
        <f>IF('1-3'!F95="","",'1-3'!F95)</f>
        <v/>
      </c>
    </row>
    <row r="97" spans="1:10" ht="15" customHeight="1" x14ac:dyDescent="0.15">
      <c r="A97" s="102">
        <v>93</v>
      </c>
      <c r="B97" s="124" t="str">
        <f>IF('1-3'!B96="","",'1-3'!B96)</f>
        <v>大阪</v>
      </c>
      <c r="C97" s="124" t="str">
        <f>IF('1-3'!C96="","",'1-3'!C96)</f>
        <v/>
      </c>
      <c r="D97" s="121" t="str">
        <f>IF('1-3'!D96="","",'1-3'!D96)</f>
        <v>大阪府立高等学校保健研究会</v>
      </c>
      <c r="E97" s="189">
        <f t="shared" si="2"/>
        <v>2400</v>
      </c>
      <c r="F97" s="190">
        <f>IF('1-3'!E96="","",'1-3'!E96)</f>
        <v>2400</v>
      </c>
      <c r="G97" s="82" t="str">
        <f t="shared" si="3"/>
        <v/>
      </c>
      <c r="H97" s="204"/>
      <c r="I97" s="81"/>
      <c r="J97" s="122" t="str">
        <f>IF('1-3'!F96="","",'1-3'!F96)</f>
        <v/>
      </c>
    </row>
    <row r="98" spans="1:10" ht="15" customHeight="1" x14ac:dyDescent="0.15">
      <c r="A98" s="102">
        <v>94</v>
      </c>
      <c r="B98" s="124" t="str">
        <f>IF('1-3'!B97="","",'1-3'!B97)</f>
        <v>大阪</v>
      </c>
      <c r="C98" s="124" t="str">
        <f>IF('1-3'!C97="","",'1-3'!C97)</f>
        <v/>
      </c>
      <c r="D98" s="121" t="str">
        <f>IF('1-3'!D97="","",'1-3'!D97)</f>
        <v>大阪府立高等学校養護教諭研究会(府養研)</v>
      </c>
      <c r="E98" s="189">
        <f t="shared" si="2"/>
        <v>5000</v>
      </c>
      <c r="F98" s="190">
        <f>IF('1-3'!E97="","",'1-3'!E97)</f>
        <v>5000</v>
      </c>
      <c r="G98" s="82" t="str">
        <f t="shared" si="3"/>
        <v/>
      </c>
      <c r="H98" s="204"/>
      <c r="I98" s="81"/>
      <c r="J98" s="122" t="str">
        <f>IF('1-3'!F97="","",'1-3'!F97)</f>
        <v/>
      </c>
    </row>
    <row r="99" spans="1:10" ht="15" customHeight="1" x14ac:dyDescent="0.15">
      <c r="A99" s="102">
        <v>95</v>
      </c>
      <c r="B99" s="124" t="str">
        <f>IF('1-3'!B98="","",'1-3'!B98)</f>
        <v>大阪</v>
      </c>
      <c r="C99" s="124" t="str">
        <f>IF('1-3'!C98="","",'1-3'!C98)</f>
        <v/>
      </c>
      <c r="D99" s="121" t="str">
        <f>IF('1-3'!D98="","",'1-3'!D98)</f>
        <v>大阪府高等学校国際教育研究会</v>
      </c>
      <c r="E99" s="189" t="str">
        <f t="shared" si="2"/>
        <v/>
      </c>
      <c r="F99" s="190" t="str">
        <f>IF('1-3'!E98="","",'1-3'!E98)</f>
        <v/>
      </c>
      <c r="G99" s="82" t="str">
        <f t="shared" si="3"/>
        <v/>
      </c>
      <c r="H99" s="204"/>
      <c r="I99" s="81"/>
      <c r="J99" s="122" t="str">
        <f>IF('1-3'!F98="","",'1-3'!F98)</f>
        <v/>
      </c>
    </row>
    <row r="100" spans="1:10" ht="15" customHeight="1" x14ac:dyDescent="0.15">
      <c r="A100" s="102">
        <v>96</v>
      </c>
      <c r="B100" s="124" t="str">
        <f>IF('1-3'!B99="","",'1-3'!B99)</f>
        <v>大阪</v>
      </c>
      <c r="C100" s="124" t="str">
        <f>IF('1-3'!C99="","",'1-3'!C99)</f>
        <v/>
      </c>
      <c r="D100" s="121" t="str">
        <f>IF('1-3'!D99="","",'1-3'!D99)</f>
        <v>大阪府高等学校図書館研究会</v>
      </c>
      <c r="E100" s="189">
        <f t="shared" si="2"/>
        <v>3000</v>
      </c>
      <c r="F100" s="190">
        <f>IF('1-3'!E99="","",'1-3'!E99)</f>
        <v>3000</v>
      </c>
      <c r="G100" s="82" t="str">
        <f t="shared" si="3"/>
        <v/>
      </c>
      <c r="H100" s="204"/>
      <c r="I100" s="81"/>
      <c r="J100" s="122" t="str">
        <f>IF('1-3'!F99="","",'1-3'!F99)</f>
        <v/>
      </c>
    </row>
    <row r="101" spans="1:10" ht="15" customHeight="1" x14ac:dyDescent="0.15">
      <c r="A101" s="102">
        <v>97</v>
      </c>
      <c r="B101" s="124" t="str">
        <f>IF('1-3'!B100="","",'1-3'!B100)</f>
        <v>大阪</v>
      </c>
      <c r="C101" s="124" t="str">
        <f>IF('1-3'!C100="","",'1-3'!C100)</f>
        <v/>
      </c>
      <c r="D101" s="121" t="str">
        <f>IF('1-3'!D100="","",'1-3'!D100)</f>
        <v>大阪府高等学校生活指導研究会</v>
      </c>
      <c r="E101" s="189">
        <f t="shared" si="2"/>
        <v>4000</v>
      </c>
      <c r="F101" s="190">
        <f>IF('1-3'!E100="","",'1-3'!E100)</f>
        <v>4000</v>
      </c>
      <c r="G101" s="82" t="str">
        <f t="shared" si="3"/>
        <v/>
      </c>
      <c r="H101" s="204"/>
      <c r="I101" s="81"/>
      <c r="J101" s="122" t="str">
        <f>IF('1-3'!F100="","",'1-3'!F100)</f>
        <v/>
      </c>
    </row>
    <row r="102" spans="1:10" ht="15" customHeight="1" x14ac:dyDescent="0.15">
      <c r="A102" s="102">
        <v>98</v>
      </c>
      <c r="B102" s="124" t="str">
        <f>IF('1-3'!B101="","",'1-3'!B101)</f>
        <v>大阪</v>
      </c>
      <c r="C102" s="124" t="str">
        <f>IF('1-3'!C101="","",'1-3'!C101)</f>
        <v/>
      </c>
      <c r="D102" s="121" t="str">
        <f>IF('1-3'!D101="","",'1-3'!D101)</f>
        <v>大阪府立支援学校栄養教諭研究会</v>
      </c>
      <c r="E102" s="189" t="str">
        <f t="shared" si="2"/>
        <v/>
      </c>
      <c r="F102" s="190" t="str">
        <f>IF('1-3'!E101="","",'1-3'!E101)</f>
        <v/>
      </c>
      <c r="G102" s="82" t="str">
        <f t="shared" si="3"/>
        <v/>
      </c>
      <c r="H102" s="204"/>
      <c r="I102" s="81"/>
      <c r="J102" s="122" t="str">
        <f>IF('1-3'!F101="","",'1-3'!F101)</f>
        <v/>
      </c>
    </row>
    <row r="103" spans="1:10" ht="15" customHeight="1" x14ac:dyDescent="0.15">
      <c r="A103" s="102">
        <v>99</v>
      </c>
      <c r="B103" s="124" t="str">
        <f>IF('1-3'!B102="","",'1-3'!B102)</f>
        <v/>
      </c>
      <c r="C103" s="124" t="str">
        <f>IF('1-3'!C102="","",'1-3'!C102)</f>
        <v/>
      </c>
      <c r="D103" s="121" t="str">
        <f>IF('1-3'!D102="","",'1-3'!D102)</f>
        <v/>
      </c>
      <c r="E103" s="189" t="str">
        <f t="shared" si="2"/>
        <v/>
      </c>
      <c r="F103" s="190" t="str">
        <f>IF('1-3'!E102="","",'1-3'!E102)</f>
        <v/>
      </c>
      <c r="G103" s="82" t="str">
        <f t="shared" si="3"/>
        <v/>
      </c>
      <c r="H103" s="204"/>
      <c r="I103" s="81"/>
      <c r="J103" s="122" t="str">
        <f>IF('1-3'!F102="","",'1-3'!F102)</f>
        <v/>
      </c>
    </row>
    <row r="104" spans="1:10" ht="15" customHeight="1" thickBot="1" x14ac:dyDescent="0.2">
      <c r="A104" s="102">
        <v>100</v>
      </c>
      <c r="B104" s="124" t="str">
        <f>IF('1-3'!B103="","",'1-3'!B103)</f>
        <v/>
      </c>
      <c r="C104" s="124" t="str">
        <f>IF('1-3'!C103="","",'1-3'!C103)</f>
        <v/>
      </c>
      <c r="D104" s="121" t="str">
        <f>IF('1-3'!D103="","",'1-3'!D103)</f>
        <v/>
      </c>
      <c r="E104" s="189" t="str">
        <f t="shared" si="2"/>
        <v/>
      </c>
      <c r="F104" s="190" t="str">
        <f>IF('1-3'!E103="","",'1-3'!E103)</f>
        <v/>
      </c>
      <c r="G104" s="82" t="str">
        <f t="shared" si="3"/>
        <v/>
      </c>
      <c r="H104" s="204"/>
      <c r="I104" s="81"/>
      <c r="J104" s="122" t="str">
        <f>IF('1-3'!F103="","",'1-3'!F103)</f>
        <v/>
      </c>
    </row>
    <row r="105" spans="1:10" ht="15" customHeight="1" x14ac:dyDescent="0.15">
      <c r="A105" s="107">
        <v>101</v>
      </c>
      <c r="B105" s="149" t="str">
        <f>IF('1-3'!B104="","",'1-3'!B104)</f>
        <v/>
      </c>
      <c r="C105" s="149" t="str">
        <f>IF('1-3'!C104="","",'1-3'!C104)</f>
        <v/>
      </c>
      <c r="D105" s="128" t="str">
        <f>IF('1-3'!D104="","",'1-3'!D104)</f>
        <v/>
      </c>
      <c r="E105" s="186" t="str">
        <f t="shared" si="2"/>
        <v/>
      </c>
      <c r="F105" s="188" t="str">
        <f>IF('1-3'!E104="","",'1-3'!E104)</f>
        <v/>
      </c>
      <c r="G105" s="125" t="str">
        <f t="shared" si="3"/>
        <v/>
      </c>
      <c r="H105" s="210"/>
      <c r="I105" s="125"/>
      <c r="J105" s="122" t="str">
        <f>IF('1-3'!F104="","",'1-3'!F104)</f>
        <v/>
      </c>
    </row>
    <row r="106" spans="1:10" ht="15" customHeight="1" x14ac:dyDescent="0.15">
      <c r="A106" s="100">
        <v>102</v>
      </c>
      <c r="B106" s="150" t="str">
        <f>IF('1-3'!B105="","",'1-3'!B105)</f>
        <v/>
      </c>
      <c r="C106" s="150" t="str">
        <f>IF('1-3'!C105="","",'1-3'!C105)</f>
        <v/>
      </c>
      <c r="D106" s="129" t="str">
        <f>IF('1-3'!D105="","",'1-3'!D105)</f>
        <v/>
      </c>
      <c r="E106" s="181" t="str">
        <f t="shared" si="2"/>
        <v/>
      </c>
      <c r="F106" s="190" t="str">
        <f>IF('1-3'!E105="","",'1-3'!E105)</f>
        <v/>
      </c>
      <c r="G106" s="82" t="str">
        <f t="shared" si="3"/>
        <v/>
      </c>
      <c r="H106" s="204"/>
      <c r="I106" s="81"/>
      <c r="J106" s="122" t="str">
        <f>IF('1-3'!F105="","",'1-3'!F105)</f>
        <v/>
      </c>
    </row>
    <row r="107" spans="1:10" ht="15" customHeight="1" x14ac:dyDescent="0.15">
      <c r="A107" s="102">
        <v>103</v>
      </c>
      <c r="B107" s="151" t="str">
        <f>IF('1-3'!B106="","",'1-3'!B106)</f>
        <v/>
      </c>
      <c r="C107" s="151" t="str">
        <f>IF('1-3'!C106="","",'1-3'!C106)</f>
        <v/>
      </c>
      <c r="D107" s="130" t="str">
        <f>IF('1-3'!D106="","",'1-3'!D106)</f>
        <v/>
      </c>
      <c r="E107" s="181" t="str">
        <f t="shared" si="2"/>
        <v/>
      </c>
      <c r="F107" s="190" t="str">
        <f>IF('1-3'!E106="","",'1-3'!E106)</f>
        <v/>
      </c>
      <c r="G107" s="82" t="str">
        <f t="shared" si="3"/>
        <v/>
      </c>
      <c r="H107" s="204"/>
      <c r="I107" s="81"/>
      <c r="J107" s="122" t="str">
        <f>IF('1-3'!F106="","",'1-3'!F106)</f>
        <v/>
      </c>
    </row>
    <row r="108" spans="1:10" ht="15" customHeight="1" x14ac:dyDescent="0.15">
      <c r="A108" s="100">
        <v>104</v>
      </c>
      <c r="B108" s="151" t="str">
        <f>IF('1-3'!B107="","",'1-3'!B107)</f>
        <v/>
      </c>
      <c r="C108" s="151" t="str">
        <f>IF('1-3'!C107="","",'1-3'!C107)</f>
        <v/>
      </c>
      <c r="D108" s="130" t="str">
        <f>IF('1-3'!D107="","",'1-3'!D107)</f>
        <v/>
      </c>
      <c r="E108" s="181" t="str">
        <f t="shared" si="2"/>
        <v/>
      </c>
      <c r="F108" s="190" t="str">
        <f>IF('1-3'!E107="","",'1-3'!E107)</f>
        <v/>
      </c>
      <c r="G108" s="82" t="str">
        <f t="shared" si="3"/>
        <v/>
      </c>
      <c r="H108" s="204"/>
      <c r="I108" s="81"/>
      <c r="J108" s="122" t="str">
        <f>IF('1-3'!F107="","",'1-3'!F107)</f>
        <v/>
      </c>
    </row>
    <row r="109" spans="1:10" ht="15" customHeight="1" x14ac:dyDescent="0.15">
      <c r="A109" s="102">
        <v>105</v>
      </c>
      <c r="B109" s="151" t="str">
        <f>IF('1-3'!B108="","",'1-3'!B108)</f>
        <v/>
      </c>
      <c r="C109" s="151" t="str">
        <f>IF('1-3'!C108="","",'1-3'!C108)</f>
        <v/>
      </c>
      <c r="D109" s="130" t="str">
        <f>IF('1-3'!D108="","",'1-3'!D108)</f>
        <v/>
      </c>
      <c r="E109" s="181" t="str">
        <f t="shared" si="2"/>
        <v/>
      </c>
      <c r="F109" s="190" t="str">
        <f>IF('1-3'!E108="","",'1-3'!E108)</f>
        <v/>
      </c>
      <c r="G109" s="82" t="str">
        <f t="shared" si="3"/>
        <v/>
      </c>
      <c r="H109" s="204"/>
      <c r="I109" s="81"/>
      <c r="J109" s="122" t="str">
        <f>IF('1-3'!F108="","",'1-3'!F108)</f>
        <v/>
      </c>
    </row>
    <row r="110" spans="1:10" ht="15" customHeight="1" x14ac:dyDescent="0.15">
      <c r="A110" s="100">
        <v>106</v>
      </c>
      <c r="B110" s="151" t="str">
        <f>IF('1-3'!B109="","",'1-3'!B109)</f>
        <v/>
      </c>
      <c r="C110" s="151" t="str">
        <f>IF('1-3'!C109="","",'1-3'!C109)</f>
        <v/>
      </c>
      <c r="D110" s="130" t="str">
        <f>IF('1-3'!D109="","",'1-3'!D109)</f>
        <v/>
      </c>
      <c r="E110" s="181" t="str">
        <f t="shared" si="2"/>
        <v/>
      </c>
      <c r="F110" s="190" t="str">
        <f>IF('1-3'!E109="","",'1-3'!E109)</f>
        <v/>
      </c>
      <c r="G110" s="82" t="str">
        <f t="shared" si="3"/>
        <v/>
      </c>
      <c r="H110" s="204"/>
      <c r="I110" s="81"/>
      <c r="J110" s="122" t="str">
        <f>IF('1-3'!F109="","",'1-3'!F109)</f>
        <v/>
      </c>
    </row>
    <row r="111" spans="1:10" ht="15" customHeight="1" x14ac:dyDescent="0.15">
      <c r="A111" s="102">
        <v>107</v>
      </c>
      <c r="B111" s="151" t="str">
        <f>IF('1-3'!B110="","",'1-3'!B110)</f>
        <v/>
      </c>
      <c r="C111" s="151" t="str">
        <f>IF('1-3'!C110="","",'1-3'!C110)</f>
        <v/>
      </c>
      <c r="D111" s="130" t="str">
        <f>IF('1-3'!D110="","",'1-3'!D110)</f>
        <v/>
      </c>
      <c r="E111" s="181" t="str">
        <f t="shared" si="2"/>
        <v/>
      </c>
      <c r="F111" s="190" t="str">
        <f>IF('1-3'!E110="","",'1-3'!E110)</f>
        <v/>
      </c>
      <c r="G111" s="82" t="str">
        <f t="shared" si="3"/>
        <v/>
      </c>
      <c r="H111" s="204"/>
      <c r="I111" s="81"/>
      <c r="J111" s="122" t="str">
        <f>IF('1-3'!F110="","",'1-3'!F110)</f>
        <v/>
      </c>
    </row>
    <row r="112" spans="1:10" ht="15" customHeight="1" x14ac:dyDescent="0.15">
      <c r="A112" s="100">
        <v>108</v>
      </c>
      <c r="B112" s="151" t="str">
        <f>IF('1-3'!B111="","",'1-3'!B111)</f>
        <v/>
      </c>
      <c r="C112" s="151" t="str">
        <f>IF('1-3'!C111="","",'1-3'!C111)</f>
        <v/>
      </c>
      <c r="D112" s="130" t="str">
        <f>IF('1-3'!D111="","",'1-3'!D111)</f>
        <v/>
      </c>
      <c r="E112" s="181" t="str">
        <f t="shared" si="2"/>
        <v/>
      </c>
      <c r="F112" s="190" t="str">
        <f>IF('1-3'!E111="","",'1-3'!E111)</f>
        <v/>
      </c>
      <c r="G112" s="82" t="str">
        <f t="shared" si="3"/>
        <v/>
      </c>
      <c r="H112" s="204"/>
      <c r="I112" s="81"/>
      <c r="J112" s="122" t="str">
        <f>IF('1-3'!F111="","",'1-3'!F111)</f>
        <v/>
      </c>
    </row>
    <row r="113" spans="1:10" ht="15" customHeight="1" x14ac:dyDescent="0.15">
      <c r="A113" s="102">
        <v>109</v>
      </c>
      <c r="B113" s="151" t="str">
        <f>IF('1-3'!B112="","",'1-3'!B112)</f>
        <v/>
      </c>
      <c r="C113" s="151" t="str">
        <f>IF('1-3'!C112="","",'1-3'!C112)</f>
        <v/>
      </c>
      <c r="D113" s="130" t="str">
        <f>IF('1-3'!D112="","",'1-3'!D112)</f>
        <v/>
      </c>
      <c r="E113" s="181" t="str">
        <f t="shared" si="2"/>
        <v/>
      </c>
      <c r="F113" s="190" t="str">
        <f>IF('1-3'!E112="","",'1-3'!E112)</f>
        <v/>
      </c>
      <c r="G113" s="82" t="str">
        <f t="shared" si="3"/>
        <v/>
      </c>
      <c r="H113" s="204"/>
      <c r="I113" s="81"/>
      <c r="J113" s="122" t="str">
        <f>IF('1-3'!F112="","",'1-3'!F112)</f>
        <v/>
      </c>
    </row>
    <row r="114" spans="1:10" ht="15" customHeight="1" x14ac:dyDescent="0.15">
      <c r="A114" s="100">
        <v>110</v>
      </c>
      <c r="B114" s="151" t="str">
        <f>IF('1-3'!B113="","",'1-3'!B113)</f>
        <v/>
      </c>
      <c r="C114" s="151" t="str">
        <f>IF('1-3'!C113="","",'1-3'!C113)</f>
        <v/>
      </c>
      <c r="D114" s="130" t="str">
        <f>IF('1-3'!D113="","",'1-3'!D113)</f>
        <v/>
      </c>
      <c r="E114" s="181" t="str">
        <f t="shared" si="2"/>
        <v/>
      </c>
      <c r="F114" s="190" t="str">
        <f>IF('1-3'!E113="","",'1-3'!E113)</f>
        <v/>
      </c>
      <c r="G114" s="82" t="str">
        <f t="shared" si="3"/>
        <v/>
      </c>
      <c r="H114" s="204"/>
      <c r="I114" s="81"/>
      <c r="J114" s="122" t="str">
        <f>IF('1-3'!F113="","",'1-3'!F113)</f>
        <v/>
      </c>
    </row>
    <row r="115" spans="1:10" ht="15" customHeight="1" x14ac:dyDescent="0.15">
      <c r="A115" s="102">
        <v>111</v>
      </c>
      <c r="B115" s="151" t="str">
        <f>IF('1-3'!B114="","",'1-3'!B114)</f>
        <v/>
      </c>
      <c r="C115" s="151" t="str">
        <f>IF('1-3'!C114="","",'1-3'!C114)</f>
        <v/>
      </c>
      <c r="D115" s="130" t="str">
        <f>IF('1-3'!D114="","",'1-3'!D114)</f>
        <v/>
      </c>
      <c r="E115" s="181" t="str">
        <f t="shared" si="2"/>
        <v/>
      </c>
      <c r="F115" s="190" t="str">
        <f>IF('1-3'!E114="","",'1-3'!E114)</f>
        <v/>
      </c>
      <c r="G115" s="82" t="str">
        <f t="shared" si="3"/>
        <v/>
      </c>
      <c r="H115" s="204"/>
      <c r="I115" s="81"/>
      <c r="J115" s="122" t="str">
        <f>IF('1-3'!F114="","",'1-3'!F114)</f>
        <v/>
      </c>
    </row>
    <row r="116" spans="1:10" ht="15" customHeight="1" x14ac:dyDescent="0.15">
      <c r="A116" s="100">
        <v>112</v>
      </c>
      <c r="B116" s="151" t="str">
        <f>IF('1-3'!B115="","",'1-3'!B115)</f>
        <v/>
      </c>
      <c r="C116" s="151" t="str">
        <f>IF('1-3'!C115="","",'1-3'!C115)</f>
        <v/>
      </c>
      <c r="D116" s="130" t="str">
        <f>IF('1-3'!D115="","",'1-3'!D115)</f>
        <v/>
      </c>
      <c r="E116" s="181" t="str">
        <f t="shared" si="2"/>
        <v/>
      </c>
      <c r="F116" s="190" t="str">
        <f>IF('1-3'!E115="","",'1-3'!E115)</f>
        <v/>
      </c>
      <c r="G116" s="82" t="str">
        <f t="shared" si="3"/>
        <v/>
      </c>
      <c r="H116" s="204"/>
      <c r="I116" s="81"/>
      <c r="J116" s="122" t="str">
        <f>IF('1-3'!F115="","",'1-3'!F115)</f>
        <v/>
      </c>
    </row>
    <row r="117" spans="1:10" ht="15" customHeight="1" x14ac:dyDescent="0.15">
      <c r="A117" s="102">
        <v>113</v>
      </c>
      <c r="B117" s="151" t="str">
        <f>IF('1-3'!B116="","",'1-3'!B116)</f>
        <v/>
      </c>
      <c r="C117" s="151" t="str">
        <f>IF('1-3'!C116="","",'1-3'!C116)</f>
        <v/>
      </c>
      <c r="D117" s="130" t="str">
        <f>IF('1-3'!D116="","",'1-3'!D116)</f>
        <v/>
      </c>
      <c r="E117" s="181" t="str">
        <f t="shared" si="2"/>
        <v/>
      </c>
      <c r="F117" s="190" t="str">
        <f>IF('1-3'!E116="","",'1-3'!E116)</f>
        <v/>
      </c>
      <c r="G117" s="82" t="str">
        <f t="shared" si="3"/>
        <v/>
      </c>
      <c r="H117" s="204"/>
      <c r="I117" s="81"/>
      <c r="J117" s="122" t="str">
        <f>IF('1-3'!F116="","",'1-3'!F116)</f>
        <v/>
      </c>
    </row>
    <row r="118" spans="1:10" ht="15" customHeight="1" x14ac:dyDescent="0.15">
      <c r="A118" s="100">
        <v>114</v>
      </c>
      <c r="B118" s="151" t="str">
        <f>IF('1-3'!B117="","",'1-3'!B117)</f>
        <v/>
      </c>
      <c r="C118" s="151" t="str">
        <f>IF('1-3'!C117="","",'1-3'!C117)</f>
        <v/>
      </c>
      <c r="D118" s="130" t="str">
        <f>IF('1-3'!D117="","",'1-3'!D117)</f>
        <v/>
      </c>
      <c r="E118" s="181" t="str">
        <f t="shared" si="2"/>
        <v/>
      </c>
      <c r="F118" s="190" t="str">
        <f>IF('1-3'!E117="","",'1-3'!E117)</f>
        <v/>
      </c>
      <c r="G118" s="82" t="str">
        <f t="shared" si="3"/>
        <v/>
      </c>
      <c r="H118" s="204"/>
      <c r="I118" s="81"/>
      <c r="J118" s="122" t="str">
        <f>IF('1-3'!F117="","",'1-3'!F117)</f>
        <v/>
      </c>
    </row>
    <row r="119" spans="1:10" ht="15" customHeight="1" thickBot="1" x14ac:dyDescent="0.2">
      <c r="A119" s="106">
        <v>115</v>
      </c>
      <c r="B119" s="152" t="str">
        <f>IF('1-3'!B118="","",'1-3'!B118)</f>
        <v/>
      </c>
      <c r="C119" s="152" t="str">
        <f>IF('1-3'!C118="","",'1-3'!C118)</f>
        <v/>
      </c>
      <c r="D119" s="131" t="str">
        <f>IF('1-3'!D118="","",'1-3'!D118)</f>
        <v/>
      </c>
      <c r="E119" s="185" t="str">
        <f t="shared" si="2"/>
        <v/>
      </c>
      <c r="F119" s="200" t="str">
        <f>IF('1-3'!E118="","",'1-3'!E118)</f>
        <v/>
      </c>
      <c r="G119" s="83" t="str">
        <f t="shared" si="3"/>
        <v/>
      </c>
      <c r="H119" s="208"/>
      <c r="I119" s="83"/>
      <c r="J119" s="122" t="str">
        <f>IF('1-3'!F118="","",'1-3'!F118)</f>
        <v/>
      </c>
    </row>
    <row r="120" spans="1:10" ht="15" customHeight="1" thickBot="1" x14ac:dyDescent="0.2">
      <c r="D120" s="78"/>
      <c r="E120" s="78"/>
      <c r="F120" s="79"/>
    </row>
    <row r="121" spans="1:10" ht="15" customHeight="1" x14ac:dyDescent="0.15">
      <c r="D121" s="85" t="s">
        <v>212</v>
      </c>
      <c r="E121" s="211">
        <f>SUM(E5:E119)</f>
        <v>50080</v>
      </c>
      <c r="F121" s="116" t="s">
        <v>255</v>
      </c>
      <c r="G121" s="176">
        <f>SUM(F5:F119)</f>
        <v>50080</v>
      </c>
      <c r="H121" s="118" t="s">
        <v>149</v>
      </c>
      <c r="I121" s="176">
        <f>I2</f>
        <v>0</v>
      </c>
    </row>
    <row r="122" spans="1:10" ht="15" customHeight="1" x14ac:dyDescent="0.15">
      <c r="D122" s="85" t="s">
        <v>213</v>
      </c>
      <c r="E122" s="212">
        <f>SUMIF($G$5:$G$119,"◎",$E$5:$E$119)</f>
        <v>11000</v>
      </c>
      <c r="F122" s="117" t="s">
        <v>213</v>
      </c>
      <c r="G122" s="177">
        <f>'1-3'!F121</f>
        <v>11000</v>
      </c>
      <c r="H122" s="119" t="s">
        <v>144</v>
      </c>
      <c r="I122" s="177">
        <f>SUMIF($I$5:$I$119,"◎",$H$5:$H$119)</f>
        <v>0</v>
      </c>
    </row>
    <row r="123" spans="1:10" ht="30" customHeight="1" thickBot="1" x14ac:dyDescent="0.2">
      <c r="D123" s="494" t="s">
        <v>263</v>
      </c>
      <c r="E123" s="213">
        <f>E121-E122</f>
        <v>39080</v>
      </c>
      <c r="F123" s="495" t="s">
        <v>262</v>
      </c>
      <c r="G123" s="178">
        <f>G121-G122</f>
        <v>39080</v>
      </c>
      <c r="H123" s="42" t="s">
        <v>148</v>
      </c>
      <c r="I123" s="178">
        <f>I121-I122</f>
        <v>0</v>
      </c>
    </row>
  </sheetData>
  <sheetProtection sheet="1" formatCells="0" selectLockedCells="1"/>
  <mergeCells count="3">
    <mergeCell ref="E3:G3"/>
    <mergeCell ref="H3:I3"/>
    <mergeCell ref="A1:I1"/>
  </mergeCells>
  <phoneticPr fontId="2"/>
  <conditionalFormatting sqref="E5:E119">
    <cfRule type="cellIs" dxfId="15" priority="2" stopIfTrue="1" operator="notEqual">
      <formula>F5</formula>
    </cfRule>
  </conditionalFormatting>
  <conditionalFormatting sqref="G5:G119">
    <cfRule type="cellIs" dxfId="14" priority="1" stopIfTrue="1" operator="notEqual">
      <formula>J5</formula>
    </cfRule>
  </conditionalFormatting>
  <dataValidations count="1">
    <dataValidation type="list" allowBlank="1" showInputMessage="1" showErrorMessage="1" sqref="I5:I119 G5:G119">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&amp;R（様式２－３）</oddHeader>
  </headerFooter>
  <rowBreaks count="1" manualBreakCount="1">
    <brk id="63" max="8"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58EA314-8208-4980-BF76-D09EC99D6CC1}">
  <ds:schemaRefs>
    <ds:schemaRef ds:uri="http://schemas.microsoft.com/sharepoint/v3/contenttype/forms"/>
  </ds:schemaRefs>
</ds:datastoreItem>
</file>

<file path=customXml/itemProps2.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45FB7485-7EA4-40F2-957A-39DE22760C16}">
  <ds:schemaRefs>
    <ds:schemaRef ds:uri="http://purl.org/dc/terms/"/>
    <ds:schemaRef ds:uri="http://purl.org/dc/elements/1.1/"/>
    <ds:schemaRef ds:uri="http://www.w3.org/XML/1998/namespace"/>
    <ds:schemaRef ds:uri="http://schemas.microsoft.com/office/2006/documentManagement/types"/>
    <ds:schemaRef ds:uri="http://schemas.openxmlformats.org/package/2006/metadata/core-properties"/>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14</vt:i4>
      </vt:variant>
    </vt:vector>
  </HeadingPairs>
  <TitlesOfParts>
    <vt:vector size="30" baseType="lpstr">
      <vt:lpstr>3-1</vt:lpstr>
      <vt:lpstr>3-2</vt:lpstr>
      <vt:lpstr>3-3</vt:lpstr>
      <vt:lpstr>1-1</vt:lpstr>
      <vt:lpstr>1-2</vt:lpstr>
      <vt:lpstr>1-3</vt:lpstr>
      <vt:lpstr>2-1</vt:lpstr>
      <vt:lpstr>2-2</vt:lpstr>
      <vt:lpstr>2-3</vt:lpstr>
      <vt:lpstr>2-4</vt:lpstr>
      <vt:lpstr>随時①-1</vt:lpstr>
      <vt:lpstr>随時①-2</vt:lpstr>
      <vt:lpstr>随時②-1</vt:lpstr>
      <vt:lpstr>随時②-2</vt:lpstr>
      <vt:lpstr>随時③-1</vt:lpstr>
      <vt:lpstr>随時③-2</vt:lpstr>
      <vt:lpstr>'1-1'!Print_Area</vt:lpstr>
      <vt:lpstr>'1-2'!Print_Area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大阪府</cp:lastModifiedBy>
  <cp:lastPrinted>2020-03-17T05:35:48Z</cp:lastPrinted>
  <dcterms:created xsi:type="dcterms:W3CDTF">2007-02-21T01:05:33Z</dcterms:created>
  <dcterms:modified xsi:type="dcterms:W3CDTF">2020-07-22T10:47:47Z</dcterms:modified>
</cp:coreProperties>
</file>