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34605" yWindow="420" windowWidth="21735" windowHeight="14445"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'3-1'!$A$1:$L$32</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46" l="1"/>
  <c r="H2" i="46"/>
  <c r="H116" i="38"/>
  <c r="K24" i="34" s="1"/>
  <c r="J26" i="25"/>
  <c r="H28" i="47"/>
  <c r="C16" i="46" s="1"/>
  <c r="F30" i="54"/>
  <c r="F29" i="54"/>
  <c r="F28" i="54"/>
  <c r="F27" i="54"/>
  <c r="F26" i="54"/>
  <c r="F25" i="54"/>
  <c r="F24" i="54"/>
  <c r="F23" i="54"/>
  <c r="F22" i="54"/>
  <c r="F21" i="54"/>
  <c r="F20" i="54"/>
  <c r="F19" i="54"/>
  <c r="F18" i="54"/>
  <c r="F17" i="54"/>
  <c r="F16" i="54"/>
  <c r="F15" i="54"/>
  <c r="F14" i="54"/>
  <c r="F13" i="54"/>
  <c r="F12" i="54"/>
  <c r="F11" i="54"/>
  <c r="F10" i="54"/>
  <c r="F9" i="54"/>
  <c r="F8" i="54"/>
  <c r="F7" i="54"/>
  <c r="F6" i="54"/>
  <c r="F4" i="54"/>
  <c r="M5" i="25"/>
  <c r="H116" i="25"/>
  <c r="K19" i="28" s="1"/>
  <c r="M6" i="25"/>
  <c r="M7" i="25"/>
  <c r="M8" i="25"/>
  <c r="M9" i="25"/>
  <c r="M10" i="25"/>
  <c r="M11" i="25"/>
  <c r="J4" i="25"/>
  <c r="J5" i="25"/>
  <c r="J6" i="25"/>
  <c r="J7" i="25"/>
  <c r="J8" i="25"/>
  <c r="J4" i="42" s="1"/>
  <c r="J9" i="25"/>
  <c r="J10" i="25"/>
  <c r="J11" i="25"/>
  <c r="J12" i="25"/>
  <c r="M12" i="25"/>
  <c r="J13" i="25"/>
  <c r="J14" i="25"/>
  <c r="J15" i="25"/>
  <c r="J17" i="25"/>
  <c r="M17" i="25"/>
  <c r="J18" i="25"/>
  <c r="M18" i="25"/>
  <c r="J19" i="25"/>
  <c r="M19" i="25"/>
  <c r="J20" i="25"/>
  <c r="M20" i="25"/>
  <c r="J21" i="25"/>
  <c r="M21" i="25"/>
  <c r="J22" i="25"/>
  <c r="M22" i="25"/>
  <c r="H111" i="25" s="1"/>
  <c r="F19" i="28" s="1"/>
  <c r="J23" i="25"/>
  <c r="M23" i="25"/>
  <c r="J24" i="25"/>
  <c r="M24" i="25"/>
  <c r="J25" i="25"/>
  <c r="G113" i="25"/>
  <c r="H18" i="28" s="1"/>
  <c r="M25" i="25"/>
  <c r="H113" i="25"/>
  <c r="H19" i="28"/>
  <c r="G116" i="38"/>
  <c r="K23" i="34"/>
  <c r="F2" i="48"/>
  <c r="H8" i="43"/>
  <c r="H7" i="43"/>
  <c r="H2" i="43"/>
  <c r="H1" i="43"/>
  <c r="H8" i="41"/>
  <c r="H7" i="41"/>
  <c r="H2" i="41"/>
  <c r="H1" i="41"/>
  <c r="H8" i="53"/>
  <c r="H7" i="53"/>
  <c r="H2" i="53"/>
  <c r="H1" i="53"/>
  <c r="H8" i="34"/>
  <c r="H7" i="34"/>
  <c r="H2" i="34"/>
  <c r="H1" i="34"/>
  <c r="I2" i="49"/>
  <c r="I121" i="49" s="1"/>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R57" i="36"/>
  <c r="R58" i="36"/>
  <c r="G58" i="36"/>
  <c r="L58" i="36" s="1"/>
  <c r="L58" i="39" s="1"/>
  <c r="R59" i="36"/>
  <c r="R60" i="36"/>
  <c r="R61" i="36"/>
  <c r="R62" i="36"/>
  <c r="R63" i="36"/>
  <c r="R64" i="36"/>
  <c r="R65" i="36"/>
  <c r="J65" i="36"/>
  <c r="J65" i="39" s="1"/>
  <c r="R66" i="36"/>
  <c r="R67" i="36"/>
  <c r="R68" i="36"/>
  <c r="R69" i="36"/>
  <c r="Q69" i="36"/>
  <c r="Q69" i="39" s="1"/>
  <c r="R70" i="36"/>
  <c r="R71" i="36"/>
  <c r="R72" i="36"/>
  <c r="I72" i="36" s="1"/>
  <c r="R73" i="36"/>
  <c r="J73" i="36" s="1"/>
  <c r="J73" i="39" s="1"/>
  <c r="R74" i="36"/>
  <c r="R75" i="36"/>
  <c r="R76" i="36"/>
  <c r="R77" i="36"/>
  <c r="R78" i="36"/>
  <c r="R79" i="36"/>
  <c r="R80" i="36"/>
  <c r="R81" i="36"/>
  <c r="E81" i="36" s="1"/>
  <c r="R82" i="36"/>
  <c r="J82" i="36" s="1"/>
  <c r="J82" i="39" s="1"/>
  <c r="R83" i="36"/>
  <c r="R84" i="36"/>
  <c r="R85" i="36"/>
  <c r="R86" i="36"/>
  <c r="R87" i="36"/>
  <c r="J87" i="36"/>
  <c r="J87" i="39" s="1"/>
  <c r="R88" i="36"/>
  <c r="R89" i="36"/>
  <c r="R90" i="36"/>
  <c r="R91" i="36"/>
  <c r="R92" i="36"/>
  <c r="E92" i="36" s="1"/>
  <c r="R93" i="36"/>
  <c r="P93" i="36" s="1"/>
  <c r="T93" i="36" s="1"/>
  <c r="R94" i="36"/>
  <c r="E94" i="36"/>
  <c r="E94" i="39" s="1"/>
  <c r="U94" i="39" s="1"/>
  <c r="R95" i="36"/>
  <c r="I95" i="36"/>
  <c r="I95" i="39" s="1"/>
  <c r="R96" i="36"/>
  <c r="R97" i="36"/>
  <c r="R98" i="36"/>
  <c r="R99" i="36"/>
  <c r="R100" i="36"/>
  <c r="Q100" i="36" s="1"/>
  <c r="Q100" i="39" s="1"/>
  <c r="R101" i="36"/>
  <c r="R102" i="36"/>
  <c r="R103" i="36"/>
  <c r="R104" i="36"/>
  <c r="H104" i="36" s="1"/>
  <c r="R105" i="36"/>
  <c r="R106" i="36"/>
  <c r="R107" i="36"/>
  <c r="R108" i="36"/>
  <c r="H108" i="36"/>
  <c r="R109" i="36"/>
  <c r="R110" i="36"/>
  <c r="R111" i="36"/>
  <c r="R112" i="36"/>
  <c r="R113" i="36"/>
  <c r="P113" i="36"/>
  <c r="R114" i="36"/>
  <c r="R115" i="36"/>
  <c r="R116" i="36"/>
  <c r="Q116" i="36"/>
  <c r="Q116" i="39" s="1"/>
  <c r="R117" i="36"/>
  <c r="R118" i="36"/>
  <c r="F118" i="36"/>
  <c r="F118" i="39" s="1"/>
  <c r="R119" i="36"/>
  <c r="P119" i="36" s="1"/>
  <c r="T119" i="36" s="1"/>
  <c r="R120" i="36"/>
  <c r="Q120" i="36"/>
  <c r="Q120" i="39" s="1"/>
  <c r="R121" i="36"/>
  <c r="R122" i="36"/>
  <c r="E122" i="36"/>
  <c r="R123" i="36"/>
  <c r="I123" i="36"/>
  <c r="N123" i="36" s="1"/>
  <c r="R124" i="36"/>
  <c r="R125" i="36"/>
  <c r="R126" i="36"/>
  <c r="F126" i="36" s="1"/>
  <c r="F126" i="39" s="1"/>
  <c r="R127" i="36"/>
  <c r="R128" i="36"/>
  <c r="R129" i="36"/>
  <c r="I129" i="36"/>
  <c r="R130" i="36"/>
  <c r="R131" i="36"/>
  <c r="R132" i="36"/>
  <c r="R133" i="36"/>
  <c r="R134" i="36"/>
  <c r="I134" i="36"/>
  <c r="R135" i="36"/>
  <c r="R136" i="36"/>
  <c r="E136" i="36" s="1"/>
  <c r="E136" i="39" s="1"/>
  <c r="U136" i="39" s="1"/>
  <c r="R137" i="36"/>
  <c r="P137" i="36" s="1"/>
  <c r="P137" i="39" s="1"/>
  <c r="S137" i="39" s="1"/>
  <c r="R138" i="36"/>
  <c r="E138" i="36" s="1"/>
  <c r="U138" i="36" s="1"/>
  <c r="R4" i="36"/>
  <c r="H4" i="36"/>
  <c r="M4" i="36" s="1"/>
  <c r="M4" i="39" s="1"/>
  <c r="R5" i="36"/>
  <c r="R6" i="36"/>
  <c r="R7" i="36"/>
  <c r="J7" i="36"/>
  <c r="J7" i="39" s="1"/>
  <c r="R8" i="36"/>
  <c r="R9" i="36"/>
  <c r="R10" i="36"/>
  <c r="G10" i="36" s="1"/>
  <c r="R11" i="36"/>
  <c r="R12" i="36"/>
  <c r="J12" i="36"/>
  <c r="J12" i="39" s="1"/>
  <c r="R13" i="36"/>
  <c r="F13" i="36" s="1"/>
  <c r="K13" i="36" s="1"/>
  <c r="K13" i="39" s="1"/>
  <c r="R14" i="36"/>
  <c r="R15" i="36"/>
  <c r="R16" i="36"/>
  <c r="G16" i="36" s="1"/>
  <c r="G16" i="39" s="1"/>
  <c r="R17" i="36"/>
  <c r="R18" i="36"/>
  <c r="R19" i="36"/>
  <c r="R20" i="36"/>
  <c r="R21" i="36"/>
  <c r="R22" i="36"/>
  <c r="F22" i="36" s="1"/>
  <c r="R23" i="36"/>
  <c r="R24" i="36"/>
  <c r="R25" i="36"/>
  <c r="R26" i="36"/>
  <c r="R27" i="36"/>
  <c r="R28" i="36"/>
  <c r="R29" i="36"/>
  <c r="R30" i="36"/>
  <c r="R31" i="36"/>
  <c r="R32" i="36"/>
  <c r="R33" i="36"/>
  <c r="R34" i="36"/>
  <c r="R35" i="36"/>
  <c r="R36" i="36"/>
  <c r="J36" i="36"/>
  <c r="J36" i="39" s="1"/>
  <c r="R37" i="36"/>
  <c r="R38" i="36"/>
  <c r="E38" i="36"/>
  <c r="E38" i="39" s="1"/>
  <c r="U38" i="39" s="1"/>
  <c r="R39" i="36"/>
  <c r="H39" i="36"/>
  <c r="M39" i="36" s="1"/>
  <c r="M39" i="39" s="1"/>
  <c r="R40" i="36"/>
  <c r="R41" i="36"/>
  <c r="R42" i="36"/>
  <c r="R43" i="36"/>
  <c r="R44" i="36"/>
  <c r="R45" i="36"/>
  <c r="E45" i="36" s="1"/>
  <c r="R46" i="36"/>
  <c r="R47" i="36"/>
  <c r="H47" i="36"/>
  <c r="M47" i="36" s="1"/>
  <c r="M47" i="39" s="1"/>
  <c r="R48" i="36"/>
  <c r="R49" i="36"/>
  <c r="G49" i="36" s="1"/>
  <c r="L49" i="36" s="1"/>
  <c r="L49" i="39" s="1"/>
  <c r="R50" i="36"/>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s="1"/>
  <c r="T139" i="39" s="1"/>
  <c r="R140" i="39"/>
  <c r="R141" i="39"/>
  <c r="R142" i="39"/>
  <c r="R143" i="39"/>
  <c r="E143" i="39" s="1"/>
  <c r="R144" i="39"/>
  <c r="R145" i="39"/>
  <c r="I145" i="39" s="1"/>
  <c r="N145" i="39" s="1"/>
  <c r="R146" i="39"/>
  <c r="R147" i="39"/>
  <c r="R148" i="39"/>
  <c r="R149" i="39"/>
  <c r="I149" i="39"/>
  <c r="N149" i="39" s="1"/>
  <c r="R150" i="39"/>
  <c r="R151" i="39"/>
  <c r="Q151" i="39" s="1"/>
  <c r="R152" i="39"/>
  <c r="R153" i="39"/>
  <c r="E153" i="39" s="1"/>
  <c r="R154" i="39"/>
  <c r="I154" i="39" s="1"/>
  <c r="N154" i="39" s="1"/>
  <c r="R155" i="39"/>
  <c r="R156" i="39"/>
  <c r="R157" i="39"/>
  <c r="R158" i="39"/>
  <c r="E158" i="39" s="1"/>
  <c r="R159" i="39"/>
  <c r="P159" i="39" s="1"/>
  <c r="S159" i="39" s="1"/>
  <c r="R160" i="39"/>
  <c r="R161" i="39"/>
  <c r="F161" i="39" s="1"/>
  <c r="K161" i="39" s="1"/>
  <c r="R162" i="39"/>
  <c r="R163" i="39"/>
  <c r="R164" i="39"/>
  <c r="R165" i="39"/>
  <c r="H165" i="39" s="1"/>
  <c r="M165" i="39"/>
  <c r="R166" i="39"/>
  <c r="R167" i="39"/>
  <c r="R168" i="39"/>
  <c r="R169" i="39"/>
  <c r="P169" i="39" s="1"/>
  <c r="R170" i="39"/>
  <c r="R171" i="39"/>
  <c r="R172" i="39"/>
  <c r="R173" i="39"/>
  <c r="H173" i="39" s="1"/>
  <c r="M173" i="39" s="1"/>
  <c r="R174" i="39"/>
  <c r="R175" i="39"/>
  <c r="R176" i="39"/>
  <c r="P176" i="39" s="1"/>
  <c r="T176" i="39" s="1"/>
  <c r="R177" i="39"/>
  <c r="G177" i="39"/>
  <c r="L177" i="39" s="1"/>
  <c r="R178" i="39"/>
  <c r="R179" i="39"/>
  <c r="H179" i="39" s="1"/>
  <c r="M179" i="39" s="1"/>
  <c r="R180" i="39"/>
  <c r="R181" i="39"/>
  <c r="I181" i="39"/>
  <c r="N181" i="39" s="1"/>
  <c r="R182" i="39"/>
  <c r="R183" i="39"/>
  <c r="E183" i="39" s="1"/>
  <c r="R184" i="39"/>
  <c r="E184" i="39" s="1"/>
  <c r="R185" i="39"/>
  <c r="R186" i="39"/>
  <c r="R187" i="39"/>
  <c r="R188" i="39"/>
  <c r="G188" i="39" s="1"/>
  <c r="L188" i="39" s="1"/>
  <c r="R189" i="39"/>
  <c r="E189" i="39" s="1"/>
  <c r="R190" i="39"/>
  <c r="R191" i="39"/>
  <c r="R192" i="39"/>
  <c r="R193" i="39"/>
  <c r="E193" i="39"/>
  <c r="R194" i="39"/>
  <c r="R195" i="39"/>
  <c r="R196" i="39"/>
  <c r="R197" i="39"/>
  <c r="G197" i="39" s="1"/>
  <c r="L197" i="39" s="1"/>
  <c r="R198" i="39"/>
  <c r="G198" i="39"/>
  <c r="L198" i="39" s="1"/>
  <c r="R199" i="39"/>
  <c r="R200" i="39"/>
  <c r="H200" i="39" s="1"/>
  <c r="M200" i="39" s="1"/>
  <c r="R201" i="39"/>
  <c r="Q201" i="39" s="1"/>
  <c r="R202" i="39"/>
  <c r="R203" i="39"/>
  <c r="R204" i="39"/>
  <c r="R205" i="39"/>
  <c r="I205" i="39" s="1"/>
  <c r="N205" i="39" s="1"/>
  <c r="R206" i="39"/>
  <c r="R207" i="39"/>
  <c r="R208" i="39"/>
  <c r="R209" i="39"/>
  <c r="R210" i="39"/>
  <c r="R211" i="39"/>
  <c r="E211" i="39"/>
  <c r="R212" i="39"/>
  <c r="R213" i="39"/>
  <c r="F213" i="39" s="1"/>
  <c r="K213" i="39" s="1"/>
  <c r="R214" i="39"/>
  <c r="R215" i="39"/>
  <c r="R216" i="39"/>
  <c r="R217" i="39"/>
  <c r="G217" i="39" s="1"/>
  <c r="L217" i="39" s="1"/>
  <c r="R218" i="39"/>
  <c r="E218" i="39" s="1"/>
  <c r="R219" i="39"/>
  <c r="R220" i="39"/>
  <c r="F220" i="39" s="1"/>
  <c r="K220" i="39" s="1"/>
  <c r="R221" i="39"/>
  <c r="F221" i="39" s="1"/>
  <c r="K221" i="39" s="1"/>
  <c r="R222" i="39"/>
  <c r="R223" i="39"/>
  <c r="R224" i="39"/>
  <c r="R225" i="39"/>
  <c r="R226" i="39"/>
  <c r="P226" i="39" s="1"/>
  <c r="S226" i="39" s="1"/>
  <c r="R227" i="39"/>
  <c r="R228" i="39"/>
  <c r="R229" i="39"/>
  <c r="H229" i="39" s="1"/>
  <c r="M229" i="39" s="1"/>
  <c r="R230" i="39"/>
  <c r="R231" i="39"/>
  <c r="R232" i="39"/>
  <c r="F232" i="39" s="1"/>
  <c r="K232" i="39" s="1"/>
  <c r="R233" i="39"/>
  <c r="G233" i="39" s="1"/>
  <c r="L233" i="39" s="1"/>
  <c r="R234" i="39"/>
  <c r="H234" i="39"/>
  <c r="M234" i="39" s="1"/>
  <c r="R235" i="39"/>
  <c r="R236" i="39"/>
  <c r="R237" i="39"/>
  <c r="R238" i="39"/>
  <c r="R239" i="39"/>
  <c r="R240" i="39"/>
  <c r="R241" i="39"/>
  <c r="R242" i="39"/>
  <c r="R243" i="39"/>
  <c r="R244" i="39"/>
  <c r="R245" i="39"/>
  <c r="R246" i="39"/>
  <c r="R247" i="39"/>
  <c r="R248" i="39"/>
  <c r="R249" i="39"/>
  <c r="R250" i="39"/>
  <c r="R251" i="39"/>
  <c r="R252" i="39"/>
  <c r="R253" i="39"/>
  <c r="R4" i="39"/>
  <c r="M4" i="38"/>
  <c r="H108" i="38"/>
  <c r="C24" i="34" s="1"/>
  <c r="C17" i="43" s="1"/>
  <c r="M5" i="38"/>
  <c r="M6" i="38"/>
  <c r="M7" i="38"/>
  <c r="H109" i="38"/>
  <c r="D24" i="34" s="1"/>
  <c r="D17" i="43" s="1"/>
  <c r="M8" i="38"/>
  <c r="H115" i="38"/>
  <c r="M9" i="38"/>
  <c r="M10" i="38"/>
  <c r="M11" i="38"/>
  <c r="M12" i="38"/>
  <c r="M13" i="38"/>
  <c r="M14" i="38"/>
  <c r="M15" i="38"/>
  <c r="M16" i="38"/>
  <c r="H112" i="38"/>
  <c r="G24" i="34"/>
  <c r="M17" i="38"/>
  <c r="M18" i="38"/>
  <c r="M19" i="38"/>
  <c r="M20" i="38"/>
  <c r="M21" i="38"/>
  <c r="M22" i="38"/>
  <c r="H114" i="38"/>
  <c r="I24" i="34"/>
  <c r="I17" i="43" s="1"/>
  <c r="M23" i="38"/>
  <c r="H107" i="38"/>
  <c r="B24" i="34"/>
  <c r="B17" i="43" s="1"/>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C32" i="51"/>
  <c r="B105" i="49"/>
  <c r="B32" i="51"/>
  <c r="C106" i="49"/>
  <c r="D106" i="49"/>
  <c r="C107" i="49"/>
  <c r="C33" i="51"/>
  <c r="D107" i="49"/>
  <c r="D33" i="51"/>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32" i="51"/>
  <c r="C105" i="49"/>
  <c r="B106" i="49"/>
  <c r="B107" i="49"/>
  <c r="B33" i="51" s="1"/>
  <c r="B108" i="49"/>
  <c r="B109" i="49"/>
  <c r="B110" i="49"/>
  <c r="B111" i="49"/>
  <c r="B112" i="49"/>
  <c r="B113" i="49"/>
  <c r="B114" i="49"/>
  <c r="B115" i="49"/>
  <c r="B116" i="49"/>
  <c r="B117" i="49"/>
  <c r="B118" i="49"/>
  <c r="B119" i="49"/>
  <c r="J6" i="49"/>
  <c r="G6" i="49" s="1"/>
  <c r="J7" i="49"/>
  <c r="G7" i="49"/>
  <c r="J8" i="49"/>
  <c r="G8" i="49" s="1"/>
  <c r="J9" i="49"/>
  <c r="G9" i="49"/>
  <c r="J10" i="49"/>
  <c r="G10" i="49" s="1"/>
  <c r="J11" i="49"/>
  <c r="G11" i="49"/>
  <c r="F5" i="51" s="1"/>
  <c r="J12" i="49"/>
  <c r="G12" i="49" s="1"/>
  <c r="J13" i="49"/>
  <c r="G13" i="49"/>
  <c r="J14" i="49"/>
  <c r="G14" i="49" s="1"/>
  <c r="J15" i="49"/>
  <c r="J16" i="49"/>
  <c r="G16" i="49" s="1"/>
  <c r="J17" i="49"/>
  <c r="G17" i="49"/>
  <c r="F6" i="51" s="1"/>
  <c r="J18" i="49"/>
  <c r="G18" i="49" s="1"/>
  <c r="J19" i="49"/>
  <c r="J20" i="49"/>
  <c r="G20" i="49" s="1"/>
  <c r="J21" i="49"/>
  <c r="G21" i="49"/>
  <c r="J22" i="49"/>
  <c r="G22" i="49" s="1"/>
  <c r="J23" i="49"/>
  <c r="G23" i="49"/>
  <c r="J24" i="49"/>
  <c r="G24" i="49" s="1"/>
  <c r="J25" i="49"/>
  <c r="G25" i="49"/>
  <c r="F7" i="51" s="1"/>
  <c r="J26" i="49"/>
  <c r="G26" i="49" s="1"/>
  <c r="F8" i="51" s="1"/>
  <c r="J27" i="49"/>
  <c r="J28" i="49"/>
  <c r="G28" i="49" s="1"/>
  <c r="J29" i="49"/>
  <c r="G29" i="49"/>
  <c r="J30" i="49"/>
  <c r="G30" i="49" s="1"/>
  <c r="J31" i="49"/>
  <c r="G31" i="49" s="1"/>
  <c r="J32" i="49"/>
  <c r="G32" i="49"/>
  <c r="F9" i="51" s="1"/>
  <c r="J33" i="49"/>
  <c r="G33" i="49" s="1"/>
  <c r="J34" i="49"/>
  <c r="J35" i="49"/>
  <c r="G35" i="49" s="1"/>
  <c r="J36" i="49"/>
  <c r="G36" i="49"/>
  <c r="J37" i="49"/>
  <c r="G37" i="49" s="1"/>
  <c r="J38" i="49"/>
  <c r="G38" i="49"/>
  <c r="J39" i="49"/>
  <c r="G39" i="49" s="1"/>
  <c r="J40" i="49"/>
  <c r="G40" i="49"/>
  <c r="F11" i="51" s="1"/>
  <c r="J41" i="49"/>
  <c r="G41" i="49" s="1"/>
  <c r="J42" i="49"/>
  <c r="G42" i="49"/>
  <c r="J43" i="49"/>
  <c r="J44" i="49"/>
  <c r="G44" i="49" s="1"/>
  <c r="J45" i="49"/>
  <c r="G45" i="49"/>
  <c r="J46" i="49"/>
  <c r="G46" i="49" s="1"/>
  <c r="J47" i="49"/>
  <c r="J48" i="49"/>
  <c r="G48" i="49" s="1"/>
  <c r="J49" i="49"/>
  <c r="G49" i="49"/>
  <c r="F12" i="51" s="1"/>
  <c r="J50" i="49"/>
  <c r="G50" i="49" s="1"/>
  <c r="F13" i="51" s="1"/>
  <c r="J51" i="49"/>
  <c r="J52" i="49"/>
  <c r="G52" i="49" s="1"/>
  <c r="J53" i="49"/>
  <c r="G53" i="49" s="1"/>
  <c r="J54" i="49"/>
  <c r="G54" i="49"/>
  <c r="J55" i="49"/>
  <c r="J56" i="49"/>
  <c r="G56" i="49"/>
  <c r="J57" i="49"/>
  <c r="G57" i="49" s="1"/>
  <c r="J58" i="49"/>
  <c r="G58" i="49"/>
  <c r="J59" i="49"/>
  <c r="G59" i="49" s="1"/>
  <c r="J60" i="49"/>
  <c r="G60" i="49"/>
  <c r="J61" i="49"/>
  <c r="G61" i="49"/>
  <c r="J62" i="49"/>
  <c r="J63" i="49"/>
  <c r="G63" i="49"/>
  <c r="J64" i="49"/>
  <c r="G64" i="49" s="1"/>
  <c r="F15" i="51" s="1"/>
  <c r="J65" i="49"/>
  <c r="G65" i="49"/>
  <c r="J66" i="49"/>
  <c r="G66" i="49" s="1"/>
  <c r="J67" i="49"/>
  <c r="J68" i="49"/>
  <c r="G68" i="49" s="1"/>
  <c r="J69" i="49"/>
  <c r="G69" i="49"/>
  <c r="F17" i="51" s="1"/>
  <c r="J70" i="49"/>
  <c r="G70" i="49" s="1"/>
  <c r="J71" i="49"/>
  <c r="J72" i="49"/>
  <c r="G72" i="49" s="1"/>
  <c r="J73" i="49"/>
  <c r="G73" i="49"/>
  <c r="J74" i="49"/>
  <c r="G74" i="49" s="1"/>
  <c r="J75" i="49"/>
  <c r="G75" i="49"/>
  <c r="J76" i="49"/>
  <c r="G76" i="49" s="1"/>
  <c r="J77" i="49"/>
  <c r="G77" i="49"/>
  <c r="J78" i="49"/>
  <c r="J79" i="49"/>
  <c r="G79" i="49"/>
  <c r="J80" i="49"/>
  <c r="G80" i="49" s="1"/>
  <c r="J81" i="49"/>
  <c r="G81" i="49"/>
  <c r="J82" i="49"/>
  <c r="G82" i="49" s="1"/>
  <c r="F18" i="51" s="1"/>
  <c r="J83" i="49"/>
  <c r="G83" i="49"/>
  <c r="F19" i="51" s="1"/>
  <c r="J84" i="49"/>
  <c r="G84" i="49" s="1"/>
  <c r="F20" i="51" s="1"/>
  <c r="J85" i="49"/>
  <c r="G85" i="49"/>
  <c r="F21" i="51" s="1"/>
  <c r="J86" i="49"/>
  <c r="G86" i="49" s="1"/>
  <c r="F22" i="51" s="1"/>
  <c r="J87" i="49"/>
  <c r="J88" i="49"/>
  <c r="G88" i="49" s="1"/>
  <c r="J89" i="49"/>
  <c r="G89" i="49"/>
  <c r="F23" i="51" s="1"/>
  <c r="J90" i="49"/>
  <c r="G90" i="49" s="1"/>
  <c r="F24" i="51" s="1"/>
  <c r="J91" i="49"/>
  <c r="G91" i="49"/>
  <c r="J92" i="49"/>
  <c r="G92" i="49" s="1"/>
  <c r="J93" i="49"/>
  <c r="G93" i="49"/>
  <c r="J94" i="49"/>
  <c r="G94" i="49" s="1"/>
  <c r="F25" i="51" s="1"/>
  <c r="J95" i="49"/>
  <c r="J96" i="49"/>
  <c r="G96" i="49" s="1"/>
  <c r="F27" i="51" s="1"/>
  <c r="J97" i="49"/>
  <c r="G97" i="49"/>
  <c r="F28" i="51" s="1"/>
  <c r="J98" i="49"/>
  <c r="G98" i="49" s="1"/>
  <c r="F29" i="51"/>
  <c r="J99" i="49"/>
  <c r="J100" i="49"/>
  <c r="G100" i="49" s="1"/>
  <c r="F30" i="51" s="1"/>
  <c r="J101" i="49"/>
  <c r="G101" i="49"/>
  <c r="F31" i="51" s="1"/>
  <c r="J102" i="49"/>
  <c r="G102" i="49" s="1"/>
  <c r="J103" i="49"/>
  <c r="G103" i="49"/>
  <c r="J104" i="49"/>
  <c r="G104" i="49" s="1"/>
  <c r="J105" i="49"/>
  <c r="G105" i="49"/>
  <c r="F32" i="51" s="1"/>
  <c r="J106" i="49"/>
  <c r="G106" i="49" s="1"/>
  <c r="J107" i="49"/>
  <c r="G107" i="49"/>
  <c r="F33" i="51" s="1"/>
  <c r="J108" i="49"/>
  <c r="G108" i="49" s="1"/>
  <c r="J109" i="49"/>
  <c r="G109" i="49"/>
  <c r="J110" i="49"/>
  <c r="G110" i="49" s="1"/>
  <c r="J111" i="49"/>
  <c r="J112" i="49"/>
  <c r="G112" i="49" s="1"/>
  <c r="J113" i="49"/>
  <c r="G113" i="49"/>
  <c r="J114" i="49"/>
  <c r="G114" i="49" s="1"/>
  <c r="J115" i="49"/>
  <c r="G115" i="49"/>
  <c r="J116" i="49"/>
  <c r="G116" i="49"/>
  <c r="J117" i="49"/>
  <c r="G117" i="49"/>
  <c r="J118" i="49"/>
  <c r="G118" i="49" s="1"/>
  <c r="J119" i="49"/>
  <c r="F6" i="49"/>
  <c r="E6" i="49"/>
  <c r="F7" i="49"/>
  <c r="E7" i="49" s="1"/>
  <c r="F8" i="49"/>
  <c r="E8" i="49" s="1"/>
  <c r="F9" i="49"/>
  <c r="E9" i="49" s="1"/>
  <c r="F10" i="49"/>
  <c r="E10" i="49" s="1"/>
  <c r="F11" i="49"/>
  <c r="E11" i="49"/>
  <c r="E5" i="51" s="1"/>
  <c r="F12" i="49"/>
  <c r="E12" i="49" s="1"/>
  <c r="F13" i="49"/>
  <c r="E13" i="49" s="1"/>
  <c r="F14" i="49"/>
  <c r="E14" i="49" s="1"/>
  <c r="F15" i="49"/>
  <c r="E15" i="49" s="1"/>
  <c r="F16" i="49"/>
  <c r="E16" i="49" s="1"/>
  <c r="F17" i="49"/>
  <c r="E6" i="51"/>
  <c r="F18" i="49"/>
  <c r="E18" i="49" s="1"/>
  <c r="F19" i="49"/>
  <c r="E19" i="49"/>
  <c r="F20" i="49"/>
  <c r="E20" i="49" s="1"/>
  <c r="F21" i="49"/>
  <c r="E21" i="49"/>
  <c r="F22" i="49"/>
  <c r="E22" i="49" s="1"/>
  <c r="F23" i="49"/>
  <c r="E23" i="49"/>
  <c r="F24" i="49"/>
  <c r="E24" i="49" s="1"/>
  <c r="F25" i="49"/>
  <c r="E25" i="49"/>
  <c r="E7" i="51" s="1"/>
  <c r="F26" i="49"/>
  <c r="E26" i="49" s="1"/>
  <c r="E8" i="51" s="1"/>
  <c r="F27" i="49"/>
  <c r="E27" i="49"/>
  <c r="F28" i="49"/>
  <c r="E28" i="49" s="1"/>
  <c r="F29" i="49"/>
  <c r="E29" i="49"/>
  <c r="F30" i="49"/>
  <c r="E30" i="49" s="1"/>
  <c r="F31" i="49"/>
  <c r="E31" i="49"/>
  <c r="F32" i="49"/>
  <c r="E32" i="49" s="1"/>
  <c r="E9" i="51" s="1"/>
  <c r="F33" i="49"/>
  <c r="E33" i="49"/>
  <c r="F34" i="49"/>
  <c r="E34" i="49" s="1"/>
  <c r="E10" i="51"/>
  <c r="F35" i="49"/>
  <c r="E35" i="49"/>
  <c r="F36" i="49"/>
  <c r="E36" i="49" s="1"/>
  <c r="F37" i="49"/>
  <c r="E37" i="49"/>
  <c r="F38" i="49"/>
  <c r="E38" i="49" s="1"/>
  <c r="F39" i="49"/>
  <c r="E39" i="49"/>
  <c r="F40" i="49"/>
  <c r="E40" i="49" s="1"/>
  <c r="E11" i="51"/>
  <c r="F41" i="49"/>
  <c r="E41" i="49"/>
  <c r="F42" i="49"/>
  <c r="E42" i="49" s="1"/>
  <c r="F43" i="49"/>
  <c r="E43" i="49" s="1"/>
  <c r="F44" i="49"/>
  <c r="E44" i="49"/>
  <c r="F45" i="49"/>
  <c r="E45" i="49" s="1"/>
  <c r="F46" i="49"/>
  <c r="E46" i="49"/>
  <c r="F47" i="49"/>
  <c r="E47" i="49" s="1"/>
  <c r="F48" i="49"/>
  <c r="E48" i="49" s="1"/>
  <c r="F49" i="49"/>
  <c r="E49" i="49"/>
  <c r="E12" i="51" s="1"/>
  <c r="F50" i="49"/>
  <c r="E50" i="49" s="1"/>
  <c r="E13" i="51" s="1"/>
  <c r="F51" i="49"/>
  <c r="E51" i="49"/>
  <c r="F52" i="49"/>
  <c r="E52" i="49" s="1"/>
  <c r="E14" i="51" s="1"/>
  <c r="F53" i="49"/>
  <c r="E53" i="49"/>
  <c r="F54" i="49"/>
  <c r="E54" i="49" s="1"/>
  <c r="F55" i="49"/>
  <c r="E55" i="49"/>
  <c r="F56" i="49"/>
  <c r="E56" i="49" s="1"/>
  <c r="F57" i="49"/>
  <c r="E57" i="49"/>
  <c r="F58" i="49"/>
  <c r="E58" i="49" s="1"/>
  <c r="F59" i="49"/>
  <c r="E59" i="49" s="1"/>
  <c r="F60" i="49"/>
  <c r="E60" i="49"/>
  <c r="F61" i="49"/>
  <c r="E61" i="49" s="1"/>
  <c r="F62" i="49"/>
  <c r="E62" i="49"/>
  <c r="F63" i="49"/>
  <c r="E63" i="49" s="1"/>
  <c r="F64" i="49"/>
  <c r="E64" i="49"/>
  <c r="E15" i="51" s="1"/>
  <c r="F65" i="49"/>
  <c r="E65" i="49" s="1"/>
  <c r="F66" i="49"/>
  <c r="E66" i="49"/>
  <c r="F67" i="49"/>
  <c r="E67" i="49" s="1"/>
  <c r="E16" i="51" s="1"/>
  <c r="F68" i="49"/>
  <c r="E68" i="49"/>
  <c r="F69" i="49"/>
  <c r="E69" i="49"/>
  <c r="E17" i="51" s="1"/>
  <c r="F70" i="49"/>
  <c r="E70" i="49" s="1"/>
  <c r="F71" i="49"/>
  <c r="F72" i="49"/>
  <c r="E72" i="49"/>
  <c r="F73" i="49"/>
  <c r="E73" i="49" s="1"/>
  <c r="F74" i="49"/>
  <c r="E74" i="49"/>
  <c r="F75" i="49"/>
  <c r="E75" i="49" s="1"/>
  <c r="F76" i="49"/>
  <c r="E76" i="49"/>
  <c r="F77" i="49"/>
  <c r="F78" i="49"/>
  <c r="E78" i="49" s="1"/>
  <c r="F79" i="49"/>
  <c r="E79" i="49"/>
  <c r="F80" i="49"/>
  <c r="E80" i="49" s="1"/>
  <c r="F81" i="49"/>
  <c r="E81" i="49" s="1"/>
  <c r="F82" i="49"/>
  <c r="E82" i="49"/>
  <c r="E18" i="51" s="1"/>
  <c r="F83" i="49"/>
  <c r="E83" i="49" s="1"/>
  <c r="E19" i="51" s="1"/>
  <c r="F84" i="49"/>
  <c r="E84" i="49"/>
  <c r="E20" i="51" s="1"/>
  <c r="F85" i="49"/>
  <c r="E21" i="51"/>
  <c r="F86" i="49"/>
  <c r="E86" i="49" s="1"/>
  <c r="E22" i="51" s="1"/>
  <c r="F87" i="49"/>
  <c r="E87" i="49"/>
  <c r="F88" i="49"/>
  <c r="E88" i="49" s="1"/>
  <c r="F89" i="49"/>
  <c r="E89" i="49"/>
  <c r="E23" i="51" s="1"/>
  <c r="F90" i="49"/>
  <c r="E90" i="49" s="1"/>
  <c r="E24" i="51" s="1"/>
  <c r="F91" i="49"/>
  <c r="E91" i="49"/>
  <c r="F92" i="49"/>
  <c r="E92" i="49" s="1"/>
  <c r="F93" i="49"/>
  <c r="E93" i="49"/>
  <c r="F94" i="49"/>
  <c r="E25" i="51"/>
  <c r="F95" i="49"/>
  <c r="E26" i="51"/>
  <c r="F96" i="49"/>
  <c r="E96" i="49" s="1"/>
  <c r="E27" i="51" s="1"/>
  <c r="F97" i="49"/>
  <c r="E97" i="49"/>
  <c r="E28" i="51" s="1"/>
  <c r="F98" i="49"/>
  <c r="E98" i="49" s="1"/>
  <c r="E29" i="51" s="1"/>
  <c r="F99" i="49"/>
  <c r="E99" i="49"/>
  <c r="F100" i="49"/>
  <c r="E100" i="49" s="1"/>
  <c r="E30" i="51" s="1"/>
  <c r="F101" i="49"/>
  <c r="E101" i="49"/>
  <c r="E31" i="51" s="1"/>
  <c r="F102" i="49"/>
  <c r="E102" i="49" s="1"/>
  <c r="F103" i="49"/>
  <c r="E103" i="49"/>
  <c r="F104" i="49"/>
  <c r="E104" i="49" s="1"/>
  <c r="F105" i="49"/>
  <c r="E32" i="51"/>
  <c r="F106" i="49"/>
  <c r="F107" i="49"/>
  <c r="E33" i="51"/>
  <c r="F108" i="49"/>
  <c r="E108" i="49"/>
  <c r="F109" i="49"/>
  <c r="E109" i="49"/>
  <c r="F110" i="49"/>
  <c r="E110" i="49" s="1"/>
  <c r="F111" i="49"/>
  <c r="E111" i="49"/>
  <c r="F112" i="49"/>
  <c r="E112" i="49" s="1"/>
  <c r="F113" i="49"/>
  <c r="E113" i="49"/>
  <c r="F114" i="49"/>
  <c r="E114" i="49" s="1"/>
  <c r="F115" i="49"/>
  <c r="E115" i="49" s="1"/>
  <c r="F116" i="49"/>
  <c r="E116" i="49"/>
  <c r="F117" i="49"/>
  <c r="E117" i="49"/>
  <c r="F118" i="49"/>
  <c r="E118" i="49" s="1"/>
  <c r="F121" i="48"/>
  <c r="H115" i="25" s="1"/>
  <c r="J19" i="28"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B24" i="51"/>
  <c r="C24" i="51"/>
  <c r="D24" i="51"/>
  <c r="B25" i="51"/>
  <c r="C25" i="51"/>
  <c r="D25" i="51"/>
  <c r="B26" i="51"/>
  <c r="C26" i="51"/>
  <c r="D26" i="51"/>
  <c r="B27" i="51"/>
  <c r="C27" i="51"/>
  <c r="D27" i="51"/>
  <c r="B28" i="51"/>
  <c r="C28" i="51"/>
  <c r="D28" i="51"/>
  <c r="B29" i="51"/>
  <c r="C29" i="51"/>
  <c r="D29" i="51"/>
  <c r="B30" i="51"/>
  <c r="C30" i="51"/>
  <c r="D30" i="51"/>
  <c r="B31" i="51"/>
  <c r="C31" i="51"/>
  <c r="D31" i="51"/>
  <c r="C4" i="51"/>
  <c r="D4" i="51"/>
  <c r="B4" i="51"/>
  <c r="G15" i="49"/>
  <c r="G19" i="49"/>
  <c r="G27" i="49"/>
  <c r="G34" i="49"/>
  <c r="F10" i="51"/>
  <c r="G43" i="49"/>
  <c r="G47" i="49"/>
  <c r="G51" i="49"/>
  <c r="F14" i="51"/>
  <c r="G55" i="49"/>
  <c r="G62" i="49"/>
  <c r="G67" i="49"/>
  <c r="F16" i="51"/>
  <c r="G71" i="49"/>
  <c r="G78" i="49"/>
  <c r="G87" i="49"/>
  <c r="G95" i="49"/>
  <c r="F26" i="51"/>
  <c r="G99" i="49"/>
  <c r="G111" i="49"/>
  <c r="F119" i="49"/>
  <c r="E119" i="49"/>
  <c r="G119" i="49"/>
  <c r="J5" i="49"/>
  <c r="G5" i="49" s="1"/>
  <c r="F5" i="49"/>
  <c r="E5" i="49" s="1"/>
  <c r="F120" i="48"/>
  <c r="B21" i="41"/>
  <c r="G21" i="41"/>
  <c r="C21" i="41"/>
  <c r="D21" i="41"/>
  <c r="E21" i="41"/>
  <c r="F21" i="41"/>
  <c r="H21" i="41"/>
  <c r="I21" i="41"/>
  <c r="J21" i="41"/>
  <c r="P239" i="39"/>
  <c r="P240" i="39"/>
  <c r="Q240" i="39"/>
  <c r="P241" i="39"/>
  <c r="Q241" i="39"/>
  <c r="P242" i="39"/>
  <c r="Q242" i="39"/>
  <c r="P243" i="39"/>
  <c r="Q243" i="39"/>
  <c r="P244" i="39"/>
  <c r="Q244" i="39"/>
  <c r="P245" i="39"/>
  <c r="S245" i="39" s="1"/>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s="1"/>
  <c r="G241" i="39"/>
  <c r="L241" i="39" s="1"/>
  <c r="H241" i="39"/>
  <c r="M241" i="39" s="1"/>
  <c r="O241" i="39" s="1"/>
  <c r="I241" i="39"/>
  <c r="N241" i="39" s="1"/>
  <c r="F242" i="39"/>
  <c r="K242" i="39" s="1"/>
  <c r="G242" i="39"/>
  <c r="L242" i="39" s="1"/>
  <c r="H242" i="39"/>
  <c r="I242" i="39"/>
  <c r="N242" i="39"/>
  <c r="F243" i="39"/>
  <c r="K243" i="39"/>
  <c r="G243" i="39"/>
  <c r="L243" i="39"/>
  <c r="H243" i="39"/>
  <c r="I243" i="39"/>
  <c r="N243" i="39" s="1"/>
  <c r="F244" i="39"/>
  <c r="K244" i="39" s="1"/>
  <c r="G244" i="39"/>
  <c r="H244" i="39"/>
  <c r="M244" i="39"/>
  <c r="I244" i="39"/>
  <c r="F245" i="39"/>
  <c r="K245" i="39" s="1"/>
  <c r="G245" i="39"/>
  <c r="L245" i="39" s="1"/>
  <c r="H245" i="39"/>
  <c r="I245" i="39"/>
  <c r="F246" i="39"/>
  <c r="K246" i="39" s="1"/>
  <c r="G246" i="39"/>
  <c r="L246" i="39" s="1"/>
  <c r="H246" i="39"/>
  <c r="M246" i="39" s="1"/>
  <c r="I246" i="39"/>
  <c r="F247" i="39"/>
  <c r="K247" i="39"/>
  <c r="G247" i="39"/>
  <c r="L247" i="39"/>
  <c r="H247" i="39"/>
  <c r="I247" i="39"/>
  <c r="N247" i="39"/>
  <c r="F248" i="39"/>
  <c r="K248" i="39"/>
  <c r="G248" i="39"/>
  <c r="H248" i="39"/>
  <c r="I248" i="39"/>
  <c r="N248" i="39"/>
  <c r="F249" i="39"/>
  <c r="K249" i="39"/>
  <c r="G249" i="39"/>
  <c r="L249" i="39"/>
  <c r="H249" i="39"/>
  <c r="I249" i="39"/>
  <c r="N249" i="39" s="1"/>
  <c r="F250" i="39"/>
  <c r="K250" i="39"/>
  <c r="G250" i="39"/>
  <c r="S250" i="39"/>
  <c r="H250" i="39"/>
  <c r="I250" i="39"/>
  <c r="N250" i="39" s="1"/>
  <c r="F251" i="39"/>
  <c r="K251" i="39" s="1"/>
  <c r="G251" i="39"/>
  <c r="J251" i="39" s="1"/>
  <c r="H251" i="39"/>
  <c r="M251" i="39" s="1"/>
  <c r="I251" i="39"/>
  <c r="N251" i="39" s="1"/>
  <c r="F252" i="39"/>
  <c r="K252" i="39"/>
  <c r="G252" i="39"/>
  <c r="L252" i="39"/>
  <c r="H252" i="39"/>
  <c r="I252" i="39"/>
  <c r="N252" i="39"/>
  <c r="F253" i="39"/>
  <c r="K253" i="39"/>
  <c r="G253" i="39"/>
  <c r="L253" i="39"/>
  <c r="H253" i="39"/>
  <c r="I253" i="39"/>
  <c r="N253" i="39" s="1"/>
  <c r="E240" i="39"/>
  <c r="F240" i="39"/>
  <c r="K240" i="39"/>
  <c r="G240" i="39"/>
  <c r="H240" i="39"/>
  <c r="M240" i="39" s="1"/>
  <c r="I240" i="39"/>
  <c r="N240" i="39" s="1"/>
  <c r="I239" i="39"/>
  <c r="N239" i="39" s="1"/>
  <c r="H239" i="39"/>
  <c r="M239" i="39" s="1"/>
  <c r="G239" i="39"/>
  <c r="L239" i="39" s="1"/>
  <c r="O239" i="39" s="1"/>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s="1"/>
  <c r="K6" i="44"/>
  <c r="M6" i="44" s="1"/>
  <c r="K7" i="44"/>
  <c r="M7" i="44" s="1"/>
  <c r="K8" i="44"/>
  <c r="M8" i="44" s="1"/>
  <c r="K9" i="44"/>
  <c r="M9" i="44" s="1"/>
  <c r="K10" i="44"/>
  <c r="M10" i="44" s="1"/>
  <c r="K11" i="44"/>
  <c r="M11" i="44" s="1"/>
  <c r="K12" i="44"/>
  <c r="M12" i="44" s="1"/>
  <c r="K13" i="44"/>
  <c r="M13" i="44" s="1"/>
  <c r="K14" i="44"/>
  <c r="M14" i="44" s="1"/>
  <c r="K15" i="44"/>
  <c r="M15" i="44" s="1"/>
  <c r="K16" i="44"/>
  <c r="M16" i="44" s="1"/>
  <c r="K17" i="44"/>
  <c r="M17" i="44" s="1"/>
  <c r="K18" i="44"/>
  <c r="M18" i="44" s="1"/>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141" i="39" s="1"/>
  <c r="J7" i="38"/>
  <c r="J142" i="39" s="1"/>
  <c r="G111" i="38"/>
  <c r="F23" i="34" s="1"/>
  <c r="F16" i="43" s="1"/>
  <c r="J8" i="38"/>
  <c r="G110" i="38"/>
  <c r="E23" i="34" s="1"/>
  <c r="J9" i="38"/>
  <c r="J10" i="38"/>
  <c r="J11" i="38"/>
  <c r="J11" i="44"/>
  <c r="J12" i="38"/>
  <c r="J13" i="38"/>
  <c r="J14" i="38"/>
  <c r="J15" i="38"/>
  <c r="J16" i="38"/>
  <c r="G112" i="38"/>
  <c r="J17" i="38"/>
  <c r="J18" i="38"/>
  <c r="J19" i="38"/>
  <c r="J20" i="38"/>
  <c r="J21" i="38"/>
  <c r="J156" i="39" s="1"/>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207" i="39" s="1"/>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5" i="44"/>
  <c r="J4" i="38"/>
  <c r="G108" i="38"/>
  <c r="C23" i="34" s="1"/>
  <c r="C16" i="43" s="1"/>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Q117" i="36"/>
  <c r="Q117" i="39" s="1"/>
  <c r="L14" i="41"/>
  <c r="J23" i="42"/>
  <c r="J24" i="42"/>
  <c r="J25" i="42"/>
  <c r="M25" i="42"/>
  <c r="J26" i="42"/>
  <c r="J27" i="42"/>
  <c r="J28" i="42"/>
  <c r="J131" i="36"/>
  <c r="J131" i="39" s="1"/>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s="1"/>
  <c r="L5" i="42"/>
  <c r="H6" i="42"/>
  <c r="I6" i="42"/>
  <c r="K6" i="42"/>
  <c r="M6" i="42"/>
  <c r="L6" i="42"/>
  <c r="H8" i="42"/>
  <c r="I8" i="42"/>
  <c r="J8" i="42"/>
  <c r="K8" i="42"/>
  <c r="M8" i="42"/>
  <c r="L8" i="42"/>
  <c r="H9" i="42"/>
  <c r="I9" i="42"/>
  <c r="J9" i="42"/>
  <c r="K9" i="42"/>
  <c r="M9" i="42"/>
  <c r="L9" i="42"/>
  <c r="H10" i="42"/>
  <c r="I10" i="42"/>
  <c r="J10" i="42"/>
  <c r="K10" i="42"/>
  <c r="M10" i="42" s="1"/>
  <c r="L10" i="42"/>
  <c r="H11" i="42"/>
  <c r="I11" i="42"/>
  <c r="J11" i="42"/>
  <c r="K11" i="42"/>
  <c r="M11" i="42" s="1"/>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90" i="25"/>
  <c r="J90" i="36" s="1"/>
  <c r="J90" i="39" s="1"/>
  <c r="J91" i="25"/>
  <c r="J92" i="25"/>
  <c r="J93" i="25"/>
  <c r="J94" i="25"/>
  <c r="J94" i="36"/>
  <c r="J94" i="39" s="1"/>
  <c r="J95" i="25"/>
  <c r="J96" i="25"/>
  <c r="M96" i="25"/>
  <c r="J97" i="25"/>
  <c r="M97" i="25"/>
  <c r="J98" i="25"/>
  <c r="J99" i="25"/>
  <c r="J100" i="25"/>
  <c r="M100" i="25"/>
  <c r="J101" i="25"/>
  <c r="J101" i="36"/>
  <c r="J101" i="39" s="1"/>
  <c r="J102" i="25"/>
  <c r="J103" i="25"/>
  <c r="M103" i="25"/>
  <c r="J6" i="47"/>
  <c r="M6" i="47"/>
  <c r="H29" i="47"/>
  <c r="D17" i="28" s="1"/>
  <c r="L17" i="28" s="1"/>
  <c r="J7" i="47"/>
  <c r="J8" i="47"/>
  <c r="G31" i="47"/>
  <c r="F15" i="46" s="1"/>
  <c r="F17" i="46" s="1"/>
  <c r="M8" i="47"/>
  <c r="H31" i="47"/>
  <c r="J9" i="47"/>
  <c r="M9" i="47"/>
  <c r="H32" i="47"/>
  <c r="G16" i="46" s="1"/>
  <c r="J10" i="47"/>
  <c r="M10" i="47"/>
  <c r="J11" i="47"/>
  <c r="J12" i="47"/>
  <c r="G35" i="47"/>
  <c r="J15" i="46" s="1"/>
  <c r="J17" i="46" s="1"/>
  <c r="J13" i="47"/>
  <c r="J14" i="47"/>
  <c r="J15" i="47"/>
  <c r="J16" i="47"/>
  <c r="J17" i="47"/>
  <c r="J18" i="47"/>
  <c r="J19" i="47"/>
  <c r="J20" i="47"/>
  <c r="J21" i="47"/>
  <c r="J22" i="47"/>
  <c r="J23" i="47"/>
  <c r="J5" i="47"/>
  <c r="M5" i="47"/>
  <c r="J4" i="47"/>
  <c r="G36" i="47"/>
  <c r="K16" i="28" s="1"/>
  <c r="K21" i="28" s="1"/>
  <c r="H33" i="47"/>
  <c r="M35" i="44"/>
  <c r="J26" i="43"/>
  <c r="I26" i="43"/>
  <c r="H26" i="43"/>
  <c r="G26" i="43"/>
  <c r="F26" i="43"/>
  <c r="E26" i="43"/>
  <c r="D26" i="43"/>
  <c r="C26" i="43"/>
  <c r="B26" i="43"/>
  <c r="M21" i="42"/>
  <c r="J254" i="39"/>
  <c r="J6" i="42"/>
  <c r="Q4" i="39"/>
  <c r="M248" i="39"/>
  <c r="L251" i="39"/>
  <c r="O251" i="39" s="1"/>
  <c r="M242" i="39"/>
  <c r="E137" i="36"/>
  <c r="U137" i="36"/>
  <c r="P65" i="36"/>
  <c r="T65" i="36"/>
  <c r="Q41" i="36"/>
  <c r="Q41" i="39"/>
  <c r="H94" i="36"/>
  <c r="H94" i="39"/>
  <c r="G94" i="36"/>
  <c r="G94" i="39"/>
  <c r="F94" i="36"/>
  <c r="P94" i="36"/>
  <c r="I94" i="36"/>
  <c r="N94" i="36"/>
  <c r="N94" i="39" s="1"/>
  <c r="Q94" i="36"/>
  <c r="Q94" i="39" s="1"/>
  <c r="H137" i="36"/>
  <c r="H137" i="39" s="1"/>
  <c r="H84" i="36"/>
  <c r="L28" i="39"/>
  <c r="G18" i="36"/>
  <c r="E126" i="36"/>
  <c r="U126" i="36"/>
  <c r="P109" i="36"/>
  <c r="F43" i="36"/>
  <c r="J129" i="36"/>
  <c r="J129" i="39"/>
  <c r="H111" i="38"/>
  <c r="F24" i="34"/>
  <c r="G114" i="38"/>
  <c r="I23" i="34"/>
  <c r="F45" i="44" s="1"/>
  <c r="H113" i="38"/>
  <c r="H24" i="34" s="1"/>
  <c r="H17" i="43" s="1"/>
  <c r="G113" i="38"/>
  <c r="H23" i="34"/>
  <c r="H16" i="43" s="1"/>
  <c r="H18" i="43" s="1"/>
  <c r="H110" i="38"/>
  <c r="G111" i="25"/>
  <c r="F18" i="28" s="1"/>
  <c r="F20" i="28" s="1"/>
  <c r="H114" i="25"/>
  <c r="I19" i="28" s="1"/>
  <c r="M102" i="25"/>
  <c r="M98" i="25"/>
  <c r="J98" i="36"/>
  <c r="J98" i="39" s="1"/>
  <c r="M101" i="38"/>
  <c r="M12" i="47"/>
  <c r="M11" i="47"/>
  <c r="H34" i="47"/>
  <c r="I16" i="46"/>
  <c r="M7" i="47"/>
  <c r="H30" i="47"/>
  <c r="S252" i="39"/>
  <c r="T252" i="39"/>
  <c r="J241" i="39"/>
  <c r="L250" i="39"/>
  <c r="T250" i="39"/>
  <c r="J242" i="39"/>
  <c r="G110" i="25"/>
  <c r="E18" i="28" s="1"/>
  <c r="G112" i="25"/>
  <c r="G18" i="28" s="1"/>
  <c r="G114" i="25"/>
  <c r="I18" i="28" s="1"/>
  <c r="G34" i="47"/>
  <c r="I16" i="28" s="1"/>
  <c r="I21" i="28" s="1"/>
  <c r="I16" i="41" s="1"/>
  <c r="G33" i="47"/>
  <c r="H15" i="46" s="1"/>
  <c r="H17" i="46" s="1"/>
  <c r="G32" i="47"/>
  <c r="G16" i="28" s="1"/>
  <c r="G30" i="47"/>
  <c r="J30" i="47" s="1"/>
  <c r="J37" i="47" s="1"/>
  <c r="G28" i="47"/>
  <c r="M4" i="47"/>
  <c r="H27" i="47"/>
  <c r="H36" i="47"/>
  <c r="K16" i="46"/>
  <c r="I76" i="36"/>
  <c r="I76" i="39"/>
  <c r="G68" i="36"/>
  <c r="G68" i="39"/>
  <c r="E130" i="36"/>
  <c r="E67" i="36"/>
  <c r="U67" i="36" s="1"/>
  <c r="G87" i="36"/>
  <c r="G87" i="39" s="1"/>
  <c r="H90" i="36"/>
  <c r="Q29" i="36"/>
  <c r="Q29" i="39"/>
  <c r="G237" i="39"/>
  <c r="L237" i="39" s="1"/>
  <c r="J92" i="36"/>
  <c r="J92" i="39"/>
  <c r="Q92" i="36"/>
  <c r="Q92" i="39"/>
  <c r="I113" i="36"/>
  <c r="N113" i="36"/>
  <c r="N113" i="39" s="1"/>
  <c r="Q31" i="39"/>
  <c r="F65" i="36"/>
  <c r="G27" i="47"/>
  <c r="B16" i="28" s="1"/>
  <c r="G29" i="47"/>
  <c r="D16" i="28" s="1"/>
  <c r="E232" i="39"/>
  <c r="I138" i="36"/>
  <c r="N138" i="36"/>
  <c r="N138" i="39" s="1"/>
  <c r="P107" i="36"/>
  <c r="T107" i="36" s="1"/>
  <c r="G82" i="36"/>
  <c r="L82" i="36" s="1"/>
  <c r="L82" i="39" s="1"/>
  <c r="Q82" i="36"/>
  <c r="Q82" i="39"/>
  <c r="J137" i="36"/>
  <c r="J137" i="39"/>
  <c r="F137" i="36"/>
  <c r="I137" i="36"/>
  <c r="I137" i="39" s="1"/>
  <c r="G137" i="36"/>
  <c r="L137" i="36" s="1"/>
  <c r="L137" i="39" s="1"/>
  <c r="Q137" i="36"/>
  <c r="Q137" i="39"/>
  <c r="Q84" i="36"/>
  <c r="Q84" i="39"/>
  <c r="I84" i="36"/>
  <c r="J18" i="36"/>
  <c r="J18" i="39" s="1"/>
  <c r="I18" i="36"/>
  <c r="I18" i="39" s="1"/>
  <c r="F66" i="36"/>
  <c r="K66" i="36" s="1"/>
  <c r="K66" i="39" s="1"/>
  <c r="H66" i="36"/>
  <c r="M66" i="36"/>
  <c r="M66" i="39" s="1"/>
  <c r="M245" i="39"/>
  <c r="L244" i="39"/>
  <c r="N246" i="39"/>
  <c r="S248" i="39"/>
  <c r="T248" i="39"/>
  <c r="S246" i="39"/>
  <c r="T246" i="39"/>
  <c r="S244" i="39"/>
  <c r="T244" i="39"/>
  <c r="S242" i="39"/>
  <c r="T242" i="39"/>
  <c r="S240" i="39"/>
  <c r="T240" i="39"/>
  <c r="S239" i="39"/>
  <c r="T239" i="39"/>
  <c r="H48" i="36"/>
  <c r="E63" i="36"/>
  <c r="F48" i="36"/>
  <c r="F48" i="39" s="1"/>
  <c r="I48" i="36"/>
  <c r="E93" i="36"/>
  <c r="U93" i="36"/>
  <c r="G93" i="36"/>
  <c r="L93" i="36"/>
  <c r="L93" i="39" s="1"/>
  <c r="H93" i="36"/>
  <c r="H93" i="39" s="1"/>
  <c r="F93" i="36"/>
  <c r="K93" i="36" s="1"/>
  <c r="K93" i="39" s="1"/>
  <c r="I90" i="36"/>
  <c r="G90" i="36"/>
  <c r="L90" i="36" s="1"/>
  <c r="L90" i="39" s="1"/>
  <c r="E90" i="36"/>
  <c r="U90" i="36"/>
  <c r="Q90" i="36"/>
  <c r="Q90" i="39"/>
  <c r="F87" i="36"/>
  <c r="I87" i="36"/>
  <c r="I87" i="39" s="1"/>
  <c r="Q87" i="36"/>
  <c r="Q87" i="39" s="1"/>
  <c r="G72" i="36"/>
  <c r="G72" i="39" s="1"/>
  <c r="H72" i="36"/>
  <c r="M72" i="36" s="1"/>
  <c r="M72" i="39" s="1"/>
  <c r="E72" i="36"/>
  <c r="F68" i="36"/>
  <c r="K68" i="36" s="1"/>
  <c r="K68" i="39" s="1"/>
  <c r="E68" i="36"/>
  <c r="U68" i="36"/>
  <c r="P68" i="36"/>
  <c r="H68" i="36"/>
  <c r="G61" i="36"/>
  <c r="L61" i="36"/>
  <c r="L61" i="39" s="1"/>
  <c r="I57" i="36"/>
  <c r="N57" i="36" s="1"/>
  <c r="N57" i="39" s="1"/>
  <c r="E52" i="36"/>
  <c r="E47" i="36"/>
  <c r="P47" i="36"/>
  <c r="J113" i="36"/>
  <c r="J113" i="39" s="1"/>
  <c r="Q113" i="36"/>
  <c r="Q113" i="39" s="1"/>
  <c r="J83" i="36"/>
  <c r="J83" i="39" s="1"/>
  <c r="Q83" i="36"/>
  <c r="Q83" i="39" s="1"/>
  <c r="F83" i="36"/>
  <c r="G83" i="36"/>
  <c r="P90" i="36"/>
  <c r="J72" i="36"/>
  <c r="J72" i="39"/>
  <c r="F113" i="36"/>
  <c r="F113" i="39"/>
  <c r="I47" i="36"/>
  <c r="I92" i="36"/>
  <c r="I92" i="39" s="1"/>
  <c r="F90" i="36"/>
  <c r="K90" i="36" s="1"/>
  <c r="K90" i="39" s="1"/>
  <c r="E87" i="36"/>
  <c r="E87" i="39"/>
  <c r="U87" i="39" s="1"/>
  <c r="E57" i="36"/>
  <c r="Q68" i="36"/>
  <c r="Q68" i="39"/>
  <c r="Q72" i="36"/>
  <c r="Q72" i="39"/>
  <c r="F72" i="36"/>
  <c r="H113" i="36"/>
  <c r="H83" i="36"/>
  <c r="H83" i="39"/>
  <c r="E13" i="36"/>
  <c r="E13" i="39"/>
  <c r="U13" i="39" s="1"/>
  <c r="F134" i="36"/>
  <c r="G134" i="36"/>
  <c r="L134" i="36"/>
  <c r="Q130" i="36"/>
  <c r="Q130" i="39"/>
  <c r="P130" i="36"/>
  <c r="S130" i="36"/>
  <c r="H109" i="36"/>
  <c r="M109" i="36"/>
  <c r="F109" i="36"/>
  <c r="E102" i="36"/>
  <c r="E102" i="39" s="1"/>
  <c r="U102" i="39" s="1"/>
  <c r="H102" i="36"/>
  <c r="P98" i="36"/>
  <c r="P98" i="39" s="1"/>
  <c r="T98" i="39" s="1"/>
  <c r="H98" i="36"/>
  <c r="F98" i="36"/>
  <c r="F98" i="39" s="1"/>
  <c r="E98" i="36"/>
  <c r="E98" i="39" s="1"/>
  <c r="U98" i="39" s="1"/>
  <c r="Q98" i="36"/>
  <c r="Q98" i="39"/>
  <c r="G48" i="36"/>
  <c r="P72" i="36"/>
  <c r="P72" i="39" s="1"/>
  <c r="P87" i="36"/>
  <c r="S87" i="36"/>
  <c r="I68" i="36"/>
  <c r="I93" i="36"/>
  <c r="N93" i="36" s="1"/>
  <c r="N93" i="39" s="1"/>
  <c r="P48" i="36"/>
  <c r="P48" i="39"/>
  <c r="G113" i="36"/>
  <c r="H87" i="36"/>
  <c r="Q93" i="36"/>
  <c r="Q93" i="39"/>
  <c r="H52" i="36"/>
  <c r="E113" i="36"/>
  <c r="P83" i="36"/>
  <c r="E95" i="36"/>
  <c r="U95" i="36" s="1"/>
  <c r="J93" i="36"/>
  <c r="J93" i="39" s="1"/>
  <c r="Q16" i="39"/>
  <c r="G129" i="36"/>
  <c r="G129" i="39"/>
  <c r="P129" i="36"/>
  <c r="S129" i="36"/>
  <c r="Q126" i="36"/>
  <c r="Q126" i="39"/>
  <c r="G126" i="36"/>
  <c r="L126" i="36"/>
  <c r="L126" i="39" s="1"/>
  <c r="J126" i="36"/>
  <c r="G17" i="36"/>
  <c r="G17" i="39"/>
  <c r="G80" i="36"/>
  <c r="G80" i="39"/>
  <c r="H216" i="39"/>
  <c r="M216" i="39" s="1"/>
  <c r="H133" i="36"/>
  <c r="M133" i="36"/>
  <c r="M133" i="39" s="1"/>
  <c r="Q133" i="36"/>
  <c r="Q133" i="39" s="1"/>
  <c r="J56" i="36"/>
  <c r="J56" i="39" s="1"/>
  <c r="I56" i="36"/>
  <c r="I56" i="39" s="1"/>
  <c r="F56" i="36"/>
  <c r="G56" i="36"/>
  <c r="Q125" i="39"/>
  <c r="E125" i="36"/>
  <c r="E125" i="39"/>
  <c r="U125" i="39" s="1"/>
  <c r="G125" i="36"/>
  <c r="G125" i="39" s="1"/>
  <c r="F125" i="36"/>
  <c r="I125" i="36"/>
  <c r="I125" i="39"/>
  <c r="H121" i="36"/>
  <c r="E121" i="36"/>
  <c r="E121" i="39" s="1"/>
  <c r="U121" i="39" s="1"/>
  <c r="I121" i="36"/>
  <c r="N121" i="36"/>
  <c r="P121" i="36"/>
  <c r="T121" i="36"/>
  <c r="G121" i="36"/>
  <c r="F121" i="36"/>
  <c r="E118" i="36"/>
  <c r="H118" i="36"/>
  <c r="H118" i="39" s="1"/>
  <c r="P118" i="36"/>
  <c r="G118" i="36"/>
  <c r="G118" i="39"/>
  <c r="I118" i="36"/>
  <c r="I118" i="39"/>
  <c r="Q118" i="36"/>
  <c r="Q118" i="39"/>
  <c r="J118" i="36"/>
  <c r="J118" i="39"/>
  <c r="J105" i="36"/>
  <c r="J105" i="39"/>
  <c r="I105" i="36"/>
  <c r="G105" i="36"/>
  <c r="Q105" i="36"/>
  <c r="Q105" i="39"/>
  <c r="P105" i="36"/>
  <c r="F74" i="36"/>
  <c r="K74" i="36" s="1"/>
  <c r="K74" i="39" s="1"/>
  <c r="E59" i="36"/>
  <c r="J14" i="36"/>
  <c r="J14" i="39" s="1"/>
  <c r="F14" i="36"/>
  <c r="G14" i="36"/>
  <c r="L10" i="39"/>
  <c r="E10" i="36"/>
  <c r="Q7" i="36"/>
  <c r="Q7" i="39"/>
  <c r="F7" i="36"/>
  <c r="P7" i="36"/>
  <c r="T7" i="36" s="1"/>
  <c r="H7" i="36"/>
  <c r="Q50" i="36"/>
  <c r="Q50" i="39"/>
  <c r="F50" i="36"/>
  <c r="H50" i="36"/>
  <c r="M50" i="36" s="1"/>
  <c r="M50" i="39" s="1"/>
  <c r="G24" i="36"/>
  <c r="G24" i="39"/>
  <c r="Q127" i="39"/>
  <c r="G101" i="36"/>
  <c r="I101" i="36"/>
  <c r="F101" i="36"/>
  <c r="H101" i="36"/>
  <c r="H101" i="39"/>
  <c r="P101" i="36"/>
  <c r="T101" i="36"/>
  <c r="Q101" i="36"/>
  <c r="Q101" i="39"/>
  <c r="E101" i="36"/>
  <c r="E101" i="39"/>
  <c r="U101" i="39" s="1"/>
  <c r="P97" i="36"/>
  <c r="F97" i="36"/>
  <c r="F97" i="39"/>
  <c r="E97" i="36"/>
  <c r="G97" i="36"/>
  <c r="L97" i="36" s="1"/>
  <c r="L97" i="39" s="1"/>
  <c r="H70" i="36"/>
  <c r="M70" i="36"/>
  <c r="M70" i="39" s="1"/>
  <c r="Q70" i="36"/>
  <c r="Q70" i="39" s="1"/>
  <c r="I70" i="36"/>
  <c r="N70" i="36" s="1"/>
  <c r="N70" i="39" s="1"/>
  <c r="I97" i="36"/>
  <c r="G50" i="36"/>
  <c r="H145" i="39"/>
  <c r="M145" i="39" s="1"/>
  <c r="H97" i="36"/>
  <c r="H97" i="39"/>
  <c r="Q97" i="36"/>
  <c r="Q97" i="39"/>
  <c r="G26" i="36"/>
  <c r="G26" i="39"/>
  <c r="E26" i="36"/>
  <c r="Q110" i="36"/>
  <c r="Q110" i="39" s="1"/>
  <c r="P110" i="36"/>
  <c r="P110" i="39" s="1"/>
  <c r="F31" i="36"/>
  <c r="I12" i="36"/>
  <c r="Q12" i="36"/>
  <c r="Q12" i="39" s="1"/>
  <c r="H12" i="36"/>
  <c r="H12" i="39" s="1"/>
  <c r="P12" i="36"/>
  <c r="P12" i="39" s="1"/>
  <c r="T12" i="39" s="1"/>
  <c r="G12" i="36"/>
  <c r="E12" i="36"/>
  <c r="U12" i="36" s="1"/>
  <c r="G78" i="36"/>
  <c r="G57" i="36"/>
  <c r="P57" i="36"/>
  <c r="Q57" i="36"/>
  <c r="Q57" i="39"/>
  <c r="E37" i="36"/>
  <c r="U37" i="36"/>
  <c r="F37" i="36"/>
  <c r="F37" i="39"/>
  <c r="I37" i="36"/>
  <c r="P18" i="36"/>
  <c r="T18" i="36" s="1"/>
  <c r="J122" i="36"/>
  <c r="J122" i="39" s="1"/>
  <c r="G122" i="36"/>
  <c r="L122" i="36" s="1"/>
  <c r="L122" i="39" s="1"/>
  <c r="Q122" i="36"/>
  <c r="Q122" i="39"/>
  <c r="I122" i="36"/>
  <c r="I122" i="39"/>
  <c r="H122" i="36"/>
  <c r="F122" i="36"/>
  <c r="P122" i="36"/>
  <c r="P122" i="39"/>
  <c r="H92" i="36"/>
  <c r="M92" i="36"/>
  <c r="M92" i="39" s="1"/>
  <c r="F92" i="36"/>
  <c r="S247" i="39"/>
  <c r="T247" i="39"/>
  <c r="S243" i="39"/>
  <c r="T243" i="39"/>
  <c r="M253" i="39"/>
  <c r="J253" i="39"/>
  <c r="M252" i="39"/>
  <c r="J252" i="39"/>
  <c r="T249" i="39"/>
  <c r="J245" i="39"/>
  <c r="N245" i="39"/>
  <c r="N244" i="39"/>
  <c r="O244" i="39" s="1"/>
  <c r="J244" i="39"/>
  <c r="H149" i="39"/>
  <c r="M149" i="39" s="1"/>
  <c r="F149" i="39"/>
  <c r="K149" i="39" s="1"/>
  <c r="T251" i="39"/>
  <c r="S251" i="39"/>
  <c r="S241" i="39"/>
  <c r="T241" i="39"/>
  <c r="T245" i="39"/>
  <c r="J248" i="39"/>
  <c r="L248" i="39"/>
  <c r="O248" i="39" s="1"/>
  <c r="P232" i="39"/>
  <c r="T232" i="39" s="1"/>
  <c r="Q232" i="39"/>
  <c r="H232" i="39"/>
  <c r="M232" i="39" s="1"/>
  <c r="G232" i="39"/>
  <c r="L232" i="39" s="1"/>
  <c r="I232" i="39"/>
  <c r="N232" i="39" s="1"/>
  <c r="J232" i="39"/>
  <c r="G213" i="39"/>
  <c r="L213" i="39" s="1"/>
  <c r="J193" i="39"/>
  <c r="J182" i="39"/>
  <c r="F163" i="39"/>
  <c r="K163" i="39" s="1"/>
  <c r="E53" i="36"/>
  <c r="E53" i="39" s="1"/>
  <c r="U53" i="39" s="1"/>
  <c r="H15" i="36"/>
  <c r="Q15" i="36"/>
  <c r="Q15" i="39" s="1"/>
  <c r="I15" i="36"/>
  <c r="I15" i="39" s="1"/>
  <c r="P15" i="36"/>
  <c r="E15" i="36"/>
  <c r="U15" i="36"/>
  <c r="F15" i="36"/>
  <c r="I172" i="39"/>
  <c r="N172" i="39" s="1"/>
  <c r="H134" i="36"/>
  <c r="M134" i="36" s="1"/>
  <c r="M134" i="39" s="1"/>
  <c r="Q134" i="36"/>
  <c r="Q134" i="39"/>
  <c r="J134" i="36"/>
  <c r="J134" i="39"/>
  <c r="P134" i="36"/>
  <c r="S134" i="36"/>
  <c r="E134" i="36"/>
  <c r="E134" i="39"/>
  <c r="U134" i="39" s="1"/>
  <c r="E30" i="36"/>
  <c r="U30" i="36" s="1"/>
  <c r="Q30" i="36"/>
  <c r="Q30" i="39" s="1"/>
  <c r="I215" i="39"/>
  <c r="N215" i="39" s="1"/>
  <c r="J215" i="39"/>
  <c r="M250" i="39"/>
  <c r="O250" i="39" s="1"/>
  <c r="J250" i="39"/>
  <c r="G165" i="39"/>
  <c r="L165" i="39"/>
  <c r="J246" i="39"/>
  <c r="L240" i="39"/>
  <c r="M249" i="39"/>
  <c r="O249" i="39" s="1"/>
  <c r="J249" i="39"/>
  <c r="M247" i="39"/>
  <c r="J247" i="39"/>
  <c r="J243" i="39"/>
  <c r="M243" i="39"/>
  <c r="O243" i="39" s="1"/>
  <c r="T253" i="39"/>
  <c r="S253" i="39"/>
  <c r="I231" i="39"/>
  <c r="N231" i="39" s="1"/>
  <c r="H180" i="39"/>
  <c r="M180" i="39" s="1"/>
  <c r="P180" i="39"/>
  <c r="S180" i="39" s="1"/>
  <c r="I180" i="39"/>
  <c r="N180" i="39" s="1"/>
  <c r="Q180" i="39"/>
  <c r="G108" i="25"/>
  <c r="C18" i="28"/>
  <c r="F228" i="39"/>
  <c r="K228" i="39" s="1"/>
  <c r="F172" i="39"/>
  <c r="K172" i="39" s="1"/>
  <c r="H172" i="39"/>
  <c r="M172" i="39" s="1"/>
  <c r="G172" i="39"/>
  <c r="L172" i="39" s="1"/>
  <c r="E172" i="39"/>
  <c r="P172" i="39"/>
  <c r="S172" i="39" s="1"/>
  <c r="J172" i="39"/>
  <c r="Q172" i="39"/>
  <c r="F168" i="39"/>
  <c r="K168" i="39" s="1"/>
  <c r="J164" i="39"/>
  <c r="P164" i="39"/>
  <c r="S164" i="39" s="1"/>
  <c r="I164" i="39"/>
  <c r="N164" i="39" s="1"/>
  <c r="G164" i="39"/>
  <c r="L164" i="39" s="1"/>
  <c r="E164" i="39"/>
  <c r="Q164" i="39"/>
  <c r="E160" i="39"/>
  <c r="P210" i="39"/>
  <c r="S210" i="39" s="1"/>
  <c r="P190" i="39"/>
  <c r="S190" i="39" s="1"/>
  <c r="H114" i="36"/>
  <c r="P114" i="36"/>
  <c r="G110" i="36"/>
  <c r="H110" i="36"/>
  <c r="I110" i="36"/>
  <c r="E110" i="36"/>
  <c r="J110" i="36"/>
  <c r="J110" i="39" s="1"/>
  <c r="F110" i="36"/>
  <c r="E78" i="36"/>
  <c r="P78" i="36"/>
  <c r="Q74" i="36"/>
  <c r="Q74" i="39"/>
  <c r="G74" i="36"/>
  <c r="G74" i="39"/>
  <c r="P74" i="36"/>
  <c r="Q64" i="36"/>
  <c r="Q64" i="39" s="1"/>
  <c r="I64" i="36"/>
  <c r="Q47" i="36"/>
  <c r="Q47" i="39"/>
  <c r="G47" i="36"/>
  <c r="F47" i="36"/>
  <c r="F47" i="39" s="1"/>
  <c r="Q38" i="36"/>
  <c r="Q38" i="39" s="1"/>
  <c r="G30" i="36"/>
  <c r="G30" i="39" s="1"/>
  <c r="P30" i="36"/>
  <c r="P30" i="39" s="1"/>
  <c r="P11" i="36"/>
  <c r="G11" i="36"/>
  <c r="L11" i="39"/>
  <c r="E11" i="36"/>
  <c r="U11" i="36" s="1"/>
  <c r="I11" i="36"/>
  <c r="G98" i="36"/>
  <c r="I98" i="36"/>
  <c r="G88" i="36"/>
  <c r="I88" i="36"/>
  <c r="I88" i="39" s="1"/>
  <c r="H88" i="36"/>
  <c r="M88" i="36" s="1"/>
  <c r="M88" i="39" s="1"/>
  <c r="F88" i="36"/>
  <c r="E88" i="36"/>
  <c r="P88" i="36"/>
  <c r="I91" i="36"/>
  <c r="I91" i="39" s="1"/>
  <c r="G91" i="36"/>
  <c r="Q91" i="36"/>
  <c r="Q91" i="39"/>
  <c r="E91" i="36"/>
  <c r="U91" i="36"/>
  <c r="P91" i="36"/>
  <c r="H91" i="36"/>
  <c r="H91" i="39" s="1"/>
  <c r="E66" i="36"/>
  <c r="E66" i="39" s="1"/>
  <c r="U66" i="39" s="1"/>
  <c r="Q66" i="36"/>
  <c r="Q66" i="39"/>
  <c r="P66" i="36"/>
  <c r="P66" i="39"/>
  <c r="I66" i="36"/>
  <c r="H16" i="28"/>
  <c r="I15" i="46"/>
  <c r="U121" i="36"/>
  <c r="F197" i="39"/>
  <c r="K197" i="39" s="1"/>
  <c r="F205" i="39"/>
  <c r="K205" i="39" s="1"/>
  <c r="E217" i="39"/>
  <c r="I197" i="39"/>
  <c r="N197" i="39" s="1"/>
  <c r="Q213" i="39"/>
  <c r="G229" i="39"/>
  <c r="L229" i="39" s="1"/>
  <c r="J205" i="39"/>
  <c r="M118" i="36"/>
  <c r="M118" i="39"/>
  <c r="J220" i="39"/>
  <c r="H220" i="39"/>
  <c r="M220" i="39" s="1"/>
  <c r="E220" i="39"/>
  <c r="I220" i="39"/>
  <c r="N220" i="39" s="1"/>
  <c r="G220" i="39"/>
  <c r="L220" i="39" s="1"/>
  <c r="Q220" i="39"/>
  <c r="J216" i="39"/>
  <c r="P216" i="39"/>
  <c r="S216" i="39" s="1"/>
  <c r="I216" i="39"/>
  <c r="N216" i="39" s="1"/>
  <c r="F216" i="39"/>
  <c r="K216" i="39" s="1"/>
  <c r="E216" i="39"/>
  <c r="G216" i="39"/>
  <c r="L216" i="39" s="1"/>
  <c r="F212" i="39"/>
  <c r="K212" i="39" s="1"/>
  <c r="G212" i="39"/>
  <c r="L212" i="39" s="1"/>
  <c r="J212" i="39"/>
  <c r="Q212" i="39"/>
  <c r="I212" i="39"/>
  <c r="N212" i="39" s="1"/>
  <c r="E212" i="39"/>
  <c r="H212" i="39"/>
  <c r="M212" i="39" s="1"/>
  <c r="P204" i="39"/>
  <c r="T204" i="39" s="1"/>
  <c r="H204" i="39"/>
  <c r="M204" i="39" s="1"/>
  <c r="I45" i="36"/>
  <c r="Q45" i="36"/>
  <c r="Q45" i="39" s="1"/>
  <c r="H45" i="36"/>
  <c r="M45" i="36" s="1"/>
  <c r="P45" i="36"/>
  <c r="P45" i="39" s="1"/>
  <c r="T45" i="39" s="1"/>
  <c r="G45" i="36"/>
  <c r="G45" i="39"/>
  <c r="F45" i="36"/>
  <c r="F45" i="39"/>
  <c r="Q25" i="36"/>
  <c r="Q25" i="39"/>
  <c r="P25" i="36"/>
  <c r="G25" i="36"/>
  <c r="P19" i="36"/>
  <c r="S19" i="36"/>
  <c r="I115" i="36"/>
  <c r="I115" i="39"/>
  <c r="J115" i="36"/>
  <c r="J115" i="39"/>
  <c r="E115" i="36"/>
  <c r="U115" i="36"/>
  <c r="H115" i="36"/>
  <c r="F111" i="36"/>
  <c r="K111" i="36" s="1"/>
  <c r="K111" i="39" s="1"/>
  <c r="Q111" i="36"/>
  <c r="Q111" i="39"/>
  <c r="E111" i="36"/>
  <c r="G75" i="36"/>
  <c r="L75" i="36" s="1"/>
  <c r="L75" i="39" s="1"/>
  <c r="E75" i="36"/>
  <c r="U75" i="36"/>
  <c r="E224" i="39"/>
  <c r="I19" i="36"/>
  <c r="H109" i="39"/>
  <c r="Q216" i="39"/>
  <c r="E228" i="39"/>
  <c r="I111" i="36"/>
  <c r="P75" i="36"/>
  <c r="T75" i="36"/>
  <c r="P212" i="39"/>
  <c r="S212" i="39" s="1"/>
  <c r="P220" i="39"/>
  <c r="F224" i="39"/>
  <c r="K224" i="39" s="1"/>
  <c r="F19" i="36"/>
  <c r="K19" i="36" s="1"/>
  <c r="K19" i="39" s="1"/>
  <c r="J45" i="36"/>
  <c r="J45" i="39"/>
  <c r="F147" i="39"/>
  <c r="K147" i="39"/>
  <c r="E154" i="39"/>
  <c r="E117" i="36"/>
  <c r="G117" i="36"/>
  <c r="L117" i="36"/>
  <c r="L117" i="39" s="1"/>
  <c r="I117" i="36"/>
  <c r="J117" i="36"/>
  <c r="J117" i="39"/>
  <c r="P117" i="36"/>
  <c r="P117" i="39"/>
  <c r="Q109" i="36"/>
  <c r="Q109" i="39"/>
  <c r="J109" i="36"/>
  <c r="J109" i="39"/>
  <c r="G109" i="36"/>
  <c r="G109" i="39"/>
  <c r="E109" i="36"/>
  <c r="E109" i="39"/>
  <c r="U109" i="39" s="1"/>
  <c r="I109" i="36"/>
  <c r="N109" i="36" s="1"/>
  <c r="F103" i="36"/>
  <c r="G103" i="36"/>
  <c r="L103" i="36"/>
  <c r="L103" i="39" s="1"/>
  <c r="G65" i="36"/>
  <c r="L65" i="36" s="1"/>
  <c r="L65" i="39" s="1"/>
  <c r="Q65" i="36"/>
  <c r="Q65" i="39"/>
  <c r="I65" i="36"/>
  <c r="N65" i="36"/>
  <c r="E65" i="36"/>
  <c r="E237" i="39"/>
  <c r="J43" i="36"/>
  <c r="J43" i="39"/>
  <c r="P43" i="36"/>
  <c r="S43" i="36"/>
  <c r="E43" i="36"/>
  <c r="U43" i="36"/>
  <c r="I43" i="36"/>
  <c r="N43" i="36"/>
  <c r="Q43" i="36"/>
  <c r="Q43" i="39"/>
  <c r="H43" i="36"/>
  <c r="H43" i="39"/>
  <c r="G43" i="36"/>
  <c r="L43" i="39"/>
  <c r="I7" i="36"/>
  <c r="G7" i="36"/>
  <c r="G7" i="39" s="1"/>
  <c r="E7" i="36"/>
  <c r="F130" i="36"/>
  <c r="F130" i="39"/>
  <c r="I130" i="36"/>
  <c r="N130" i="36"/>
  <c r="N130" i="39" s="1"/>
  <c r="H130" i="36"/>
  <c r="H130" i="39" s="1"/>
  <c r="G130" i="36"/>
  <c r="G130" i="39" s="1"/>
  <c r="L130" i="39"/>
  <c r="G123" i="36"/>
  <c r="Q123" i="36"/>
  <c r="Q123" i="39"/>
  <c r="H123" i="36"/>
  <c r="H123" i="39"/>
  <c r="E123" i="36"/>
  <c r="F123" i="36"/>
  <c r="K123" i="36" s="1"/>
  <c r="K123" i="39" s="1"/>
  <c r="I106" i="36"/>
  <c r="J10" i="36"/>
  <c r="J10" i="39" s="1"/>
  <c r="P227" i="39"/>
  <c r="T227" i="39" s="1"/>
  <c r="Q227" i="39"/>
  <c r="I227" i="39"/>
  <c r="N227" i="39" s="1"/>
  <c r="H227" i="39"/>
  <c r="M227" i="39" s="1"/>
  <c r="J227" i="39"/>
  <c r="G227" i="39"/>
  <c r="L227" i="39" s="1"/>
  <c r="F227" i="39"/>
  <c r="K227" i="39" s="1"/>
  <c r="I219" i="39"/>
  <c r="N219" i="39" s="1"/>
  <c r="J219" i="39"/>
  <c r="I211" i="39"/>
  <c r="N211" i="39"/>
  <c r="P211" i="39"/>
  <c r="S211" i="39"/>
  <c r="H211" i="39"/>
  <c r="M211" i="39"/>
  <c r="G211" i="39"/>
  <c r="L211" i="39"/>
  <c r="F211" i="39"/>
  <c r="K211" i="39"/>
  <c r="F203" i="39"/>
  <c r="K203" i="39"/>
  <c r="I203" i="39"/>
  <c r="N203" i="39"/>
  <c r="G203" i="39"/>
  <c r="L203" i="39"/>
  <c r="H203" i="39"/>
  <c r="M203" i="39"/>
  <c r="J203" i="39"/>
  <c r="P203" i="39"/>
  <c r="E139" i="39"/>
  <c r="I139" i="39"/>
  <c r="N139" i="39"/>
  <c r="H139" i="39"/>
  <c r="M139" i="39"/>
  <c r="F139" i="39"/>
  <c r="K139" i="39"/>
  <c r="E230" i="39"/>
  <c r="E223" i="39"/>
  <c r="G223" i="39"/>
  <c r="L223" i="39"/>
  <c r="I207" i="39"/>
  <c r="N207" i="39"/>
  <c r="Q211" i="39"/>
  <c r="J180" i="39"/>
  <c r="E180" i="39"/>
  <c r="G180" i="39"/>
  <c r="L180" i="39" s="1"/>
  <c r="F180" i="39"/>
  <c r="K180" i="39" s="1"/>
  <c r="H176" i="39"/>
  <c r="M176" i="39" s="1"/>
  <c r="J176" i="39"/>
  <c r="G176" i="39"/>
  <c r="L176" i="39" s="1"/>
  <c r="E176" i="39"/>
  <c r="Q176" i="39"/>
  <c r="I176" i="39"/>
  <c r="N176" i="39" s="1"/>
  <c r="F176" i="39"/>
  <c r="K176" i="39" s="1"/>
  <c r="G215" i="39"/>
  <c r="L215" i="39" s="1"/>
  <c r="I223" i="39"/>
  <c r="N223" i="39" s="1"/>
  <c r="H223" i="39"/>
  <c r="M223" i="39" s="1"/>
  <c r="E227" i="39"/>
  <c r="E203" i="39"/>
  <c r="G139" i="39"/>
  <c r="L139" i="39"/>
  <c r="H198" i="39"/>
  <c r="M198" i="39" s="1"/>
  <c r="F164" i="39"/>
  <c r="K164" i="39" s="1"/>
  <c r="H164" i="39"/>
  <c r="M164" i="39" s="1"/>
  <c r="G145" i="39"/>
  <c r="L145" i="39" s="1"/>
  <c r="Q215" i="39"/>
  <c r="E215" i="39"/>
  <c r="F207" i="39"/>
  <c r="K207" i="39" s="1"/>
  <c r="G207" i="39"/>
  <c r="L207" i="39" s="1"/>
  <c r="P207" i="39"/>
  <c r="H207" i="39"/>
  <c r="M207" i="39" s="1"/>
  <c r="E207" i="39"/>
  <c r="Q200" i="39"/>
  <c r="J200" i="39"/>
  <c r="E200" i="39"/>
  <c r="G200" i="39"/>
  <c r="L200" i="39" s="1"/>
  <c r="P151" i="39"/>
  <c r="S151" i="39" s="1"/>
  <c r="J151" i="39"/>
  <c r="E151" i="39"/>
  <c r="G151" i="39"/>
  <c r="L151" i="39" s="1"/>
  <c r="F151" i="39"/>
  <c r="K151" i="39" s="1"/>
  <c r="P215" i="39"/>
  <c r="P223" i="39"/>
  <c r="Q223" i="39"/>
  <c r="Q207" i="39"/>
  <c r="J211" i="39"/>
  <c r="Q203" i="39"/>
  <c r="I200" i="39"/>
  <c r="N200" i="39" s="1"/>
  <c r="G195" i="39"/>
  <c r="L195" i="39" s="1"/>
  <c r="Q195" i="39"/>
  <c r="I195" i="39"/>
  <c r="N195" i="39"/>
  <c r="Q179" i="39"/>
  <c r="G179" i="39"/>
  <c r="L179" i="39" s="1"/>
  <c r="F179" i="39"/>
  <c r="K179" i="39" s="1"/>
  <c r="I179" i="39"/>
  <c r="N179" i="39" s="1"/>
  <c r="P179" i="39"/>
  <c r="J179" i="39"/>
  <c r="H157" i="39"/>
  <c r="M157" i="39" s="1"/>
  <c r="E179" i="39"/>
  <c r="I208" i="39"/>
  <c r="N208" i="39"/>
  <c r="I201" i="39"/>
  <c r="N201" i="39"/>
  <c r="H208" i="39"/>
  <c r="M208" i="39"/>
  <c r="I233" i="39"/>
  <c r="N233" i="39"/>
  <c r="Q221" i="39"/>
  <c r="J183" i="39"/>
  <c r="I183" i="39"/>
  <c r="N183" i="39"/>
  <c r="P183" i="39"/>
  <c r="T183" i="39"/>
  <c r="F183" i="39"/>
  <c r="K183" i="39"/>
  <c r="H183" i="39"/>
  <c r="M183" i="39"/>
  <c r="G183" i="39"/>
  <c r="L183" i="39"/>
  <c r="Q183" i="39"/>
  <c r="I161" i="39"/>
  <c r="N161" i="39" s="1"/>
  <c r="J201" i="39"/>
  <c r="G167" i="39"/>
  <c r="L167" i="39" s="1"/>
  <c r="J167" i="39"/>
  <c r="P167" i="39"/>
  <c r="H167" i="39"/>
  <c r="M167" i="39" s="1"/>
  <c r="G163" i="39"/>
  <c r="L163" i="39" s="1"/>
  <c r="E163" i="39"/>
  <c r="J163" i="39"/>
  <c r="P231" i="39"/>
  <c r="H231" i="39"/>
  <c r="M231" i="39" s="1"/>
  <c r="J231" i="39"/>
  <c r="J188" i="39"/>
  <c r="E188" i="39"/>
  <c r="E173" i="39"/>
  <c r="I173" i="39"/>
  <c r="N173" i="39" s="1"/>
  <c r="I35" i="36"/>
  <c r="E35" i="36"/>
  <c r="E35" i="39"/>
  <c r="U35" i="39" s="1"/>
  <c r="P35" i="36"/>
  <c r="T35" i="36" s="1"/>
  <c r="G35" i="36"/>
  <c r="L35" i="39"/>
  <c r="M109" i="39"/>
  <c r="G116" i="25"/>
  <c r="J116" i="25"/>
  <c r="F16" i="46"/>
  <c r="I113" i="39"/>
  <c r="B16" i="46"/>
  <c r="B17" i="28"/>
  <c r="E115" i="39"/>
  <c r="U115" i="39"/>
  <c r="S107" i="36"/>
  <c r="J29" i="47"/>
  <c r="D16" i="46"/>
  <c r="P107" i="39"/>
  <c r="T107" i="39" s="1"/>
  <c r="K118" i="36"/>
  <c r="K118" i="39" s="1"/>
  <c r="P121" i="39"/>
  <c r="E16" i="28"/>
  <c r="J36" i="47"/>
  <c r="I123" i="39"/>
  <c r="J16" i="28"/>
  <c r="K17" i="28"/>
  <c r="F111" i="39"/>
  <c r="K15" i="46"/>
  <c r="K17" i="46"/>
  <c r="J27" i="47"/>
  <c r="J32" i="47"/>
  <c r="S119" i="36"/>
  <c r="B15" i="46"/>
  <c r="G15" i="46"/>
  <c r="G17" i="46" s="1"/>
  <c r="U109" i="36"/>
  <c r="T117" i="36"/>
  <c r="K113" i="36"/>
  <c r="K113" i="39" s="1"/>
  <c r="I17" i="46"/>
  <c r="N122" i="36"/>
  <c r="N122" i="39"/>
  <c r="J35" i="47"/>
  <c r="F16" i="28"/>
  <c r="I17" i="28"/>
  <c r="N123" i="39"/>
  <c r="P119" i="39"/>
  <c r="S119" i="39" s="1"/>
  <c r="T105" i="36"/>
  <c r="J34" i="47"/>
  <c r="S121" i="36"/>
  <c r="J33" i="47"/>
  <c r="L118" i="36"/>
  <c r="L118" i="39" s="1"/>
  <c r="T122" i="36"/>
  <c r="S122" i="36"/>
  <c r="H37" i="47"/>
  <c r="J84" i="36"/>
  <c r="J84" i="39"/>
  <c r="J97" i="36"/>
  <c r="J97" i="39"/>
  <c r="J76" i="36"/>
  <c r="J76" i="39"/>
  <c r="J68" i="36"/>
  <c r="J68" i="39"/>
  <c r="P160" i="39"/>
  <c r="I160" i="39"/>
  <c r="N160" i="39" s="1"/>
  <c r="J160" i="39"/>
  <c r="Q160" i="39"/>
  <c r="G160" i="39"/>
  <c r="L160" i="39" s="1"/>
  <c r="H160" i="39"/>
  <c r="M160" i="39" s="1"/>
  <c r="E156" i="39"/>
  <c r="H156" i="39"/>
  <c r="M156" i="39"/>
  <c r="G156" i="39"/>
  <c r="L156" i="39"/>
  <c r="Q156" i="39"/>
  <c r="P156" i="39"/>
  <c r="F156" i="39"/>
  <c r="K156" i="39"/>
  <c r="I156" i="39"/>
  <c r="N156" i="39"/>
  <c r="J152" i="39"/>
  <c r="Q152" i="39"/>
  <c r="H152" i="39"/>
  <c r="M152" i="39"/>
  <c r="E152" i="39"/>
  <c r="J148" i="39"/>
  <c r="E148" i="39"/>
  <c r="F148" i="39"/>
  <c r="K148" i="39" s="1"/>
  <c r="P148" i="39"/>
  <c r="I148" i="39"/>
  <c r="N148" i="39" s="1"/>
  <c r="Q148" i="39"/>
  <c r="Q144" i="39"/>
  <c r="I144" i="39"/>
  <c r="N144" i="39" s="1"/>
  <c r="G144" i="39"/>
  <c r="L144" i="39" s="1"/>
  <c r="G140" i="39"/>
  <c r="L140" i="39"/>
  <c r="I152" i="39"/>
  <c r="N152" i="39" s="1"/>
  <c r="G148" i="39"/>
  <c r="L148" i="39" s="1"/>
  <c r="F160" i="39"/>
  <c r="K160" i="39" s="1"/>
  <c r="I167" i="39"/>
  <c r="N167" i="39" s="1"/>
  <c r="Q167" i="39"/>
  <c r="E167" i="39"/>
  <c r="F167" i="39"/>
  <c r="K167" i="39" s="1"/>
  <c r="I163" i="39"/>
  <c r="N163" i="39" s="1"/>
  <c r="P163" i="39"/>
  <c r="T163" i="39" s="1"/>
  <c r="Q163" i="39"/>
  <c r="H163" i="39"/>
  <c r="M163" i="39" s="1"/>
  <c r="G152" i="39"/>
  <c r="L152" i="39" s="1"/>
  <c r="H148" i="39"/>
  <c r="M148" i="39" s="1"/>
  <c r="F152" i="39"/>
  <c r="K152" i="39" s="1"/>
  <c r="P228" i="39"/>
  <c r="G228" i="39"/>
  <c r="L228" i="39" s="1"/>
  <c r="Q228" i="39"/>
  <c r="H228" i="39"/>
  <c r="M228" i="39" s="1"/>
  <c r="J228" i="39"/>
  <c r="I228" i="39"/>
  <c r="N228" i="39"/>
  <c r="G224" i="39"/>
  <c r="L224" i="39"/>
  <c r="P224" i="39"/>
  <c r="H224" i="39"/>
  <c r="M224" i="39" s="1"/>
  <c r="I224" i="39"/>
  <c r="N224" i="39" s="1"/>
  <c r="Q224" i="39"/>
  <c r="J224" i="39"/>
  <c r="H221" i="39"/>
  <c r="M221" i="39" s="1"/>
  <c r="Q214" i="39"/>
  <c r="Q208" i="39"/>
  <c r="J208" i="39"/>
  <c r="F208" i="39"/>
  <c r="K208" i="39" s="1"/>
  <c r="P208" i="39"/>
  <c r="Q199" i="39"/>
  <c r="P199" i="39"/>
  <c r="S199" i="39" s="1"/>
  <c r="J199" i="39"/>
  <c r="I199" i="39"/>
  <c r="N199" i="39" s="1"/>
  <c r="E199" i="39"/>
  <c r="G199" i="39"/>
  <c r="L199" i="39"/>
  <c r="J195" i="39"/>
  <c r="P195" i="39"/>
  <c r="F195" i="39"/>
  <c r="K195" i="39"/>
  <c r="H195" i="39"/>
  <c r="M195" i="39"/>
  <c r="E195" i="39"/>
  <c r="H188" i="39"/>
  <c r="M188" i="39" s="1"/>
  <c r="F184" i="39"/>
  <c r="K184" i="39" s="1"/>
  <c r="G184" i="39"/>
  <c r="L184" i="39" s="1"/>
  <c r="H184" i="39"/>
  <c r="M184" i="39" s="1"/>
  <c r="I184" i="39"/>
  <c r="N184" i="39" s="1"/>
  <c r="H181" i="39"/>
  <c r="M181" i="39" s="1"/>
  <c r="P181" i="39"/>
  <c r="J177" i="39"/>
  <c r="I177" i="39"/>
  <c r="N177" i="39" s="1"/>
  <c r="P152" i="39"/>
  <c r="T152" i="39" s="1"/>
  <c r="J235" i="39"/>
  <c r="F235" i="39"/>
  <c r="K235" i="39"/>
  <c r="I235" i="39"/>
  <c r="N235" i="39"/>
  <c r="E235" i="39"/>
  <c r="Q235" i="39"/>
  <c r="H235" i="39"/>
  <c r="M235" i="39"/>
  <c r="F231" i="39"/>
  <c r="K231" i="39"/>
  <c r="Q231" i="39"/>
  <c r="G231" i="39"/>
  <c r="L231" i="39" s="1"/>
  <c r="E231" i="39"/>
  <c r="J240" i="39"/>
  <c r="J239" i="39"/>
  <c r="G95" i="36"/>
  <c r="L95" i="36"/>
  <c r="L95" i="39" s="1"/>
  <c r="P95" i="36"/>
  <c r="Q153" i="39"/>
  <c r="H153" i="39"/>
  <c r="M153" i="39" s="1"/>
  <c r="J29" i="36"/>
  <c r="J29" i="39" s="1"/>
  <c r="E29" i="36"/>
  <c r="E29" i="39" s="1"/>
  <c r="U29" i="39" s="1"/>
  <c r="G15" i="36"/>
  <c r="G15" i="39"/>
  <c r="J55" i="36"/>
  <c r="J55" i="39"/>
  <c r="F55" i="36"/>
  <c r="K55" i="36"/>
  <c r="K55" i="39" s="1"/>
  <c r="I55" i="36"/>
  <c r="N55" i="36" s="1"/>
  <c r="N55" i="39" s="1"/>
  <c r="Q55" i="36"/>
  <c r="Q55" i="39"/>
  <c r="E55" i="36"/>
  <c r="F144" i="39"/>
  <c r="K144" i="39" s="1"/>
  <c r="E144" i="39"/>
  <c r="P144" i="39"/>
  <c r="H95" i="36"/>
  <c r="H38" i="36"/>
  <c r="G38" i="36"/>
  <c r="G38" i="39" s="1"/>
  <c r="E21" i="36"/>
  <c r="E21" i="39" s="1"/>
  <c r="U21" i="39" s="1"/>
  <c r="J21" i="36"/>
  <c r="J21" i="39"/>
  <c r="P21" i="36"/>
  <c r="P21" i="39"/>
  <c r="J4" i="36"/>
  <c r="J4" i="39"/>
  <c r="F4" i="36"/>
  <c r="E4" i="36"/>
  <c r="U4" i="36" s="1"/>
  <c r="H125" i="36"/>
  <c r="H125" i="39" s="1"/>
  <c r="P125" i="36"/>
  <c r="Q121" i="36"/>
  <c r="Q121" i="39"/>
  <c r="J121" i="36"/>
  <c r="J121" i="39"/>
  <c r="F60" i="36"/>
  <c r="I60" i="36"/>
  <c r="I60" i="39" s="1"/>
  <c r="Q60" i="36"/>
  <c r="Q60" i="39" s="1"/>
  <c r="G60" i="36"/>
  <c r="G60" i="39" s="1"/>
  <c r="J125" i="36"/>
  <c r="J125" i="39" s="1"/>
  <c r="E17" i="28"/>
  <c r="J28" i="47"/>
  <c r="C15" i="46"/>
  <c r="C17" i="46"/>
  <c r="C16" i="28"/>
  <c r="C21" i="28" s="1"/>
  <c r="C17" i="28"/>
  <c r="B17" i="46"/>
  <c r="E16" i="46"/>
  <c r="L16" i="46" s="1"/>
  <c r="T110" i="36"/>
  <c r="G37" i="47"/>
  <c r="S117" i="36"/>
  <c r="G17" i="28"/>
  <c r="I111" i="39"/>
  <c r="N111" i="36"/>
  <c r="N111" i="39"/>
  <c r="U122" i="36"/>
  <c r="E122" i="39"/>
  <c r="U122" i="39" s="1"/>
  <c r="F122" i="39"/>
  <c r="K122" i="36"/>
  <c r="K122" i="39"/>
  <c r="I105" i="39"/>
  <c r="N105" i="36"/>
  <c r="N105" i="39" s="1"/>
  <c r="G122" i="39"/>
  <c r="F121" i="39"/>
  <c r="K121" i="36"/>
  <c r="K121" i="39" s="1"/>
  <c r="H16" i="46"/>
  <c r="H17" i="28"/>
  <c r="F17" i="28"/>
  <c r="J31" i="47"/>
  <c r="J16" i="46"/>
  <c r="J17" i="28"/>
  <c r="D15" i="46"/>
  <c r="D17" i="46"/>
  <c r="J46" i="36"/>
  <c r="J46" i="39"/>
  <c r="E46" i="36"/>
  <c r="U46" i="36"/>
  <c r="P46" i="36"/>
  <c r="S46" i="36"/>
  <c r="F46" i="36"/>
  <c r="H46" i="36"/>
  <c r="G46" i="36"/>
  <c r="L46" i="36"/>
  <c r="Q46" i="36"/>
  <c r="Q46" i="39"/>
  <c r="I46" i="36"/>
  <c r="J61" i="36"/>
  <c r="J61" i="39" s="1"/>
  <c r="Q61" i="36"/>
  <c r="Q61" i="39" s="1"/>
  <c r="P61" i="36"/>
  <c r="I61" i="36"/>
  <c r="I61" i="39"/>
  <c r="E61" i="36"/>
  <c r="E61" i="39"/>
  <c r="U61" i="39" s="1"/>
  <c r="H61" i="36"/>
  <c r="H61" i="39" s="1"/>
  <c r="F61" i="36"/>
  <c r="K61" i="36" s="1"/>
  <c r="K61" i="39" s="1"/>
  <c r="J57" i="36"/>
  <c r="J57" i="39"/>
  <c r="F57" i="36"/>
  <c r="H57" i="36"/>
  <c r="L124" i="39"/>
  <c r="Q124" i="39"/>
  <c r="E131" i="36"/>
  <c r="G131" i="36"/>
  <c r="G131" i="39" s="1"/>
  <c r="L131" i="39"/>
  <c r="P131" i="36"/>
  <c r="S131" i="36"/>
  <c r="F131" i="36"/>
  <c r="K131" i="36"/>
  <c r="K131" i="39" s="1"/>
  <c r="Q131" i="36"/>
  <c r="Q131" i="39" s="1"/>
  <c r="H14" i="36"/>
  <c r="I63" i="36"/>
  <c r="N63" i="36"/>
  <c r="F63" i="36"/>
  <c r="P63" i="36"/>
  <c r="I8" i="36"/>
  <c r="F8" i="36"/>
  <c r="J102" i="36"/>
  <c r="J102" i="39"/>
  <c r="F102" i="36"/>
  <c r="K102" i="36"/>
  <c r="K102" i="39" s="1"/>
  <c r="P102" i="36"/>
  <c r="P102" i="39" s="1"/>
  <c r="S102" i="39" s="1"/>
  <c r="I102" i="36"/>
  <c r="G66" i="36"/>
  <c r="J66" i="36"/>
  <c r="J66" i="39"/>
  <c r="H65" i="36"/>
  <c r="H169" i="39"/>
  <c r="M169" i="39" s="1"/>
  <c r="F169" i="39"/>
  <c r="K169" i="39" s="1"/>
  <c r="F165" i="39"/>
  <c r="K165" i="39" s="1"/>
  <c r="E165" i="39"/>
  <c r="Q165" i="39"/>
  <c r="I159" i="39"/>
  <c r="N159" i="39" s="1"/>
  <c r="E159" i="39"/>
  <c r="Q159" i="39"/>
  <c r="H159" i="39"/>
  <c r="M159" i="39" s="1"/>
  <c r="G159" i="39"/>
  <c r="L159" i="39" s="1"/>
  <c r="J159" i="39"/>
  <c r="E155" i="39"/>
  <c r="H155" i="39"/>
  <c r="M155" i="39" s="1"/>
  <c r="G147" i="39"/>
  <c r="L147" i="39" s="1"/>
  <c r="E147" i="39"/>
  <c r="Q147" i="39"/>
  <c r="P147" i="39"/>
  <c r="T147" i="39" s="1"/>
  <c r="J143" i="39"/>
  <c r="F143" i="39"/>
  <c r="K143" i="39"/>
  <c r="Q143" i="39"/>
  <c r="G143" i="39"/>
  <c r="L143" i="39" s="1"/>
  <c r="H143" i="39"/>
  <c r="M143" i="39" s="1"/>
  <c r="P143" i="39"/>
  <c r="I143" i="39"/>
  <c r="N143" i="39"/>
  <c r="I188" i="39"/>
  <c r="N188" i="39"/>
  <c r="Q188" i="39"/>
  <c r="I192" i="39"/>
  <c r="N192" i="39" s="1"/>
  <c r="H192" i="39"/>
  <c r="M192" i="39" s="1"/>
  <c r="E169" i="39"/>
  <c r="F200" i="39"/>
  <c r="K200" i="39" s="1"/>
  <c r="P188" i="39"/>
  <c r="J192" i="39"/>
  <c r="F188" i="39"/>
  <c r="K188" i="39" s="1"/>
  <c r="H151" i="39"/>
  <c r="M151" i="39" s="1"/>
  <c r="I151" i="39"/>
  <c r="N151" i="39" s="1"/>
  <c r="P200" i="39"/>
  <c r="S200" i="39" s="1"/>
  <c r="F159" i="39"/>
  <c r="K159" i="39" s="1"/>
  <c r="H147" i="39"/>
  <c r="M147" i="39" s="1"/>
  <c r="J169" i="39"/>
  <c r="P235" i="39"/>
  <c r="T235" i="39"/>
  <c r="G235" i="39"/>
  <c r="L235" i="39"/>
  <c r="I229" i="39"/>
  <c r="N229" i="39"/>
  <c r="F175" i="39"/>
  <c r="K175" i="39"/>
  <c r="G175" i="39"/>
  <c r="L175" i="39"/>
  <c r="Q175" i="39"/>
  <c r="H175" i="39"/>
  <c r="M175" i="39" s="1"/>
  <c r="E175" i="39"/>
  <c r="I175" i="39"/>
  <c r="N175" i="39" s="1"/>
  <c r="P175" i="39"/>
  <c r="J171" i="39"/>
  <c r="F171" i="39"/>
  <c r="K171" i="39" s="1"/>
  <c r="H171" i="39"/>
  <c r="M171" i="39" s="1"/>
  <c r="E171" i="39"/>
  <c r="P171" i="39"/>
  <c r="T171" i="39" s="1"/>
  <c r="I171" i="39"/>
  <c r="N171" i="39" s="1"/>
  <c r="G171" i="39"/>
  <c r="L171" i="39" s="1"/>
  <c r="Q171" i="39"/>
  <c r="J25" i="36"/>
  <c r="J25" i="39"/>
  <c r="J15" i="36"/>
  <c r="J15" i="39"/>
  <c r="G107" i="25"/>
  <c r="B18" i="28"/>
  <c r="H108" i="25"/>
  <c r="C19" i="28" s="1"/>
  <c r="C20" i="28" s="1"/>
  <c r="G115" i="25"/>
  <c r="J18" i="28" s="1"/>
  <c r="J21" i="28" s="1"/>
  <c r="F122" i="48"/>
  <c r="E4" i="51"/>
  <c r="E121" i="49"/>
  <c r="G2" i="49"/>
  <c r="G121" i="49"/>
  <c r="E122" i="49"/>
  <c r="E123" i="49"/>
  <c r="F4" i="51"/>
  <c r="F36" i="51"/>
  <c r="G122" i="49"/>
  <c r="G123" i="49"/>
  <c r="G109" i="25"/>
  <c r="D18" i="28"/>
  <c r="U87" i="36"/>
  <c r="H20" i="28"/>
  <c r="H21" i="28"/>
  <c r="H70" i="39"/>
  <c r="P68" i="39"/>
  <c r="S68" i="39"/>
  <c r="H50" i="39"/>
  <c r="H72" i="39"/>
  <c r="I57" i="39"/>
  <c r="S66" i="36"/>
  <c r="P7" i="39"/>
  <c r="S7" i="39"/>
  <c r="K48" i="36"/>
  <c r="K48" i="39"/>
  <c r="S7" i="36"/>
  <c r="H66" i="39"/>
  <c r="G90" i="39"/>
  <c r="I65" i="39"/>
  <c r="H45" i="39"/>
  <c r="S78" i="36"/>
  <c r="L16" i="39"/>
  <c r="G83" i="39"/>
  <c r="L83" i="36"/>
  <c r="L83" i="39"/>
  <c r="H4" i="39"/>
  <c r="U94" i="36"/>
  <c r="T91" i="36"/>
  <c r="K18" i="28"/>
  <c r="K20" i="28" s="1"/>
  <c r="M101" i="36"/>
  <c r="L21" i="39"/>
  <c r="I19" i="39"/>
  <c r="N19" i="36"/>
  <c r="N19" i="39"/>
  <c r="I94" i="39"/>
  <c r="T43" i="36"/>
  <c r="P43" i="39"/>
  <c r="L26" i="39"/>
  <c r="G49" i="39"/>
  <c r="N56" i="36"/>
  <c r="N56" i="39" s="1"/>
  <c r="U101" i="36"/>
  <c r="N18" i="36"/>
  <c r="N18" i="39"/>
  <c r="L7" i="36"/>
  <c r="L7" i="39"/>
  <c r="H23" i="28"/>
  <c r="G75" i="39"/>
  <c r="H39" i="42"/>
  <c r="L45" i="39"/>
  <c r="U66" i="36"/>
  <c r="S65" i="36"/>
  <c r="N65" i="39"/>
  <c r="N91" i="36"/>
  <c r="N91" i="39" s="1"/>
  <c r="H88" i="39"/>
  <c r="T66" i="36"/>
  <c r="P65" i="39"/>
  <c r="T65" i="39" s="1"/>
  <c r="M43" i="36"/>
  <c r="M43" i="39" s="1"/>
  <c r="U98" i="36"/>
  <c r="M12" i="36"/>
  <c r="M12" i="39"/>
  <c r="T57" i="36"/>
  <c r="P97" i="39"/>
  <c r="S97" i="39" s="1"/>
  <c r="U13" i="36"/>
  <c r="E95" i="39"/>
  <c r="U95" i="39"/>
  <c r="L30" i="39"/>
  <c r="T78" i="36"/>
  <c r="P78" i="39"/>
  <c r="S78" i="39"/>
  <c r="K37" i="36"/>
  <c r="K37" i="39"/>
  <c r="G25" i="39"/>
  <c r="S11" i="36"/>
  <c r="J111" i="25"/>
  <c r="K94" i="36"/>
  <c r="K94" i="39" s="1"/>
  <c r="F94" i="39"/>
  <c r="F55" i="39"/>
  <c r="J115" i="25"/>
  <c r="L60" i="36"/>
  <c r="L60" i="39"/>
  <c r="E11" i="39"/>
  <c r="U11" i="39"/>
  <c r="K22" i="36"/>
  <c r="K22" i="39"/>
  <c r="F22" i="39"/>
  <c r="G42" i="42"/>
  <c r="F15" i="39"/>
  <c r="K15" i="36"/>
  <c r="K15" i="39" s="1"/>
  <c r="M102" i="36"/>
  <c r="M102" i="39" s="1"/>
  <c r="H102" i="39"/>
  <c r="K14" i="36"/>
  <c r="K14" i="39"/>
  <c r="F14" i="39"/>
  <c r="N68" i="36"/>
  <c r="N68" i="39" s="1"/>
  <c r="I68" i="39"/>
  <c r="L25" i="39"/>
  <c r="N60" i="36"/>
  <c r="N60" i="39" s="1"/>
  <c r="E4" i="39"/>
  <c r="U4" i="39" s="1"/>
  <c r="P75" i="39"/>
  <c r="S75" i="39" s="1"/>
  <c r="S75" i="36"/>
  <c r="T61" i="36"/>
  <c r="P91" i="39"/>
  <c r="S91" i="39" s="1"/>
  <c r="S91" i="36"/>
  <c r="S45" i="36"/>
  <c r="T30" i="36"/>
  <c r="L24" i="39"/>
  <c r="L80" i="36"/>
  <c r="J114" i="25"/>
  <c r="H39" i="39"/>
  <c r="M93" i="36"/>
  <c r="G46" i="39"/>
  <c r="L20" i="39"/>
  <c r="P87" i="39"/>
  <c r="F45" i="42"/>
  <c r="U88" i="36"/>
  <c r="E88" i="39"/>
  <c r="U88" i="39"/>
  <c r="I72" i="39"/>
  <c r="N72" i="36"/>
  <c r="N72" i="39" s="1"/>
  <c r="M83" i="36"/>
  <c r="M83" i="39" s="1"/>
  <c r="J110" i="25"/>
  <c r="F19" i="39"/>
  <c r="G82" i="39"/>
  <c r="D21" i="28"/>
  <c r="B21" i="28"/>
  <c r="J20" i="28"/>
  <c r="F46" i="42"/>
  <c r="S30" i="36"/>
  <c r="T72" i="36"/>
  <c r="N15" i="36"/>
  <c r="N15" i="39"/>
  <c r="G103" i="39"/>
  <c r="E43" i="39"/>
  <c r="U43" i="39" s="1"/>
  <c r="E67" i="39"/>
  <c r="U67" i="39" s="1"/>
  <c r="N88" i="36"/>
  <c r="N88" i="39" s="1"/>
  <c r="L33" i="39"/>
  <c r="K47" i="36"/>
  <c r="K47" i="39"/>
  <c r="M97" i="36"/>
  <c r="M97" i="39" s="1"/>
  <c r="T45" i="36"/>
  <c r="N76" i="36"/>
  <c r="P83" i="39"/>
  <c r="S18" i="36"/>
  <c r="L72" i="36"/>
  <c r="L72" i="39" s="1"/>
  <c r="E68" i="39"/>
  <c r="U68" i="39" s="1"/>
  <c r="L18" i="28"/>
  <c r="F21" i="28"/>
  <c r="F23" i="28" s="1"/>
  <c r="I23" i="28"/>
  <c r="L74" i="36"/>
  <c r="L74" i="39"/>
  <c r="K97" i="36"/>
  <c r="K97" i="39"/>
  <c r="F61" i="39"/>
  <c r="L68" i="36"/>
  <c r="L68" i="39" s="1"/>
  <c r="P93" i="39"/>
  <c r="S93" i="39" s="1"/>
  <c r="I43" i="39"/>
  <c r="G65" i="39"/>
  <c r="G117" i="25"/>
  <c r="S93" i="36"/>
  <c r="F74" i="39"/>
  <c r="E90" i="39"/>
  <c r="U90" i="39"/>
  <c r="T87" i="36"/>
  <c r="U38" i="36"/>
  <c r="E93" i="39"/>
  <c r="U93" i="39" s="1"/>
  <c r="F90" i="39"/>
  <c r="N95" i="36"/>
  <c r="N95" i="39"/>
  <c r="F13" i="39"/>
  <c r="S48" i="39"/>
  <c r="T48" i="39"/>
  <c r="F40" i="42"/>
  <c r="M61" i="36"/>
  <c r="M61" i="39"/>
  <c r="G11" i="39"/>
  <c r="G35" i="39"/>
  <c r="F68" i="39"/>
  <c r="K45" i="36"/>
  <c r="K45" i="39" s="1"/>
  <c r="H92" i="39"/>
  <c r="G10" i="39"/>
  <c r="U21" i="36"/>
  <c r="E75" i="39"/>
  <c r="U75" i="39"/>
  <c r="U53" i="36"/>
  <c r="B23" i="28"/>
  <c r="E46" i="39"/>
  <c r="U46" i="39" s="1"/>
  <c r="P25" i="39"/>
  <c r="T25" i="39" s="1"/>
  <c r="G61" i="39"/>
  <c r="G93" i="39"/>
  <c r="E12" i="39"/>
  <c r="U12" i="39" s="1"/>
  <c r="N87" i="36"/>
  <c r="N87" i="39" s="1"/>
  <c r="S98" i="39"/>
  <c r="T19" i="36"/>
  <c r="F44" i="42"/>
  <c r="H16" i="41"/>
  <c r="T102" i="36"/>
  <c r="L44" i="39"/>
  <c r="E91" i="39"/>
  <c r="U91" i="39"/>
  <c r="E37" i="39"/>
  <c r="U37" i="39"/>
  <c r="P18" i="39"/>
  <c r="S18" i="39"/>
  <c r="P19" i="39"/>
  <c r="U72" i="36"/>
  <c r="E72" i="39"/>
  <c r="U72" i="39"/>
  <c r="C23" i="28"/>
  <c r="F50" i="39"/>
  <c r="K50" i="36"/>
  <c r="K50" i="39" s="1"/>
  <c r="M45" i="39"/>
  <c r="J108" i="25"/>
  <c r="S102" i="36"/>
  <c r="G97" i="39"/>
  <c r="I93" i="39"/>
  <c r="F66" i="39"/>
  <c r="G43" i="39"/>
  <c r="M46" i="36"/>
  <c r="H46" i="39"/>
  <c r="N92" i="36"/>
  <c r="N92" i="39" s="1"/>
  <c r="M68" i="36"/>
  <c r="M68" i="39" s="1"/>
  <c r="H68" i="39"/>
  <c r="K87" i="36"/>
  <c r="K87" i="39"/>
  <c r="F87" i="39"/>
  <c r="E45" i="39"/>
  <c r="U45" i="39" s="1"/>
  <c r="U45" i="36"/>
  <c r="G78" i="39"/>
  <c r="L78" i="36"/>
  <c r="L78" i="39" s="1"/>
  <c r="E52" i="39"/>
  <c r="U52" i="39" s="1"/>
  <c r="U52" i="36"/>
  <c r="G88" i="39"/>
  <c r="L88" i="36"/>
  <c r="S101" i="36"/>
  <c r="P101" i="39"/>
  <c r="T101" i="39" s="1"/>
  <c r="M52" i="36"/>
  <c r="M52" i="39" s="1"/>
  <c r="H52" i="39"/>
  <c r="S90" i="36"/>
  <c r="U63" i="36"/>
  <c r="E63" i="39"/>
  <c r="U63" i="39"/>
  <c r="L50" i="36"/>
  <c r="L50" i="39"/>
  <c r="G50" i="39"/>
  <c r="K56" i="36"/>
  <c r="K56" i="39" s="1"/>
  <c r="F56" i="39"/>
  <c r="G39" i="42"/>
  <c r="U35" i="36"/>
  <c r="U7" i="36"/>
  <c r="E7" i="39"/>
  <c r="U7" i="39" s="1"/>
  <c r="M91" i="36"/>
  <c r="M91" i="39" s="1"/>
  <c r="E10" i="39"/>
  <c r="U10" i="39" s="1"/>
  <c r="U10" i="36"/>
  <c r="F93" i="39"/>
  <c r="K65" i="36"/>
  <c r="K65" i="39" s="1"/>
  <c r="F65" i="39"/>
  <c r="M90" i="36"/>
  <c r="H90" i="39"/>
  <c r="K43" i="36"/>
  <c r="K43" i="39"/>
  <c r="F43" i="39"/>
  <c r="G18" i="39"/>
  <c r="L15" i="39"/>
  <c r="F8" i="39"/>
  <c r="K8" i="36"/>
  <c r="K8" i="39"/>
  <c r="J23" i="28"/>
  <c r="L5" i="39"/>
  <c r="P46" i="39"/>
  <c r="T46" i="39" s="1"/>
  <c r="T46" i="36"/>
  <c r="T21" i="36"/>
  <c r="S21" i="36"/>
  <c r="J16" i="41"/>
  <c r="T43" i="39"/>
  <c r="S43" i="39"/>
  <c r="G21" i="28"/>
  <c r="F43" i="42" s="1"/>
  <c r="M94" i="36"/>
  <c r="M94" i="39" s="1"/>
  <c r="T94" i="36"/>
  <c r="J113" i="25"/>
  <c r="H87" i="39"/>
  <c r="M87" i="36"/>
  <c r="M87" i="39" s="1"/>
  <c r="T48" i="36"/>
  <c r="S48" i="36"/>
  <c r="S98" i="36"/>
  <c r="T98" i="36"/>
  <c r="E47" i="39"/>
  <c r="U47" i="39" s="1"/>
  <c r="U47" i="36"/>
  <c r="F42" i="42"/>
  <c r="S25" i="39"/>
  <c r="F47" i="42"/>
  <c r="K16" i="41"/>
  <c r="T18" i="39"/>
  <c r="L18" i="39"/>
  <c r="G23" i="28"/>
  <c r="G16" i="41"/>
  <c r="L29" i="39"/>
  <c r="L36" i="39"/>
  <c r="G66" i="39"/>
  <c r="L66" i="36"/>
  <c r="L42" i="39"/>
  <c r="F102" i="39"/>
  <c r="T78" i="39"/>
  <c r="T63" i="36"/>
  <c r="S63" i="36"/>
  <c r="P63" i="39"/>
  <c r="T63" i="39" s="1"/>
  <c r="P61" i="39"/>
  <c r="T61" i="39" s="1"/>
  <c r="S61" i="36"/>
  <c r="T102" i="39"/>
  <c r="J23" i="36"/>
  <c r="J23" i="39" s="1"/>
  <c r="G23" i="36"/>
  <c r="G23" i="39" s="1"/>
  <c r="I23" i="36"/>
  <c r="I23" i="39" s="1"/>
  <c r="F23" i="36"/>
  <c r="F23" i="39" s="1"/>
  <c r="P23" i="36"/>
  <c r="Q23" i="36"/>
  <c r="Q23" i="39"/>
  <c r="E23" i="36"/>
  <c r="E23" i="39"/>
  <c r="U23" i="39" s="1"/>
  <c r="I4" i="36"/>
  <c r="N4" i="36" s="1"/>
  <c r="N4" i="39" s="1"/>
  <c r="O4" i="39" s="1"/>
  <c r="P4" i="36"/>
  <c r="T4" i="36"/>
  <c r="G4" i="36"/>
  <c r="G4" i="39"/>
  <c r="Q135" i="36"/>
  <c r="Q135" i="39"/>
  <c r="I135" i="36"/>
  <c r="I135" i="39"/>
  <c r="G135" i="36"/>
  <c r="G135" i="39"/>
  <c r="J135" i="36"/>
  <c r="J135" i="39"/>
  <c r="P135" i="36"/>
  <c r="F135" i="36"/>
  <c r="K135" i="36" s="1"/>
  <c r="K135" i="39" s="1"/>
  <c r="E135" i="36"/>
  <c r="E135" i="39"/>
  <c r="U135" i="39" s="1"/>
  <c r="H135" i="36"/>
  <c r="H135" i="39" s="1"/>
  <c r="J86" i="36"/>
  <c r="J86" i="39" s="1"/>
  <c r="P86" i="36"/>
  <c r="G86" i="36"/>
  <c r="G86" i="39"/>
  <c r="H86" i="36"/>
  <c r="M86" i="36"/>
  <c r="M86" i="39" s="1"/>
  <c r="F86" i="36"/>
  <c r="F86" i="39" s="1"/>
  <c r="I86" i="36"/>
  <c r="N86" i="36" s="1"/>
  <c r="N86" i="39" s="1"/>
  <c r="Q86" i="36"/>
  <c r="Q86" i="39"/>
  <c r="E86" i="36"/>
  <c r="E79" i="36"/>
  <c r="U79" i="36" s="1"/>
  <c r="Q79" i="36"/>
  <c r="Q79" i="39" s="1"/>
  <c r="H79" i="36"/>
  <c r="H79" i="39" s="1"/>
  <c r="I79" i="36"/>
  <c r="N79" i="36" s="1"/>
  <c r="N79" i="39" s="1"/>
  <c r="G79" i="36"/>
  <c r="J75" i="36"/>
  <c r="J75" i="39" s="1"/>
  <c r="Q75" i="36"/>
  <c r="Q75" i="39" s="1"/>
  <c r="I75" i="36"/>
  <c r="I75" i="39" s="1"/>
  <c r="F75" i="36"/>
  <c r="H75" i="36"/>
  <c r="M75" i="36"/>
  <c r="M75" i="39" s="1"/>
  <c r="H71" i="36"/>
  <c r="M71" i="36" s="1"/>
  <c r="M71" i="39" s="1"/>
  <c r="E71" i="36"/>
  <c r="U71" i="36"/>
  <c r="G71" i="36"/>
  <c r="L71" i="36"/>
  <c r="L71" i="39" s="1"/>
  <c r="P71" i="36"/>
  <c r="T71" i="36" s="1"/>
  <c r="I71" i="36"/>
  <c r="N71" i="36" s="1"/>
  <c r="N71" i="39" s="1"/>
  <c r="F71" i="36"/>
  <c r="K71" i="36"/>
  <c r="K71" i="39" s="1"/>
  <c r="J71" i="36"/>
  <c r="J71" i="39" s="1"/>
  <c r="Q71" i="36"/>
  <c r="Q71" i="39" s="1"/>
  <c r="H23" i="36"/>
  <c r="M23" i="36" s="1"/>
  <c r="M23" i="39" s="1"/>
  <c r="I63" i="39"/>
  <c r="Q184" i="39"/>
  <c r="J184" i="39"/>
  <c r="F79" i="36"/>
  <c r="F79" i="39" s="1"/>
  <c r="P79" i="36"/>
  <c r="N61" i="36"/>
  <c r="N61" i="39"/>
  <c r="P184" i="39"/>
  <c r="T184" i="39"/>
  <c r="N115" i="36"/>
  <c r="N115" i="39"/>
  <c r="I109" i="39"/>
  <c r="J79" i="36"/>
  <c r="J79" i="39" s="1"/>
  <c r="I110" i="39"/>
  <c r="N110" i="36"/>
  <c r="H114" i="39"/>
  <c r="M114" i="36"/>
  <c r="M114" i="39"/>
  <c r="T118" i="36"/>
  <c r="P118" i="39"/>
  <c r="S118" i="36"/>
  <c r="J236" i="39"/>
  <c r="Q236" i="39"/>
  <c r="H236" i="39"/>
  <c r="M236" i="39" s="1"/>
  <c r="F236" i="39"/>
  <c r="K236" i="39" s="1"/>
  <c r="I236" i="39"/>
  <c r="N236" i="39" s="1"/>
  <c r="E236" i="39"/>
  <c r="J34" i="36"/>
  <c r="J34" i="39"/>
  <c r="Q34" i="36"/>
  <c r="Q34" i="39"/>
  <c r="F34" i="36"/>
  <c r="K34" i="36"/>
  <c r="K34" i="39" s="1"/>
  <c r="E34" i="36"/>
  <c r="U34" i="36" s="1"/>
  <c r="I34" i="36"/>
  <c r="N34" i="36" s="1"/>
  <c r="N34" i="39" s="1"/>
  <c r="P34" i="36"/>
  <c r="T34" i="36"/>
  <c r="H34" i="36"/>
  <c r="G34" i="36"/>
  <c r="G34" i="39" s="1"/>
  <c r="I30" i="36"/>
  <c r="I30" i="39" s="1"/>
  <c r="F30" i="36"/>
  <c r="P55" i="36"/>
  <c r="T55" i="36"/>
  <c r="H55" i="36"/>
  <c r="M55" i="36"/>
  <c r="M55" i="39" s="1"/>
  <c r="G55" i="36"/>
  <c r="J50" i="36"/>
  <c r="J50" i="39"/>
  <c r="I50" i="36"/>
  <c r="J39" i="36"/>
  <c r="J39" i="39" s="1"/>
  <c r="G39" i="36"/>
  <c r="G39" i="39" s="1"/>
  <c r="P39" i="36"/>
  <c r="T39" i="36" s="1"/>
  <c r="J11" i="36"/>
  <c r="J11" i="39" s="1"/>
  <c r="F11" i="36"/>
  <c r="F11" i="39" s="1"/>
  <c r="Q11" i="39"/>
  <c r="H11" i="36"/>
  <c r="H11" i="39"/>
  <c r="H99" i="36"/>
  <c r="H99" i="39"/>
  <c r="F99" i="36"/>
  <c r="F99" i="39"/>
  <c r="I99" i="36"/>
  <c r="P99" i="36"/>
  <c r="T99" i="36" s="1"/>
  <c r="E99" i="36"/>
  <c r="G99" i="36"/>
  <c r="Q95" i="36"/>
  <c r="Q95" i="39" s="1"/>
  <c r="J95" i="36"/>
  <c r="J95" i="39" s="1"/>
  <c r="E105" i="36"/>
  <c r="H105" i="36"/>
  <c r="M105" i="36"/>
  <c r="F105" i="36"/>
  <c r="T119" i="39"/>
  <c r="M123" i="36"/>
  <c r="M123" i="39"/>
  <c r="E222" i="39"/>
  <c r="G196" i="39"/>
  <c r="L196" i="39" s="1"/>
  <c r="P196" i="39"/>
  <c r="S196" i="39" s="1"/>
  <c r="F196" i="39"/>
  <c r="K196" i="39" s="1"/>
  <c r="H196" i="39"/>
  <c r="M196" i="39" s="1"/>
  <c r="Q196" i="39"/>
  <c r="J196" i="39"/>
  <c r="I196" i="39"/>
  <c r="N196" i="39" s="1"/>
  <c r="E196" i="39"/>
  <c r="P217" i="39"/>
  <c r="H217" i="39"/>
  <c r="M217" i="39" s="1"/>
  <c r="J47" i="36"/>
  <c r="J47" i="39" s="1"/>
  <c r="I26" i="36"/>
  <c r="N26" i="36" s="1"/>
  <c r="F80" i="36"/>
  <c r="F80" i="39" s="1"/>
  <c r="M11" i="36"/>
  <c r="M11" i="39" s="1"/>
  <c r="S39" i="36"/>
  <c r="F71" i="39"/>
  <c r="S63" i="39"/>
  <c r="L86" i="36"/>
  <c r="F34" i="39"/>
  <c r="H75" i="39"/>
  <c r="S86" i="36"/>
  <c r="J127" i="36"/>
  <c r="J127" i="39" s="1"/>
  <c r="S19" i="39"/>
  <c r="T19" i="39"/>
  <c r="M90" i="39"/>
  <c r="N63" i="39"/>
  <c r="L17" i="39"/>
  <c r="N76" i="39"/>
  <c r="L38" i="39"/>
  <c r="T117" i="39"/>
  <c r="S117" i="39"/>
  <c r="E191" i="39"/>
  <c r="H191" i="39"/>
  <c r="M191" i="39"/>
  <c r="G191" i="39"/>
  <c r="L191" i="39"/>
  <c r="Q191" i="39"/>
  <c r="I103" i="36"/>
  <c r="N103" i="36" s="1"/>
  <c r="N103" i="39" s="1"/>
  <c r="Q103" i="36"/>
  <c r="Q103" i="39"/>
  <c r="P103" i="36"/>
  <c r="J103" i="36"/>
  <c r="J103" i="39" s="1"/>
  <c r="J91" i="36"/>
  <c r="J91" i="39" s="1"/>
  <c r="F91" i="36"/>
  <c r="K91" i="36" s="1"/>
  <c r="K91" i="39" s="1"/>
  <c r="G31" i="36"/>
  <c r="G31" i="39"/>
  <c r="H31" i="36"/>
  <c r="J31" i="36"/>
  <c r="J31" i="39" s="1"/>
  <c r="P31" i="36"/>
  <c r="T31" i="36" s="1"/>
  <c r="F27" i="36"/>
  <c r="F27" i="39" s="1"/>
  <c r="I27" i="36"/>
  <c r="I27" i="39" s="1"/>
  <c r="E27" i="36"/>
  <c r="U27" i="36" s="1"/>
  <c r="G27" i="36"/>
  <c r="G27" i="39" s="1"/>
  <c r="Q42" i="36"/>
  <c r="Q42" i="39" s="1"/>
  <c r="H42" i="36"/>
  <c r="H42" i="39" s="1"/>
  <c r="I42" i="36"/>
  <c r="N42" i="36" s="1"/>
  <c r="N42" i="39" s="1"/>
  <c r="J42" i="36"/>
  <c r="J42" i="39"/>
  <c r="G22" i="36"/>
  <c r="G22" i="39"/>
  <c r="P22" i="36"/>
  <c r="T22" i="36"/>
  <c r="P22" i="39"/>
  <c r="S22" i="39"/>
  <c r="Q22" i="39"/>
  <c r="E22" i="36"/>
  <c r="E22" i="39" s="1"/>
  <c r="U22" i="39" s="1"/>
  <c r="H22" i="36"/>
  <c r="J22" i="36"/>
  <c r="J22" i="39" s="1"/>
  <c r="I22" i="36"/>
  <c r="Q13" i="39"/>
  <c r="J13" i="36"/>
  <c r="J13" i="39" s="1"/>
  <c r="G13" i="36"/>
  <c r="G13" i="39" s="1"/>
  <c r="I83" i="36"/>
  <c r="N83" i="36" s="1"/>
  <c r="E83" i="36"/>
  <c r="U83" i="36" s="1"/>
  <c r="H35" i="36"/>
  <c r="F35" i="36"/>
  <c r="K35" i="36"/>
  <c r="K35" i="39" s="1"/>
  <c r="J35" i="36"/>
  <c r="J35" i="39" s="1"/>
  <c r="Q35" i="36"/>
  <c r="Q35" i="39" s="1"/>
  <c r="I6" i="36"/>
  <c r="N6" i="36" s="1"/>
  <c r="N6" i="39" s="1"/>
  <c r="G6" i="36"/>
  <c r="G6" i="39"/>
  <c r="J6" i="36"/>
  <c r="J6" i="39"/>
  <c r="S103" i="36"/>
  <c r="L13" i="39"/>
  <c r="L22" i="39"/>
  <c r="E138" i="39"/>
  <c r="U138" i="39"/>
  <c r="L39" i="39"/>
  <c r="T21" i="39"/>
  <c r="S21" i="39"/>
  <c r="L46" i="39"/>
  <c r="S101" i="39"/>
  <c r="G40" i="42"/>
  <c r="F223" i="39"/>
  <c r="K223" i="39" s="1"/>
  <c r="J223" i="39"/>
  <c r="I187" i="39"/>
  <c r="N187" i="39" s="1"/>
  <c r="E187" i="39"/>
  <c r="P187" i="39"/>
  <c r="S187" i="39"/>
  <c r="J187" i="39"/>
  <c r="Q187" i="39"/>
  <c r="G187" i="39"/>
  <c r="L187" i="39"/>
  <c r="H187" i="39"/>
  <c r="M187" i="39"/>
  <c r="F187" i="39"/>
  <c r="K187" i="39"/>
  <c r="S107" i="39"/>
  <c r="F185" i="39"/>
  <c r="K185" i="39" s="1"/>
  <c r="J185" i="39"/>
  <c r="Q185" i="39"/>
  <c r="E126" i="39"/>
  <c r="U126" i="39" s="1"/>
  <c r="L125" i="39"/>
  <c r="L127" i="39"/>
  <c r="K126" i="36"/>
  <c r="K126" i="39"/>
  <c r="L129" i="39"/>
  <c r="L31" i="39"/>
  <c r="S61" i="39"/>
  <c r="N109" i="39"/>
  <c r="L23" i="39"/>
  <c r="I6" i="39"/>
  <c r="L4" i="39"/>
  <c r="O72" i="36"/>
  <c r="L32" i="39"/>
  <c r="E111" i="39"/>
  <c r="U111" i="39"/>
  <c r="U111" i="36"/>
  <c r="H115" i="39"/>
  <c r="M115" i="36"/>
  <c r="T25" i="36"/>
  <c r="S25" i="36"/>
  <c r="G12" i="39"/>
  <c r="S110" i="39"/>
  <c r="T110" i="39"/>
  <c r="S97" i="36"/>
  <c r="T97" i="36"/>
  <c r="S113" i="36"/>
  <c r="T113" i="36"/>
  <c r="P113" i="39"/>
  <c r="S113" i="39"/>
  <c r="G155" i="39"/>
  <c r="L155" i="39"/>
  <c r="I155" i="39"/>
  <c r="N155" i="39"/>
  <c r="Q155" i="39"/>
  <c r="F155" i="39"/>
  <c r="K155" i="39" s="1"/>
  <c r="P155" i="39"/>
  <c r="J155" i="39"/>
  <c r="H14" i="39"/>
  <c r="M14" i="36"/>
  <c r="E117" i="39"/>
  <c r="U117" i="39" s="1"/>
  <c r="U117" i="36"/>
  <c r="T66" i="39"/>
  <c r="S66" i="39"/>
  <c r="G98" i="39"/>
  <c r="L98" i="36"/>
  <c r="L98" i="39" s="1"/>
  <c r="P35" i="39"/>
  <c r="S35" i="39" s="1"/>
  <c r="S65" i="39"/>
  <c r="S35" i="36"/>
  <c r="G117" i="39"/>
  <c r="F123" i="39"/>
  <c r="J153" i="39"/>
  <c r="F153" i="39"/>
  <c r="K153" i="39"/>
  <c r="L27" i="39"/>
  <c r="L12" i="39"/>
  <c r="M115" i="39"/>
  <c r="L34" i="39"/>
  <c r="F35" i="51"/>
  <c r="F2" i="51"/>
  <c r="G115" i="38"/>
  <c r="F12" i="36"/>
  <c r="K11" i="36"/>
  <c r="K11" i="39"/>
  <c r="P23" i="39"/>
  <c r="H71" i="39"/>
  <c r="I4" i="39"/>
  <c r="P71" i="39"/>
  <c r="M99" i="36"/>
  <c r="M99" i="39"/>
  <c r="P4" i="39"/>
  <c r="I103" i="39"/>
  <c r="S4" i="36"/>
  <c r="U55" i="36"/>
  <c r="E55" i="39"/>
  <c r="U55" i="39"/>
  <c r="H15" i="39"/>
  <c r="M15" i="36"/>
  <c r="K7" i="36"/>
  <c r="K7" i="39"/>
  <c r="F7" i="39"/>
  <c r="F125" i="39"/>
  <c r="K125" i="36"/>
  <c r="K125" i="39"/>
  <c r="J54" i="36"/>
  <c r="J54" i="39"/>
  <c r="Q54" i="36"/>
  <c r="Q54" i="39"/>
  <c r="H54" i="36"/>
  <c r="P54" i="36"/>
  <c r="G54" i="36"/>
  <c r="E54" i="36"/>
  <c r="J238" i="39"/>
  <c r="P238" i="39"/>
  <c r="T238" i="39" s="1"/>
  <c r="F238" i="39"/>
  <c r="K238" i="39" s="1"/>
  <c r="I238" i="39"/>
  <c r="N238" i="39" s="1"/>
  <c r="E238" i="39"/>
  <c r="F206" i="39"/>
  <c r="K206" i="39" s="1"/>
  <c r="Q206" i="39"/>
  <c r="E206" i="39"/>
  <c r="I194" i="39"/>
  <c r="N194" i="39" s="1"/>
  <c r="P194" i="39"/>
  <c r="S194" i="39" s="1"/>
  <c r="E194" i="39"/>
  <c r="F194" i="39"/>
  <c r="K194" i="39" s="1"/>
  <c r="Q186" i="39"/>
  <c r="G186" i="39"/>
  <c r="L186" i="39"/>
  <c r="P186" i="39"/>
  <c r="F186" i="39"/>
  <c r="K186" i="39" s="1"/>
  <c r="E186" i="39"/>
  <c r="I186" i="39"/>
  <c r="N186" i="39" s="1"/>
  <c r="J186" i="39"/>
  <c r="F174" i="39"/>
  <c r="K174" i="39" s="1"/>
  <c r="E174" i="39"/>
  <c r="P174" i="39"/>
  <c r="Q174" i="39"/>
  <c r="J174" i="39"/>
  <c r="H174" i="39"/>
  <c r="M174" i="39" s="1"/>
  <c r="P162" i="39"/>
  <c r="T162" i="39" s="1"/>
  <c r="J162" i="39"/>
  <c r="Q150" i="39"/>
  <c r="H150" i="39"/>
  <c r="M150" i="39" s="1"/>
  <c r="F150" i="39"/>
  <c r="K150" i="39" s="1"/>
  <c r="J150" i="39"/>
  <c r="G28" i="36"/>
  <c r="G28" i="39"/>
  <c r="P28" i="36"/>
  <c r="E28" i="36"/>
  <c r="I28" i="36"/>
  <c r="H28" i="36"/>
  <c r="Q20" i="36"/>
  <c r="Q20" i="39"/>
  <c r="E20" i="36"/>
  <c r="H132" i="36"/>
  <c r="P132" i="36"/>
  <c r="P132" i="39"/>
  <c r="S132" i="39" s="1"/>
  <c r="E15" i="39"/>
  <c r="U15" i="39" s="1"/>
  <c r="S83" i="39"/>
  <c r="T83" i="39"/>
  <c r="H47" i="39"/>
  <c r="I102" i="39"/>
  <c r="N102" i="36"/>
  <c r="N102" i="39" s="1"/>
  <c r="F63" i="39"/>
  <c r="K63" i="36"/>
  <c r="K63" i="39"/>
  <c r="U131" i="36"/>
  <c r="E131" i="39"/>
  <c r="U131" i="39" s="1"/>
  <c r="K57" i="36"/>
  <c r="K57" i="39" s="1"/>
  <c r="F57" i="39"/>
  <c r="P206" i="39"/>
  <c r="S206" i="39" s="1"/>
  <c r="U97" i="36"/>
  <c r="E97" i="39"/>
  <c r="U97" i="39" s="1"/>
  <c r="I101" i="39"/>
  <c r="N101" i="36"/>
  <c r="N101" i="39"/>
  <c r="I16" i="36"/>
  <c r="T109" i="36"/>
  <c r="S109" i="36"/>
  <c r="P109" i="39"/>
  <c r="S94" i="36"/>
  <c r="P94" i="39"/>
  <c r="T94" i="39" s="1"/>
  <c r="N46" i="36"/>
  <c r="N46" i="39" s="1"/>
  <c r="I46" i="39"/>
  <c r="H95" i="39"/>
  <c r="M95" i="36"/>
  <c r="U113" i="36"/>
  <c r="E113" i="39"/>
  <c r="U113" i="39" s="1"/>
  <c r="P234" i="39"/>
  <c r="I234" i="39"/>
  <c r="N234" i="39" s="1"/>
  <c r="G234" i="39"/>
  <c r="L234" i="39" s="1"/>
  <c r="H226" i="39"/>
  <c r="M226" i="39" s="1"/>
  <c r="J226" i="39"/>
  <c r="Q226" i="39"/>
  <c r="I226" i="39"/>
  <c r="N226" i="39" s="1"/>
  <c r="G226" i="39"/>
  <c r="L226" i="39" s="1"/>
  <c r="O226" i="39" s="1"/>
  <c r="G214" i="39"/>
  <c r="L214" i="39" s="1"/>
  <c r="I214" i="39"/>
  <c r="N214" i="39" s="1"/>
  <c r="J214" i="39"/>
  <c r="E214" i="39"/>
  <c r="F202" i="39"/>
  <c r="K202" i="39" s="1"/>
  <c r="P202" i="39"/>
  <c r="T202" i="39" s="1"/>
  <c r="P182" i="39"/>
  <c r="F182" i="39"/>
  <c r="K182" i="39"/>
  <c r="E182" i="39"/>
  <c r="I182" i="39"/>
  <c r="N182" i="39" s="1"/>
  <c r="I158" i="39"/>
  <c r="N158" i="39" s="1"/>
  <c r="P158" i="39"/>
  <c r="S158" i="39" s="1"/>
  <c r="H158" i="39"/>
  <c r="M158" i="39" s="1"/>
  <c r="G158" i="39"/>
  <c r="L158" i="39" s="1"/>
  <c r="P146" i="39"/>
  <c r="F146" i="39"/>
  <c r="K146" i="39" s="1"/>
  <c r="I146" i="39"/>
  <c r="N146" i="39" s="1"/>
  <c r="Q146" i="39"/>
  <c r="J51" i="36"/>
  <c r="J51" i="39" s="1"/>
  <c r="E51" i="36"/>
  <c r="P44" i="36"/>
  <c r="T44" i="36"/>
  <c r="E44" i="36"/>
  <c r="F44" i="36"/>
  <c r="H44" i="36"/>
  <c r="M44" i="36"/>
  <c r="I44" i="36"/>
  <c r="J32" i="36"/>
  <c r="J32" i="39" s="1"/>
  <c r="H32" i="36"/>
  <c r="F24" i="36"/>
  <c r="H24" i="36"/>
  <c r="J128" i="36"/>
  <c r="J128" i="39" s="1"/>
  <c r="Q128" i="36"/>
  <c r="Q128" i="39" s="1"/>
  <c r="M104" i="36"/>
  <c r="M104" i="39" s="1"/>
  <c r="H104" i="39"/>
  <c r="H85" i="36"/>
  <c r="P85" i="36"/>
  <c r="P85" i="39" s="1"/>
  <c r="J85" i="36"/>
  <c r="J85" i="39" s="1"/>
  <c r="Q194" i="39"/>
  <c r="N99" i="36"/>
  <c r="N99" i="39"/>
  <c r="I99" i="39"/>
  <c r="Q158" i="39"/>
  <c r="K86" i="36"/>
  <c r="K86" i="39"/>
  <c r="G81" i="36"/>
  <c r="G81" i="39"/>
  <c r="E30" i="39"/>
  <c r="U30" i="39"/>
  <c r="U29" i="36"/>
  <c r="J44" i="36"/>
  <c r="J44" i="39" s="1"/>
  <c r="G174" i="39"/>
  <c r="L174" i="39" s="1"/>
  <c r="Q238" i="39"/>
  <c r="I121" i="39"/>
  <c r="S121" i="39"/>
  <c r="T121" i="39"/>
  <c r="J158" i="39"/>
  <c r="I202" i="39"/>
  <c r="N202" i="39" s="1"/>
  <c r="G150" i="39"/>
  <c r="L150" i="39" s="1"/>
  <c r="P218" i="39"/>
  <c r="T218" i="39" s="1"/>
  <c r="I54" i="36"/>
  <c r="K31" i="36"/>
  <c r="K31" i="39" s="1"/>
  <c r="F31" i="39"/>
  <c r="M48" i="36"/>
  <c r="M48" i="39"/>
  <c r="H48" i="39"/>
  <c r="F162" i="39"/>
  <c r="K162" i="39" s="1"/>
  <c r="F46" i="39"/>
  <c r="K46" i="36"/>
  <c r="K46" i="39"/>
  <c r="L14" i="36"/>
  <c r="L14" i="39"/>
  <c r="G14" i="39"/>
  <c r="S105" i="36"/>
  <c r="P105" i="39"/>
  <c r="U118" i="36"/>
  <c r="E118" i="39"/>
  <c r="U118" i="39"/>
  <c r="H98" i="39"/>
  <c r="M98" i="36"/>
  <c r="M98" i="39" s="1"/>
  <c r="M113" i="36"/>
  <c r="M113" i="39" s="1"/>
  <c r="H113" i="39"/>
  <c r="F230" i="39"/>
  <c r="K230" i="39" s="1"/>
  <c r="Q230" i="39"/>
  <c r="H230" i="39"/>
  <c r="M230" i="39" s="1"/>
  <c r="J230" i="39"/>
  <c r="G230" i="39"/>
  <c r="L230" i="39"/>
  <c r="I230" i="39"/>
  <c r="N230" i="39"/>
  <c r="P230" i="39"/>
  <c r="S230" i="39"/>
  <c r="H222" i="39"/>
  <c r="M222" i="39"/>
  <c r="G222" i="39"/>
  <c r="L222" i="39"/>
  <c r="J222" i="39"/>
  <c r="F222" i="39"/>
  <c r="K222" i="39" s="1"/>
  <c r="Q222" i="39"/>
  <c r="P222" i="39"/>
  <c r="T222" i="39" s="1"/>
  <c r="H210" i="39"/>
  <c r="M210" i="39" s="1"/>
  <c r="J210" i="39"/>
  <c r="Q210" i="39"/>
  <c r="Q198" i="39"/>
  <c r="E198" i="39"/>
  <c r="F198" i="39"/>
  <c r="K198" i="39" s="1"/>
  <c r="G190" i="39"/>
  <c r="L190" i="39" s="1"/>
  <c r="I190" i="39"/>
  <c r="N190" i="39" s="1"/>
  <c r="J190" i="39"/>
  <c r="G178" i="39"/>
  <c r="L178" i="39" s="1"/>
  <c r="I178" i="39"/>
  <c r="N178" i="39" s="1"/>
  <c r="F178" i="39"/>
  <c r="K178" i="39" s="1"/>
  <c r="G166" i="39"/>
  <c r="L166" i="39" s="1"/>
  <c r="Q166" i="39"/>
  <c r="F166" i="39"/>
  <c r="K166" i="39" s="1"/>
  <c r="Q154" i="39"/>
  <c r="P154" i="39"/>
  <c r="S154" i="39" s="1"/>
  <c r="H154" i="39"/>
  <c r="M154" i="39" s="1"/>
  <c r="J154" i="39"/>
  <c r="G154" i="39"/>
  <c r="L154" i="39"/>
  <c r="O154" i="39" s="1"/>
  <c r="E142" i="39"/>
  <c r="H142" i="39"/>
  <c r="M142" i="39" s="1"/>
  <c r="O142" i="39" s="1"/>
  <c r="P142" i="39"/>
  <c r="E40" i="36"/>
  <c r="H40" i="36"/>
  <c r="J40" i="36"/>
  <c r="J40" i="39" s="1"/>
  <c r="Q40" i="36"/>
  <c r="Q40" i="39" s="1"/>
  <c r="G40" i="36"/>
  <c r="F40" i="36"/>
  <c r="I40" i="36"/>
  <c r="P89" i="36"/>
  <c r="G89" i="36"/>
  <c r="H89" i="36"/>
  <c r="H89" i="39"/>
  <c r="F77" i="36"/>
  <c r="F77" i="39"/>
  <c r="E77" i="36"/>
  <c r="F158" i="39"/>
  <c r="K158" i="39" s="1"/>
  <c r="G134" i="39"/>
  <c r="F154" i="39"/>
  <c r="K154" i="39"/>
  <c r="I222" i="39"/>
  <c r="N222" i="39"/>
  <c r="I132" i="36"/>
  <c r="L66" i="39"/>
  <c r="F28" i="36"/>
  <c r="P40" i="36"/>
  <c r="K4" i="36"/>
  <c r="K4" i="39"/>
  <c r="F4" i="39"/>
  <c r="M38" i="36"/>
  <c r="M38" i="39" s="1"/>
  <c r="H38" i="39"/>
  <c r="F214" i="39"/>
  <c r="K214" i="39" s="1"/>
  <c r="H238" i="39"/>
  <c r="M238" i="39" s="1"/>
  <c r="I174" i="39"/>
  <c r="N174" i="39" s="1"/>
  <c r="O174" i="39" s="1"/>
  <c r="G238" i="39"/>
  <c r="L238" i="39"/>
  <c r="N118" i="36"/>
  <c r="N118" i="39"/>
  <c r="H186" i="39"/>
  <c r="M186" i="39"/>
  <c r="O186" i="39" s="1"/>
  <c r="F190" i="39"/>
  <c r="K190" i="39" s="1"/>
  <c r="I142" i="39"/>
  <c r="N142" i="39" s="1"/>
  <c r="E166" i="39"/>
  <c r="N66" i="36"/>
  <c r="N66" i="39"/>
  <c r="I66" i="39"/>
  <c r="G91" i="39"/>
  <c r="L91" i="36"/>
  <c r="K110" i="36"/>
  <c r="K110" i="39" s="1"/>
  <c r="F110" i="39"/>
  <c r="M110" i="36"/>
  <c r="M110" i="39"/>
  <c r="H110" i="39"/>
  <c r="J206" i="39"/>
  <c r="F54" i="36"/>
  <c r="T90" i="36"/>
  <c r="P90" i="39"/>
  <c r="T90" i="39"/>
  <c r="S47" i="36"/>
  <c r="P47" i="39"/>
  <c r="T47" i="36"/>
  <c r="N48" i="36"/>
  <c r="N48" i="39" s="1"/>
  <c r="I48" i="39"/>
  <c r="O61" i="39"/>
  <c r="P55" i="39"/>
  <c r="S55" i="39" s="1"/>
  <c r="I45" i="39"/>
  <c r="N45" i="36"/>
  <c r="N45" i="39"/>
  <c r="O45" i="39" s="1"/>
  <c r="F88" i="39"/>
  <c r="K88" i="36"/>
  <c r="K88" i="39"/>
  <c r="N98" i="36"/>
  <c r="I98" i="39"/>
  <c r="H122" i="39"/>
  <c r="M122" i="36"/>
  <c r="L57" i="36"/>
  <c r="G57" i="39"/>
  <c r="T12" i="36"/>
  <c r="S12" i="36"/>
  <c r="G48" i="39"/>
  <c r="L48" i="36"/>
  <c r="L48" i="39" s="1"/>
  <c r="K109" i="36"/>
  <c r="K109" i="39" s="1"/>
  <c r="F109" i="39"/>
  <c r="S44" i="36"/>
  <c r="P44" i="39"/>
  <c r="U22" i="36"/>
  <c r="K99" i="36"/>
  <c r="K99" i="39" s="1"/>
  <c r="I34" i="39"/>
  <c r="O68" i="36"/>
  <c r="T87" i="39"/>
  <c r="S87" i="39"/>
  <c r="T68" i="39"/>
  <c r="E65" i="39"/>
  <c r="U65" i="39"/>
  <c r="U65" i="36"/>
  <c r="N64" i="36"/>
  <c r="N64" i="39" s="1"/>
  <c r="I64" i="39"/>
  <c r="T15" i="36"/>
  <c r="S15" i="36"/>
  <c r="P15" i="39"/>
  <c r="M32" i="36"/>
  <c r="M32" i="39" s="1"/>
  <c r="H32" i="39"/>
  <c r="G113" i="39"/>
  <c r="L113" i="36"/>
  <c r="H105" i="39"/>
  <c r="O86" i="36"/>
  <c r="I79" i="39"/>
  <c r="T7" i="39"/>
  <c r="N28" i="36"/>
  <c r="I28" i="39"/>
  <c r="E28" i="39"/>
  <c r="U28" i="39"/>
  <c r="U28" i="36"/>
  <c r="G40" i="39"/>
  <c r="L40" i="36"/>
  <c r="G105" i="39"/>
  <c r="L105" i="36"/>
  <c r="L105" i="39"/>
  <c r="G121" i="39"/>
  <c r="L121" i="36"/>
  <c r="L121" i="39" s="1"/>
  <c r="O121" i="39" s="1"/>
  <c r="M121" i="36"/>
  <c r="M121" i="39" s="1"/>
  <c r="H121" i="39"/>
  <c r="K83" i="36"/>
  <c r="K83" i="39"/>
  <c r="F83" i="39"/>
  <c r="S68" i="36"/>
  <c r="T68" i="36"/>
  <c r="L6" i="36"/>
  <c r="E83" i="39"/>
  <c r="U83" i="39"/>
  <c r="E71" i="39"/>
  <c r="U71" i="39"/>
  <c r="L47" i="36"/>
  <c r="L47" i="39"/>
  <c r="G47" i="39"/>
  <c r="N12" i="36"/>
  <c r="I12" i="39"/>
  <c r="E26" i="39"/>
  <c r="U26" i="39" s="1"/>
  <c r="U26" i="36"/>
  <c r="F101" i="39"/>
  <c r="K101" i="36"/>
  <c r="K101" i="39" s="1"/>
  <c r="T83" i="36"/>
  <c r="S83" i="36"/>
  <c r="N90" i="36"/>
  <c r="N90" i="39" s="1"/>
  <c r="O90" i="39" s="1"/>
  <c r="I90" i="39"/>
  <c r="U44" i="36"/>
  <c r="E44" i="39"/>
  <c r="U44" i="39"/>
  <c r="Q229" i="39"/>
  <c r="P165" i="39"/>
  <c r="T165" i="39" s="1"/>
  <c r="I165" i="39"/>
  <c r="N165" i="39" s="1"/>
  <c r="G169" i="39"/>
  <c r="L169" i="39" s="1"/>
  <c r="G153" i="39"/>
  <c r="L153" i="39" s="1"/>
  <c r="P153" i="39"/>
  <c r="S153" i="39" s="1"/>
  <c r="P177" i="39"/>
  <c r="E177" i="39"/>
  <c r="E181" i="39"/>
  <c r="Q181" i="39"/>
  <c r="I221" i="39"/>
  <c r="N221" i="39" s="1"/>
  <c r="J28" i="36"/>
  <c r="J28" i="39" s="1"/>
  <c r="Q173" i="39"/>
  <c r="G173" i="39"/>
  <c r="L173" i="39" s="1"/>
  <c r="O173" i="39" s="1"/>
  <c r="H161" i="39"/>
  <c r="M161" i="39" s="1"/>
  <c r="E221" i="39"/>
  <c r="J233" i="39"/>
  <c r="H201" i="39"/>
  <c r="M201" i="39" s="1"/>
  <c r="O201" i="39" s="1"/>
  <c r="P157" i="39"/>
  <c r="S157" i="39" s="1"/>
  <c r="F145" i="39"/>
  <c r="K145" i="39" s="1"/>
  <c r="Q233" i="39"/>
  <c r="F237" i="39"/>
  <c r="K237" i="39" s="1"/>
  <c r="Q217" i="39"/>
  <c r="Q197" i="39"/>
  <c r="I209" i="39"/>
  <c r="N209" i="39" s="1"/>
  <c r="E213" i="39"/>
  <c r="I217" i="39"/>
  <c r="N217" i="39" s="1"/>
  <c r="O217" i="39" s="1"/>
  <c r="Q205" i="39"/>
  <c r="F209" i="39"/>
  <c r="K209" i="39" s="1"/>
  <c r="P20" i="36"/>
  <c r="P32" i="36"/>
  <c r="P205" i="39"/>
  <c r="S205" i="39" s="1"/>
  <c r="J213" i="39"/>
  <c r="G149" i="39"/>
  <c r="L149" i="39" s="1"/>
  <c r="O149" i="39" s="1"/>
  <c r="J189" i="39"/>
  <c r="E24" i="36"/>
  <c r="P24" i="36"/>
  <c r="P24" i="39"/>
  <c r="J24" i="36"/>
  <c r="J24" i="39"/>
  <c r="F20" i="36"/>
  <c r="E229" i="39"/>
  <c r="Q169" i="39"/>
  <c r="J165" i="39"/>
  <c r="I169" i="39"/>
  <c r="N169" i="39" s="1"/>
  <c r="O169" i="39" s="1"/>
  <c r="F141" i="39"/>
  <c r="K141" i="39" s="1"/>
  <c r="I153" i="39"/>
  <c r="N153" i="39" s="1"/>
  <c r="O153" i="39" s="1"/>
  <c r="F177" i="39"/>
  <c r="K177" i="39" s="1"/>
  <c r="G181" i="39"/>
  <c r="L181" i="39" s="1"/>
  <c r="O181" i="39" s="1"/>
  <c r="J181" i="39"/>
  <c r="J221" i="39"/>
  <c r="P221" i="39"/>
  <c r="F173" i="39"/>
  <c r="K173" i="39" s="1"/>
  <c r="G161" i="39"/>
  <c r="L161" i="39" s="1"/>
  <c r="P161" i="39"/>
  <c r="S161" i="39"/>
  <c r="P233" i="39"/>
  <c r="S233" i="39"/>
  <c r="H233" i="39"/>
  <c r="M233" i="39"/>
  <c r="O233" i="39" s="1"/>
  <c r="F201" i="39"/>
  <c r="K201" i="39" s="1"/>
  <c r="P201" i="39"/>
  <c r="T201" i="39" s="1"/>
  <c r="Q157" i="39"/>
  <c r="G157" i="39"/>
  <c r="L157" i="39" s="1"/>
  <c r="Q145" i="39"/>
  <c r="F233" i="39"/>
  <c r="K233" i="39"/>
  <c r="Q237" i="39"/>
  <c r="P213" i="39"/>
  <c r="T213" i="39" s="1"/>
  <c r="P197" i="39"/>
  <c r="S197" i="39" s="1"/>
  <c r="J217" i="39"/>
  <c r="E205" i="39"/>
  <c r="P237" i="39"/>
  <c r="G209" i="39"/>
  <c r="L209" i="39"/>
  <c r="Q209" i="39"/>
  <c r="I20" i="36"/>
  <c r="I51" i="36"/>
  <c r="N51" i="36"/>
  <c r="H193" i="39"/>
  <c r="M193" i="39"/>
  <c r="P51" i="36"/>
  <c r="E32" i="36"/>
  <c r="P209" i="39"/>
  <c r="F217" i="39"/>
  <c r="K217" i="39" s="1"/>
  <c r="E149" i="39"/>
  <c r="H141" i="39"/>
  <c r="M141" i="39" s="1"/>
  <c r="I24" i="36"/>
  <c r="G44" i="36"/>
  <c r="G44" i="39" s="1"/>
  <c r="Q44" i="36"/>
  <c r="Q44" i="39" s="1"/>
  <c r="F32" i="36"/>
  <c r="Q149" i="39"/>
  <c r="J157" i="39"/>
  <c r="F229" i="39"/>
  <c r="K229" i="39" s="1"/>
  <c r="Q177" i="39"/>
  <c r="H177" i="39"/>
  <c r="M177" i="39" s="1"/>
  <c r="F181" i="39"/>
  <c r="K181" i="39" s="1"/>
  <c r="G221" i="39"/>
  <c r="L221" i="39" s="1"/>
  <c r="J173" i="39"/>
  <c r="P173" i="39"/>
  <c r="T173" i="39"/>
  <c r="Q161" i="39"/>
  <c r="J161" i="39"/>
  <c r="E161" i="39"/>
  <c r="E233" i="39"/>
  <c r="G201" i="39"/>
  <c r="L201" i="39"/>
  <c r="E201" i="39"/>
  <c r="E145" i="39"/>
  <c r="I237" i="39"/>
  <c r="N237" i="39"/>
  <c r="H237" i="39"/>
  <c r="M237" i="39" s="1"/>
  <c r="J229" i="39"/>
  <c r="H205" i="39"/>
  <c r="M205" i="39"/>
  <c r="H213" i="39"/>
  <c r="M213" i="39"/>
  <c r="O213" i="39" s="1"/>
  <c r="I213" i="39"/>
  <c r="N213" i="39" s="1"/>
  <c r="G205" i="39"/>
  <c r="L205" i="39" s="1"/>
  <c r="P229" i="39"/>
  <c r="S229" i="39" s="1"/>
  <c r="H209" i="39"/>
  <c r="M209" i="39" s="1"/>
  <c r="J20" i="36"/>
  <c r="J20" i="39" s="1"/>
  <c r="Q51" i="36"/>
  <c r="Q51" i="39" s="1"/>
  <c r="G51" i="36"/>
  <c r="Q32" i="36"/>
  <c r="Q32" i="39"/>
  <c r="E209" i="39"/>
  <c r="J149" i="39"/>
  <c r="P149" i="39"/>
  <c r="Q24" i="36"/>
  <c r="Q24" i="39" s="1"/>
  <c r="Q36" i="36"/>
  <c r="Q36" i="39" s="1"/>
  <c r="H51" i="36"/>
  <c r="F51" i="36"/>
  <c r="U77" i="36"/>
  <c r="E77" i="39"/>
  <c r="U77" i="39"/>
  <c r="E34" i="39"/>
  <c r="U34" i="39"/>
  <c r="I83" i="39"/>
  <c r="U81" i="36"/>
  <c r="E81" i="39"/>
  <c r="U81" i="39"/>
  <c r="M14" i="39"/>
  <c r="N83" i="39"/>
  <c r="O83" i="39" s="1"/>
  <c r="O83" i="36"/>
  <c r="I22" i="39"/>
  <c r="N22" i="36"/>
  <c r="N22" i="39" s="1"/>
  <c r="S31" i="36"/>
  <c r="P31" i="39"/>
  <c r="T31" i="39"/>
  <c r="T4" i="39"/>
  <c r="S4" i="39"/>
  <c r="G99" i="39"/>
  <c r="L99" i="36"/>
  <c r="G55" i="39"/>
  <c r="L55" i="36"/>
  <c r="L55" i="39" s="1"/>
  <c r="O55" i="39" s="1"/>
  <c r="P79" i="39"/>
  <c r="S79" i="36"/>
  <c r="C17" i="41"/>
  <c r="M46" i="39"/>
  <c r="M101" i="39"/>
  <c r="P95" i="39"/>
  <c r="T95" i="39" s="1"/>
  <c r="S95" i="36"/>
  <c r="T95" i="36"/>
  <c r="H44" i="39"/>
  <c r="S85" i="36"/>
  <c r="G79" i="39"/>
  <c r="L79" i="36"/>
  <c r="L79" i="39"/>
  <c r="U105" i="36"/>
  <c r="E105" i="39"/>
  <c r="U105" i="39" s="1"/>
  <c r="N110" i="39"/>
  <c r="T97" i="39"/>
  <c r="M93" i="39"/>
  <c r="O93" i="39" s="1"/>
  <c r="O93" i="36"/>
  <c r="L80" i="39"/>
  <c r="H45" i="42"/>
  <c r="I18" i="41" s="1"/>
  <c r="I17" i="34" s="1"/>
  <c r="H42" i="42"/>
  <c r="J42" i="42"/>
  <c r="H43" i="42"/>
  <c r="G18" i="41"/>
  <c r="G46" i="42"/>
  <c r="H46" i="42"/>
  <c r="J18" i="41"/>
  <c r="J17" i="34" s="1"/>
  <c r="H44" i="42"/>
  <c r="H18" i="41" s="1"/>
  <c r="H17" i="34" s="1"/>
  <c r="H41" i="42"/>
  <c r="E18" i="41"/>
  <c r="E17" i="34" s="1"/>
  <c r="J9" i="36"/>
  <c r="J9" i="39" s="1"/>
  <c r="H9" i="36"/>
  <c r="I9" i="36"/>
  <c r="P9" i="36"/>
  <c r="F9" i="36"/>
  <c r="E9" i="36"/>
  <c r="Q9" i="36"/>
  <c r="Q9" i="39"/>
  <c r="G9" i="36"/>
  <c r="I124" i="36"/>
  <c r="J124" i="36"/>
  <c r="J124" i="39"/>
  <c r="F124" i="36"/>
  <c r="K124" i="36"/>
  <c r="K124" i="39" s="1"/>
  <c r="G124" i="36"/>
  <c r="G124" i="39" s="1"/>
  <c r="P124" i="36"/>
  <c r="G120" i="36"/>
  <c r="E120" i="36"/>
  <c r="I120" i="36"/>
  <c r="H120" i="36"/>
  <c r="M120" i="36" s="1"/>
  <c r="M120" i="39" s="1"/>
  <c r="P120" i="36"/>
  <c r="G116" i="36"/>
  <c r="I116" i="36"/>
  <c r="P116" i="36"/>
  <c r="S116" i="36"/>
  <c r="F112" i="36"/>
  <c r="P112" i="36"/>
  <c r="H112" i="36"/>
  <c r="G112" i="36"/>
  <c r="J112" i="36"/>
  <c r="J112" i="39"/>
  <c r="Q112" i="36"/>
  <c r="Q112" i="39"/>
  <c r="P108" i="36"/>
  <c r="F108" i="36"/>
  <c r="I108" i="36"/>
  <c r="G100" i="36"/>
  <c r="F100" i="36"/>
  <c r="Q96" i="36"/>
  <c r="Q96" i="39" s="1"/>
  <c r="J96" i="36"/>
  <c r="J96" i="39" s="1"/>
  <c r="H96" i="36"/>
  <c r="U92" i="36"/>
  <c r="E92" i="39"/>
  <c r="U92" i="39" s="1"/>
  <c r="S89" i="36"/>
  <c r="P89" i="39"/>
  <c r="T89" i="36"/>
  <c r="G77" i="36"/>
  <c r="H77" i="36"/>
  <c r="Q77" i="36"/>
  <c r="Q77" i="39"/>
  <c r="E73" i="36"/>
  <c r="G73" i="36"/>
  <c r="I73" i="36"/>
  <c r="F73" i="36"/>
  <c r="P73" i="36"/>
  <c r="H73" i="36"/>
  <c r="E69" i="36"/>
  <c r="J69" i="36"/>
  <c r="J69" i="39" s="1"/>
  <c r="P69" i="36"/>
  <c r="F69" i="36"/>
  <c r="H69" i="36"/>
  <c r="H69" i="39" s="1"/>
  <c r="P62" i="36"/>
  <c r="G62" i="36"/>
  <c r="F62" i="36"/>
  <c r="I62" i="36"/>
  <c r="J62" i="36"/>
  <c r="J62" i="39" s="1"/>
  <c r="H62" i="36"/>
  <c r="E62" i="36"/>
  <c r="F58" i="36"/>
  <c r="E58" i="36"/>
  <c r="P58" i="36"/>
  <c r="J58" i="36"/>
  <c r="J58" i="39"/>
  <c r="I58" i="36"/>
  <c r="Q58" i="36"/>
  <c r="Q58" i="39" s="1"/>
  <c r="P5" i="36"/>
  <c r="Q5" i="36"/>
  <c r="Q5" i="39"/>
  <c r="H5" i="36"/>
  <c r="F5" i="36"/>
  <c r="J5" i="36"/>
  <c r="J5" i="39"/>
  <c r="G5" i="36"/>
  <c r="G5" i="39"/>
  <c r="P77" i="36"/>
  <c r="P77" i="39"/>
  <c r="T77" i="39" s="1"/>
  <c r="F81" i="36"/>
  <c r="I85" i="36"/>
  <c r="E100" i="36"/>
  <c r="P100" i="36"/>
  <c r="S100" i="36"/>
  <c r="Q108" i="36"/>
  <c r="Q108" i="39"/>
  <c r="F116" i="36"/>
  <c r="F120" i="36"/>
  <c r="H128" i="36"/>
  <c r="G128" i="36"/>
  <c r="L128" i="39"/>
  <c r="F132" i="36"/>
  <c r="G132" i="36"/>
  <c r="I69" i="36"/>
  <c r="J89" i="36"/>
  <c r="J89" i="39" s="1"/>
  <c r="S45" i="39"/>
  <c r="G58" i="39"/>
  <c r="K77" i="36"/>
  <c r="K77" i="39" s="1"/>
  <c r="L87" i="36"/>
  <c r="P40" i="39"/>
  <c r="I8" i="39"/>
  <c r="N8" i="36"/>
  <c r="N8" i="39"/>
  <c r="E124" i="36"/>
  <c r="U124" i="36"/>
  <c r="I112" i="36"/>
  <c r="I112" i="39"/>
  <c r="I106" i="39"/>
  <c r="N106" i="36"/>
  <c r="E108" i="36"/>
  <c r="Q73" i="36"/>
  <c r="Q73" i="39" s="1"/>
  <c r="N117" i="36"/>
  <c r="N117" i="39" s="1"/>
  <c r="I117" i="39"/>
  <c r="H136" i="36"/>
  <c r="Q136" i="36"/>
  <c r="Q136" i="39" s="1"/>
  <c r="F136" i="36"/>
  <c r="K136" i="36" s="1"/>
  <c r="K136" i="39" s="1"/>
  <c r="J136" i="36"/>
  <c r="J136" i="39"/>
  <c r="G136" i="36"/>
  <c r="L136" i="36"/>
  <c r="L136" i="39" s="1"/>
  <c r="I136" i="36"/>
  <c r="P136" i="36"/>
  <c r="H40" i="42"/>
  <c r="D18" i="41" s="1"/>
  <c r="E27" i="39"/>
  <c r="U27" i="39"/>
  <c r="I77" i="36"/>
  <c r="N77" i="36"/>
  <c r="J81" i="36"/>
  <c r="J81" i="39"/>
  <c r="Q85" i="36"/>
  <c r="Q85" i="39"/>
  <c r="J108" i="36"/>
  <c r="J108" i="39"/>
  <c r="E128" i="36"/>
  <c r="Q132" i="36"/>
  <c r="Q132" i="39" s="1"/>
  <c r="G41" i="42"/>
  <c r="I70" i="39"/>
  <c r="U102" i="36"/>
  <c r="H38" i="42"/>
  <c r="G43" i="42"/>
  <c r="S72" i="36"/>
  <c r="K98" i="36"/>
  <c r="K98" i="39"/>
  <c r="G38" i="42"/>
  <c r="G44" i="42"/>
  <c r="J44" i="42"/>
  <c r="I5" i="36"/>
  <c r="E112" i="36"/>
  <c r="G123" i="39"/>
  <c r="L123" i="36"/>
  <c r="N7" i="36"/>
  <c r="I7" i="39"/>
  <c r="H58" i="36"/>
  <c r="F92" i="39"/>
  <c r="K92" i="36"/>
  <c r="K92" i="39"/>
  <c r="S57" i="36"/>
  <c r="P57" i="39"/>
  <c r="I84" i="39"/>
  <c r="N84" i="36"/>
  <c r="N84" i="39" s="1"/>
  <c r="F35" i="39"/>
  <c r="H81" i="36"/>
  <c r="H81" i="39"/>
  <c r="H100" i="36"/>
  <c r="H116" i="36"/>
  <c r="F128" i="36"/>
  <c r="J132" i="36"/>
  <c r="J132" i="39" s="1"/>
  <c r="L86" i="39"/>
  <c r="O86" i="39" s="1"/>
  <c r="I42" i="39"/>
  <c r="H47" i="42"/>
  <c r="K18" i="41"/>
  <c r="S22" i="36"/>
  <c r="J77" i="36"/>
  <c r="J77" i="39" s="1"/>
  <c r="G85" i="36"/>
  <c r="G85" i="39" s="1"/>
  <c r="L85" i="36"/>
  <c r="L85" i="39" s="1"/>
  <c r="I100" i="36"/>
  <c r="N100" i="36" s="1"/>
  <c r="N100" i="39" s="1"/>
  <c r="J100" i="36"/>
  <c r="J100" i="39" s="1"/>
  <c r="K79" i="36"/>
  <c r="K79" i="39" s="1"/>
  <c r="H86" i="39"/>
  <c r="G108" i="36"/>
  <c r="J116" i="36"/>
  <c r="J116" i="39" s="1"/>
  <c r="J120" i="36"/>
  <c r="J120" i="39" s="1"/>
  <c r="P128" i="36"/>
  <c r="I128" i="36"/>
  <c r="N128" i="36"/>
  <c r="N128" i="39" s="1"/>
  <c r="I128" i="39"/>
  <c r="E132" i="36"/>
  <c r="U132" i="36"/>
  <c r="Q89" i="36"/>
  <c r="Q89" i="39"/>
  <c r="O118" i="36"/>
  <c r="G47" i="42"/>
  <c r="G45" i="42"/>
  <c r="L94" i="36"/>
  <c r="H124" i="36"/>
  <c r="M122" i="39"/>
  <c r="O122" i="39" s="1"/>
  <c r="O122" i="36"/>
  <c r="G69" i="36"/>
  <c r="N11" i="36"/>
  <c r="N11" i="39" s="1"/>
  <c r="O11" i="39" s="1"/>
  <c r="I11" i="39"/>
  <c r="P11" i="39"/>
  <c r="T11" i="36"/>
  <c r="S74" i="36"/>
  <c r="P74" i="39"/>
  <c r="T74" i="36"/>
  <c r="E78" i="39"/>
  <c r="U78" i="39"/>
  <c r="U78" i="36"/>
  <c r="T114" i="36"/>
  <c r="P114" i="39"/>
  <c r="S114" i="39"/>
  <c r="S114" i="36"/>
  <c r="Q62" i="36"/>
  <c r="Q62" i="39" s="1"/>
  <c r="U59" i="36"/>
  <c r="E59" i="39"/>
  <c r="U59" i="39"/>
  <c r="L56" i="36"/>
  <c r="L56" i="39"/>
  <c r="G56" i="39"/>
  <c r="E116" i="36"/>
  <c r="U116" i="36" s="1"/>
  <c r="F72" i="39"/>
  <c r="K72" i="36"/>
  <c r="K72" i="39"/>
  <c r="E57" i="39"/>
  <c r="U57" i="39"/>
  <c r="U57" i="36"/>
  <c r="N47" i="36"/>
  <c r="O47" i="36" s="1"/>
  <c r="I47" i="39"/>
  <c r="G104" i="36"/>
  <c r="L104" i="36"/>
  <c r="E5" i="36"/>
  <c r="U5" i="36"/>
  <c r="H84" i="39"/>
  <c r="M84" i="36"/>
  <c r="M84" i="39" s="1"/>
  <c r="H127" i="36"/>
  <c r="E127" i="36"/>
  <c r="E127" i="39"/>
  <c r="U127" i="39" s="1"/>
  <c r="G92" i="36"/>
  <c r="P92" i="36"/>
  <c r="Q88" i="36"/>
  <c r="Q88" i="39" s="1"/>
  <c r="J88" i="36"/>
  <c r="J88" i="39" s="1"/>
  <c r="F84" i="36"/>
  <c r="G84" i="36"/>
  <c r="E84" i="36"/>
  <c r="P84" i="36"/>
  <c r="T84" i="36"/>
  <c r="J80" i="36"/>
  <c r="J80" i="39"/>
  <c r="I80" i="36"/>
  <c r="E80" i="36"/>
  <c r="U80" i="36" s="1"/>
  <c r="P80" i="36"/>
  <c r="H76" i="36"/>
  <c r="F76" i="36"/>
  <c r="F215" i="39"/>
  <c r="K215" i="39"/>
  <c r="H215" i="39"/>
  <c r="M215" i="39"/>
  <c r="O215" i="39" s="1"/>
  <c r="H199" i="39"/>
  <c r="M199" i="39" s="1"/>
  <c r="F199" i="39"/>
  <c r="K199" i="39" s="1"/>
  <c r="H30" i="36"/>
  <c r="M30" i="36" s="1"/>
  <c r="J30" i="36"/>
  <c r="J30" i="39" s="1"/>
  <c r="J26" i="36"/>
  <c r="J26" i="39" s="1"/>
  <c r="P26" i="36"/>
  <c r="H26" i="36"/>
  <c r="F26" i="36"/>
  <c r="H18" i="36"/>
  <c r="H18" i="39"/>
  <c r="Q18" i="36"/>
  <c r="Q18" i="39"/>
  <c r="F18" i="36"/>
  <c r="F18" i="39"/>
  <c r="E18" i="36"/>
  <c r="E18" i="39"/>
  <c r="U18" i="39" s="1"/>
  <c r="P14" i="36"/>
  <c r="I14" i="36"/>
  <c r="Q14" i="36"/>
  <c r="Q14" i="39" s="1"/>
  <c r="E14" i="36"/>
  <c r="P56" i="36"/>
  <c r="H56" i="36"/>
  <c r="H56" i="39" s="1"/>
  <c r="E56" i="36"/>
  <c r="E56" i="39" s="1"/>
  <c r="U56" i="39" s="1"/>
  <c r="Q56" i="36"/>
  <c r="Q56" i="39" s="1"/>
  <c r="O121" i="36"/>
  <c r="L109" i="36"/>
  <c r="L109" i="39"/>
  <c r="O109" i="39" s="1"/>
  <c r="F234" i="39"/>
  <c r="K234" i="39" s="1"/>
  <c r="Q234" i="39"/>
  <c r="E234" i="39"/>
  <c r="J234" i="39"/>
  <c r="P214" i="39"/>
  <c r="H214" i="39"/>
  <c r="M214" i="39" s="1"/>
  <c r="G210" i="39"/>
  <c r="L210" i="39" s="1"/>
  <c r="F210" i="39"/>
  <c r="K210" i="39" s="1"/>
  <c r="E210" i="39"/>
  <c r="I210" i="39"/>
  <c r="N210" i="39"/>
  <c r="H206" i="39"/>
  <c r="M206" i="39"/>
  <c r="G206" i="39"/>
  <c r="L206" i="39"/>
  <c r="I206" i="39"/>
  <c r="N206" i="39"/>
  <c r="E202" i="39"/>
  <c r="J202" i="39"/>
  <c r="H202" i="39"/>
  <c r="M202" i="39"/>
  <c r="G202" i="39"/>
  <c r="L202" i="39"/>
  <c r="Q202" i="39"/>
  <c r="J198" i="39"/>
  <c r="I198" i="39"/>
  <c r="N198" i="39"/>
  <c r="P198" i="39"/>
  <c r="T198" i="39"/>
  <c r="G194" i="39"/>
  <c r="L194" i="39"/>
  <c r="H194" i="39"/>
  <c r="M194" i="39"/>
  <c r="J194" i="39"/>
  <c r="Q190" i="39"/>
  <c r="E190" i="39"/>
  <c r="H190" i="39"/>
  <c r="M190" i="39" s="1"/>
  <c r="O190" i="39" s="1"/>
  <c r="H182" i="39"/>
  <c r="M182" i="39"/>
  <c r="Q182" i="39"/>
  <c r="G182" i="39"/>
  <c r="L182" i="39" s="1"/>
  <c r="O182" i="39" s="1"/>
  <c r="H178" i="39"/>
  <c r="M178" i="39"/>
  <c r="J178" i="39"/>
  <c r="Q178" i="39"/>
  <c r="P178" i="39"/>
  <c r="T178" i="39"/>
  <c r="E178" i="39"/>
  <c r="P150" i="39"/>
  <c r="S150" i="39" s="1"/>
  <c r="E150" i="39"/>
  <c r="I150" i="39"/>
  <c r="N150" i="39" s="1"/>
  <c r="O150" i="39" s="1"/>
  <c r="J146" i="39"/>
  <c r="G146" i="39"/>
  <c r="L146" i="39"/>
  <c r="E146" i="39"/>
  <c r="H146" i="39"/>
  <c r="M146" i="39" s="1"/>
  <c r="G142" i="39"/>
  <c r="L142" i="39" s="1"/>
  <c r="Q142" i="39"/>
  <c r="J52" i="36"/>
  <c r="J52" i="39"/>
  <c r="Q52" i="36"/>
  <c r="Q52" i="39"/>
  <c r="E48" i="36"/>
  <c r="E48" i="39"/>
  <c r="J48" i="36"/>
  <c r="J48" i="39"/>
  <c r="Q48" i="36"/>
  <c r="Q48" i="39"/>
  <c r="J41" i="36"/>
  <c r="J41" i="39"/>
  <c r="I41" i="36"/>
  <c r="F41" i="36"/>
  <c r="K41" i="36" s="1"/>
  <c r="K41" i="39" s="1"/>
  <c r="H41" i="36"/>
  <c r="M41" i="36" s="1"/>
  <c r="H37" i="36"/>
  <c r="G37" i="36"/>
  <c r="J37" i="36"/>
  <c r="J37" i="39" s="1"/>
  <c r="P37" i="36"/>
  <c r="Q37" i="36"/>
  <c r="Q37" i="39"/>
  <c r="H33" i="36"/>
  <c r="M33" i="36"/>
  <c r="P33" i="36"/>
  <c r="Q33" i="36"/>
  <c r="Q33" i="39" s="1"/>
  <c r="P29" i="36"/>
  <c r="S29" i="36" s="1"/>
  <c r="H29" i="36"/>
  <c r="I29" i="36"/>
  <c r="P17" i="36"/>
  <c r="H17" i="36"/>
  <c r="H17" i="39"/>
  <c r="Q17" i="36"/>
  <c r="Q17" i="39"/>
  <c r="E17" i="36"/>
  <c r="J74" i="36"/>
  <c r="J74" i="39" s="1"/>
  <c r="E74" i="36"/>
  <c r="I74" i="36"/>
  <c r="N74" i="36"/>
  <c r="H74" i="36"/>
  <c r="J70" i="36"/>
  <c r="J70" i="39" s="1"/>
  <c r="E70" i="36"/>
  <c r="U70" i="36" s="1"/>
  <c r="G70" i="36"/>
  <c r="P70" i="36"/>
  <c r="F70" i="36"/>
  <c r="J63" i="36"/>
  <c r="J63" i="39"/>
  <c r="G63" i="36"/>
  <c r="H63" i="36"/>
  <c r="Q63" i="36"/>
  <c r="Q63" i="39"/>
  <c r="I59" i="36"/>
  <c r="Q59" i="36"/>
  <c r="Q59" i="39" s="1"/>
  <c r="G59" i="36"/>
  <c r="P59" i="36"/>
  <c r="P131" i="39"/>
  <c r="G128" i="39"/>
  <c r="F135" i="39"/>
  <c r="J130" i="36"/>
  <c r="J130" i="39"/>
  <c r="U134" i="36"/>
  <c r="P130" i="39"/>
  <c r="S130" i="39" s="1"/>
  <c r="K130" i="36"/>
  <c r="K130" i="39" s="1"/>
  <c r="F136" i="39"/>
  <c r="M125" i="36"/>
  <c r="M125" i="39"/>
  <c r="F105" i="39"/>
  <c r="K105" i="36"/>
  <c r="K105" i="39" s="1"/>
  <c r="F75" i="39"/>
  <c r="K75" i="36"/>
  <c r="K75" i="39"/>
  <c r="S95" i="39"/>
  <c r="N43" i="39"/>
  <c r="O43" i="39" s="1"/>
  <c r="O43" i="36"/>
  <c r="S122" i="39"/>
  <c r="T122" i="39"/>
  <c r="U61" i="36"/>
  <c r="E208" i="39"/>
  <c r="G208" i="39"/>
  <c r="L208" i="39" s="1"/>
  <c r="O208" i="39" s="1"/>
  <c r="I204" i="39"/>
  <c r="N204" i="39" s="1"/>
  <c r="F204" i="39"/>
  <c r="K204" i="39" s="1"/>
  <c r="G204" i="39"/>
  <c r="L204" i="39" s="1"/>
  <c r="Q204" i="39"/>
  <c r="E204" i="39"/>
  <c r="J204" i="39"/>
  <c r="I31" i="36"/>
  <c r="E31" i="36"/>
  <c r="H27" i="36"/>
  <c r="J27" i="36"/>
  <c r="J27" i="39" s="1"/>
  <c r="Q27" i="36"/>
  <c r="Q27" i="39" s="1"/>
  <c r="P27" i="36"/>
  <c r="Q19" i="36"/>
  <c r="Q19" i="39"/>
  <c r="G19" i="36"/>
  <c r="H19" i="36"/>
  <c r="E19" i="36"/>
  <c r="J19" i="36"/>
  <c r="J19" i="39" s="1"/>
  <c r="J78" i="36"/>
  <c r="J78" i="39" s="1"/>
  <c r="I78" i="36"/>
  <c r="H78" i="36"/>
  <c r="Q78" i="36"/>
  <c r="Q78" i="39" s="1"/>
  <c r="F78" i="36"/>
  <c r="G67" i="36"/>
  <c r="F67" i="36"/>
  <c r="E64" i="36"/>
  <c r="H64" i="36"/>
  <c r="P64" i="36"/>
  <c r="F64" i="36"/>
  <c r="J64" i="36"/>
  <c r="J64" i="39"/>
  <c r="G64" i="36"/>
  <c r="J60" i="36"/>
  <c r="J60" i="39" s="1"/>
  <c r="P60" i="36"/>
  <c r="T75" i="39"/>
  <c r="I55" i="39"/>
  <c r="J147" i="39"/>
  <c r="I147" i="39"/>
  <c r="N147" i="39" s="1"/>
  <c r="O147" i="39" s="1"/>
  <c r="I53" i="36"/>
  <c r="G53" i="36"/>
  <c r="J53" i="36"/>
  <c r="J53" i="39"/>
  <c r="P53" i="36"/>
  <c r="F53" i="36"/>
  <c r="H53" i="36"/>
  <c r="Q53" i="36"/>
  <c r="Q53" i="39" s="1"/>
  <c r="F42" i="36"/>
  <c r="P42" i="36"/>
  <c r="J38" i="36"/>
  <c r="J38" i="39" s="1"/>
  <c r="I38" i="36"/>
  <c r="F38" i="36"/>
  <c r="P38" i="36"/>
  <c r="Q104" i="36"/>
  <c r="Q104" i="39"/>
  <c r="J104" i="36"/>
  <c r="J104" i="39"/>
  <c r="E104" i="36"/>
  <c r="P104" i="36"/>
  <c r="I104" i="36"/>
  <c r="F104" i="36"/>
  <c r="G96" i="36"/>
  <c r="P96" i="36"/>
  <c r="F96" i="36"/>
  <c r="E96" i="36"/>
  <c r="I96" i="36"/>
  <c r="F89" i="36"/>
  <c r="I89" i="36"/>
  <c r="I81" i="36"/>
  <c r="N81" i="36" s="1"/>
  <c r="P81" i="36"/>
  <c r="Q81" i="36"/>
  <c r="Q81" i="39"/>
  <c r="Q218" i="39"/>
  <c r="G218" i="39"/>
  <c r="L218" i="39" s="1"/>
  <c r="J218" i="39"/>
  <c r="H218" i="39"/>
  <c r="M218" i="39" s="1"/>
  <c r="I218" i="39"/>
  <c r="N218" i="39" s="1"/>
  <c r="F218" i="39"/>
  <c r="K218" i="39" s="1"/>
  <c r="F170" i="39"/>
  <c r="K170" i="39" s="1"/>
  <c r="G170" i="39"/>
  <c r="L170" i="39" s="1"/>
  <c r="P170" i="39"/>
  <c r="S170" i="39" s="1"/>
  <c r="E170" i="39"/>
  <c r="H170" i="39"/>
  <c r="M170" i="39"/>
  <c r="I170" i="39"/>
  <c r="N170" i="39" s="1"/>
  <c r="Q170" i="39"/>
  <c r="J166" i="39"/>
  <c r="I166" i="39"/>
  <c r="N166" i="39" s="1"/>
  <c r="P166" i="39"/>
  <c r="T166" i="39" s="1"/>
  <c r="H166" i="39"/>
  <c r="M166" i="39" s="1"/>
  <c r="Q162" i="39"/>
  <c r="E162" i="39"/>
  <c r="H162" i="39"/>
  <c r="M162" i="39" s="1"/>
  <c r="I162" i="39"/>
  <c r="N162" i="39" s="1"/>
  <c r="G162" i="39"/>
  <c r="L162" i="39"/>
  <c r="O162" i="39" s="1"/>
  <c r="Q10" i="36"/>
  <c r="Q10" i="39"/>
  <c r="F10" i="36"/>
  <c r="K10" i="36"/>
  <c r="K10" i="39" s="1"/>
  <c r="I10" i="36"/>
  <c r="H10" i="36"/>
  <c r="P10" i="36"/>
  <c r="H8" i="36"/>
  <c r="P8" i="36"/>
  <c r="J8" i="36"/>
  <c r="J8" i="39"/>
  <c r="E8" i="36"/>
  <c r="I131" i="36"/>
  <c r="H131" i="36"/>
  <c r="P127" i="36"/>
  <c r="I127" i="36"/>
  <c r="F127" i="36"/>
  <c r="G127" i="36"/>
  <c r="G127" i="39"/>
  <c r="P123" i="36"/>
  <c r="J123" i="36"/>
  <c r="J123" i="39" s="1"/>
  <c r="E119" i="36"/>
  <c r="H119" i="36"/>
  <c r="Q119" i="36"/>
  <c r="Q119" i="39" s="1"/>
  <c r="I119" i="36"/>
  <c r="G119" i="36"/>
  <c r="J119" i="36"/>
  <c r="J119" i="39" s="1"/>
  <c r="F119" i="36"/>
  <c r="F115" i="36"/>
  <c r="G115" i="36"/>
  <c r="G115" i="39" s="1"/>
  <c r="P115" i="36"/>
  <c r="Q115" i="36"/>
  <c r="Q115" i="39"/>
  <c r="P111" i="36"/>
  <c r="T111" i="36"/>
  <c r="H111" i="36"/>
  <c r="G111" i="36"/>
  <c r="J111" i="36"/>
  <c r="J111" i="39"/>
  <c r="J107" i="36"/>
  <c r="J107" i="39"/>
  <c r="H107" i="36"/>
  <c r="E116" i="39"/>
  <c r="U116" i="39" s="1"/>
  <c r="P236" i="39"/>
  <c r="T236" i="39" s="1"/>
  <c r="G236" i="39"/>
  <c r="L236" i="39" s="1"/>
  <c r="O236" i="39" s="1"/>
  <c r="G225" i="39"/>
  <c r="L225" i="39" s="1"/>
  <c r="I225" i="39"/>
  <c r="N225" i="39" s="1"/>
  <c r="E225" i="39"/>
  <c r="J225" i="39"/>
  <c r="H197" i="39"/>
  <c r="M197" i="39" s="1"/>
  <c r="O197" i="39" s="1"/>
  <c r="J197" i="39"/>
  <c r="E197" i="39"/>
  <c r="F193" i="39"/>
  <c r="K193" i="39" s="1"/>
  <c r="G193" i="39"/>
  <c r="L193" i="39" s="1"/>
  <c r="P193" i="39"/>
  <c r="S193" i="39" s="1"/>
  <c r="I193" i="39"/>
  <c r="N193" i="39" s="1"/>
  <c r="Q193" i="39"/>
  <c r="G189" i="39"/>
  <c r="L189" i="39"/>
  <c r="Q189" i="39"/>
  <c r="H189" i="39"/>
  <c r="M189" i="39" s="1"/>
  <c r="P189" i="39"/>
  <c r="T189" i="39" s="1"/>
  <c r="F189" i="39"/>
  <c r="K189" i="39" s="1"/>
  <c r="I189" i="39"/>
  <c r="N189" i="39" s="1"/>
  <c r="I185" i="39"/>
  <c r="N185" i="39" s="1"/>
  <c r="P185" i="39"/>
  <c r="T185" i="39"/>
  <c r="S185" i="39"/>
  <c r="J16" i="36"/>
  <c r="J16" i="39" s="1"/>
  <c r="E16" i="36"/>
  <c r="F16" i="36"/>
  <c r="H16" i="36"/>
  <c r="P16" i="36"/>
  <c r="D17" i="41"/>
  <c r="F81" i="39"/>
  <c r="K81" i="36"/>
  <c r="K81" i="39" s="1"/>
  <c r="I50" i="39"/>
  <c r="N50" i="36"/>
  <c r="M31" i="36"/>
  <c r="H31" i="39"/>
  <c r="S77" i="39"/>
  <c r="K27" i="36"/>
  <c r="K27" i="39"/>
  <c r="I26" i="39"/>
  <c r="O68" i="39"/>
  <c r="L6" i="39"/>
  <c r="H22" i="39"/>
  <c r="M22" i="36"/>
  <c r="N26" i="39"/>
  <c r="S31" i="39"/>
  <c r="S34" i="36"/>
  <c r="M79" i="36"/>
  <c r="M79" i="39"/>
  <c r="O79" i="39" s="1"/>
  <c r="T79" i="36"/>
  <c r="N30" i="36"/>
  <c r="G71" i="39"/>
  <c r="S12" i="39"/>
  <c r="K80" i="36"/>
  <c r="K80" i="39" s="1"/>
  <c r="O71" i="36"/>
  <c r="T91" i="39"/>
  <c r="O72" i="39"/>
  <c r="U23" i="36"/>
  <c r="G95" i="39"/>
  <c r="E226" i="39"/>
  <c r="F226" i="39"/>
  <c r="K226" i="39" s="1"/>
  <c r="I191" i="39"/>
  <c r="N191" i="39" s="1"/>
  <c r="O191" i="39" s="1"/>
  <c r="P191" i="39"/>
  <c r="T191" i="39" s="1"/>
  <c r="F191" i="39"/>
  <c r="K191" i="39" s="1"/>
  <c r="J145" i="39"/>
  <c r="P145" i="39"/>
  <c r="T145" i="39" s="1"/>
  <c r="Q141" i="39"/>
  <c r="I141" i="39"/>
  <c r="N141" i="39"/>
  <c r="G141" i="39"/>
  <c r="L141" i="39"/>
  <c r="E141" i="39"/>
  <c r="P141" i="39"/>
  <c r="T141" i="39" s="1"/>
  <c r="P36" i="36"/>
  <c r="G32" i="36"/>
  <c r="G32" i="39" s="1"/>
  <c r="I39" i="36"/>
  <c r="P52" i="36"/>
  <c r="G138" i="36"/>
  <c r="P13" i="36"/>
  <c r="G42" i="36"/>
  <c r="G42" i="39" s="1"/>
  <c r="F95" i="36"/>
  <c r="P67" i="36"/>
  <c r="I67" i="36"/>
  <c r="E89" i="36"/>
  <c r="E76" i="36"/>
  <c r="E36" i="36"/>
  <c r="H60" i="36"/>
  <c r="H82" i="36"/>
  <c r="P82" i="36"/>
  <c r="E82" i="36"/>
  <c r="Q67" i="36"/>
  <c r="Q67" i="39" s="1"/>
  <c r="I126" i="36"/>
  <c r="G36" i="36"/>
  <c r="G36" i="39"/>
  <c r="H36" i="36"/>
  <c r="G20" i="36"/>
  <c r="G20" i="39" s="1"/>
  <c r="E39" i="36"/>
  <c r="Q39" i="36"/>
  <c r="Q39" i="39"/>
  <c r="I52" i="36"/>
  <c r="J138" i="36"/>
  <c r="J138" i="39" s="1"/>
  <c r="I13" i="36"/>
  <c r="H13" i="36"/>
  <c r="M13" i="36"/>
  <c r="J67" i="36"/>
  <c r="J67" i="39"/>
  <c r="P76" i="36"/>
  <c r="G52" i="36"/>
  <c r="L52" i="36" s="1"/>
  <c r="F52" i="36"/>
  <c r="F82" i="36"/>
  <c r="F138" i="36"/>
  <c r="F138" i="39"/>
  <c r="H67" i="36"/>
  <c r="Q138" i="36"/>
  <c r="Q138" i="39" s="1"/>
  <c r="J133" i="36"/>
  <c r="J133" i="39" s="1"/>
  <c r="H126" i="36"/>
  <c r="F129" i="36"/>
  <c r="E129" i="36"/>
  <c r="U129" i="36" s="1"/>
  <c r="F39" i="36"/>
  <c r="F36" i="36"/>
  <c r="H129" i="36"/>
  <c r="H20" i="36"/>
  <c r="I32" i="36"/>
  <c r="H138" i="36"/>
  <c r="M138" i="36"/>
  <c r="E42" i="36"/>
  <c r="Q28" i="36"/>
  <c r="Q28" i="39" s="1"/>
  <c r="E60" i="36"/>
  <c r="I82" i="36"/>
  <c r="N82" i="36"/>
  <c r="P138" i="36"/>
  <c r="P133" i="36"/>
  <c r="P133" i="39" s="1"/>
  <c r="I36" i="36"/>
  <c r="I36" i="39" s="1"/>
  <c r="P126" i="36"/>
  <c r="Q129" i="36"/>
  <c r="Q129" i="39"/>
  <c r="T35" i="39"/>
  <c r="T113" i="39"/>
  <c r="M81" i="36"/>
  <c r="M81" i="39" s="1"/>
  <c r="M42" i="36"/>
  <c r="I100" i="39"/>
  <c r="M35" i="36"/>
  <c r="H35" i="39"/>
  <c r="H55" i="39"/>
  <c r="O4" i="36"/>
  <c r="O71" i="39"/>
  <c r="F30" i="39"/>
  <c r="K30" i="36"/>
  <c r="K30" i="39" s="1"/>
  <c r="S118" i="39"/>
  <c r="T118" i="39"/>
  <c r="N77" i="39"/>
  <c r="T22" i="39"/>
  <c r="I77" i="39"/>
  <c r="S77" i="36"/>
  <c r="T77" i="36"/>
  <c r="T103" i="36"/>
  <c r="P103" i="39"/>
  <c r="T55" i="39"/>
  <c r="H108" i="39"/>
  <c r="M108" i="36"/>
  <c r="U99" i="36"/>
  <c r="E99" i="39"/>
  <c r="U99" i="39"/>
  <c r="S71" i="39"/>
  <c r="T71" i="39"/>
  <c r="M34" i="36"/>
  <c r="H34" i="39"/>
  <c r="M105" i="39"/>
  <c r="O105" i="39"/>
  <c r="I86" i="39"/>
  <c r="P34" i="39"/>
  <c r="I71" i="39"/>
  <c r="O61" i="36"/>
  <c r="N75" i="36"/>
  <c r="P39" i="39"/>
  <c r="N23" i="36"/>
  <c r="S99" i="36"/>
  <c r="S55" i="36"/>
  <c r="E79" i="39"/>
  <c r="U79" i="39" s="1"/>
  <c r="S94" i="39"/>
  <c r="O118" i="39"/>
  <c r="S90" i="39"/>
  <c r="T93" i="39"/>
  <c r="N121" i="39"/>
  <c r="J144" i="39"/>
  <c r="H144" i="39"/>
  <c r="M144" i="39" s="1"/>
  <c r="O144" i="39" s="1"/>
  <c r="F117" i="36"/>
  <c r="H117" i="36"/>
  <c r="G102" i="36"/>
  <c r="Q102" i="36"/>
  <c r="Q102" i="39"/>
  <c r="F85" i="36"/>
  <c r="K85" i="36"/>
  <c r="E85" i="36"/>
  <c r="H185" i="39"/>
  <c r="M185" i="39" s="1"/>
  <c r="E185" i="39"/>
  <c r="G185" i="39"/>
  <c r="L185" i="39" s="1"/>
  <c r="Q225" i="39"/>
  <c r="H225" i="39"/>
  <c r="M225" i="39" s="1"/>
  <c r="F142" i="39"/>
  <c r="K142" i="39" s="1"/>
  <c r="F107" i="36"/>
  <c r="Q107" i="36"/>
  <c r="Q107" i="39" s="1"/>
  <c r="I107" i="36"/>
  <c r="E107" i="36"/>
  <c r="U107" i="36"/>
  <c r="G107" i="36"/>
  <c r="P49" i="36"/>
  <c r="J49" i="36"/>
  <c r="J49" i="39"/>
  <c r="Q49" i="36"/>
  <c r="Q49" i="39"/>
  <c r="F49" i="36"/>
  <c r="I49" i="36"/>
  <c r="H49" i="36"/>
  <c r="M49" i="36"/>
  <c r="M49" i="39" s="1"/>
  <c r="E49" i="36"/>
  <c r="Q26" i="36"/>
  <c r="Q26" i="39"/>
  <c r="T136" i="36"/>
  <c r="S137" i="36"/>
  <c r="T130" i="39"/>
  <c r="E124" i="39"/>
  <c r="U124" i="39" s="1"/>
  <c r="F131" i="39"/>
  <c r="T137" i="36"/>
  <c r="U135" i="36"/>
  <c r="S124" i="36"/>
  <c r="L135" i="36"/>
  <c r="L135" i="39" s="1"/>
  <c r="U127" i="36"/>
  <c r="K17" i="34"/>
  <c r="M130" i="36"/>
  <c r="M130" i="39" s="1"/>
  <c r="G137" i="39"/>
  <c r="K40" i="42"/>
  <c r="U125" i="36"/>
  <c r="M137" i="36"/>
  <c r="M137" i="39"/>
  <c r="E137" i="39"/>
  <c r="U137" i="39"/>
  <c r="T130" i="36"/>
  <c r="T132" i="36"/>
  <c r="S135" i="36"/>
  <c r="T135" i="36"/>
  <c r="F18" i="41"/>
  <c r="F17" i="34"/>
  <c r="S132" i="36"/>
  <c r="P134" i="39"/>
  <c r="T134" i="36"/>
  <c r="P135" i="39"/>
  <c r="M132" i="36"/>
  <c r="M132" i="39"/>
  <c r="H132" i="39"/>
  <c r="J47" i="42"/>
  <c r="N135" i="36"/>
  <c r="N135" i="39"/>
  <c r="E132" i="39"/>
  <c r="U132" i="39"/>
  <c r="S23" i="39"/>
  <c r="T23" i="39"/>
  <c r="O66" i="39"/>
  <c r="F40" i="39"/>
  <c r="K40" i="36"/>
  <c r="K40" i="39"/>
  <c r="H40" i="39"/>
  <c r="M40" i="36"/>
  <c r="M40" i="39" s="1"/>
  <c r="M85" i="36"/>
  <c r="M85" i="39" s="1"/>
  <c r="H85" i="39"/>
  <c r="F24" i="39"/>
  <c r="K24" i="36"/>
  <c r="K24" i="39" s="1"/>
  <c r="E51" i="39"/>
  <c r="U51" i="39" s="1"/>
  <c r="U51" i="36"/>
  <c r="M28" i="36"/>
  <c r="H28" i="39"/>
  <c r="E54" i="39"/>
  <c r="U54" i="39"/>
  <c r="U54" i="36"/>
  <c r="M15" i="39"/>
  <c r="O15" i="39" s="1"/>
  <c r="O15" i="36"/>
  <c r="F124" i="39"/>
  <c r="O46" i="36"/>
  <c r="O48" i="36"/>
  <c r="L91" i="39"/>
  <c r="O91" i="39" s="1"/>
  <c r="O91" i="36"/>
  <c r="L89" i="36"/>
  <c r="L89" i="39"/>
  <c r="G89" i="39"/>
  <c r="U40" i="36"/>
  <c r="E40" i="39"/>
  <c r="U40" i="39" s="1"/>
  <c r="K44" i="36"/>
  <c r="K44" i="39" s="1"/>
  <c r="F44" i="39"/>
  <c r="O95" i="36"/>
  <c r="M95" i="39"/>
  <c r="O95" i="39" s="1"/>
  <c r="G54" i="39"/>
  <c r="L54" i="36"/>
  <c r="E17" i="41"/>
  <c r="L81" i="36"/>
  <c r="L81" i="39"/>
  <c r="M89" i="36"/>
  <c r="M89" i="39"/>
  <c r="O45" i="36"/>
  <c r="O46" i="39"/>
  <c r="S40" i="36"/>
  <c r="T40" i="36"/>
  <c r="T105" i="39"/>
  <c r="S105" i="39"/>
  <c r="N16" i="36"/>
  <c r="N16" i="39"/>
  <c r="I16" i="39"/>
  <c r="E20" i="39"/>
  <c r="U20" i="39" s="1"/>
  <c r="U20" i="36"/>
  <c r="T54" i="36"/>
  <c r="P54" i="39"/>
  <c r="S54" i="36"/>
  <c r="J41" i="42"/>
  <c r="K138" i="36"/>
  <c r="K138" i="39"/>
  <c r="J40" i="42"/>
  <c r="S47" i="39"/>
  <c r="T47" i="39"/>
  <c r="K54" i="36"/>
  <c r="K54" i="39" s="1"/>
  <c r="F54" i="39"/>
  <c r="F28" i="39"/>
  <c r="K28" i="36"/>
  <c r="K28" i="39" s="1"/>
  <c r="O66" i="36"/>
  <c r="I40" i="39"/>
  <c r="N40" i="36"/>
  <c r="N40" i="39" s="1"/>
  <c r="N54" i="36"/>
  <c r="N54" i="39" s="1"/>
  <c r="I54" i="39"/>
  <c r="H24" i="39"/>
  <c r="M24" i="36"/>
  <c r="M24" i="39" s="1"/>
  <c r="N44" i="36"/>
  <c r="N44" i="39" s="1"/>
  <c r="I44" i="39"/>
  <c r="S109" i="39"/>
  <c r="T109" i="39"/>
  <c r="T28" i="36"/>
  <c r="S28" i="36"/>
  <c r="P28" i="39"/>
  <c r="H54" i="39"/>
  <c r="M54" i="36"/>
  <c r="M54" i="39"/>
  <c r="I24" i="39"/>
  <c r="N24" i="36"/>
  <c r="N51" i="39"/>
  <c r="I51" i="39"/>
  <c r="K20" i="36"/>
  <c r="K20" i="39"/>
  <c r="F20" i="39"/>
  <c r="T32" i="36"/>
  <c r="S32" i="36"/>
  <c r="P32" i="39"/>
  <c r="L113" i="39"/>
  <c r="O113" i="39"/>
  <c r="O113" i="36"/>
  <c r="S15" i="39"/>
  <c r="T15" i="39"/>
  <c r="S44" i="39"/>
  <c r="T44" i="39"/>
  <c r="K51" i="36"/>
  <c r="K51" i="39" s="1"/>
  <c r="F51" i="39"/>
  <c r="G51" i="39"/>
  <c r="L51" i="36"/>
  <c r="K32" i="36"/>
  <c r="K32" i="39"/>
  <c r="F32" i="39"/>
  <c r="U32" i="36"/>
  <c r="E32" i="39"/>
  <c r="U32" i="39"/>
  <c r="N20" i="36"/>
  <c r="N20" i="39"/>
  <c r="I20" i="39"/>
  <c r="P20" i="39"/>
  <c r="T20" i="36"/>
  <c r="S20" i="36"/>
  <c r="H51" i="39"/>
  <c r="M51" i="36"/>
  <c r="M51" i="39" s="1"/>
  <c r="T51" i="36"/>
  <c r="S51" i="36"/>
  <c r="P51" i="39"/>
  <c r="S24" i="36"/>
  <c r="T24" i="36"/>
  <c r="N12" i="39"/>
  <c r="O12" i="39"/>
  <c r="O12" i="36"/>
  <c r="L40" i="39"/>
  <c r="O40" i="36"/>
  <c r="O90" i="36"/>
  <c r="O105" i="36"/>
  <c r="O79" i="36"/>
  <c r="U24" i="36"/>
  <c r="E24" i="39"/>
  <c r="U24" i="39"/>
  <c r="N28" i="39"/>
  <c r="L57" i="39"/>
  <c r="N98" i="39"/>
  <c r="O98" i="39"/>
  <c r="O98" i="36"/>
  <c r="S59" i="36"/>
  <c r="T59" i="36"/>
  <c r="P59" i="39"/>
  <c r="K70" i="36"/>
  <c r="K70" i="39"/>
  <c r="F70" i="39"/>
  <c r="S17" i="36"/>
  <c r="T17" i="36"/>
  <c r="P17" i="39"/>
  <c r="T37" i="36"/>
  <c r="P37" i="39"/>
  <c r="S37" i="36"/>
  <c r="P56" i="39"/>
  <c r="S56" i="36"/>
  <c r="T56" i="36"/>
  <c r="T14" i="36"/>
  <c r="S14" i="36"/>
  <c r="P14" i="39"/>
  <c r="M76" i="36"/>
  <c r="H76" i="39"/>
  <c r="K84" i="36"/>
  <c r="K84" i="39" s="1"/>
  <c r="F84" i="39"/>
  <c r="G92" i="39"/>
  <c r="L92" i="36"/>
  <c r="O92" i="36" s="1"/>
  <c r="G108" i="39"/>
  <c r="L108" i="36"/>
  <c r="L108" i="39"/>
  <c r="M116" i="36"/>
  <c r="M116" i="39"/>
  <c r="H116" i="39"/>
  <c r="N7" i="39"/>
  <c r="I5" i="39"/>
  <c r="N5" i="36"/>
  <c r="N5" i="39" s="1"/>
  <c r="N112" i="36"/>
  <c r="N112" i="39" s="1"/>
  <c r="T40" i="39"/>
  <c r="S40" i="39"/>
  <c r="K132" i="36"/>
  <c r="K132" i="39" s="1"/>
  <c r="F132" i="39"/>
  <c r="F116" i="39"/>
  <c r="K116" i="36"/>
  <c r="K116" i="39" s="1"/>
  <c r="P5" i="39"/>
  <c r="T5" i="36"/>
  <c r="S5" i="36"/>
  <c r="N58" i="36"/>
  <c r="N58" i="39"/>
  <c r="I58" i="39"/>
  <c r="F58" i="39"/>
  <c r="K58" i="36"/>
  <c r="K58" i="39"/>
  <c r="N62" i="36"/>
  <c r="N62" i="39"/>
  <c r="I62" i="39"/>
  <c r="M69" i="36"/>
  <c r="M69" i="39" s="1"/>
  <c r="E69" i="39"/>
  <c r="U69" i="39" s="1"/>
  <c r="U69" i="36"/>
  <c r="I73" i="39"/>
  <c r="N73" i="36"/>
  <c r="N73" i="39" s="1"/>
  <c r="M77" i="36"/>
  <c r="M77" i="39" s="1"/>
  <c r="H77" i="39"/>
  <c r="N108" i="36"/>
  <c r="N108" i="39"/>
  <c r="I108" i="39"/>
  <c r="K112" i="36"/>
  <c r="K112" i="39" s="1"/>
  <c r="F112" i="39"/>
  <c r="S120" i="36"/>
  <c r="P120" i="39"/>
  <c r="T120" i="39" s="1"/>
  <c r="T120" i="36"/>
  <c r="G120" i="39"/>
  <c r="L120" i="36"/>
  <c r="E9" i="39"/>
  <c r="U9" i="39"/>
  <c r="U9" i="36"/>
  <c r="M9" i="36"/>
  <c r="M9" i="39" s="1"/>
  <c r="H9" i="39"/>
  <c r="S79" i="39"/>
  <c r="T79" i="39"/>
  <c r="G59" i="39"/>
  <c r="L59" i="36"/>
  <c r="M63" i="36"/>
  <c r="M63" i="39"/>
  <c r="H63" i="39"/>
  <c r="T70" i="36"/>
  <c r="S70" i="36"/>
  <c r="P70" i="39"/>
  <c r="H74" i="39"/>
  <c r="M74" i="36"/>
  <c r="M74" i="39" s="1"/>
  <c r="O74" i="39" s="1"/>
  <c r="E17" i="39"/>
  <c r="U17" i="39"/>
  <c r="U17" i="36"/>
  <c r="I29" i="39"/>
  <c r="N29" i="36"/>
  <c r="N29" i="39"/>
  <c r="P33" i="39"/>
  <c r="T33" i="36"/>
  <c r="S33" i="36"/>
  <c r="F41" i="39"/>
  <c r="U14" i="36"/>
  <c r="E14" i="39"/>
  <c r="U14" i="39"/>
  <c r="F26" i="39"/>
  <c r="K26" i="36"/>
  <c r="K26" i="39" s="1"/>
  <c r="P80" i="39"/>
  <c r="T80" i="36"/>
  <c r="S80" i="36"/>
  <c r="P84" i="39"/>
  <c r="E5" i="39"/>
  <c r="U5" i="39" s="1"/>
  <c r="L69" i="36"/>
  <c r="G69" i="39"/>
  <c r="L94" i="39"/>
  <c r="O94" i="39" s="1"/>
  <c r="O94" i="36"/>
  <c r="O11" i="36"/>
  <c r="M100" i="36"/>
  <c r="M100" i="39" s="1"/>
  <c r="H100" i="39"/>
  <c r="L123" i="39"/>
  <c r="O123" i="39"/>
  <c r="O123" i="36"/>
  <c r="H17" i="41"/>
  <c r="K44" i="42"/>
  <c r="P136" i="39"/>
  <c r="T136" i="39" s="1"/>
  <c r="S136" i="36"/>
  <c r="E108" i="39"/>
  <c r="U108" i="39"/>
  <c r="U108" i="36"/>
  <c r="L87" i="39"/>
  <c r="O87" i="39" s="1"/>
  <c r="O87" i="36"/>
  <c r="P100" i="39"/>
  <c r="T100" i="39"/>
  <c r="T100" i="36"/>
  <c r="F5" i="39"/>
  <c r="K5" i="36"/>
  <c r="K5" i="39"/>
  <c r="U62" i="36"/>
  <c r="E62" i="39"/>
  <c r="U62" i="39" s="1"/>
  <c r="F62" i="39"/>
  <c r="K62" i="36"/>
  <c r="K62" i="39"/>
  <c r="K69" i="36"/>
  <c r="K69" i="39"/>
  <c r="F69" i="39"/>
  <c r="H73" i="39"/>
  <c r="M73" i="36"/>
  <c r="M73" i="39"/>
  <c r="G73" i="39"/>
  <c r="L73" i="36"/>
  <c r="G77" i="39"/>
  <c r="L77" i="36"/>
  <c r="L77" i="39" s="1"/>
  <c r="O77" i="39" s="1"/>
  <c r="F108" i="39"/>
  <c r="K108" i="36"/>
  <c r="K108" i="39" s="1"/>
  <c r="G112" i="39"/>
  <c r="L112" i="36"/>
  <c r="T116" i="36"/>
  <c r="P116" i="39"/>
  <c r="H120" i="39"/>
  <c r="I124" i="39"/>
  <c r="N124" i="36"/>
  <c r="N124" i="39" s="1"/>
  <c r="K9" i="36"/>
  <c r="K9" i="39" s="1"/>
  <c r="F9" i="39"/>
  <c r="O55" i="36"/>
  <c r="O109" i="36"/>
  <c r="L63" i="36"/>
  <c r="G63" i="39"/>
  <c r="G70" i="39"/>
  <c r="L70" i="36"/>
  <c r="O70" i="36"/>
  <c r="N74" i="39"/>
  <c r="I74" i="39"/>
  <c r="M29" i="36"/>
  <c r="H29" i="39"/>
  <c r="L37" i="36"/>
  <c r="G37" i="39"/>
  <c r="N41" i="36"/>
  <c r="N41" i="39"/>
  <c r="I41" i="39"/>
  <c r="U48" i="39"/>
  <c r="U48" i="36"/>
  <c r="K18" i="36"/>
  <c r="K18" i="39"/>
  <c r="M26" i="36"/>
  <c r="H26" i="39"/>
  <c r="H30" i="39"/>
  <c r="E80" i="39"/>
  <c r="U80" i="39"/>
  <c r="U84" i="36"/>
  <c r="E84" i="39"/>
  <c r="U84" i="39" s="1"/>
  <c r="L104" i="39"/>
  <c r="G104" i="39"/>
  <c r="T114" i="39"/>
  <c r="S11" i="39"/>
  <c r="T11" i="39"/>
  <c r="S57" i="39"/>
  <c r="T57" i="39"/>
  <c r="H58" i="39"/>
  <c r="M58" i="36"/>
  <c r="K43" i="42"/>
  <c r="N106" i="39"/>
  <c r="I69" i="39"/>
  <c r="N69" i="36"/>
  <c r="N69" i="39" s="1"/>
  <c r="E100" i="39"/>
  <c r="U100" i="39" s="1"/>
  <c r="U100" i="36"/>
  <c r="H5" i="39"/>
  <c r="M5" i="36"/>
  <c r="T58" i="36"/>
  <c r="S58" i="36"/>
  <c r="P58" i="39"/>
  <c r="M62" i="36"/>
  <c r="M62" i="39" s="1"/>
  <c r="H62" i="39"/>
  <c r="G62" i="39"/>
  <c r="L62" i="36"/>
  <c r="T69" i="36"/>
  <c r="S69" i="36"/>
  <c r="P69" i="39"/>
  <c r="S69" i="39"/>
  <c r="S73" i="36"/>
  <c r="P73" i="39"/>
  <c r="T73" i="36"/>
  <c r="E73" i="39"/>
  <c r="U73" i="39" s="1"/>
  <c r="U73" i="36"/>
  <c r="K100" i="36"/>
  <c r="K100" i="39"/>
  <c r="F100" i="39"/>
  <c r="T108" i="36"/>
  <c r="P108" i="39"/>
  <c r="S108" i="36"/>
  <c r="H112" i="39"/>
  <c r="M112" i="36"/>
  <c r="M112" i="39" s="1"/>
  <c r="I116" i="39"/>
  <c r="N116" i="36"/>
  <c r="N116" i="39"/>
  <c r="N120" i="36"/>
  <c r="N120" i="39"/>
  <c r="I120" i="39"/>
  <c r="G9" i="39"/>
  <c r="L9" i="36"/>
  <c r="P9" i="39"/>
  <c r="S9" i="36"/>
  <c r="T9" i="36"/>
  <c r="M44" i="39"/>
  <c r="O44" i="36"/>
  <c r="N59" i="36"/>
  <c r="N59" i="39"/>
  <c r="I59" i="39"/>
  <c r="E70" i="39"/>
  <c r="U70" i="39" s="1"/>
  <c r="E74" i="39"/>
  <c r="U74" i="39" s="1"/>
  <c r="U74" i="36"/>
  <c r="M17" i="36"/>
  <c r="P29" i="39"/>
  <c r="T29" i="36"/>
  <c r="M37" i="36"/>
  <c r="M37" i="39" s="1"/>
  <c r="H37" i="39"/>
  <c r="M56" i="36"/>
  <c r="N14" i="36"/>
  <c r="I14" i="39"/>
  <c r="T26" i="36"/>
  <c r="S26" i="36"/>
  <c r="P26" i="39"/>
  <c r="K76" i="36"/>
  <c r="K76" i="39"/>
  <c r="F76" i="39"/>
  <c r="I80" i="39"/>
  <c r="N80" i="36"/>
  <c r="L84" i="36"/>
  <c r="O84" i="36" s="1"/>
  <c r="G84" i="39"/>
  <c r="S92" i="36"/>
  <c r="T92" i="36"/>
  <c r="P92" i="39"/>
  <c r="T92" i="39"/>
  <c r="S74" i="39"/>
  <c r="T74" i="39"/>
  <c r="U112" i="36"/>
  <c r="E112" i="39"/>
  <c r="U112" i="39" s="1"/>
  <c r="G136" i="39"/>
  <c r="K120" i="36"/>
  <c r="K120" i="39"/>
  <c r="F120" i="39"/>
  <c r="I85" i="39"/>
  <c r="N85" i="36"/>
  <c r="N85" i="39"/>
  <c r="E58" i="39"/>
  <c r="U58" i="39"/>
  <c r="U58" i="36"/>
  <c r="T62" i="36"/>
  <c r="S62" i="36"/>
  <c r="P62" i="39"/>
  <c r="F73" i="39"/>
  <c r="K73" i="36"/>
  <c r="K73" i="39" s="1"/>
  <c r="S89" i="39"/>
  <c r="T89" i="39"/>
  <c r="M96" i="36"/>
  <c r="M96" i="39" s="1"/>
  <c r="H96" i="39"/>
  <c r="G100" i="39"/>
  <c r="L100" i="36"/>
  <c r="T112" i="36"/>
  <c r="P112" i="39"/>
  <c r="S112" i="36"/>
  <c r="L116" i="36"/>
  <c r="G116" i="39"/>
  <c r="U120" i="36"/>
  <c r="E120" i="39"/>
  <c r="U120" i="39"/>
  <c r="I9" i="39"/>
  <c r="N9" i="36"/>
  <c r="N9" i="39" s="1"/>
  <c r="L99" i="39"/>
  <c r="O99" i="39" s="1"/>
  <c r="O99" i="36"/>
  <c r="S133" i="36"/>
  <c r="T133" i="36"/>
  <c r="U16" i="36"/>
  <c r="E16" i="39"/>
  <c r="U16" i="39" s="1"/>
  <c r="G111" i="39"/>
  <c r="L111" i="36"/>
  <c r="S115" i="36"/>
  <c r="T115" i="36"/>
  <c r="P115" i="39"/>
  <c r="H119" i="39"/>
  <c r="M119" i="36"/>
  <c r="M119" i="39" s="1"/>
  <c r="M131" i="36"/>
  <c r="H131" i="39"/>
  <c r="S8" i="36"/>
  <c r="T8" i="36"/>
  <c r="P8" i="39"/>
  <c r="I10" i="39"/>
  <c r="N10" i="36"/>
  <c r="N10" i="39" s="1"/>
  <c r="I81" i="39"/>
  <c r="U96" i="36"/>
  <c r="E96" i="39"/>
  <c r="U96" i="39" s="1"/>
  <c r="K104" i="36"/>
  <c r="K104" i="39" s="1"/>
  <c r="F104" i="39"/>
  <c r="I38" i="39"/>
  <c r="N38" i="36"/>
  <c r="S64" i="36"/>
  <c r="T64" i="36"/>
  <c r="P64" i="39"/>
  <c r="L67" i="36"/>
  <c r="L67" i="39" s="1"/>
  <c r="G67" i="39"/>
  <c r="I78" i="39"/>
  <c r="N78" i="36"/>
  <c r="N78" i="39" s="1"/>
  <c r="H19" i="39"/>
  <c r="M19" i="36"/>
  <c r="M19" i="39"/>
  <c r="N31" i="36"/>
  <c r="I31" i="39"/>
  <c r="S16" i="36"/>
  <c r="P16" i="39"/>
  <c r="T16" i="36"/>
  <c r="H107" i="39"/>
  <c r="M107" i="36"/>
  <c r="M107" i="39"/>
  <c r="H111" i="39"/>
  <c r="M111" i="36"/>
  <c r="M111" i="39" s="1"/>
  <c r="L119" i="36"/>
  <c r="G119" i="39"/>
  <c r="E119" i="39"/>
  <c r="U119" i="39" s="1"/>
  <c r="U119" i="36"/>
  <c r="F127" i="39"/>
  <c r="K127" i="36"/>
  <c r="K127" i="39" s="1"/>
  <c r="H8" i="39"/>
  <c r="M8" i="36"/>
  <c r="I89" i="39"/>
  <c r="N89" i="36"/>
  <c r="K96" i="36"/>
  <c r="K96" i="39" s="1"/>
  <c r="F96" i="39"/>
  <c r="N104" i="36"/>
  <c r="I104" i="39"/>
  <c r="M53" i="36"/>
  <c r="M53" i="39"/>
  <c r="H53" i="39"/>
  <c r="G53" i="39"/>
  <c r="L53" i="36"/>
  <c r="G64" i="39"/>
  <c r="L64" i="36"/>
  <c r="M64" i="36"/>
  <c r="M64" i="39" s="1"/>
  <c r="H64" i="39"/>
  <c r="K78" i="36"/>
  <c r="K78" i="39"/>
  <c r="F78" i="39"/>
  <c r="L19" i="36"/>
  <c r="O19" i="36" s="1"/>
  <c r="G19" i="39"/>
  <c r="M16" i="36"/>
  <c r="H16" i="39"/>
  <c r="S111" i="36"/>
  <c r="K115" i="36"/>
  <c r="K115" i="39" s="1"/>
  <c r="F115" i="39"/>
  <c r="I119" i="39"/>
  <c r="N119" i="36"/>
  <c r="N119" i="39" s="1"/>
  <c r="E8" i="39"/>
  <c r="U8" i="39" s="1"/>
  <c r="U8" i="36"/>
  <c r="T10" i="36"/>
  <c r="S10" i="36"/>
  <c r="P10" i="39"/>
  <c r="K89" i="36"/>
  <c r="K89" i="39" s="1"/>
  <c r="F89" i="39"/>
  <c r="T96" i="36"/>
  <c r="P96" i="39"/>
  <c r="S96" i="36"/>
  <c r="P104" i="39"/>
  <c r="T104" i="36"/>
  <c r="S104" i="36"/>
  <c r="S38" i="36"/>
  <c r="T38" i="36"/>
  <c r="P38" i="39"/>
  <c r="P42" i="39"/>
  <c r="T42" i="39" s="1"/>
  <c r="S42" i="36"/>
  <c r="T42" i="36"/>
  <c r="K53" i="36"/>
  <c r="K53" i="39" s="1"/>
  <c r="F53" i="39"/>
  <c r="N53" i="36"/>
  <c r="N53" i="39"/>
  <c r="I53" i="39"/>
  <c r="U64" i="36"/>
  <c r="E64" i="39"/>
  <c r="U64" i="39"/>
  <c r="M27" i="36"/>
  <c r="M27" i="39"/>
  <c r="H27" i="39"/>
  <c r="K16" i="36"/>
  <c r="K16" i="39" s="1"/>
  <c r="F16" i="39"/>
  <c r="K119" i="36"/>
  <c r="K119" i="39"/>
  <c r="F119" i="39"/>
  <c r="T123" i="36"/>
  <c r="P123" i="39"/>
  <c r="S123" i="36"/>
  <c r="P127" i="39"/>
  <c r="S127" i="39"/>
  <c r="T127" i="36"/>
  <c r="S127" i="36"/>
  <c r="H10" i="39"/>
  <c r="M10" i="36"/>
  <c r="P81" i="39"/>
  <c r="S81" i="36"/>
  <c r="T81" i="36"/>
  <c r="I96" i="39"/>
  <c r="N96" i="36"/>
  <c r="N96" i="39"/>
  <c r="G96" i="39"/>
  <c r="L96" i="36"/>
  <c r="E104" i="39"/>
  <c r="U104" i="39"/>
  <c r="U104" i="36"/>
  <c r="F38" i="39"/>
  <c r="K38" i="36"/>
  <c r="K38" i="39"/>
  <c r="F42" i="39"/>
  <c r="K42" i="36"/>
  <c r="K42" i="39" s="1"/>
  <c r="S53" i="36"/>
  <c r="T53" i="36"/>
  <c r="P53" i="39"/>
  <c r="S60" i="36"/>
  <c r="P60" i="39"/>
  <c r="T60" i="39" s="1"/>
  <c r="T60" i="36"/>
  <c r="F64" i="39"/>
  <c r="K64" i="36"/>
  <c r="K64" i="39" s="1"/>
  <c r="K67" i="36"/>
  <c r="K67" i="39" s="1"/>
  <c r="F67" i="39"/>
  <c r="M78" i="36"/>
  <c r="M78" i="39"/>
  <c r="H78" i="39"/>
  <c r="E19" i="39"/>
  <c r="U19" i="39" s="1"/>
  <c r="U19" i="36"/>
  <c r="P27" i="39"/>
  <c r="S27" i="36"/>
  <c r="T27" i="36"/>
  <c r="U31" i="36"/>
  <c r="E31" i="39"/>
  <c r="U31" i="39"/>
  <c r="S126" i="36"/>
  <c r="I82" i="39"/>
  <c r="F36" i="39"/>
  <c r="K36" i="36"/>
  <c r="K36" i="39" s="1"/>
  <c r="P76" i="39"/>
  <c r="T76" i="36"/>
  <c r="S76" i="36"/>
  <c r="M60" i="36"/>
  <c r="H60" i="39"/>
  <c r="I67" i="39"/>
  <c r="N67" i="36"/>
  <c r="N67" i="39" s="1"/>
  <c r="P13" i="39"/>
  <c r="T13" i="36"/>
  <c r="S13" i="36"/>
  <c r="M22" i="39"/>
  <c r="O22" i="39"/>
  <c r="O22" i="36"/>
  <c r="N36" i="36"/>
  <c r="N36" i="39" s="1"/>
  <c r="U60" i="36"/>
  <c r="E60" i="39"/>
  <c r="U60" i="39"/>
  <c r="N32" i="36"/>
  <c r="I32" i="39"/>
  <c r="F39" i="39"/>
  <c r="K39" i="36"/>
  <c r="K39" i="39" s="1"/>
  <c r="F82" i="39"/>
  <c r="K82" i="36"/>
  <c r="K82" i="39"/>
  <c r="I52" i="39"/>
  <c r="N52" i="36"/>
  <c r="N52" i="39" s="1"/>
  <c r="M36" i="36"/>
  <c r="M36" i="39" s="1"/>
  <c r="O36" i="39" s="1"/>
  <c r="H36" i="39"/>
  <c r="U82" i="36"/>
  <c r="E82" i="39"/>
  <c r="U82" i="39" s="1"/>
  <c r="U36" i="36"/>
  <c r="E36" i="39"/>
  <c r="U36" i="39"/>
  <c r="P67" i="39"/>
  <c r="S67" i="36"/>
  <c r="T67" i="36"/>
  <c r="G138" i="39"/>
  <c r="L138" i="36"/>
  <c r="P36" i="39"/>
  <c r="T36" i="36"/>
  <c r="S36" i="36"/>
  <c r="N30" i="39"/>
  <c r="M31" i="39"/>
  <c r="M20" i="36"/>
  <c r="H20" i="39"/>
  <c r="F52" i="39"/>
  <c r="K52" i="36"/>
  <c r="K52" i="39" s="1"/>
  <c r="H13" i="39"/>
  <c r="S82" i="36"/>
  <c r="P82" i="39"/>
  <c r="T82" i="36"/>
  <c r="U76" i="36"/>
  <c r="E76" i="39"/>
  <c r="U76" i="39"/>
  <c r="F95" i="39"/>
  <c r="K95" i="36"/>
  <c r="K95" i="39" s="1"/>
  <c r="P52" i="39"/>
  <c r="S52" i="36"/>
  <c r="T52" i="36"/>
  <c r="N50" i="39"/>
  <c r="O50" i="39"/>
  <c r="O50" i="36"/>
  <c r="E42" i="39"/>
  <c r="U42" i="39" s="1"/>
  <c r="U42" i="36"/>
  <c r="H129" i="39"/>
  <c r="M129" i="36"/>
  <c r="K129" i="36"/>
  <c r="K129" i="39"/>
  <c r="F129" i="39"/>
  <c r="H67" i="39"/>
  <c r="M67" i="36"/>
  <c r="G52" i="39"/>
  <c r="N13" i="36"/>
  <c r="N13" i="39"/>
  <c r="I13" i="39"/>
  <c r="E39" i="39"/>
  <c r="U39" i="39" s="1"/>
  <c r="U39" i="36"/>
  <c r="I126" i="39"/>
  <c r="N126" i="36"/>
  <c r="H82" i="39"/>
  <c r="M82" i="36"/>
  <c r="E89" i="39"/>
  <c r="U89" i="39"/>
  <c r="U89" i="36"/>
  <c r="I39" i="39"/>
  <c r="N39" i="36"/>
  <c r="E49" i="39"/>
  <c r="U49" i="39" s="1"/>
  <c r="U49" i="36"/>
  <c r="E107" i="39"/>
  <c r="U107" i="39"/>
  <c r="K85" i="39"/>
  <c r="F117" i="39"/>
  <c r="K117" i="36"/>
  <c r="K117" i="39"/>
  <c r="S103" i="39"/>
  <c r="T103" i="39"/>
  <c r="H49" i="39"/>
  <c r="I107" i="39"/>
  <c r="N107" i="36"/>
  <c r="N107" i="39"/>
  <c r="N23" i="39"/>
  <c r="O23" i="39"/>
  <c r="O23" i="36"/>
  <c r="M108" i="39"/>
  <c r="O108" i="39" s="1"/>
  <c r="O108" i="36"/>
  <c r="N49" i="36"/>
  <c r="N49" i="39"/>
  <c r="I49" i="39"/>
  <c r="S49" i="36"/>
  <c r="T49" i="36"/>
  <c r="P49" i="39"/>
  <c r="G102" i="39"/>
  <c r="L102" i="36"/>
  <c r="O102" i="36" s="1"/>
  <c r="T39" i="39"/>
  <c r="S39" i="39"/>
  <c r="T34" i="39"/>
  <c r="S34" i="39"/>
  <c r="M35" i="39"/>
  <c r="O42" i="36"/>
  <c r="M42" i="39"/>
  <c r="O42" i="39" s="1"/>
  <c r="F49" i="39"/>
  <c r="K49" i="36"/>
  <c r="K49" i="39"/>
  <c r="G107" i="39"/>
  <c r="L107" i="36"/>
  <c r="K107" i="36"/>
  <c r="K107" i="39"/>
  <c r="F107" i="39"/>
  <c r="E85" i="39"/>
  <c r="U85" i="39" s="1"/>
  <c r="U85" i="36"/>
  <c r="H117" i="39"/>
  <c r="M117" i="36"/>
  <c r="O75" i="36"/>
  <c r="N75" i="39"/>
  <c r="O75" i="39" s="1"/>
  <c r="M34" i="39"/>
  <c r="O34" i="39" s="1"/>
  <c r="O34" i="36"/>
  <c r="S135" i="39"/>
  <c r="T135" i="39"/>
  <c r="T134" i="39"/>
  <c r="S134" i="39"/>
  <c r="T132" i="39"/>
  <c r="O44" i="39"/>
  <c r="S54" i="39"/>
  <c r="T54" i="39"/>
  <c r="T28" i="39"/>
  <c r="S28" i="39"/>
  <c r="L54" i="39"/>
  <c r="O54" i="39"/>
  <c r="O54" i="36"/>
  <c r="T32" i="39"/>
  <c r="S32" i="39"/>
  <c r="T24" i="39"/>
  <c r="S24" i="39"/>
  <c r="O24" i="36"/>
  <c r="N24" i="39"/>
  <c r="L51" i="39"/>
  <c r="O51" i="39" s="1"/>
  <c r="O51" i="36"/>
  <c r="S20" i="39"/>
  <c r="T20" i="39"/>
  <c r="O56" i="36"/>
  <c r="M56" i="39"/>
  <c r="O56" i="39" s="1"/>
  <c r="T69" i="39"/>
  <c r="M33" i="39"/>
  <c r="L73" i="39"/>
  <c r="O73" i="39" s="1"/>
  <c r="O73" i="36"/>
  <c r="S70" i="39"/>
  <c r="T70" i="39"/>
  <c r="L92" i="39"/>
  <c r="O92" i="39"/>
  <c r="S14" i="39"/>
  <c r="T14" i="39"/>
  <c r="S59" i="39"/>
  <c r="T59" i="39"/>
  <c r="T112" i="39"/>
  <c r="S112" i="39"/>
  <c r="S9" i="39"/>
  <c r="T9" i="39"/>
  <c r="M26" i="39"/>
  <c r="O26" i="39"/>
  <c r="O26" i="36"/>
  <c r="L63" i="39"/>
  <c r="O63" i="39" s="1"/>
  <c r="O63" i="36"/>
  <c r="H20" i="41"/>
  <c r="H22" i="41"/>
  <c r="T33" i="39"/>
  <c r="S33" i="39"/>
  <c r="L59" i="39"/>
  <c r="O85" i="36"/>
  <c r="S120" i="39"/>
  <c r="M76" i="39"/>
  <c r="S37" i="39"/>
  <c r="T37" i="39"/>
  <c r="S92" i="39"/>
  <c r="L84" i="39"/>
  <c r="O84" i="39" s="1"/>
  <c r="S29" i="39"/>
  <c r="T29" i="39"/>
  <c r="L9" i="39"/>
  <c r="O9" i="39" s="1"/>
  <c r="O9" i="36"/>
  <c r="T73" i="39"/>
  <c r="S73" i="39"/>
  <c r="M5" i="39"/>
  <c r="O5" i="39"/>
  <c r="O5" i="36"/>
  <c r="M58" i="39"/>
  <c r="O58" i="39" s="1"/>
  <c r="O58" i="36"/>
  <c r="L70" i="39"/>
  <c r="O70" i="39"/>
  <c r="L112" i="39"/>
  <c r="O112" i="39"/>
  <c r="S100" i="39"/>
  <c r="L69" i="39"/>
  <c r="O69" i="39" s="1"/>
  <c r="O69" i="36"/>
  <c r="S80" i="39"/>
  <c r="T80" i="39"/>
  <c r="O74" i="36"/>
  <c r="L120" i="39"/>
  <c r="O120" i="39" s="1"/>
  <c r="O120" i="36"/>
  <c r="M41" i="39"/>
  <c r="L116" i="39"/>
  <c r="O116" i="39" s="1"/>
  <c r="O116" i="36"/>
  <c r="L100" i="39"/>
  <c r="O100" i="39"/>
  <c r="O100" i="36"/>
  <c r="T62" i="39"/>
  <c r="S62" i="39"/>
  <c r="N80" i="39"/>
  <c r="S26" i="39"/>
  <c r="T26" i="39"/>
  <c r="N14" i="39"/>
  <c r="O14" i="39"/>
  <c r="O14" i="36"/>
  <c r="M17" i="39"/>
  <c r="T108" i="39"/>
  <c r="S108" i="39"/>
  <c r="O62" i="36"/>
  <c r="L62" i="39"/>
  <c r="O62" i="39" s="1"/>
  <c r="S58" i="39"/>
  <c r="T58" i="39"/>
  <c r="L37" i="39"/>
  <c r="M29" i="39"/>
  <c r="O29" i="39"/>
  <c r="O29" i="36"/>
  <c r="S116" i="39"/>
  <c r="T116" i="39"/>
  <c r="T84" i="39"/>
  <c r="S84" i="39"/>
  <c r="S17" i="39"/>
  <c r="T17" i="39"/>
  <c r="S81" i="39"/>
  <c r="T81" i="39"/>
  <c r="M16" i="39"/>
  <c r="O16" i="39" s="1"/>
  <c r="O16" i="36"/>
  <c r="M8" i="39"/>
  <c r="S64" i="39"/>
  <c r="T64" i="39"/>
  <c r="S8" i="39"/>
  <c r="T8" i="39"/>
  <c r="M131" i="39"/>
  <c r="S27" i="39"/>
  <c r="T27" i="39"/>
  <c r="O78" i="39"/>
  <c r="O78" i="36"/>
  <c r="T53" i="39"/>
  <c r="S53" i="39"/>
  <c r="M10" i="39"/>
  <c r="O10" i="36"/>
  <c r="S42" i="39"/>
  <c r="T96" i="39"/>
  <c r="S96" i="39"/>
  <c r="T10" i="39"/>
  <c r="S10" i="39"/>
  <c r="L53" i="39"/>
  <c r="O53" i="39" s="1"/>
  <c r="O53" i="36"/>
  <c r="N89" i="39"/>
  <c r="O89" i="36"/>
  <c r="L119" i="39"/>
  <c r="O119" i="39"/>
  <c r="O119" i="36"/>
  <c r="L96" i="39"/>
  <c r="O96" i="39" s="1"/>
  <c r="O96" i="36"/>
  <c r="T38" i="39"/>
  <c r="S38" i="39"/>
  <c r="L19" i="39"/>
  <c r="O19" i="39"/>
  <c r="N104" i="39"/>
  <c r="O104" i="39"/>
  <c r="O104" i="36"/>
  <c r="L111" i="39"/>
  <c r="O111" i="39" s="1"/>
  <c r="O111" i="36"/>
  <c r="S60" i="39"/>
  <c r="T123" i="39"/>
  <c r="S123" i="39"/>
  <c r="S104" i="39"/>
  <c r="T104" i="39"/>
  <c r="L64" i="39"/>
  <c r="O64" i="39" s="1"/>
  <c r="O64" i="36"/>
  <c r="S16" i="39"/>
  <c r="T16" i="39"/>
  <c r="N38" i="39"/>
  <c r="O38" i="36"/>
  <c r="T115" i="39"/>
  <c r="S115" i="39"/>
  <c r="N39" i="39"/>
  <c r="O39" i="39"/>
  <c r="O39" i="36"/>
  <c r="M82" i="39"/>
  <c r="T36" i="39"/>
  <c r="S36" i="39"/>
  <c r="T13" i="39"/>
  <c r="S13" i="39"/>
  <c r="M60" i="39"/>
  <c r="O60" i="39"/>
  <c r="O60" i="36"/>
  <c r="L52" i="39"/>
  <c r="O52" i="39" s="1"/>
  <c r="T52" i="39"/>
  <c r="S52" i="39"/>
  <c r="L138" i="39"/>
  <c r="T67" i="39"/>
  <c r="S67" i="39"/>
  <c r="N126" i="39"/>
  <c r="O67" i="36"/>
  <c r="M67" i="39"/>
  <c r="O67" i="39"/>
  <c r="M13" i="39"/>
  <c r="O13" i="39"/>
  <c r="M20" i="39"/>
  <c r="O20" i="39"/>
  <c r="O20" i="36"/>
  <c r="S82" i="39"/>
  <c r="T82" i="39"/>
  <c r="N32" i="39"/>
  <c r="O32" i="39"/>
  <c r="O32" i="36"/>
  <c r="O36" i="36"/>
  <c r="T76" i="39"/>
  <c r="S76" i="39"/>
  <c r="O49" i="39"/>
  <c r="O49" i="36"/>
  <c r="M117" i="39"/>
  <c r="O117" i="39"/>
  <c r="O117" i="36"/>
  <c r="L102" i="39"/>
  <c r="O102" i="39" s="1"/>
  <c r="L107" i="39"/>
  <c r="O107" i="39" s="1"/>
  <c r="O107" i="36"/>
  <c r="S49" i="39"/>
  <c r="T49" i="39"/>
  <c r="H16" i="34"/>
  <c r="T230" i="39"/>
  <c r="H138" i="39"/>
  <c r="M126" i="36"/>
  <c r="M126" i="39" s="1"/>
  <c r="O126" i="39" s="1"/>
  <c r="H126" i="39"/>
  <c r="T131" i="39"/>
  <c r="S131" i="39"/>
  <c r="H127" i="39"/>
  <c r="M127" i="36"/>
  <c r="M127" i="39" s="1"/>
  <c r="O127" i="39" s="1"/>
  <c r="I132" i="39"/>
  <c r="N132" i="36"/>
  <c r="E128" i="39"/>
  <c r="U128" i="36"/>
  <c r="M128" i="36"/>
  <c r="O128" i="36" s="1"/>
  <c r="H128" i="39"/>
  <c r="T138" i="36"/>
  <c r="S138" i="36"/>
  <c r="P138" i="39"/>
  <c r="S138" i="39" s="1"/>
  <c r="H124" i="39"/>
  <c r="M124" i="36"/>
  <c r="K128" i="36"/>
  <c r="K128" i="39" s="1"/>
  <c r="F128" i="39"/>
  <c r="U136" i="36"/>
  <c r="G126" i="39"/>
  <c r="I130" i="39"/>
  <c r="M135" i="36"/>
  <c r="O135" i="36" s="1"/>
  <c r="L134" i="39"/>
  <c r="H134" i="39"/>
  <c r="T129" i="36"/>
  <c r="H133" i="39"/>
  <c r="I138" i="39"/>
  <c r="P129" i="39"/>
  <c r="S129" i="39"/>
  <c r="N137" i="36"/>
  <c r="O137" i="36"/>
  <c r="T131" i="36"/>
  <c r="M128" i="39"/>
  <c r="O128" i="39" s="1"/>
  <c r="T129" i="39"/>
  <c r="T138" i="39"/>
  <c r="N132" i="39"/>
  <c r="U128" i="39"/>
  <c r="M138" i="39"/>
  <c r="O138" i="36"/>
  <c r="M124" i="39"/>
  <c r="O124" i="39"/>
  <c r="O124" i="36"/>
  <c r="T172" i="39"/>
  <c r="S139" i="39"/>
  <c r="T211" i="39"/>
  <c r="T159" i="39"/>
  <c r="T226" i="39"/>
  <c r="G107" i="38"/>
  <c r="J107" i="38"/>
  <c r="F42" i="44"/>
  <c r="S204" i="39"/>
  <c r="T157" i="39"/>
  <c r="T151" i="39"/>
  <c r="G109" i="38"/>
  <c r="O82" i="39"/>
  <c r="N137" i="39"/>
  <c r="O137" i="39"/>
  <c r="S56" i="39"/>
  <c r="T56" i="39"/>
  <c r="O13" i="36"/>
  <c r="N81" i="39"/>
  <c r="O81" i="39" s="1"/>
  <c r="O81" i="36"/>
  <c r="O138" i="39"/>
  <c r="T51" i="39"/>
  <c r="S51" i="39"/>
  <c r="O24" i="39"/>
  <c r="N82" i="39"/>
  <c r="O82" i="36"/>
  <c r="N31" i="39"/>
  <c r="O31" i="39"/>
  <c r="O31" i="36"/>
  <c r="S5" i="39"/>
  <c r="T5" i="39"/>
  <c r="O85" i="39"/>
  <c r="F85" i="39"/>
  <c r="P111" i="39"/>
  <c r="F10" i="39"/>
  <c r="L115" i="36"/>
  <c r="H33" i="39"/>
  <c r="O77" i="36"/>
  <c r="U18" i="36"/>
  <c r="M28" i="39"/>
  <c r="O28" i="39" s="1"/>
  <c r="O28" i="36"/>
  <c r="B17" i="41"/>
  <c r="N47" i="39"/>
  <c r="P124" i="39"/>
  <c r="T124" i="36"/>
  <c r="O38" i="39"/>
  <c r="J43" i="42"/>
  <c r="G17" i="41"/>
  <c r="O47" i="39"/>
  <c r="O48" i="39"/>
  <c r="H41" i="39"/>
  <c r="T85" i="39"/>
  <c r="S85" i="39"/>
  <c r="E19" i="41"/>
  <c r="U56" i="36"/>
  <c r="S84" i="36"/>
  <c r="M18" i="36"/>
  <c r="H57" i="39"/>
  <c r="M57" i="36"/>
  <c r="F60" i="39"/>
  <c r="K60" i="36"/>
  <c r="K60" i="39"/>
  <c r="N37" i="36"/>
  <c r="I37" i="39"/>
  <c r="I97" i="39"/>
  <c r="N97" i="36"/>
  <c r="J38" i="42"/>
  <c r="K23" i="36"/>
  <c r="K23" i="39" s="1"/>
  <c r="S88" i="36"/>
  <c r="P88" i="39"/>
  <c r="T88" i="36"/>
  <c r="G110" i="39"/>
  <c r="L110" i="36"/>
  <c r="H19" i="41"/>
  <c r="H23" i="39"/>
  <c r="P99" i="39"/>
  <c r="U86" i="36"/>
  <c r="E86" i="39"/>
  <c r="U86" i="39"/>
  <c r="E123" i="39"/>
  <c r="U123" i="39"/>
  <c r="U123" i="36"/>
  <c r="K103" i="36"/>
  <c r="K103" i="39" s="1"/>
  <c r="F103" i="39"/>
  <c r="M7" i="36"/>
  <c r="H7" i="39"/>
  <c r="T85" i="36"/>
  <c r="P86" i="39"/>
  <c r="T86" i="36"/>
  <c r="S23" i="36"/>
  <c r="T23" i="36"/>
  <c r="L88" i="39"/>
  <c r="O88" i="39" s="1"/>
  <c r="O88" i="36"/>
  <c r="H65" i="39"/>
  <c r="M65" i="36"/>
  <c r="I35" i="39"/>
  <c r="N35" i="36"/>
  <c r="G101" i="39"/>
  <c r="L101" i="36"/>
  <c r="E110" i="39"/>
  <c r="U110" i="39"/>
  <c r="U110" i="36"/>
  <c r="G168" i="39"/>
  <c r="L168" i="39" s="1"/>
  <c r="I168" i="39"/>
  <c r="N168" i="39"/>
  <c r="J168" i="39"/>
  <c r="H168" i="39"/>
  <c r="M168" i="39" s="1"/>
  <c r="P168" i="39"/>
  <c r="E168" i="39"/>
  <c r="Q168" i="39"/>
  <c r="E157" i="39"/>
  <c r="F157" i="39"/>
  <c r="K157" i="39" s="1"/>
  <c r="I157" i="39"/>
  <c r="N157" i="39" s="1"/>
  <c r="H140" i="39"/>
  <c r="M140" i="39" s="1"/>
  <c r="P140" i="39"/>
  <c r="T140" i="39" s="1"/>
  <c r="I140" i="39"/>
  <c r="N140" i="39" s="1"/>
  <c r="F140" i="39"/>
  <c r="K140" i="39"/>
  <c r="E140" i="39"/>
  <c r="E33" i="36"/>
  <c r="I33" i="36"/>
  <c r="F33" i="36"/>
  <c r="J33" i="36"/>
  <c r="J33" i="39"/>
  <c r="G33" i="36"/>
  <c r="G33" i="39"/>
  <c r="G29" i="36"/>
  <c r="G29" i="39"/>
  <c r="F29" i="36"/>
  <c r="I25" i="36"/>
  <c r="H25" i="36"/>
  <c r="F25" i="36"/>
  <c r="E25" i="36"/>
  <c r="I21" i="36"/>
  <c r="Q21" i="36"/>
  <c r="Q21" i="39"/>
  <c r="F21" i="36"/>
  <c r="G21" i="36"/>
  <c r="G21" i="39" s="1"/>
  <c r="H21" i="36"/>
  <c r="F17" i="36"/>
  <c r="J17" i="36"/>
  <c r="J17" i="39" s="1"/>
  <c r="I17" i="36"/>
  <c r="G8" i="36"/>
  <c r="Q8" i="36"/>
  <c r="Q8" i="39" s="1"/>
  <c r="P225" i="39"/>
  <c r="T225" i="39"/>
  <c r="F225" i="39"/>
  <c r="K225" i="39"/>
  <c r="G219" i="39"/>
  <c r="L219" i="39"/>
  <c r="F219" i="39"/>
  <c r="K219" i="39"/>
  <c r="P219" i="39"/>
  <c r="T219" i="39"/>
  <c r="Q219" i="39"/>
  <c r="E219" i="39"/>
  <c r="H219" i="39"/>
  <c r="M219" i="39"/>
  <c r="F192" i="39"/>
  <c r="K192" i="39"/>
  <c r="Q192" i="39"/>
  <c r="P192" i="39"/>
  <c r="T192" i="39" s="1"/>
  <c r="E192" i="39"/>
  <c r="G192" i="39"/>
  <c r="L192" i="39" s="1"/>
  <c r="O192" i="39" s="1"/>
  <c r="J114" i="36"/>
  <c r="J114" i="39" s="1"/>
  <c r="Q114" i="36"/>
  <c r="Q114" i="39" s="1"/>
  <c r="E114" i="36"/>
  <c r="G114" i="36"/>
  <c r="F114" i="36"/>
  <c r="I114" i="36"/>
  <c r="H106" i="36"/>
  <c r="P106" i="36"/>
  <c r="J106" i="36"/>
  <c r="J106" i="39" s="1"/>
  <c r="E106" i="36"/>
  <c r="Q106" i="36"/>
  <c r="Q106" i="39"/>
  <c r="F106" i="36"/>
  <c r="G106" i="36"/>
  <c r="E103" i="36"/>
  <c r="H103" i="36"/>
  <c r="G41" i="36"/>
  <c r="P41" i="36"/>
  <c r="E41" i="36"/>
  <c r="J99" i="36"/>
  <c r="J99" i="39" s="1"/>
  <c r="Q99" i="36"/>
  <c r="Q99" i="39" s="1"/>
  <c r="E50" i="36"/>
  <c r="P50" i="36"/>
  <c r="P6" i="36"/>
  <c r="H6" i="36"/>
  <c r="Q6" i="36"/>
  <c r="Q6" i="39" s="1"/>
  <c r="E6" i="36"/>
  <c r="K143" i="36" s="1"/>
  <c r="F6" i="36"/>
  <c r="I133" i="36"/>
  <c r="E133" i="36"/>
  <c r="F133" i="36"/>
  <c r="G133" i="36"/>
  <c r="H80" i="36"/>
  <c r="Q80" i="36"/>
  <c r="Q80" i="39"/>
  <c r="G76" i="36"/>
  <c r="Q76" i="36"/>
  <c r="Q76" i="39" s="1"/>
  <c r="J59" i="36"/>
  <c r="J59" i="39" s="1"/>
  <c r="H59" i="36"/>
  <c r="F59" i="36"/>
  <c r="J140" i="39"/>
  <c r="C18" i="41"/>
  <c r="J39" i="42"/>
  <c r="H48" i="42"/>
  <c r="U130" i="36"/>
  <c r="E130" i="39"/>
  <c r="U130" i="39"/>
  <c r="N129" i="36"/>
  <c r="N129" i="39"/>
  <c r="I129" i="39"/>
  <c r="M135" i="39"/>
  <c r="O135" i="39" s="1"/>
  <c r="N125" i="36"/>
  <c r="H146" i="36"/>
  <c r="T127" i="39"/>
  <c r="G146" i="36"/>
  <c r="J146" i="36" s="1"/>
  <c r="D19" i="41"/>
  <c r="H147" i="36"/>
  <c r="T133" i="39"/>
  <c r="S133" i="39"/>
  <c r="N134" i="36"/>
  <c r="I134" i="39"/>
  <c r="N127" i="36"/>
  <c r="I127" i="39"/>
  <c r="M136" i="36"/>
  <c r="H136" i="39"/>
  <c r="H148" i="36"/>
  <c r="L148" i="36"/>
  <c r="H20" i="34" s="1"/>
  <c r="H145" i="36"/>
  <c r="H18" i="34"/>
  <c r="S136" i="39"/>
  <c r="H151" i="36"/>
  <c r="K45" i="42"/>
  <c r="I17" i="41"/>
  <c r="J45" i="42"/>
  <c r="I136" i="39"/>
  <c r="N136" i="36"/>
  <c r="N136" i="39"/>
  <c r="L132" i="36"/>
  <c r="G132" i="39"/>
  <c r="F17" i="41"/>
  <c r="G48" i="42"/>
  <c r="K42" i="42"/>
  <c r="J17" i="41"/>
  <c r="J46" i="42"/>
  <c r="L149" i="36"/>
  <c r="I20" i="34" s="1"/>
  <c r="H143" i="36"/>
  <c r="L146" i="36"/>
  <c r="F20" i="34" s="1"/>
  <c r="F21" i="34" s="1"/>
  <c r="O130" i="36"/>
  <c r="L143" i="36"/>
  <c r="C20" i="34" s="1"/>
  <c r="M129" i="39"/>
  <c r="T137" i="39"/>
  <c r="T126" i="36"/>
  <c r="L151" i="36" s="1"/>
  <c r="K20" i="34" s="1"/>
  <c r="P126" i="39"/>
  <c r="E129" i="39"/>
  <c r="U129" i="39" s="1"/>
  <c r="G148" i="36"/>
  <c r="J148" i="36" s="1"/>
  <c r="H150" i="36"/>
  <c r="K146" i="36"/>
  <c r="F19" i="34"/>
  <c r="K147" i="36"/>
  <c r="L145" i="36"/>
  <c r="E20" i="34" s="1"/>
  <c r="G144" i="36"/>
  <c r="L147" i="36"/>
  <c r="G20" i="34" s="1"/>
  <c r="G149" i="36"/>
  <c r="J149" i="36"/>
  <c r="H149" i="36"/>
  <c r="G150" i="36"/>
  <c r="J150" i="36" s="1"/>
  <c r="G142" i="36"/>
  <c r="N131" i="36"/>
  <c r="N131" i="39"/>
  <c r="O131" i="39" s="1"/>
  <c r="I131" i="39"/>
  <c r="K46" i="42"/>
  <c r="K17" i="41"/>
  <c r="K47" i="42"/>
  <c r="P128" i="39"/>
  <c r="T128" i="36"/>
  <c r="S128" i="36"/>
  <c r="H144" i="36" s="1"/>
  <c r="J144" i="36" s="1"/>
  <c r="P125" i="39"/>
  <c r="S125" i="36"/>
  <c r="T125" i="36"/>
  <c r="L142" i="36"/>
  <c r="B20" i="34" s="1"/>
  <c r="J126" i="39"/>
  <c r="G151" i="36"/>
  <c r="J151" i="36"/>
  <c r="K134" i="36"/>
  <c r="K134" i="39"/>
  <c r="F134" i="39"/>
  <c r="F137" i="39"/>
  <c r="K137" i="36"/>
  <c r="K137" i="39"/>
  <c r="B18" i="41"/>
  <c r="J111" i="38"/>
  <c r="T199" i="39"/>
  <c r="J139" i="39"/>
  <c r="T210" i="39"/>
  <c r="T180" i="39"/>
  <c r="T187" i="39"/>
  <c r="S183" i="39"/>
  <c r="S171" i="39"/>
  <c r="T164" i="39"/>
  <c r="S152" i="39"/>
  <c r="T212" i="39"/>
  <c r="S189" i="39"/>
  <c r="J113" i="38"/>
  <c r="S188" i="39"/>
  <c r="T188" i="39"/>
  <c r="S215" i="39"/>
  <c r="T215" i="39"/>
  <c r="S163" i="39"/>
  <c r="S202" i="39"/>
  <c r="S222" i="39"/>
  <c r="T196" i="39"/>
  <c r="S232" i="39"/>
  <c r="I16" i="43"/>
  <c r="T216" i="39"/>
  <c r="S227" i="39"/>
  <c r="T158" i="39"/>
  <c r="S201" i="39"/>
  <c r="S144" i="39"/>
  <c r="T144" i="39"/>
  <c r="S234" i="39"/>
  <c r="T234" i="39"/>
  <c r="F47" i="44"/>
  <c r="K16" i="43"/>
  <c r="S178" i="39"/>
  <c r="T160" i="39"/>
  <c r="S160" i="39"/>
  <c r="T207" i="39"/>
  <c r="S207" i="39"/>
  <c r="E16" i="43"/>
  <c r="F41" i="44"/>
  <c r="M80" i="36"/>
  <c r="H80" i="39"/>
  <c r="I133" i="39"/>
  <c r="N133" i="36"/>
  <c r="N133" i="39"/>
  <c r="H6" i="39"/>
  <c r="M6" i="36"/>
  <c r="M6" i="39" s="1"/>
  <c r="O6" i="39" s="1"/>
  <c r="P41" i="39"/>
  <c r="T41" i="36"/>
  <c r="S41" i="36"/>
  <c r="H103" i="39"/>
  <c r="M103" i="36"/>
  <c r="H106" i="39"/>
  <c r="M106" i="36"/>
  <c r="M106" i="39"/>
  <c r="E114" i="39"/>
  <c r="U114" i="39"/>
  <c r="U114" i="36"/>
  <c r="F21" i="39"/>
  <c r="K21" i="36"/>
  <c r="K21" i="39"/>
  <c r="K25" i="36"/>
  <c r="K25" i="39"/>
  <c r="F25" i="39"/>
  <c r="I33" i="39"/>
  <c r="N33" i="36"/>
  <c r="T86" i="39"/>
  <c r="S86" i="39"/>
  <c r="M7" i="39"/>
  <c r="O7" i="39" s="1"/>
  <c r="O7" i="36"/>
  <c r="N37" i="39"/>
  <c r="O37" i="39"/>
  <c r="O37" i="36"/>
  <c r="L115" i="39"/>
  <c r="O115" i="39" s="1"/>
  <c r="O115" i="36"/>
  <c r="L133" i="36"/>
  <c r="G133" i="39"/>
  <c r="K6" i="36"/>
  <c r="K6" i="39"/>
  <c r="F6" i="39"/>
  <c r="P6" i="39"/>
  <c r="T6" i="39" s="1"/>
  <c r="S6" i="36"/>
  <c r="H142" i="36"/>
  <c r="H152" i="36" s="1"/>
  <c r="T6" i="36"/>
  <c r="L41" i="36"/>
  <c r="L41" i="39" s="1"/>
  <c r="O41" i="39" s="1"/>
  <c r="G41" i="39"/>
  <c r="U103" i="36"/>
  <c r="E103" i="39"/>
  <c r="U103" i="39"/>
  <c r="U106" i="36"/>
  <c r="E106" i="39"/>
  <c r="U106" i="39" s="1"/>
  <c r="I114" i="39"/>
  <c r="N114" i="36"/>
  <c r="N114" i="39"/>
  <c r="F17" i="39"/>
  <c r="K17" i="36"/>
  <c r="K17" i="39" s="1"/>
  <c r="M25" i="36"/>
  <c r="M25" i="39" s="1"/>
  <c r="O25" i="39" s="1"/>
  <c r="H25" i="39"/>
  <c r="U33" i="36"/>
  <c r="E33" i="39"/>
  <c r="U33" i="39"/>
  <c r="L101" i="39"/>
  <c r="O101" i="39"/>
  <c r="O101" i="36"/>
  <c r="M65" i="39"/>
  <c r="O65" i="39" s="1"/>
  <c r="O65" i="36"/>
  <c r="T88" i="39"/>
  <c r="S88" i="39"/>
  <c r="N97" i="39"/>
  <c r="O97" i="39"/>
  <c r="O97" i="36"/>
  <c r="F59" i="39"/>
  <c r="K59" i="36"/>
  <c r="K59" i="39"/>
  <c r="L76" i="36"/>
  <c r="G76" i="39"/>
  <c r="K133" i="36"/>
  <c r="K133" i="39"/>
  <c r="F133" i="39"/>
  <c r="U6" i="36"/>
  <c r="E6" i="39"/>
  <c r="G143" i="36"/>
  <c r="J143" i="36" s="1"/>
  <c r="G145" i="36"/>
  <c r="J145" i="36" s="1"/>
  <c r="K145" i="36"/>
  <c r="E19" i="34" s="1"/>
  <c r="G147" i="36"/>
  <c r="J147" i="36" s="1"/>
  <c r="S50" i="36"/>
  <c r="P50" i="39"/>
  <c r="T50" i="36"/>
  <c r="L106" i="36"/>
  <c r="G106" i="39"/>
  <c r="F114" i="39"/>
  <c r="K114" i="36"/>
  <c r="K114" i="39" s="1"/>
  <c r="L8" i="36"/>
  <c r="L8" i="39" s="1"/>
  <c r="O8" i="39" s="1"/>
  <c r="G8" i="39"/>
  <c r="H21" i="39"/>
  <c r="M21" i="36"/>
  <c r="N21" i="36"/>
  <c r="N21" i="39" s="1"/>
  <c r="O21" i="39" s="1"/>
  <c r="I21" i="39"/>
  <c r="N25" i="36"/>
  <c r="N25" i="39"/>
  <c r="I25" i="39"/>
  <c r="L110" i="39"/>
  <c r="O110" i="39" s="1"/>
  <c r="O110" i="36"/>
  <c r="O18" i="36"/>
  <c r="M18" i="39"/>
  <c r="O18" i="39" s="1"/>
  <c r="T111" i="39"/>
  <c r="S111" i="39"/>
  <c r="H59" i="39"/>
  <c r="M59" i="36"/>
  <c r="M59" i="39" s="1"/>
  <c r="O59" i="39" s="1"/>
  <c r="E133" i="39"/>
  <c r="U133" i="39"/>
  <c r="U133" i="36"/>
  <c r="U50" i="36"/>
  <c r="E50" i="39"/>
  <c r="U50" i="39"/>
  <c r="U41" i="36"/>
  <c r="E41" i="39"/>
  <c r="U41" i="39" s="1"/>
  <c r="K106" i="36"/>
  <c r="K106" i="39" s="1"/>
  <c r="F106" i="39"/>
  <c r="T106" i="36"/>
  <c r="S106" i="36"/>
  <c r="P106" i="39"/>
  <c r="G114" i="39"/>
  <c r="L114" i="36"/>
  <c r="I17" i="39"/>
  <c r="N17" i="36"/>
  <c r="U25" i="36"/>
  <c r="E25" i="39"/>
  <c r="U25" i="39"/>
  <c r="K29" i="36"/>
  <c r="K29" i="39"/>
  <c r="F29" i="39"/>
  <c r="K33" i="36"/>
  <c r="K33" i="39" s="1"/>
  <c r="F33" i="39"/>
  <c r="N35" i="39"/>
  <c r="O35" i="39"/>
  <c r="O35" i="36"/>
  <c r="S99" i="39"/>
  <c r="T99" i="39"/>
  <c r="M57" i="39"/>
  <c r="O57" i="39" s="1"/>
  <c r="O57" i="36"/>
  <c r="G19" i="41"/>
  <c r="G20" i="41"/>
  <c r="G16" i="34" s="1"/>
  <c r="S124" i="39"/>
  <c r="T124" i="39"/>
  <c r="K20" i="41"/>
  <c r="K16" i="34"/>
  <c r="K18" i="34" s="1"/>
  <c r="K19" i="41"/>
  <c r="L17" i="41"/>
  <c r="L18" i="41"/>
  <c r="G152" i="36"/>
  <c r="O129" i="39"/>
  <c r="I19" i="41"/>
  <c r="I20" i="41"/>
  <c r="O131" i="36"/>
  <c r="J48" i="42"/>
  <c r="L132" i="39"/>
  <c r="O132" i="39"/>
  <c r="O132" i="36"/>
  <c r="N127" i="39"/>
  <c r="O127" i="36"/>
  <c r="T125" i="39"/>
  <c r="S125" i="39"/>
  <c r="T128" i="39"/>
  <c r="S128" i="39"/>
  <c r="T126" i="39"/>
  <c r="S126" i="39"/>
  <c r="O129" i="36"/>
  <c r="K149" i="36"/>
  <c r="I19" i="34" s="1"/>
  <c r="F19" i="41"/>
  <c r="M136" i="39"/>
  <c r="O136" i="39" s="1"/>
  <c r="O136" i="36"/>
  <c r="N134" i="39"/>
  <c r="O134" i="39"/>
  <c r="O134" i="36"/>
  <c r="C17" i="34"/>
  <c r="C19" i="41"/>
  <c r="N125" i="39"/>
  <c r="O125" i="39"/>
  <c r="O125" i="36"/>
  <c r="J19" i="41"/>
  <c r="J20" i="41"/>
  <c r="B19" i="41"/>
  <c r="L19" i="41" s="1"/>
  <c r="J142" i="36"/>
  <c r="S50" i="39"/>
  <c r="T50" i="39"/>
  <c r="M103" i="39"/>
  <c r="O103" i="39" s="1"/>
  <c r="O103" i="36"/>
  <c r="S41" i="39"/>
  <c r="T41" i="39"/>
  <c r="N17" i="39"/>
  <c r="O17" i="36"/>
  <c r="T106" i="39"/>
  <c r="S106" i="39"/>
  <c r="O25" i="36"/>
  <c r="L106" i="39"/>
  <c r="O106" i="39" s="1"/>
  <c r="O106" i="36"/>
  <c r="U6" i="39"/>
  <c r="S6" i="39"/>
  <c r="L133" i="39"/>
  <c r="O133" i="39" s="1"/>
  <c r="O133" i="36"/>
  <c r="N33" i="39"/>
  <c r="O33" i="39"/>
  <c r="O33" i="36"/>
  <c r="M80" i="39"/>
  <c r="O80" i="39" s="1"/>
  <c r="O80" i="36"/>
  <c r="L114" i="39"/>
  <c r="O114" i="39" s="1"/>
  <c r="O114" i="36"/>
  <c r="M21" i="39"/>
  <c r="L76" i="39"/>
  <c r="O76" i="39" s="1"/>
  <c r="O76" i="36"/>
  <c r="I16" i="34"/>
  <c r="I18" i="34" s="1"/>
  <c r="I22" i="41"/>
  <c r="J22" i="41"/>
  <c r="J16" i="34"/>
  <c r="J18" i="34" s="1"/>
  <c r="G42" i="44"/>
  <c r="K42" i="44"/>
  <c r="G46" i="44"/>
  <c r="J19" i="43"/>
  <c r="S176" i="39"/>
  <c r="T206" i="39"/>
  <c r="S236" i="39"/>
  <c r="S165" i="39"/>
  <c r="T194" i="39"/>
  <c r="S238" i="39"/>
  <c r="T179" i="39"/>
  <c r="S179" i="39"/>
  <c r="O180" i="39"/>
  <c r="S220" i="39"/>
  <c r="T220" i="39"/>
  <c r="S141" i="39"/>
  <c r="T200" i="39"/>
  <c r="O159" i="39"/>
  <c r="S174" i="39"/>
  <c r="T174" i="39"/>
  <c r="H38" i="44"/>
  <c r="B20" i="43"/>
  <c r="S177" i="39"/>
  <c r="T177" i="39"/>
  <c r="S218" i="39"/>
  <c r="S175" i="39"/>
  <c r="T175" i="39"/>
  <c r="T224" i="39"/>
  <c r="S224" i="39"/>
  <c r="T228" i="39"/>
  <c r="S228" i="39"/>
  <c r="T156" i="39"/>
  <c r="S156" i="39"/>
  <c r="T231" i="39"/>
  <c r="S231" i="39"/>
  <c r="O232" i="39"/>
  <c r="T169" i="39"/>
  <c r="S169" i="39"/>
  <c r="O164" i="39"/>
  <c r="S140" i="39"/>
  <c r="T193" i="39"/>
  <c r="S173" i="39"/>
  <c r="S221" i="39"/>
  <c r="T221" i="39"/>
  <c r="S223" i="39"/>
  <c r="T223" i="39"/>
  <c r="T190" i="39"/>
  <c r="S162" i="39"/>
  <c r="S145" i="39"/>
  <c r="T150" i="39"/>
  <c r="T209" i="39"/>
  <c r="S209" i="39"/>
  <c r="H44" i="44"/>
  <c r="G39" i="44"/>
  <c r="C19" i="43" s="1"/>
  <c r="G41" i="44"/>
  <c r="H43" i="44"/>
  <c r="G20" i="43"/>
  <c r="G17" i="43"/>
  <c r="B23" i="34"/>
  <c r="F38" i="44" s="1"/>
  <c r="O176" i="39"/>
  <c r="O223" i="39"/>
  <c r="S203" i="39"/>
  <c r="T203" i="39"/>
  <c r="F44" i="44"/>
  <c r="K44" i="44" s="1"/>
  <c r="S191" i="39"/>
  <c r="T205" i="39"/>
  <c r="S235" i="39"/>
  <c r="T237" i="39"/>
  <c r="S237" i="39"/>
  <c r="S192" i="39"/>
  <c r="S214" i="39"/>
  <c r="T214" i="39"/>
  <c r="T146" i="39"/>
  <c r="S146" i="39"/>
  <c r="J114" i="38"/>
  <c r="J108" i="38"/>
  <c r="O188" i="39"/>
  <c r="O203" i="39"/>
  <c r="O211" i="39"/>
  <c r="B16" i="43"/>
  <c r="B18" i="43" s="1"/>
  <c r="L18" i="43" s="1"/>
  <c r="K17" i="43"/>
  <c r="K18" i="43" s="1"/>
  <c r="T182" i="39"/>
  <c r="S182" i="39"/>
  <c r="S186" i="39"/>
  <c r="T186" i="39"/>
  <c r="T143" i="39"/>
  <c r="S143" i="39"/>
  <c r="S142" i="39"/>
  <c r="T142" i="39"/>
  <c r="T217" i="39"/>
  <c r="S217" i="39"/>
  <c r="H39" i="44"/>
  <c r="C20" i="43" s="1"/>
  <c r="H47" i="44"/>
  <c r="K20" i="43"/>
  <c r="S213" i="39"/>
  <c r="G117" i="38"/>
  <c r="J116" i="38"/>
  <c r="H41" i="44"/>
  <c r="E20" i="43" s="1"/>
  <c r="E21" i="43" s="1"/>
  <c r="H42" i="44"/>
  <c r="F20" i="43" s="1"/>
  <c r="F21" i="43" s="1"/>
  <c r="G47" i="44"/>
  <c r="K19" i="43" s="1"/>
  <c r="G44" i="44"/>
  <c r="H19" i="43" s="1"/>
  <c r="S184" i="39"/>
  <c r="F17" i="43"/>
  <c r="J24" i="34"/>
  <c r="H117" i="38"/>
  <c r="H45" i="44"/>
  <c r="I20" i="43" s="1"/>
  <c r="H46" i="44"/>
  <c r="J20" i="43" s="1"/>
  <c r="J21" i="43" s="1"/>
  <c r="M262" i="39"/>
  <c r="G45" i="44"/>
  <c r="I19" i="43" s="1"/>
  <c r="G43" i="44"/>
  <c r="G19" i="43" s="1"/>
  <c r="G38" i="44"/>
  <c r="B19" i="43" s="1"/>
  <c r="S181" i="39"/>
  <c r="T181" i="39"/>
  <c r="T195" i="39"/>
  <c r="S195" i="39"/>
  <c r="S167" i="39"/>
  <c r="T167" i="39"/>
  <c r="F39" i="44"/>
  <c r="K39" i="44" s="1"/>
  <c r="I18" i="43"/>
  <c r="O200" i="39"/>
  <c r="O139" i="39"/>
  <c r="K264" i="39" s="1"/>
  <c r="O234" i="39"/>
  <c r="O171" i="39"/>
  <c r="O235" i="39"/>
  <c r="J17" i="43"/>
  <c r="J18" i="43" s="1"/>
  <c r="F18" i="43"/>
  <c r="K47" i="44"/>
  <c r="J39" i="44"/>
  <c r="F19" i="43"/>
  <c r="F22" i="43" s="1"/>
  <c r="F23" i="43" s="1"/>
  <c r="O163" i="39"/>
  <c r="O167" i="39"/>
  <c r="O212" i="39"/>
  <c r="O175" i="39"/>
  <c r="O229" i="39"/>
  <c r="T170" i="39"/>
  <c r="O195" i="39"/>
  <c r="O145" i="39"/>
  <c r="O172" i="39"/>
  <c r="K261" i="39"/>
  <c r="S166" i="39"/>
  <c r="S147" i="39"/>
  <c r="O199" i="39"/>
  <c r="O187" i="39"/>
  <c r="O179" i="39"/>
  <c r="T154" i="39"/>
  <c r="O183" i="39"/>
  <c r="O227" i="39"/>
  <c r="G40" i="44"/>
  <c r="D19" i="43" s="1"/>
  <c r="J46" i="44"/>
  <c r="L263" i="39"/>
  <c r="S225" i="39"/>
  <c r="T229" i="39"/>
  <c r="O196" i="39"/>
  <c r="O152" i="39"/>
  <c r="O148" i="39"/>
  <c r="O156" i="39"/>
  <c r="O207" i="39"/>
  <c r="H40" i="44"/>
  <c r="D20" i="43"/>
  <c r="S198" i="39"/>
  <c r="T161" i="39"/>
  <c r="T153" i="39"/>
  <c r="O143" i="39"/>
  <c r="O151" i="39"/>
  <c r="S219" i="39"/>
  <c r="O160" i="39"/>
  <c r="J23" i="34"/>
  <c r="J115" i="38"/>
  <c r="T148" i="39"/>
  <c r="S148" i="39"/>
  <c r="G23" i="34"/>
  <c r="J112" i="38"/>
  <c r="J109" i="38"/>
  <c r="D23" i="34"/>
  <c r="S149" i="39"/>
  <c r="T149" i="39"/>
  <c r="T208" i="39"/>
  <c r="S208" i="39"/>
  <c r="O165" i="39"/>
  <c r="E24" i="34"/>
  <c r="J110" i="38"/>
  <c r="J117" i="38" s="1"/>
  <c r="O193" i="39"/>
  <c r="S155" i="39"/>
  <c r="T155" i="39"/>
  <c r="O155" i="39"/>
  <c r="O184" i="39"/>
  <c r="O216" i="39"/>
  <c r="T168" i="39"/>
  <c r="S168" i="39"/>
  <c r="K263" i="39"/>
  <c r="N263" i="39" s="1"/>
  <c r="O202" i="39"/>
  <c r="O221" i="39"/>
  <c r="O198" i="39"/>
  <c r="O189" i="39"/>
  <c r="O206" i="39"/>
  <c r="O210" i="39"/>
  <c r="O177" i="39"/>
  <c r="O209" i="39"/>
  <c r="O238" i="39"/>
  <c r="O158" i="39"/>
  <c r="O214" i="39"/>
  <c r="O204" i="39"/>
  <c r="O178" i="39"/>
  <c r="O194" i="39"/>
  <c r="O205" i="39"/>
  <c r="O166" i="39"/>
  <c r="C18" i="43"/>
  <c r="J38" i="44"/>
  <c r="J43" i="44"/>
  <c r="O231" i="39"/>
  <c r="O228" i="39"/>
  <c r="N147" i="36"/>
  <c r="L144" i="36"/>
  <c r="D20" i="34" s="1"/>
  <c r="N149" i="36"/>
  <c r="P149" i="36" s="1"/>
  <c r="N146" i="36"/>
  <c r="F26" i="34"/>
  <c r="G19" i="34"/>
  <c r="G26" i="34" s="1"/>
  <c r="N145" i="36"/>
  <c r="L150" i="36"/>
  <c r="J20" i="34" s="1"/>
  <c r="F37" i="51"/>
  <c r="E17" i="43"/>
  <c r="L24" i="34"/>
  <c r="D16" i="43"/>
  <c r="L23" i="34"/>
  <c r="F40" i="44"/>
  <c r="G16" i="43"/>
  <c r="L16" i="43" s="1"/>
  <c r="F43" i="44"/>
  <c r="K43" i="44"/>
  <c r="J16" i="43"/>
  <c r="F46" i="44"/>
  <c r="K46" i="44" s="1"/>
  <c r="J22" i="43"/>
  <c r="L17" i="43"/>
  <c r="E18" i="43"/>
  <c r="G18" i="43"/>
  <c r="D18" i="43"/>
  <c r="H48" i="44"/>
  <c r="J40" i="44"/>
  <c r="J41" i="44"/>
  <c r="E19" i="43"/>
  <c r="K41" i="44"/>
  <c r="O219" i="39"/>
  <c r="L258" i="39"/>
  <c r="L261" i="39"/>
  <c r="K260" i="39"/>
  <c r="L262" i="39"/>
  <c r="M261" i="39"/>
  <c r="M263" i="39"/>
  <c r="L265" i="39"/>
  <c r="M264" i="39"/>
  <c r="M260" i="39"/>
  <c r="K262" i="39"/>
  <c r="G16" i="53" s="1"/>
  <c r="L260" i="39"/>
  <c r="L264" i="39"/>
  <c r="F16" i="53"/>
  <c r="J44" i="44"/>
  <c r="H20" i="43"/>
  <c r="O230" i="39"/>
  <c r="O146" i="39"/>
  <c r="O222" i="39"/>
  <c r="T233" i="39"/>
  <c r="T197" i="39"/>
  <c r="O224" i="39"/>
  <c r="O220" i="39"/>
  <c r="E16" i="53"/>
  <c r="E22" i="43"/>
  <c r="H16" i="53" l="1"/>
  <c r="L152" i="36"/>
  <c r="P145" i="36"/>
  <c r="P146" i="36"/>
  <c r="G21" i="34"/>
  <c r="P147" i="36"/>
  <c r="N260" i="39"/>
  <c r="L257" i="39"/>
  <c r="O141" i="39"/>
  <c r="O170" i="39"/>
  <c r="O161" i="39"/>
  <c r="N262" i="39"/>
  <c r="N261" i="39"/>
  <c r="O225" i="39"/>
  <c r="O237" i="39"/>
  <c r="O240" i="39"/>
  <c r="O252" i="39"/>
  <c r="O253" i="39"/>
  <c r="O247" i="39"/>
  <c r="O245" i="39"/>
  <c r="O242" i="39"/>
  <c r="L20" i="43"/>
  <c r="N143" i="36"/>
  <c r="C19" i="34"/>
  <c r="O168" i="39"/>
  <c r="G22" i="43"/>
  <c r="G21" i="43"/>
  <c r="K22" i="43"/>
  <c r="K21" i="43"/>
  <c r="C22" i="43"/>
  <c r="C21" i="43"/>
  <c r="I26" i="34"/>
  <c r="I21" i="34"/>
  <c r="I23" i="43"/>
  <c r="D21" i="43"/>
  <c r="D22" i="43"/>
  <c r="I16" i="53"/>
  <c r="N264" i="39"/>
  <c r="B22" i="43"/>
  <c r="L22" i="43" s="1"/>
  <c r="L19" i="43"/>
  <c r="B21" i="43"/>
  <c r="I22" i="43"/>
  <c r="I21" i="43"/>
  <c r="H22" i="43"/>
  <c r="H21" i="43"/>
  <c r="K38" i="44"/>
  <c r="F48" i="44"/>
  <c r="I22" i="34"/>
  <c r="I25" i="34" s="1"/>
  <c r="E26" i="34"/>
  <c r="E21" i="34"/>
  <c r="E23" i="43"/>
  <c r="P143" i="36"/>
  <c r="J152" i="36"/>
  <c r="L20" i="34"/>
  <c r="O140" i="39"/>
  <c r="M266" i="39"/>
  <c r="K266" i="39"/>
  <c r="O89" i="39"/>
  <c r="O52" i="36"/>
  <c r="O218" i="39"/>
  <c r="G48" i="44"/>
  <c r="K45" i="44"/>
  <c r="G23" i="43"/>
  <c r="K40" i="44"/>
  <c r="J45" i="44"/>
  <c r="J42" i="44"/>
  <c r="J48" i="44" s="1"/>
  <c r="J47" i="44"/>
  <c r="L266" i="39"/>
  <c r="O41" i="36"/>
  <c r="O21" i="36"/>
  <c r="K144" i="36" s="1"/>
  <c r="G22" i="41"/>
  <c r="O8" i="36"/>
  <c r="O6" i="36"/>
  <c r="K142" i="36" s="1"/>
  <c r="O59" i="36"/>
  <c r="K148" i="36"/>
  <c r="O126" i="36"/>
  <c r="K151" i="36" s="1"/>
  <c r="O40" i="39"/>
  <c r="M257" i="39" s="1"/>
  <c r="O185" i="39"/>
  <c r="O30" i="36"/>
  <c r="M30" i="39"/>
  <c r="O30" i="39" s="1"/>
  <c r="O157" i="39"/>
  <c r="O112" i="36"/>
  <c r="O17" i="39"/>
  <c r="K259" i="39" s="1"/>
  <c r="K12" i="36"/>
  <c r="K12" i="39" s="1"/>
  <c r="F12" i="39"/>
  <c r="F38" i="42"/>
  <c r="B16" i="41"/>
  <c r="B20" i="41" s="1"/>
  <c r="C16" i="41"/>
  <c r="C20" i="41" s="1"/>
  <c r="F39" i="42"/>
  <c r="K39" i="42" s="1"/>
  <c r="O10" i="39"/>
  <c r="F91" i="39"/>
  <c r="N27" i="36"/>
  <c r="S71" i="36"/>
  <c r="S46" i="39"/>
  <c r="F16" i="41"/>
  <c r="F20" i="41" s="1"/>
  <c r="D23" i="28"/>
  <c r="D16" i="41"/>
  <c r="D20" i="41" s="1"/>
  <c r="O130" i="39"/>
  <c r="T30" i="39"/>
  <c r="L259" i="39" s="1"/>
  <c r="L267" i="39" s="1"/>
  <c r="S30" i="39"/>
  <c r="T72" i="39"/>
  <c r="S72" i="39"/>
  <c r="L16" i="28"/>
  <c r="I20" i="28"/>
  <c r="E21" i="28"/>
  <c r="E20" i="28"/>
  <c r="O246" i="39"/>
  <c r="S110" i="36"/>
  <c r="E15" i="46"/>
  <c r="L21" i="41"/>
  <c r="J237" i="39"/>
  <c r="H109" i="25"/>
  <c r="J209" i="39"/>
  <c r="J191" i="39"/>
  <c r="J175" i="39"/>
  <c r="J170" i="39"/>
  <c r="H112" i="25"/>
  <c r="H107" i="25"/>
  <c r="D16" i="53" l="1"/>
  <c r="N259" i="39"/>
  <c r="G19" i="28"/>
  <c r="J112" i="25"/>
  <c r="D16" i="34"/>
  <c r="D22" i="41"/>
  <c r="F22" i="41"/>
  <c r="F16" i="34"/>
  <c r="F18" i="34" s="1"/>
  <c r="F22" i="34" s="1"/>
  <c r="F25" i="34" s="1"/>
  <c r="B22" i="41"/>
  <c r="B16" i="34"/>
  <c r="N151" i="36"/>
  <c r="P151" i="36" s="1"/>
  <c r="K19" i="34"/>
  <c r="D19" i="34"/>
  <c r="N144" i="36"/>
  <c r="P144" i="36" s="1"/>
  <c r="L21" i="43"/>
  <c r="M259" i="39"/>
  <c r="C21" i="34"/>
  <c r="C26" i="34"/>
  <c r="C23" i="43"/>
  <c r="K257" i="39"/>
  <c r="B19" i="28"/>
  <c r="J107" i="25"/>
  <c r="J117" i="25" s="1"/>
  <c r="H117" i="25"/>
  <c r="D19" i="28"/>
  <c r="J109" i="25"/>
  <c r="E17" i="46"/>
  <c r="L15" i="46"/>
  <c r="L17" i="46" s="1"/>
  <c r="E23" i="28"/>
  <c r="K23" i="28" s="1"/>
  <c r="F41" i="42"/>
  <c r="K41" i="42" s="1"/>
  <c r="E16" i="41"/>
  <c r="E20" i="41" s="1"/>
  <c r="L21" i="28"/>
  <c r="L16" i="41" s="1"/>
  <c r="N27" i="39"/>
  <c r="O27" i="39" s="1"/>
  <c r="O27" i="36"/>
  <c r="K150" i="36" s="1"/>
  <c r="K152" i="36" s="1"/>
  <c r="M258" i="39"/>
  <c r="K258" i="39"/>
  <c r="C16" i="34"/>
  <c r="C18" i="34" s="1"/>
  <c r="C22" i="34" s="1"/>
  <c r="C25" i="34" s="1"/>
  <c r="C22" i="41"/>
  <c r="F48" i="42"/>
  <c r="K38" i="42"/>
  <c r="K48" i="42" s="1"/>
  <c r="H19" i="34"/>
  <c r="N148" i="36"/>
  <c r="P148" i="36" s="1"/>
  <c r="N142" i="36"/>
  <c r="B19" i="34"/>
  <c r="K16" i="53"/>
  <c r="N266" i="39"/>
  <c r="K48" i="44"/>
  <c r="H26" i="34" l="1"/>
  <c r="H21" i="34"/>
  <c r="H22" i="34" s="1"/>
  <c r="H25" i="34" s="1"/>
  <c r="H23" i="43"/>
  <c r="P142" i="36"/>
  <c r="C16" i="53"/>
  <c r="N258" i="39"/>
  <c r="J19" i="34"/>
  <c r="N150" i="36"/>
  <c r="P150" i="36" s="1"/>
  <c r="L19" i="28"/>
  <c r="B17" i="34"/>
  <c r="B20" i="28"/>
  <c r="D26" i="34"/>
  <c r="D21" i="34"/>
  <c r="D23" i="43"/>
  <c r="B18" i="34"/>
  <c r="L19" i="34"/>
  <c r="D14" i="34" s="1"/>
  <c r="B26" i="34"/>
  <c r="B23" i="43"/>
  <c r="B21" i="34"/>
  <c r="M265" i="39"/>
  <c r="K265" i="39"/>
  <c r="K267" i="39" s="1"/>
  <c r="E22" i="41"/>
  <c r="L22" i="41" s="1"/>
  <c r="E16" i="34"/>
  <c r="E18" i="34" s="1"/>
  <c r="E22" i="34" s="1"/>
  <c r="E25" i="34" s="1"/>
  <c r="D17" i="34"/>
  <c r="D20" i="28"/>
  <c r="N257" i="39"/>
  <c r="B16" i="53"/>
  <c r="K21" i="34"/>
  <c r="K22" i="34" s="1"/>
  <c r="K25" i="34" s="1"/>
  <c r="K26" i="34"/>
  <c r="K23" i="43"/>
  <c r="L20" i="41"/>
  <c r="D18" i="34"/>
  <c r="D22" i="34" s="1"/>
  <c r="D25" i="34" s="1"/>
  <c r="G20" i="28"/>
  <c r="G17" i="34"/>
  <c r="G18" i="34" s="1"/>
  <c r="G22" i="34" s="1"/>
  <c r="G25" i="34" s="1"/>
  <c r="P152" i="36" l="1"/>
  <c r="L16" i="34"/>
  <c r="L20" i="28"/>
  <c r="J26" i="34"/>
  <c r="J21" i="34"/>
  <c r="J22" i="34" s="1"/>
  <c r="J25" i="34" s="1"/>
  <c r="J23" i="43"/>
  <c r="L23" i="43" s="1"/>
  <c r="D14" i="43" s="1"/>
  <c r="J16" i="53"/>
  <c r="L16" i="53" s="1"/>
  <c r="D14" i="53" s="1"/>
  <c r="N265" i="39"/>
  <c r="N267" i="39" s="1"/>
  <c r="L21" i="34"/>
  <c r="L26" i="34"/>
  <c r="B22" i="34"/>
  <c r="L18" i="34"/>
  <c r="L17" i="34"/>
  <c r="N152" i="36"/>
  <c r="B25" i="34" l="1"/>
  <c r="L25" i="34" s="1"/>
  <c r="L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<sst xmlns="http://schemas.openxmlformats.org/spreadsheetml/2006/main" count="1022" uniqueCount="411">
  <si>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</si>
  <si>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</si>
  <si>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</si>
  <si>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</si>
  <si>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</si>
  <si>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</si>
  <si>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</si>
  <si>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</si>
  <si>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</si>
  <si>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</si>
  <si>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</si>
  <si>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</si>
  <si>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</si>
  <si>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</si>
  <si>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</si>
  <si>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</si>
  <si>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</si>
  <si>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</si>
  <si>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</si>
  <si>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</si>
  <si>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</si>
  <si>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</si>
  <si>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</si>
  <si>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</si>
  <si>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</si>
  <si>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</si>
  <si>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</si>
  <si>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</si>
  <si>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</si>
  <si>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</si>
  <si>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</si>
  <si>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</si>
  <si>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</si>
  <si>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</si>
  <si>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</si>
  <si>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</si>
  <si>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</si>
  <si>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</si>
  <si>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</si>
  <si>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</si>
  <si>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</si>
  <si>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</si>
  <si>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</si>
  <si>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</si>
  <si>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</si>
  <si>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</si>
  <si>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</si>
  <si>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</si>
  <si>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</si>
  <si>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</si>
  <si>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</si>
  <si>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</si>
  <si>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</si>
  <si>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</si>
  <si>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</si>
  <si>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</si>
  <si>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</si>
  <si>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</si>
  <si>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</si>
  <si>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</si>
  <si>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</si>
  <si>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</si>
  <si>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</si>
  <si>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</si>
  <si>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</si>
  <si>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</si>
  <si>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</si>
  <si>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</si>
  <si>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</si>
  <si>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</si>
  <si>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</si>
  <si>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</si>
  <si>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</si>
  <si>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</si>
  <si>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</si>
  <si>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</si>
  <si>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</si>
  <si>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</si>
  <si>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</si>
  <si>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</si>
  <si>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</si>
  <si>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</si>
  <si>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</si>
  <si>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</si>
  <si>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</si>
  <si>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</si>
  <si>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</si>
  <si>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</si>
  <si>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</si>
  <si>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</si>
  <si>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</si>
  <si>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</si>
  <si>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</si>
  <si>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</si>
  <si>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</si>
  <si>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</si>
  <si>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</si>
  <si>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</si>
  <si>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</si>
  <si>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</si>
  <si>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</si>
  <si>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</si>
  <si>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</si>
  <si>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</si>
  <si>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</si>
  <si>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</si>
  <si>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</si>
  <si>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</si>
  <si>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</si>
  <si>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</si>
  <si>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</si>
  <si>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</si>
  <si>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</si>
  <si>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</si>
  <si>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</si>
  <si>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</si>
  <si>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</si>
  <si>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</si>
  <si>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</si>
  <si>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</si>
  <si>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</si>
  <si>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</si>
  <si>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</si>
  <si>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</si>
  <si>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</si>
  <si>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</si>
  <si>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</si>
  <si>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</si>
  <si>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</si>
  <si>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</si>
  <si>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</si>
  <si>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</si>
  <si>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</si>
  <si>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</si>
  <si>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</si>
  <si>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</si>
  <si>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</si>
  <si>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</si>
  <si>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</si>
  <si>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</si>
  <si>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</si>
  <si>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</si>
  <si>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</si>
  <si>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</si>
  <si>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</si>
  <si>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</si>
  <si>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</si>
  <si>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</si>
  <si>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</si>
  <si>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</si>
  <si>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</si>
  <si>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</si>
  <si>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</si>
  <si>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</si>
  <si>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</si>
  <si>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</si>
  <si>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</si>
  <si>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</si>
  <si>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</si>
  <si>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</si>
  <si>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</si>
  <si>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</si>
  <si>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</si>
  <si>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</si>
  <si>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</si>
  <si>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</si>
  <si>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</si>
  <si>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</si>
  <si>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</si>
  <si>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</si>
  <si>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</si>
  <si>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</si>
  <si>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</si>
  <si>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</si>
  <si>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</si>
  <si>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</si>
  <si>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</si>
  <si>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</si>
  <si>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</si>
  <si>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</si>
  <si>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</si>
  <si>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</si>
  <si>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</si>
  <si>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</si>
  <si>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</si>
  <si>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</si>
  <si>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</si>
  <si>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</si>
  <si>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</si>
  <si>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</si>
  <si>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</si>
  <si>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</si>
  <si>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</si>
  <si>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</si>
  <si>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</si>
  <si>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</si>
  <si>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</si>
  <si>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</si>
  <si>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</si>
  <si>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</si>
  <si>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</si>
  <si>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</si>
  <si>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</si>
  <si>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</si>
  <si>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</si>
  <si>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</si>
  <si>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</si>
  <si>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</si>
  <si>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</si>
  <si>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</si>
  <si>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</si>
  <si>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</si>
  <si>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</si>
  <si>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</si>
  <si>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</si>
  <si>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</si>
  <si>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</si>
  <si>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</si>
  <si>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</si>
  <si>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</si>
  <si>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</si>
  <si>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</si>
  <si>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</si>
  <si>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</si>
  <si>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</si>
  <si>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</si>
  <si>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</si>
  <si>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</si>
  <si>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</si>
  <si>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</si>
  <si>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</si>
  <si>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</si>
  <si>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</si>
  <si>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</si>
  <si>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</si>
  <si>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</si>
  <si>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</si>
  <si>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</si>
  <si>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</si>
  <si>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</si>
  <si>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</si>
  <si>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</si>
  <si>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</si>
  <si>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</si>
  <si>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</si>
  <si>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</si>
  <si>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</si>
  <si>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</si>
  <si>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</si>
  <si>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</si>
  <si>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</si>
  <si>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</si>
  <si>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</si>
  <si>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</si>
  <si>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</si>
  <si>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</si>
  <si>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</si>
  <si>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</si>
  <si>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</si>
  <si>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</si>
  <si>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</si>
  <si>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</si>
  <si>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</si>
  <si>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</si>
  <si>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</si>
  <si>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</si>
  <si>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</si>
  <si>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</si>
  <si>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</si>
  <si>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</si>
  <si>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</si>
  <si>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</si>
  <si>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</si>
  <si>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</si>
  <si>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</si>
  <si>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（学校番号：３００５）</t>
    <rPh sb="1" eb="3">
      <t>ガッコウ</t>
    </rPh>
    <rPh sb="3" eb="5">
      <t>バンゴウ</t>
    </rPh>
    <phoneticPr fontId="2"/>
  </si>
  <si>
    <t>（財務会計コード番号：１０９４８）</t>
    <rPh sb="1" eb="3">
      <t>ザイム</t>
    </rPh>
    <rPh sb="3" eb="5">
      <t>カイケイ</t>
    </rPh>
    <rPh sb="8" eb="10">
      <t>バンゴウ</t>
    </rPh>
    <phoneticPr fontId="2"/>
  </si>
  <si>
    <t>令和２年５月29日　</t>
    <phoneticPr fontId="2"/>
  </si>
  <si>
    <t>大阪府立今宮工科高等学校　</t>
    <rPh sb="0" eb="2">
      <t>オオサカ</t>
    </rPh>
    <rPh sb="2" eb="4">
      <t>フリツ</t>
    </rPh>
    <rPh sb="4" eb="6">
      <t>イマミヤ</t>
    </rPh>
    <rPh sb="6" eb="8">
      <t>コウカ</t>
    </rPh>
    <rPh sb="8" eb="10">
      <t>コウトウ</t>
    </rPh>
    <rPh sb="10" eb="12">
      <t>ガッコウ</t>
    </rPh>
    <phoneticPr fontId="2"/>
  </si>
  <si>
    <t>　　　校長　駒 井　知 一　</t>
    <rPh sb="3" eb="5">
      <t>コウチョウ</t>
    </rPh>
    <rPh sb="6" eb="7">
      <t>コマ</t>
    </rPh>
    <rPh sb="8" eb="9">
      <t>イ</t>
    </rPh>
    <rPh sb="10" eb="11">
      <t>シ</t>
    </rPh>
    <rPh sb="12" eb="13">
      <t>イチ</t>
    </rPh>
    <phoneticPr fontId="2"/>
  </si>
  <si>
    <t>◎</t>
  </si>
  <si>
    <t>産業教育振興中央会</t>
    <rPh sb="0" eb="2">
      <t>サンギョウ</t>
    </rPh>
    <rPh sb="2" eb="4">
      <t>キョウイク</t>
    </rPh>
    <rPh sb="4" eb="6">
      <t>シンコウ</t>
    </rPh>
    <rPh sb="6" eb="9">
      <t>チュウオウカイ</t>
    </rPh>
    <phoneticPr fontId="2"/>
  </si>
  <si>
    <t>大阪市内南部地区公私立高等学校校外補導連絡協議会</t>
    <rPh sb="0" eb="4">
      <t>オオサカシナイ</t>
    </rPh>
    <rPh sb="4" eb="6">
      <t>ナンブ</t>
    </rPh>
    <rPh sb="6" eb="8">
      <t>チク</t>
    </rPh>
    <rPh sb="8" eb="11">
      <t>コウシリツ</t>
    </rPh>
    <rPh sb="11" eb="13">
      <t>コウトウ</t>
    </rPh>
    <rPh sb="13" eb="15">
      <t>ガッコウ</t>
    </rPh>
    <rPh sb="15" eb="17">
      <t>コウガイ</t>
    </rPh>
    <rPh sb="17" eb="19">
      <t>ホドウ</t>
    </rPh>
    <rPh sb="19" eb="21">
      <t>レンラク</t>
    </rPh>
    <rPh sb="21" eb="24">
      <t>キョウギカイ</t>
    </rPh>
    <phoneticPr fontId="2"/>
  </si>
  <si>
    <t>大阪府高等学校定時制通信制教育振興会</t>
    <rPh sb="0" eb="3">
      <t>オオサカフ</t>
    </rPh>
    <rPh sb="3" eb="5">
      <t>コウトウ</t>
    </rPh>
    <rPh sb="5" eb="7">
      <t>ガッコウ</t>
    </rPh>
    <rPh sb="7" eb="10">
      <t>テイジセイ</t>
    </rPh>
    <rPh sb="10" eb="13">
      <t>ツウシンセイ</t>
    </rPh>
    <rPh sb="13" eb="15">
      <t>キョウイク</t>
    </rPh>
    <rPh sb="15" eb="17">
      <t>シンコウ</t>
    </rPh>
    <rPh sb="17" eb="18">
      <t>カイ</t>
    </rPh>
    <phoneticPr fontId="2"/>
  </si>
  <si>
    <t>（全）各種団体負担金（会費）</t>
    <rPh sb="1" eb="2">
      <t>ゼン</t>
    </rPh>
    <phoneticPr fontId="2"/>
  </si>
  <si>
    <t>（全）キャリアデザイン講演会講師謝礼金</t>
    <rPh sb="1" eb="2">
      <t>ゼン</t>
    </rPh>
    <rPh sb="11" eb="14">
      <t>コウエンカイ</t>
    </rPh>
    <rPh sb="14" eb="16">
      <t>コウシ</t>
    </rPh>
    <rPh sb="16" eb="19">
      <t>シャレイキン</t>
    </rPh>
    <phoneticPr fontId="2"/>
  </si>
  <si>
    <t>（全）人権研修会講師謝礼金</t>
    <rPh sb="1" eb="2">
      <t>ゼン</t>
    </rPh>
    <rPh sb="3" eb="5">
      <t>ジンケン</t>
    </rPh>
    <rPh sb="5" eb="8">
      <t>ケンシュウカイ</t>
    </rPh>
    <rPh sb="8" eb="10">
      <t>コウシ</t>
    </rPh>
    <rPh sb="10" eb="13">
      <t>シャレイキン</t>
    </rPh>
    <phoneticPr fontId="2"/>
  </si>
  <si>
    <t>（全）PBL研修会講師謝礼金</t>
    <rPh sb="1" eb="2">
      <t>ゼン</t>
    </rPh>
    <rPh sb="6" eb="9">
      <t>ケンシュウカイ</t>
    </rPh>
    <rPh sb="9" eb="11">
      <t>コウシ</t>
    </rPh>
    <rPh sb="11" eb="14">
      <t>シャレイキン</t>
    </rPh>
    <phoneticPr fontId="2"/>
  </si>
  <si>
    <t>（全）全国工業高等学校長協会大会旅費</t>
    <rPh sb="1" eb="2">
      <t>ゼン</t>
    </rPh>
    <rPh sb="3" eb="5">
      <t>ゼンコク</t>
    </rPh>
    <rPh sb="5" eb="7">
      <t>コウギョウ</t>
    </rPh>
    <rPh sb="7" eb="9">
      <t>コウトウ</t>
    </rPh>
    <rPh sb="9" eb="11">
      <t>ガッコウ</t>
    </rPh>
    <rPh sb="11" eb="12">
      <t>チョウ</t>
    </rPh>
    <rPh sb="12" eb="14">
      <t>キョウカイ</t>
    </rPh>
    <rPh sb="14" eb="16">
      <t>タイカイ</t>
    </rPh>
    <rPh sb="16" eb="18">
      <t>リョヒ</t>
    </rPh>
    <phoneticPr fontId="2"/>
  </si>
  <si>
    <t>岡山市</t>
    <rPh sb="0" eb="2">
      <t>オカヤマ</t>
    </rPh>
    <rPh sb="2" eb="3">
      <t>シ</t>
    </rPh>
    <phoneticPr fontId="2"/>
  </si>
  <si>
    <t>（全）電気教育研究会近遠地見学会</t>
    <rPh sb="1" eb="2">
      <t>ゼン</t>
    </rPh>
    <rPh sb="3" eb="5">
      <t>デンキ</t>
    </rPh>
    <rPh sb="5" eb="7">
      <t>キョウイク</t>
    </rPh>
    <rPh sb="7" eb="10">
      <t>ケンキュウカイ</t>
    </rPh>
    <rPh sb="10" eb="11">
      <t>コン</t>
    </rPh>
    <rPh sb="11" eb="12">
      <t>エン</t>
    </rPh>
    <rPh sb="12" eb="13">
      <t>チ</t>
    </rPh>
    <rPh sb="13" eb="16">
      <t>ケンガクカイ</t>
    </rPh>
    <phoneticPr fontId="2"/>
  </si>
  <si>
    <t>（全）修学旅行下見</t>
    <rPh sb="1" eb="2">
      <t>ゼン</t>
    </rPh>
    <rPh sb="3" eb="5">
      <t>シュウガク</t>
    </rPh>
    <rPh sb="5" eb="7">
      <t>リョコウ</t>
    </rPh>
    <rPh sb="7" eb="9">
      <t>シタミ</t>
    </rPh>
    <phoneticPr fontId="2"/>
  </si>
  <si>
    <t>（全）西日本工高建築連盟総会資料代</t>
    <rPh sb="1" eb="2">
      <t>ゼン</t>
    </rPh>
    <rPh sb="3" eb="4">
      <t>ニシ</t>
    </rPh>
    <rPh sb="4" eb="6">
      <t>ニホン</t>
    </rPh>
    <rPh sb="6" eb="8">
      <t>コウコウ</t>
    </rPh>
    <rPh sb="8" eb="10">
      <t>ケンチク</t>
    </rPh>
    <rPh sb="10" eb="12">
      <t>レンメイ</t>
    </rPh>
    <rPh sb="12" eb="14">
      <t>ソウカイ</t>
    </rPh>
    <rPh sb="14" eb="17">
      <t>シリョウダイ</t>
    </rPh>
    <phoneticPr fontId="2"/>
  </si>
  <si>
    <t>（全）近畿工業高等学校長協会総会資料代</t>
    <rPh sb="1" eb="2">
      <t>ゼン</t>
    </rPh>
    <rPh sb="3" eb="5">
      <t>キンキ</t>
    </rPh>
    <rPh sb="5" eb="7">
      <t>コウギョウ</t>
    </rPh>
    <rPh sb="7" eb="9">
      <t>コウトウ</t>
    </rPh>
    <rPh sb="9" eb="11">
      <t>ガッコウ</t>
    </rPh>
    <rPh sb="11" eb="12">
      <t>チョウ</t>
    </rPh>
    <rPh sb="12" eb="14">
      <t>キョウカイ</t>
    </rPh>
    <rPh sb="14" eb="16">
      <t>ソウカイ</t>
    </rPh>
    <rPh sb="16" eb="19">
      <t>シリョウダイ</t>
    </rPh>
    <phoneticPr fontId="2"/>
  </si>
  <si>
    <t>（全）全国グラフィックアーツ教育研究大会資料代</t>
    <rPh sb="1" eb="2">
      <t>ゼン</t>
    </rPh>
    <rPh sb="3" eb="5">
      <t>ゼンコク</t>
    </rPh>
    <rPh sb="14" eb="16">
      <t>キョウイク</t>
    </rPh>
    <rPh sb="16" eb="18">
      <t>ケンキュウ</t>
    </rPh>
    <rPh sb="18" eb="20">
      <t>タイカイ</t>
    </rPh>
    <rPh sb="20" eb="23">
      <t>シリョウダイ</t>
    </rPh>
    <phoneticPr fontId="2"/>
  </si>
  <si>
    <t>（全）全国工業高等学校長協会第68回研究協議会佐賀大会資料代</t>
    <rPh sb="1" eb="2">
      <t>ゼン</t>
    </rPh>
    <rPh sb="3" eb="5">
      <t>ゼンコク</t>
    </rPh>
    <rPh sb="5" eb="7">
      <t>コウギョウ</t>
    </rPh>
    <rPh sb="7" eb="9">
      <t>コウトウ</t>
    </rPh>
    <rPh sb="9" eb="11">
      <t>ガッコウ</t>
    </rPh>
    <rPh sb="11" eb="12">
      <t>チョウ</t>
    </rPh>
    <rPh sb="12" eb="14">
      <t>キョウカイ</t>
    </rPh>
    <rPh sb="14" eb="15">
      <t>ダイ</t>
    </rPh>
    <rPh sb="17" eb="18">
      <t>カイ</t>
    </rPh>
    <rPh sb="18" eb="20">
      <t>ケンキュウ</t>
    </rPh>
    <rPh sb="20" eb="23">
      <t>キョウギカイ</t>
    </rPh>
    <rPh sb="23" eb="25">
      <t>サガ</t>
    </rPh>
    <rPh sb="25" eb="27">
      <t>タイカイ</t>
    </rPh>
    <rPh sb="27" eb="30">
      <t>シリョウダイ</t>
    </rPh>
    <phoneticPr fontId="2"/>
  </si>
  <si>
    <t>（全）学校案内パンフレット印刷代</t>
    <rPh sb="1" eb="2">
      <t>ゼン</t>
    </rPh>
    <rPh sb="3" eb="5">
      <t>ガッコウ</t>
    </rPh>
    <rPh sb="5" eb="7">
      <t>アンナイ</t>
    </rPh>
    <rPh sb="13" eb="15">
      <t>インサツ</t>
    </rPh>
    <rPh sb="15" eb="16">
      <t>ダイ</t>
    </rPh>
    <phoneticPr fontId="2"/>
  </si>
  <si>
    <t>（全）課題研究合同発表会材料費</t>
    <rPh sb="1" eb="2">
      <t>ゼン</t>
    </rPh>
    <rPh sb="3" eb="5">
      <t>カダイ</t>
    </rPh>
    <rPh sb="5" eb="7">
      <t>ケンキュウ</t>
    </rPh>
    <rPh sb="7" eb="9">
      <t>ゴウドウ</t>
    </rPh>
    <rPh sb="9" eb="12">
      <t>ハッピョウカイ</t>
    </rPh>
    <rPh sb="12" eb="15">
      <t>ザイリョウヒ</t>
    </rPh>
    <phoneticPr fontId="2"/>
  </si>
  <si>
    <t>（全）体験入学教材費</t>
    <rPh sb="1" eb="2">
      <t>ゼン</t>
    </rPh>
    <rPh sb="3" eb="5">
      <t>タイケン</t>
    </rPh>
    <rPh sb="5" eb="7">
      <t>ニュウガク</t>
    </rPh>
    <rPh sb="7" eb="10">
      <t>キョウザイヒ</t>
    </rPh>
    <phoneticPr fontId="2"/>
  </si>
  <si>
    <t>（全）懸垂幕</t>
    <rPh sb="1" eb="2">
      <t>ゼン</t>
    </rPh>
    <rPh sb="3" eb="5">
      <t>ケンスイ</t>
    </rPh>
    <rPh sb="5" eb="6">
      <t>マク</t>
    </rPh>
    <phoneticPr fontId="2"/>
  </si>
  <si>
    <t>（全）ICT関連教材費</t>
    <rPh sb="1" eb="2">
      <t>ゼン</t>
    </rPh>
    <rPh sb="6" eb="8">
      <t>カンレン</t>
    </rPh>
    <rPh sb="8" eb="11">
      <t>キョウザイヒ</t>
    </rPh>
    <phoneticPr fontId="2"/>
  </si>
  <si>
    <t>（全）中学生体験入学参加生徒傷害保険料</t>
    <rPh sb="1" eb="2">
      <t>ゼン</t>
    </rPh>
    <rPh sb="3" eb="6">
      <t>チュウガクセイ</t>
    </rPh>
    <rPh sb="6" eb="8">
      <t>タイケン</t>
    </rPh>
    <rPh sb="8" eb="10">
      <t>ニュウガク</t>
    </rPh>
    <rPh sb="10" eb="12">
      <t>サンカ</t>
    </rPh>
    <rPh sb="12" eb="14">
      <t>セイト</t>
    </rPh>
    <rPh sb="14" eb="16">
      <t>ショウガイ</t>
    </rPh>
    <rPh sb="16" eb="18">
      <t>ホケン</t>
    </rPh>
    <rPh sb="18" eb="19">
      <t>リョウ</t>
    </rPh>
    <phoneticPr fontId="2"/>
  </si>
  <si>
    <t>（全）離職率調査郵送料金</t>
    <rPh sb="1" eb="2">
      <t>ゼン</t>
    </rPh>
    <rPh sb="3" eb="6">
      <t>リショクリツ</t>
    </rPh>
    <rPh sb="6" eb="8">
      <t>チョウサ</t>
    </rPh>
    <rPh sb="8" eb="10">
      <t>ユウソウ</t>
    </rPh>
    <rPh sb="10" eb="12">
      <t>リョウキン</t>
    </rPh>
    <phoneticPr fontId="2"/>
  </si>
  <si>
    <t>（全）授業アンケート集計業務委託</t>
    <rPh sb="1" eb="2">
      <t>ゼン</t>
    </rPh>
    <rPh sb="3" eb="5">
      <t>ジュギョウ</t>
    </rPh>
    <rPh sb="10" eb="12">
      <t>シュウケイ</t>
    </rPh>
    <rPh sb="12" eb="14">
      <t>ギョウム</t>
    </rPh>
    <rPh sb="14" eb="16">
      <t>イタク</t>
    </rPh>
    <phoneticPr fontId="2"/>
  </si>
  <si>
    <t>（全）全国工業高等学校長協会第68回研究協議会佐賀大会参加費</t>
    <rPh sb="1" eb="2">
      <t>ゼン</t>
    </rPh>
    <rPh sb="3" eb="14">
      <t>ゼンコクコウギョウコウトウガッコウチョウキョウカイ</t>
    </rPh>
    <rPh sb="14" eb="15">
      <t>ダイ</t>
    </rPh>
    <rPh sb="17" eb="18">
      <t>カイ</t>
    </rPh>
    <rPh sb="18" eb="27">
      <t>ケンキュウキョウギカイサガタイカイ</t>
    </rPh>
    <rPh sb="27" eb="30">
      <t>サンカヒ</t>
    </rPh>
    <phoneticPr fontId="2"/>
  </si>
  <si>
    <t>（全）全国グラフィックアーツ教育研究大会参加費</t>
    <rPh sb="1" eb="2">
      <t>ゼン</t>
    </rPh>
    <rPh sb="3" eb="5">
      <t>ゼンコク</t>
    </rPh>
    <rPh sb="14" eb="20">
      <t>キョウイクケンキュウタイカイ</t>
    </rPh>
    <rPh sb="20" eb="23">
      <t>サンカヒ</t>
    </rPh>
    <phoneticPr fontId="2"/>
  </si>
  <si>
    <t>（全）産業教育フェア学校分担金</t>
    <rPh sb="1" eb="2">
      <t>ゼン</t>
    </rPh>
    <rPh sb="3" eb="7">
      <t>サンギョウキョウイク</t>
    </rPh>
    <rPh sb="10" eb="12">
      <t>ガッコウ</t>
    </rPh>
    <rPh sb="12" eb="15">
      <t>ブンタンキン</t>
    </rPh>
    <phoneticPr fontId="2"/>
  </si>
  <si>
    <t>詳細は様式１－３のとおり</t>
    <phoneticPr fontId="2"/>
  </si>
  <si>
    <t>（定）月間目標活動・成果等消耗品</t>
    <rPh sb="1" eb="2">
      <t>テイ</t>
    </rPh>
    <rPh sb="3" eb="5">
      <t>ゲッカン</t>
    </rPh>
    <rPh sb="5" eb="7">
      <t>モクヒョウ</t>
    </rPh>
    <rPh sb="7" eb="9">
      <t>カツドウ</t>
    </rPh>
    <rPh sb="10" eb="12">
      <t>セイカ</t>
    </rPh>
    <rPh sb="12" eb="13">
      <t>トウ</t>
    </rPh>
    <rPh sb="13" eb="16">
      <t>ショウモウヒン</t>
    </rPh>
    <phoneticPr fontId="2"/>
  </si>
  <si>
    <t>（定）西日本工高建築連盟総会資料代</t>
    <rPh sb="1" eb="2">
      <t>テイ</t>
    </rPh>
    <rPh sb="3" eb="4">
      <t>ニシ</t>
    </rPh>
    <rPh sb="4" eb="6">
      <t>ニホン</t>
    </rPh>
    <rPh sb="6" eb="7">
      <t>コウ</t>
    </rPh>
    <rPh sb="7" eb="8">
      <t>コウ</t>
    </rPh>
    <rPh sb="8" eb="10">
      <t>ケンチク</t>
    </rPh>
    <rPh sb="10" eb="12">
      <t>レンメイ</t>
    </rPh>
    <rPh sb="12" eb="14">
      <t>ソウカイ</t>
    </rPh>
    <rPh sb="14" eb="17">
      <t>シリョウダイ</t>
    </rPh>
    <phoneticPr fontId="2"/>
  </si>
  <si>
    <t>（定）近畿地区定時制通信制高等学校長会総会資料代</t>
    <rPh sb="1" eb="2">
      <t>テイ</t>
    </rPh>
    <rPh sb="3" eb="5">
      <t>キンキ</t>
    </rPh>
    <rPh sb="5" eb="7">
      <t>チク</t>
    </rPh>
    <rPh sb="7" eb="10">
      <t>テイジセイ</t>
    </rPh>
    <rPh sb="10" eb="13">
      <t>ツウシンセイ</t>
    </rPh>
    <rPh sb="13" eb="15">
      <t>コウトウ</t>
    </rPh>
    <rPh sb="15" eb="17">
      <t>ガッコウ</t>
    </rPh>
    <rPh sb="17" eb="18">
      <t>チョウ</t>
    </rPh>
    <rPh sb="18" eb="19">
      <t>カイ</t>
    </rPh>
    <rPh sb="19" eb="21">
      <t>ソウカイ</t>
    </rPh>
    <rPh sb="21" eb="24">
      <t>シリョウダイ</t>
    </rPh>
    <phoneticPr fontId="2"/>
  </si>
  <si>
    <t>（定）近畿工業高等学校長協会総会･協議会資料代</t>
    <rPh sb="1" eb="2">
      <t>テイ</t>
    </rPh>
    <rPh sb="3" eb="5">
      <t>キンキ</t>
    </rPh>
    <rPh sb="5" eb="7">
      <t>コウギョウ</t>
    </rPh>
    <rPh sb="7" eb="9">
      <t>コウトウ</t>
    </rPh>
    <rPh sb="9" eb="11">
      <t>ガッコウ</t>
    </rPh>
    <rPh sb="11" eb="12">
      <t>チョウ</t>
    </rPh>
    <rPh sb="12" eb="14">
      <t>キョウカイ</t>
    </rPh>
    <rPh sb="14" eb="16">
      <t>ソウカイ</t>
    </rPh>
    <rPh sb="17" eb="20">
      <t>キョウギカイ</t>
    </rPh>
    <rPh sb="20" eb="23">
      <t>シリョウダイ</t>
    </rPh>
    <phoneticPr fontId="2"/>
  </si>
  <si>
    <t>（定）全国高等学校定時制通信制教育振興会近畿支部総会並びに研究協議会大会資料代</t>
    <rPh sb="1" eb="2">
      <t>テイ</t>
    </rPh>
    <rPh sb="3" eb="5">
      <t>ゼンコク</t>
    </rPh>
    <rPh sb="5" eb="7">
      <t>コウトウ</t>
    </rPh>
    <rPh sb="7" eb="9">
      <t>ガッコウ</t>
    </rPh>
    <rPh sb="9" eb="12">
      <t>テイジセイ</t>
    </rPh>
    <rPh sb="12" eb="15">
      <t>ツウシンセイ</t>
    </rPh>
    <rPh sb="15" eb="17">
      <t>キョウイク</t>
    </rPh>
    <rPh sb="17" eb="19">
      <t>シンコウ</t>
    </rPh>
    <rPh sb="19" eb="20">
      <t>カイ</t>
    </rPh>
    <rPh sb="20" eb="22">
      <t>キンキ</t>
    </rPh>
    <rPh sb="22" eb="24">
      <t>シブ</t>
    </rPh>
    <rPh sb="24" eb="26">
      <t>ソウカイ</t>
    </rPh>
    <rPh sb="26" eb="27">
      <t>ナラ</t>
    </rPh>
    <rPh sb="29" eb="31">
      <t>ケンキュウ</t>
    </rPh>
    <rPh sb="31" eb="34">
      <t>キョウギカイ</t>
    </rPh>
    <rPh sb="34" eb="36">
      <t>タイカイ</t>
    </rPh>
    <rPh sb="36" eb="39">
      <t>シリョウダイ</t>
    </rPh>
    <phoneticPr fontId="2"/>
  </si>
  <si>
    <t>（定）全国高等学校定時制通信制教頭･副校長協会教育研究協議会近畿支部大会資料代</t>
    <rPh sb="1" eb="2">
      <t>テイ</t>
    </rPh>
    <rPh sb="3" eb="15">
      <t>ゼンコクコウトウガッコウテイジセイツウシンセイ</t>
    </rPh>
    <rPh sb="15" eb="17">
      <t>キョウトウ</t>
    </rPh>
    <rPh sb="18" eb="19">
      <t>フク</t>
    </rPh>
    <rPh sb="19" eb="21">
      <t>コウチョウ</t>
    </rPh>
    <rPh sb="21" eb="23">
      <t>キョウカイ</t>
    </rPh>
    <rPh sb="23" eb="25">
      <t>キョウイク</t>
    </rPh>
    <rPh sb="25" eb="27">
      <t>ケンキュウ</t>
    </rPh>
    <rPh sb="27" eb="30">
      <t>キョウギカイ</t>
    </rPh>
    <rPh sb="30" eb="32">
      <t>キンキ</t>
    </rPh>
    <rPh sb="32" eb="34">
      <t>シブ</t>
    </rPh>
    <rPh sb="34" eb="36">
      <t>タイカイ</t>
    </rPh>
    <rPh sb="36" eb="39">
      <t>シリョウダイ</t>
    </rPh>
    <phoneticPr fontId="2"/>
  </si>
  <si>
    <t>（定）学力向上授業改善のための教材等購入費</t>
    <rPh sb="1" eb="2">
      <t>テイ</t>
    </rPh>
    <rPh sb="3" eb="5">
      <t>ガクリョク</t>
    </rPh>
    <rPh sb="5" eb="7">
      <t>コウジョウ</t>
    </rPh>
    <rPh sb="7" eb="9">
      <t>ジュギョウ</t>
    </rPh>
    <rPh sb="9" eb="11">
      <t>カイゼン</t>
    </rPh>
    <rPh sb="15" eb="17">
      <t>キョウザイ</t>
    </rPh>
    <rPh sb="17" eb="18">
      <t>トウ</t>
    </rPh>
    <rPh sb="18" eb="21">
      <t>コウニュウヒ</t>
    </rPh>
    <phoneticPr fontId="2"/>
  </si>
  <si>
    <t>（定）進路キャリア教育等講師謝礼金</t>
    <rPh sb="1" eb="2">
      <t>テイ</t>
    </rPh>
    <rPh sb="3" eb="5">
      <t>シンロ</t>
    </rPh>
    <rPh sb="9" eb="11">
      <t>キョウイク</t>
    </rPh>
    <rPh sb="11" eb="12">
      <t>トウ</t>
    </rPh>
    <rPh sb="12" eb="14">
      <t>コウシ</t>
    </rPh>
    <rPh sb="14" eb="16">
      <t>シャレイ</t>
    </rPh>
    <phoneticPr fontId="2"/>
  </si>
  <si>
    <t>（定）保健に関する講師謝礼金</t>
    <rPh sb="1" eb="2">
      <t>テイ</t>
    </rPh>
    <rPh sb="3" eb="5">
      <t>ホケン</t>
    </rPh>
    <rPh sb="6" eb="7">
      <t>カン</t>
    </rPh>
    <rPh sb="9" eb="11">
      <t>コウシ</t>
    </rPh>
    <rPh sb="11" eb="13">
      <t>シャレイ</t>
    </rPh>
    <phoneticPr fontId="2"/>
  </si>
  <si>
    <t>（定）健康増進等講師謝礼金</t>
    <rPh sb="1" eb="2">
      <t>テイ</t>
    </rPh>
    <rPh sb="3" eb="5">
      <t>ケンコウ</t>
    </rPh>
    <rPh sb="5" eb="7">
      <t>ゾウシン</t>
    </rPh>
    <rPh sb="7" eb="8">
      <t>トウ</t>
    </rPh>
    <rPh sb="8" eb="10">
      <t>コウシ</t>
    </rPh>
    <rPh sb="10" eb="13">
      <t>シャレイキン</t>
    </rPh>
    <phoneticPr fontId="2"/>
  </si>
  <si>
    <t>（定）授業アンケート集計業務委託</t>
    <rPh sb="1" eb="2">
      <t>テイ</t>
    </rPh>
    <rPh sb="3" eb="5">
      <t>ジュギョウ</t>
    </rPh>
    <rPh sb="10" eb="12">
      <t>シュウケイ</t>
    </rPh>
    <rPh sb="12" eb="14">
      <t>ギョウム</t>
    </rPh>
    <rPh sb="14" eb="16">
      <t>イタク</t>
    </rPh>
    <phoneticPr fontId="2"/>
  </si>
  <si>
    <t>（定）産業教育フェア学校分担金</t>
    <rPh sb="1" eb="2">
      <t>テイ</t>
    </rPh>
    <rPh sb="3" eb="7">
      <t>サンギョウキョウイク</t>
    </rPh>
    <rPh sb="10" eb="15">
      <t>ガッコウブンタンキン</t>
    </rPh>
    <phoneticPr fontId="2"/>
  </si>
  <si>
    <t>（定）近畿工業高等学校長協会総会･協議会参加費</t>
    <rPh sb="1" eb="2">
      <t>テイ</t>
    </rPh>
    <rPh sb="3" eb="5">
      <t>キンキ</t>
    </rPh>
    <rPh sb="5" eb="7">
      <t>コウギョウ</t>
    </rPh>
    <rPh sb="7" eb="9">
      <t>コウトウ</t>
    </rPh>
    <rPh sb="9" eb="11">
      <t>ガッコウ</t>
    </rPh>
    <rPh sb="11" eb="12">
      <t>チョウ</t>
    </rPh>
    <rPh sb="12" eb="14">
      <t>キョウカイ</t>
    </rPh>
    <rPh sb="14" eb="16">
      <t>ソウカイ</t>
    </rPh>
    <rPh sb="17" eb="20">
      <t>キョウギカイ</t>
    </rPh>
    <rPh sb="20" eb="23">
      <t>サンカヒ</t>
    </rPh>
    <phoneticPr fontId="2"/>
  </si>
  <si>
    <t>（定）近畿地区定時制通信制高等学校長会総会参加費</t>
    <rPh sb="1" eb="2">
      <t>テイ</t>
    </rPh>
    <rPh sb="3" eb="5">
      <t>キンキ</t>
    </rPh>
    <rPh sb="5" eb="7">
      <t>チク</t>
    </rPh>
    <rPh sb="7" eb="10">
      <t>テイジセイ</t>
    </rPh>
    <rPh sb="10" eb="13">
      <t>ツウシンセイ</t>
    </rPh>
    <rPh sb="13" eb="15">
      <t>コウトウ</t>
    </rPh>
    <rPh sb="15" eb="17">
      <t>ガッコウ</t>
    </rPh>
    <rPh sb="17" eb="18">
      <t>チョウ</t>
    </rPh>
    <rPh sb="18" eb="19">
      <t>カイ</t>
    </rPh>
    <rPh sb="19" eb="21">
      <t>ソウカイ</t>
    </rPh>
    <rPh sb="21" eb="24">
      <t>サンカヒ</t>
    </rPh>
    <phoneticPr fontId="2"/>
  </si>
  <si>
    <t>　　令和　2　年　5　月　29　日</t>
    <rPh sb="2" eb="4">
      <t>レイワ</t>
    </rPh>
    <rPh sb="7" eb="8">
      <t>ネン</t>
    </rPh>
    <rPh sb="11" eb="12">
      <t>ガツ</t>
    </rPh>
    <rPh sb="16" eb="17">
      <t>ニチ</t>
    </rPh>
    <phoneticPr fontId="2"/>
  </si>
  <si>
    <t>教員の資質向上･研究授業等の推進</t>
    <rPh sb="0" eb="2">
      <t>キョウイン</t>
    </rPh>
    <rPh sb="3" eb="5">
      <t>シシツ</t>
    </rPh>
    <rPh sb="5" eb="7">
      <t>コウジョウ</t>
    </rPh>
    <rPh sb="8" eb="10">
      <t>ケンキュウ</t>
    </rPh>
    <rPh sb="10" eb="12">
      <t>ジュギョウ</t>
    </rPh>
    <rPh sb="12" eb="13">
      <t>トウ</t>
    </rPh>
    <rPh sb="14" eb="16">
      <t>スイシン</t>
    </rPh>
    <phoneticPr fontId="2"/>
  </si>
  <si>
    <t>３－（１）</t>
    <phoneticPr fontId="2"/>
  </si>
  <si>
    <t>キャリア教育･進路指導の推進</t>
    <rPh sb="4" eb="6">
      <t>キョウイク</t>
    </rPh>
    <rPh sb="7" eb="9">
      <t>シンロ</t>
    </rPh>
    <rPh sb="9" eb="11">
      <t>シドウ</t>
    </rPh>
    <rPh sb="12" eb="14">
      <t>スイシン</t>
    </rPh>
    <phoneticPr fontId="2"/>
  </si>
  <si>
    <t>２－（１）</t>
    <phoneticPr fontId="2"/>
  </si>
  <si>
    <t>生徒の自主的活動の活性化</t>
    <rPh sb="0" eb="2">
      <t>セイト</t>
    </rPh>
    <rPh sb="3" eb="6">
      <t>ジシュテキ</t>
    </rPh>
    <rPh sb="6" eb="8">
      <t>カツドウ</t>
    </rPh>
    <rPh sb="9" eb="12">
      <t>カッセイカ</t>
    </rPh>
    <phoneticPr fontId="2"/>
  </si>
  <si>
    <t>１－（１）</t>
    <phoneticPr fontId="2"/>
  </si>
  <si>
    <t>４－（２）</t>
    <phoneticPr fontId="2"/>
  </si>
  <si>
    <t>開かれた学校づくり･情報発信</t>
    <rPh sb="0" eb="1">
      <t>ヒラ</t>
    </rPh>
    <rPh sb="4" eb="6">
      <t>ガッコウ</t>
    </rPh>
    <rPh sb="10" eb="12">
      <t>ジョウホウ</t>
    </rPh>
    <rPh sb="12" eb="14">
      <t>ハッシン</t>
    </rPh>
    <phoneticPr fontId="2"/>
  </si>
  <si>
    <t>１－（２）</t>
    <phoneticPr fontId="2"/>
  </si>
  <si>
    <t>「確かな学力」の育成･基礎学力の向上</t>
    <rPh sb="1" eb="2">
      <t>タシ</t>
    </rPh>
    <rPh sb="4" eb="6">
      <t>ガクリョク</t>
    </rPh>
    <rPh sb="8" eb="10">
      <t>イクセイ</t>
    </rPh>
    <rPh sb="11" eb="13">
      <t>キソ</t>
    </rPh>
    <rPh sb="13" eb="15">
      <t>ガクリョク</t>
    </rPh>
    <rPh sb="16" eb="18">
      <t>コウジョウ</t>
    </rPh>
    <phoneticPr fontId="2"/>
  </si>
  <si>
    <t>２－（２）</t>
    <phoneticPr fontId="2"/>
  </si>
  <si>
    <t>人権教育の推進</t>
    <rPh sb="0" eb="2">
      <t>ジンケン</t>
    </rPh>
    <rPh sb="2" eb="4">
      <t>キョウイク</t>
    </rPh>
    <rPh sb="5" eb="7">
      <t>スイシン</t>
    </rPh>
    <phoneticPr fontId="2"/>
  </si>
  <si>
    <t>③－（１）</t>
    <phoneticPr fontId="2"/>
  </si>
  <si>
    <t>学校生活の充実と活性化</t>
    <rPh sb="0" eb="2">
      <t>ガッコウ</t>
    </rPh>
    <rPh sb="2" eb="4">
      <t>セイカツ</t>
    </rPh>
    <rPh sb="5" eb="7">
      <t>ジュウジツ</t>
    </rPh>
    <rPh sb="8" eb="11">
      <t>カッセイカ</t>
    </rPh>
    <phoneticPr fontId="2"/>
  </si>
  <si>
    <t>①－（１）</t>
    <phoneticPr fontId="2"/>
  </si>
  <si>
    <t>人として生きていくための人格の形成</t>
    <rPh sb="0" eb="1">
      <t>ヒト</t>
    </rPh>
    <rPh sb="4" eb="5">
      <t>イ</t>
    </rPh>
    <rPh sb="12" eb="14">
      <t>ジンカク</t>
    </rPh>
    <rPh sb="15" eb="17">
      <t>ケイセイ</t>
    </rPh>
    <phoneticPr fontId="2"/>
  </si>
  <si>
    <t>②－（１）</t>
    <phoneticPr fontId="2"/>
  </si>
  <si>
    <t>基礎学力の定着と自ら考える力の育成</t>
    <rPh sb="0" eb="2">
      <t>キソ</t>
    </rPh>
    <rPh sb="2" eb="4">
      <t>ガクリョク</t>
    </rPh>
    <rPh sb="5" eb="7">
      <t>テイチャク</t>
    </rPh>
    <rPh sb="8" eb="9">
      <t>ミズカ</t>
    </rPh>
    <rPh sb="10" eb="11">
      <t>カンガ</t>
    </rPh>
    <rPh sb="13" eb="14">
      <t>チカラ</t>
    </rPh>
    <rPh sb="15" eb="17">
      <t>イクセイ</t>
    </rPh>
    <phoneticPr fontId="2"/>
  </si>
  <si>
    <t>（定）学力向上授業改善のためのICT充実機器等購入費</t>
    <rPh sb="1" eb="2">
      <t>テイ</t>
    </rPh>
    <rPh sb="3" eb="5">
      <t>ガクリョク</t>
    </rPh>
    <rPh sb="5" eb="7">
      <t>コウジョウ</t>
    </rPh>
    <rPh sb="7" eb="9">
      <t>ジュギョウ</t>
    </rPh>
    <rPh sb="9" eb="11">
      <t>カイゼン</t>
    </rPh>
    <rPh sb="18" eb="20">
      <t>ジュウジツ</t>
    </rPh>
    <rPh sb="20" eb="22">
      <t>キキ</t>
    </rPh>
    <rPh sb="22" eb="23">
      <t>トウ</t>
    </rPh>
    <rPh sb="23" eb="26">
      <t>コウニュウヒ</t>
    </rPh>
    <phoneticPr fontId="2"/>
  </si>
  <si>
    <t>①－（４）</t>
    <phoneticPr fontId="2"/>
  </si>
  <si>
    <t>キャリア教育･進路指導の充実</t>
    <rPh sb="4" eb="6">
      <t>キョウイク</t>
    </rPh>
    <rPh sb="7" eb="9">
      <t>シンロ</t>
    </rPh>
    <rPh sb="9" eb="11">
      <t>シドウ</t>
    </rPh>
    <rPh sb="12" eb="14">
      <t>ジュウジツ</t>
    </rPh>
    <phoneticPr fontId="2"/>
  </si>
  <si>
    <t>⑤－（１）</t>
    <phoneticPr fontId="2"/>
  </si>
  <si>
    <t>⑤－（２）</t>
    <phoneticPr fontId="2"/>
  </si>
  <si>
    <t>生徒の健康教育の推進</t>
    <rPh sb="0" eb="2">
      <t>セイト</t>
    </rPh>
    <rPh sb="3" eb="5">
      <t>ケンコウ</t>
    </rPh>
    <rPh sb="5" eb="7">
      <t>キョウイク</t>
    </rPh>
    <rPh sb="8" eb="10">
      <t>スイシン</t>
    </rPh>
    <phoneticPr fontId="2"/>
  </si>
  <si>
    <t>教職員の健康増進維持の推進</t>
    <rPh sb="0" eb="3">
      <t>キョウショクイン</t>
    </rPh>
    <rPh sb="4" eb="6">
      <t>ケンコウ</t>
    </rPh>
    <rPh sb="6" eb="8">
      <t>ゾウシン</t>
    </rPh>
    <rPh sb="8" eb="10">
      <t>イジ</t>
    </rPh>
    <rPh sb="11" eb="13">
      <t>スイシン</t>
    </rPh>
    <phoneticPr fontId="2"/>
  </si>
  <si>
    <t>②－（１）</t>
    <phoneticPr fontId="2"/>
  </si>
  <si>
    <t>②－（１）</t>
    <phoneticPr fontId="2"/>
  </si>
  <si>
    <t>・キャリアデザイン講演会講師謝礼
・離職率調査郵送料金</t>
    <rPh sb="9" eb="12">
      <t>コウエンカイ</t>
    </rPh>
    <rPh sb="12" eb="14">
      <t>コウシ</t>
    </rPh>
    <rPh sb="14" eb="16">
      <t>シャレイ</t>
    </rPh>
    <rPh sb="18" eb="23">
      <t>リショクリツチョウサ</t>
    </rPh>
    <rPh sb="23" eb="25">
      <t>ユウソウ</t>
    </rPh>
    <rPh sb="25" eb="27">
      <t>リョウキン</t>
    </rPh>
    <phoneticPr fontId="2"/>
  </si>
  <si>
    <t>教員の資質向上・研究授業等の推進</t>
    <rPh sb="0" eb="2">
      <t>キョウイン</t>
    </rPh>
    <rPh sb="3" eb="5">
      <t>シシツ</t>
    </rPh>
    <rPh sb="5" eb="7">
      <t>コウジョウ</t>
    </rPh>
    <rPh sb="8" eb="10">
      <t>ケンキュウ</t>
    </rPh>
    <rPh sb="10" eb="12">
      <t>ジュギョウ</t>
    </rPh>
    <rPh sb="12" eb="13">
      <t>トウ</t>
    </rPh>
    <rPh sb="14" eb="16">
      <t>スイシン</t>
    </rPh>
    <phoneticPr fontId="2"/>
  </si>
  <si>
    <t>・人権等研修会資料代</t>
    <rPh sb="1" eb="3">
      <t>ジンケン</t>
    </rPh>
    <rPh sb="3" eb="4">
      <t>トウ</t>
    </rPh>
    <rPh sb="4" eb="7">
      <t>ケンシュウカイ</t>
    </rPh>
    <rPh sb="7" eb="10">
      <t>シリョウダイ</t>
    </rPh>
    <phoneticPr fontId="2"/>
  </si>
  <si>
    <t>基礎学力の向上･研究授業等の推進</t>
    <rPh sb="0" eb="2">
      <t>キソ</t>
    </rPh>
    <rPh sb="2" eb="4">
      <t>ガクリョク</t>
    </rPh>
    <rPh sb="5" eb="7">
      <t>コウジョウ</t>
    </rPh>
    <rPh sb="8" eb="10">
      <t>ケンキュウ</t>
    </rPh>
    <rPh sb="10" eb="12">
      <t>ジュギョウ</t>
    </rPh>
    <rPh sb="12" eb="13">
      <t>トウ</t>
    </rPh>
    <rPh sb="14" eb="16">
      <t>スイシン</t>
    </rPh>
    <phoneticPr fontId="2"/>
  </si>
  <si>
    <t>・保健に関する講師謝礼金</t>
    <rPh sb="1" eb="3">
      <t>ホケン</t>
    </rPh>
    <rPh sb="4" eb="5">
      <t>カン</t>
    </rPh>
    <rPh sb="7" eb="9">
      <t>コウシ</t>
    </rPh>
    <rPh sb="9" eb="12">
      <t>シャレイキン</t>
    </rPh>
    <phoneticPr fontId="2"/>
  </si>
  <si>
    <t>（定）人権等研修会資料代</t>
    <rPh sb="1" eb="2">
      <t>テイ</t>
    </rPh>
    <rPh sb="3" eb="5">
      <t>ジンケン</t>
    </rPh>
    <rPh sb="5" eb="6">
      <t>トウ</t>
    </rPh>
    <rPh sb="6" eb="9">
      <t>ケンシュウカイ</t>
    </rPh>
    <rPh sb="9" eb="12">
      <t>シリョウダイ</t>
    </rPh>
    <phoneticPr fontId="2"/>
  </si>
  <si>
    <t>（全）学校安全講習会講師謝礼金</t>
    <rPh sb="1" eb="2">
      <t>ゼン</t>
    </rPh>
    <rPh sb="3" eb="5">
      <t>ガッコウ</t>
    </rPh>
    <rPh sb="5" eb="7">
      <t>アンゼン</t>
    </rPh>
    <rPh sb="7" eb="10">
      <t>コウシュウカイ</t>
    </rPh>
    <rPh sb="10" eb="12">
      <t>コウシ</t>
    </rPh>
    <rPh sb="12" eb="14">
      <t>シャレイ</t>
    </rPh>
    <rPh sb="14" eb="15">
      <t>キン</t>
    </rPh>
    <phoneticPr fontId="2"/>
  </si>
  <si>
    <t>（定）各種団体負担金（会費）</t>
    <rPh sb="1" eb="2">
      <t>テイ</t>
    </rPh>
    <phoneticPr fontId="2"/>
  </si>
  <si>
    <t>　 今工科 第 ３０ 号　</t>
    <rPh sb="2" eb="3">
      <t>イマ</t>
    </rPh>
    <rPh sb="3" eb="5">
      <t>コウカ</t>
    </rPh>
    <rPh sb="6" eb="7">
      <t>ダイ</t>
    </rPh>
    <rPh sb="11" eb="12">
      <t>ゴウ</t>
    </rPh>
    <phoneticPr fontId="2"/>
  </si>
  <si>
    <t>４－（１）</t>
    <phoneticPr fontId="2"/>
  </si>
  <si>
    <t>地域連携と地域貢献</t>
    <rPh sb="0" eb="2">
      <t>チイキ</t>
    </rPh>
    <rPh sb="2" eb="4">
      <t>レンケイ</t>
    </rPh>
    <rPh sb="5" eb="7">
      <t>チイキ</t>
    </rPh>
    <rPh sb="7" eb="9">
      <t>コウケン</t>
    </rPh>
    <phoneticPr fontId="2"/>
  </si>
  <si>
    <t>（全）出前授業材料費</t>
    <rPh sb="1" eb="2">
      <t>ゼン</t>
    </rPh>
    <rPh sb="3" eb="5">
      <t>デマエ</t>
    </rPh>
    <rPh sb="5" eb="7">
      <t>ジュギョウ</t>
    </rPh>
    <rPh sb="7" eb="10">
      <t>ザイリョウヒ</t>
    </rPh>
    <phoneticPr fontId="2"/>
  </si>
  <si>
    <t>１－（１）</t>
    <phoneticPr fontId="2"/>
  </si>
  <si>
    <t>生徒の自主的活動の活性化</t>
    <rPh sb="0" eb="2">
      <t>セイト</t>
    </rPh>
    <rPh sb="3" eb="8">
      <t>ジシュテキカツドウ</t>
    </rPh>
    <rPh sb="9" eb="12">
      <t>カッセイカ</t>
    </rPh>
    <phoneticPr fontId="2"/>
  </si>
  <si>
    <t>・学校安全講習会講師謝礼金
・授業アンケート集計業務委託</t>
    <rPh sb="1" eb="3">
      <t>ガッコウ</t>
    </rPh>
    <rPh sb="3" eb="5">
      <t>アンゼン</t>
    </rPh>
    <rPh sb="5" eb="8">
      <t>コウシュウカイ</t>
    </rPh>
    <rPh sb="8" eb="10">
      <t>コウシ</t>
    </rPh>
    <rPh sb="10" eb="12">
      <t>シャレイ</t>
    </rPh>
    <rPh sb="12" eb="13">
      <t>キン</t>
    </rPh>
    <rPh sb="15" eb="17">
      <t>ジュギョウ</t>
    </rPh>
    <rPh sb="22" eb="24">
      <t>シュウケイ</t>
    </rPh>
    <rPh sb="24" eb="26">
      <t>ギョウム</t>
    </rPh>
    <rPh sb="26" eb="28">
      <t>イタク</t>
    </rPh>
    <phoneticPr fontId="2"/>
  </si>
  <si>
    <t>2-(2)</t>
    <phoneticPr fontId="2"/>
  </si>
  <si>
    <t>１-(1)</t>
    <phoneticPr fontId="2"/>
  </si>
  <si>
    <t>（全）人権研修会講師謝礼金</t>
    <rPh sb="1" eb="2">
      <t>ゼン</t>
    </rPh>
    <phoneticPr fontId="2"/>
  </si>
  <si>
    <t>（全）会計年度任用職員の活用（任用）</t>
    <rPh sb="1" eb="2">
      <t>ゼン</t>
    </rPh>
    <rPh sb="3" eb="5">
      <t>カイケイ</t>
    </rPh>
    <rPh sb="5" eb="7">
      <t>ネンド</t>
    </rPh>
    <rPh sb="7" eb="9">
      <t>ニンヨウ</t>
    </rPh>
    <rPh sb="9" eb="11">
      <t>ショクイン</t>
    </rPh>
    <rPh sb="12" eb="14">
      <t>カツヨウ</t>
    </rPh>
    <rPh sb="15" eb="17">
      <t>ニンヨウ</t>
    </rPh>
    <phoneticPr fontId="2"/>
  </si>
  <si>
    <t>　 今工科 第 30-2 号　</t>
    <rPh sb="2" eb="3">
      <t>イマ</t>
    </rPh>
    <rPh sb="3" eb="5">
      <t>コウカ</t>
    </rPh>
    <rPh sb="6" eb="7">
      <t>ダイ</t>
    </rPh>
    <rPh sb="13" eb="14">
      <t>ゴウ</t>
    </rPh>
    <phoneticPr fontId="2"/>
  </si>
  <si>
    <t>SC</t>
    <phoneticPr fontId="2"/>
  </si>
  <si>
    <t>SCにかかる自宅から勤務校までの交通費（旅費）</t>
    <rPh sb="6" eb="8">
      <t>ジタク</t>
    </rPh>
    <rPh sb="10" eb="12">
      <t>キンム</t>
    </rPh>
    <rPh sb="12" eb="13">
      <t>コウ</t>
    </rPh>
    <rPh sb="16" eb="19">
      <t>コウツウヒ</t>
    </rPh>
    <rPh sb="20" eb="22">
      <t>リョヒ</t>
    </rPh>
    <phoneticPr fontId="2"/>
  </si>
  <si>
    <t>（全）PBL関連消耗品購入費</t>
    <rPh sb="6" eb="8">
      <t>カンレン</t>
    </rPh>
    <rPh sb="8" eb="11">
      <t>ショウモウヒン</t>
    </rPh>
    <rPh sb="11" eb="14">
      <t>コウニュウヒ</t>
    </rPh>
    <phoneticPr fontId="2"/>
  </si>
  <si>
    <t>60,000→9,000を(203)報酬へ</t>
    <rPh sb="18" eb="20">
      <t>ホウシュウ</t>
    </rPh>
    <phoneticPr fontId="2"/>
  </si>
  <si>
    <t>30,000→20,000を(203)報酬へ</t>
    <rPh sb="19" eb="21">
      <t>ホウシュウ</t>
    </rPh>
    <phoneticPr fontId="2"/>
  </si>
  <si>
    <t>総会中止（9/11荒井先生確認）</t>
    <rPh sb="0" eb="2">
      <t>ソウカイ</t>
    </rPh>
    <rPh sb="2" eb="4">
      <t>チュウシ</t>
    </rPh>
    <rPh sb="9" eb="11">
      <t>アライ</t>
    </rPh>
    <rPh sb="11" eb="13">
      <t>センセイ</t>
    </rPh>
    <rPh sb="13" eb="15">
      <t>カクニン</t>
    </rPh>
    <phoneticPr fontId="2"/>
  </si>
  <si>
    <t>佐賀大会中止（8/18校長先生確認）</t>
    <rPh sb="0" eb="2">
      <t>サガ</t>
    </rPh>
    <rPh sb="2" eb="4">
      <t>タイカイ</t>
    </rPh>
    <rPh sb="4" eb="6">
      <t>チュウシ</t>
    </rPh>
    <rPh sb="11" eb="13">
      <t>コウチョウ</t>
    </rPh>
    <rPh sb="13" eb="15">
      <t>センセイ</t>
    </rPh>
    <rPh sb="15" eb="17">
      <t>カクニン</t>
    </rPh>
    <phoneticPr fontId="2"/>
  </si>
  <si>
    <t>中止（8/18校長先生確認）</t>
    <rPh sb="0" eb="2">
      <t>チュウシ</t>
    </rPh>
    <rPh sb="7" eb="9">
      <t>コウチョウ</t>
    </rPh>
    <rPh sb="9" eb="11">
      <t>センセイ</t>
    </rPh>
    <rPh sb="11" eb="13">
      <t>カクニン</t>
    </rPh>
    <phoneticPr fontId="2"/>
  </si>
  <si>
    <t>Web開催のため不要（8/18校長先生確認）</t>
    <rPh sb="3" eb="5">
      <t>カイサイ</t>
    </rPh>
    <rPh sb="8" eb="10">
      <t>フヨウ</t>
    </rPh>
    <rPh sb="15" eb="17">
      <t>コウチョウ</t>
    </rPh>
    <rPh sb="17" eb="19">
      <t>センセイ</t>
    </rPh>
    <rPh sb="19" eb="21">
      <t>カクニン</t>
    </rPh>
    <phoneticPr fontId="2"/>
  </si>
  <si>
    <t>②-(1)</t>
    <phoneticPr fontId="2"/>
  </si>
  <si>
    <t>（定）学力向上授業改善のためのICT充実機器等購入費</t>
    <rPh sb="1" eb="2">
      <t>テイ</t>
    </rPh>
    <phoneticPr fontId="2"/>
  </si>
  <si>
    <t>　 今工科 第 30-3 号　</t>
    <rPh sb="2" eb="3">
      <t>イマ</t>
    </rPh>
    <rPh sb="3" eb="5">
      <t>コウカ</t>
    </rPh>
    <rPh sb="6" eb="7">
      <t>ダイ</t>
    </rPh>
    <rPh sb="13" eb="14">
      <t>ゴウ</t>
    </rPh>
    <phoneticPr fontId="2"/>
  </si>
  <si>
    <t>　　令和　２　年　10　月　9　日</t>
    <rPh sb="2" eb="4">
      <t>レイワ</t>
    </rPh>
    <rPh sb="7" eb="8">
      <t>ネン</t>
    </rPh>
    <rPh sb="12" eb="13">
      <t>ガツ</t>
    </rPh>
    <rPh sb="16" eb="17">
      <t>ニチ</t>
    </rPh>
    <phoneticPr fontId="2"/>
  </si>
  <si>
    <t>開かれた学校づくり･専門高校としての特色を情報発信</t>
    <rPh sb="0" eb="1">
      <t>ヒラ</t>
    </rPh>
    <rPh sb="4" eb="6">
      <t>ガッコウ</t>
    </rPh>
    <rPh sb="10" eb="12">
      <t>センモン</t>
    </rPh>
    <rPh sb="12" eb="14">
      <t>コウコウ</t>
    </rPh>
    <rPh sb="18" eb="20">
      <t>トクショク</t>
    </rPh>
    <rPh sb="21" eb="23">
      <t>ジョウホウ</t>
    </rPh>
    <rPh sb="23" eb="25">
      <t>ハッシン</t>
    </rPh>
    <phoneticPr fontId="2"/>
  </si>
  <si>
    <t>（全）ICT関連教材費</t>
    <rPh sb="1" eb="2">
      <t>ゼン</t>
    </rPh>
    <rPh sb="6" eb="11">
      <t>カンレンキョウザイヒ</t>
    </rPh>
    <phoneticPr fontId="2"/>
  </si>
  <si>
    <t>　　令和　2　年　10　月　8　日</t>
    <rPh sb="2" eb="4">
      <t>レイワ</t>
    </rPh>
    <rPh sb="7" eb="8">
      <t>ネン</t>
    </rPh>
    <rPh sb="12" eb="13">
      <t>ガツ</t>
    </rPh>
    <rPh sb="16" eb="17">
      <t>ニチ</t>
    </rPh>
    <phoneticPr fontId="2"/>
  </si>
  <si>
    <t>令和２年10月８日　</t>
    <rPh sb="0" eb="2">
      <t>レイワ</t>
    </rPh>
    <rPh sb="3" eb="4">
      <t>ネン</t>
    </rPh>
    <rPh sb="6" eb="7">
      <t>ガツ</t>
    </rPh>
    <rPh sb="8" eb="9">
      <t>ニチ</t>
    </rPh>
    <phoneticPr fontId="2"/>
  </si>
  <si>
    <t>（全）小論文受験対策出張講座講師謝礼</t>
  </si>
  <si>
    <t>1-(2)</t>
  </si>
  <si>
    <t>4-(2)</t>
  </si>
  <si>
    <t>節替え</t>
    <rPh sb="0" eb="1">
      <t>セツ</t>
    </rPh>
    <rPh sb="1" eb="2">
      <t>ガ</t>
    </rPh>
    <phoneticPr fontId="2"/>
  </si>
  <si>
    <t>学校再開に伴う感染症対策</t>
    <rPh sb="0" eb="2">
      <t>ガッコウ</t>
    </rPh>
    <rPh sb="2" eb="4">
      <t>サイカイ</t>
    </rPh>
    <rPh sb="5" eb="6">
      <t>トモナ</t>
    </rPh>
    <rPh sb="7" eb="10">
      <t>カンセンショウ</t>
    </rPh>
    <rPh sb="10" eb="12">
      <t>タイサク</t>
    </rPh>
    <phoneticPr fontId="2"/>
  </si>
  <si>
    <t>4－（１）</t>
    <phoneticPr fontId="2"/>
  </si>
  <si>
    <t>地域連携と地域貢献</t>
    <phoneticPr fontId="2"/>
  </si>
  <si>
    <t>・小論文受験対策出張講座講師謝礼</t>
    <rPh sb="1" eb="4">
      <t>ショウロンブン</t>
    </rPh>
    <rPh sb="4" eb="6">
      <t>ジュケン</t>
    </rPh>
    <rPh sb="6" eb="8">
      <t>タイサク</t>
    </rPh>
    <rPh sb="8" eb="10">
      <t>シュッチョウ</t>
    </rPh>
    <rPh sb="10" eb="12">
      <t>コウザ</t>
    </rPh>
    <rPh sb="12" eb="14">
      <t>コウシ</t>
    </rPh>
    <rPh sb="14" eb="16">
      <t>シャレイ</t>
    </rPh>
    <phoneticPr fontId="2"/>
  </si>
  <si>
    <t>・月間目標活動･成果等消耗品</t>
    <rPh sb="1" eb="3">
      <t>ゲッカン</t>
    </rPh>
    <rPh sb="3" eb="5">
      <t>モクヒョウ</t>
    </rPh>
    <rPh sb="5" eb="7">
      <t>カツドウ</t>
    </rPh>
    <rPh sb="8" eb="10">
      <t>セイカ</t>
    </rPh>
    <rPh sb="10" eb="11">
      <t>トウ</t>
    </rPh>
    <rPh sb="11" eb="14">
      <t>ショウモウヒン</t>
    </rPh>
    <phoneticPr fontId="2"/>
  </si>
  <si>
    <t>4ー（２）</t>
    <phoneticPr fontId="2"/>
  </si>
  <si>
    <t>開かれた学校づくり・情報発信</t>
    <rPh sb="0" eb="1">
      <t>ヒラ</t>
    </rPh>
    <rPh sb="4" eb="6">
      <t>ガッコウ</t>
    </rPh>
    <rPh sb="10" eb="14">
      <t>ジョウホウハッシン</t>
    </rPh>
    <phoneticPr fontId="2"/>
  </si>
  <si>
    <t>追加希望</t>
    <rPh sb="0" eb="2">
      <t>ツイカ</t>
    </rPh>
    <rPh sb="2" eb="4">
      <t>キボウ</t>
    </rPh>
    <phoneticPr fontId="2"/>
  </si>
  <si>
    <t>・各種研究団体負担金（会費）
・各種研究団体総会･研究大会等参加旅費･資料代</t>
    <rPh sb="1" eb="3">
      <t>カクシュ</t>
    </rPh>
    <rPh sb="3" eb="5">
      <t>ケンキュウ</t>
    </rPh>
    <rPh sb="5" eb="7">
      <t>ダンタイ</t>
    </rPh>
    <rPh sb="7" eb="10">
      <t>フタンキン</t>
    </rPh>
    <rPh sb="11" eb="13">
      <t>カイヒ</t>
    </rPh>
    <rPh sb="16" eb="18">
      <t>カクシュ</t>
    </rPh>
    <rPh sb="18" eb="20">
      <t>ケンキュウ</t>
    </rPh>
    <rPh sb="20" eb="22">
      <t>ダンタイ</t>
    </rPh>
    <rPh sb="22" eb="24">
      <t>ソウカイ</t>
    </rPh>
    <rPh sb="25" eb="27">
      <t>ケンキュウ</t>
    </rPh>
    <rPh sb="27" eb="29">
      <t>タイカイ</t>
    </rPh>
    <rPh sb="29" eb="30">
      <t>トウ</t>
    </rPh>
    <rPh sb="30" eb="32">
      <t>サンカ</t>
    </rPh>
    <rPh sb="32" eb="34">
      <t>リョヒ</t>
    </rPh>
    <rPh sb="35" eb="38">
      <t>シリョウダイ</t>
    </rPh>
    <phoneticPr fontId="2"/>
  </si>
  <si>
    <t>・出前授業材料費（HDMIｹｰﾌﾞﾙ他）</t>
    <rPh sb="18" eb="19">
      <t>ホカ</t>
    </rPh>
    <phoneticPr fontId="2"/>
  </si>
  <si>
    <t>・PBL研修会講師謝礼金
・課題研究合同発表会材料費（防災ｶｰﾄﾞ印刷:工学系）</t>
    <rPh sb="14" eb="16">
      <t>カダイ</t>
    </rPh>
    <rPh sb="16" eb="18">
      <t>ケンキュウ</t>
    </rPh>
    <rPh sb="18" eb="20">
      <t>ゴウドウ</t>
    </rPh>
    <rPh sb="20" eb="23">
      <t>ハッピョウカイ</t>
    </rPh>
    <rPh sb="23" eb="26">
      <t>ザイリョウヒ</t>
    </rPh>
    <rPh sb="27" eb="29">
      <t>ボウサイ</t>
    </rPh>
    <rPh sb="33" eb="35">
      <t>インサツ</t>
    </rPh>
    <rPh sb="36" eb="39">
      <t>コウガクケイ</t>
    </rPh>
    <phoneticPr fontId="2"/>
  </si>
  <si>
    <t>・各種研究団体負担金（会費）</t>
    <rPh sb="1" eb="7">
      <t>カクシュケンキュウダンタイ</t>
    </rPh>
    <rPh sb="7" eb="10">
      <t>フタンキン</t>
    </rPh>
    <rPh sb="11" eb="13">
      <t>カイヒ</t>
    </rPh>
    <phoneticPr fontId="2"/>
  </si>
  <si>
    <t>・学力向上授業改善のためのICT充実機器等購入費・学力向上授業改善のための教材等購入費（PC､小型ﾌﾟﾛｼﾞｪｸﾀｰ､DVDﾌﾟﾚｰﾔｰ､ﾋﾞﾃﾞｵｶﾒﾗ他）
・授業アンケート集計業務委託</t>
    <rPh sb="1" eb="3">
      <t>ガクリョク</t>
    </rPh>
    <rPh sb="3" eb="5">
      <t>コウジョウ</t>
    </rPh>
    <rPh sb="5" eb="7">
      <t>ジュギョウ</t>
    </rPh>
    <rPh sb="7" eb="9">
      <t>カイゼン</t>
    </rPh>
    <rPh sb="16" eb="18">
      <t>ジュウジツ</t>
    </rPh>
    <rPh sb="18" eb="20">
      <t>キキ</t>
    </rPh>
    <rPh sb="20" eb="21">
      <t>トウ</t>
    </rPh>
    <rPh sb="21" eb="24">
      <t>コウニュウヒ</t>
    </rPh>
    <rPh sb="47" eb="49">
      <t>コガタ</t>
    </rPh>
    <rPh sb="77" eb="78">
      <t>ホカ</t>
    </rPh>
    <rPh sb="81" eb="83">
      <t>ジュギョウ</t>
    </rPh>
    <rPh sb="88" eb="94">
      <t>シュウケイギョウムイタク</t>
    </rPh>
    <phoneticPr fontId="2"/>
  </si>
  <si>
    <t>・ICT関連教材費（PC､55型4Kﾃﾞｨｽﾌﾟﾚｲ､A3ﾌﾟﾘﾝﾀｰ､ﾄﾅｰｶｰﾄﾘｯｼﾞ他）</t>
    <rPh sb="4" eb="9">
      <t>カンレンキョウザイヒ</t>
    </rPh>
    <rPh sb="15" eb="16">
      <t>ガタ</t>
    </rPh>
    <rPh sb="46" eb="47">
      <t>ホカ</t>
    </rPh>
    <phoneticPr fontId="2"/>
  </si>
  <si>
    <t>・学校紹介DVD</t>
    <rPh sb="1" eb="3">
      <t>ガッコウ</t>
    </rPh>
    <rPh sb="3" eb="5">
      <t>ショウカイ</t>
    </rPh>
    <phoneticPr fontId="2"/>
  </si>
  <si>
    <t>・PBL関連消耗品購入費（付箋､ﾀｲﾏｰ､ﾎﾜｲﾄﾎﾞｰﾄﾞﾏｰｶｰ他）</t>
    <rPh sb="4" eb="6">
      <t>カンレン</t>
    </rPh>
    <rPh sb="6" eb="9">
      <t>ショウモウヒン</t>
    </rPh>
    <rPh sb="9" eb="12">
      <t>コウニュウヒ</t>
    </rPh>
    <rPh sb="13" eb="15">
      <t>フセン</t>
    </rPh>
    <rPh sb="34" eb="35">
      <t>ホカ</t>
    </rPh>
    <phoneticPr fontId="2"/>
  </si>
  <si>
    <t>　 今工科第 第 30-4 号　</t>
    <rPh sb="2" eb="3">
      <t>イマ</t>
    </rPh>
    <rPh sb="3" eb="5">
      <t>コウカ</t>
    </rPh>
    <rPh sb="5" eb="6">
      <t>ダイ</t>
    </rPh>
    <rPh sb="7" eb="8">
      <t>ダイ</t>
    </rPh>
    <rPh sb="14" eb="15">
      <t>ゴウ</t>
    </rPh>
    <phoneticPr fontId="2"/>
  </si>
  <si>
    <t>（全）学校説明会等で使用するパソコン他</t>
    <rPh sb="8" eb="9">
      <t>トウ</t>
    </rPh>
    <phoneticPr fontId="2"/>
  </si>
  <si>
    <t>○</t>
  </si>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</sst>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
      <sz val="10"/>
      <color rgb="FFFF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6">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hair">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bottom/>
      <diagonal/>
    </border>
    <border>
      <left/>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28">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1"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1"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1"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1"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1"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1"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1"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0" fillId="0" borderId="157"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1" fontId="7" fillId="0" borderId="67" xfId="0" applyNumberFormat="1" applyFont="1" applyFill="1" applyBorder="1" applyAlignment="1" applyProtection="1">
      <alignment horizontal="right" vertical="center" shrinkToFit="1"/>
    </xf>
    <xf numFmtId="6" fontId="7" fillId="0" borderId="158" xfId="1" applyFont="1" applyFill="1" applyBorder="1" applyAlignment="1" applyProtection="1">
      <alignment horizontal="right" vertical="center" shrinkToFit="1"/>
    </xf>
    <xf numFmtId="0" fontId="7" fillId="2" borderId="159"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0" xfId="0" applyFont="1" applyFill="1" applyBorder="1" applyAlignment="1" applyProtection="1">
      <alignment vertical="center" shrinkToFit="1"/>
    </xf>
    <xf numFmtId="0" fontId="7" fillId="0" borderId="161"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1" fontId="7" fillId="0" borderId="86" xfId="0" applyNumberFormat="1" applyFont="1" applyFill="1" applyBorder="1" applyAlignment="1" applyProtection="1">
      <alignment horizontal="right" vertical="center" shrinkToFit="1"/>
    </xf>
    <xf numFmtId="0" fontId="7" fillId="2" borderId="162"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1"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3"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3"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4"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4" fillId="2" borderId="83" xfId="0" applyFont="1" applyFill="1" applyBorder="1" applyAlignment="1" applyProtection="1">
      <alignment horizontal="left" vertical="center" shrinkToFit="1"/>
      <protection locked="0"/>
    </xf>
    <xf numFmtId="0" fontId="4" fillId="2" borderId="82" xfId="0" applyFont="1" applyFill="1" applyBorder="1" applyAlignment="1" applyProtection="1">
      <alignment horizontal="left" vertical="center" shrinkToFit="1"/>
      <protection locked="0"/>
    </xf>
    <xf numFmtId="0" fontId="4" fillId="2" borderId="86" xfId="0" applyFont="1" applyFill="1" applyBorder="1" applyAlignment="1" applyProtection="1">
      <alignment horizontal="left" vertical="center" shrinkToFit="1"/>
      <protection locked="0"/>
    </xf>
    <xf numFmtId="0" fontId="4" fillId="2" borderId="66" xfId="0" applyFont="1" applyFill="1" applyBorder="1" applyAlignment="1" applyProtection="1">
      <alignment horizontal="left" vertical="center" shrinkToFit="1"/>
      <protection locked="0"/>
    </xf>
    <xf numFmtId="0" fontId="4" fillId="2" borderId="88" xfId="0" applyFont="1" applyFill="1" applyBorder="1" applyAlignment="1" applyProtection="1">
      <alignment horizontal="left" vertical="center" shrinkToFit="1"/>
      <protection locked="0"/>
    </xf>
    <xf numFmtId="0" fontId="4" fillId="2" borderId="78" xfId="0" applyFont="1" applyFill="1" applyBorder="1" applyAlignment="1" applyProtection="1">
      <alignment horizontal="left" vertical="center" shrinkToFit="1"/>
      <protection locked="0"/>
    </xf>
    <xf numFmtId="0" fontId="4" fillId="2" borderId="67" xfId="0" applyFont="1" applyFill="1" applyBorder="1" applyAlignment="1" applyProtection="1">
      <alignment horizontal="left" vertical="center" shrinkToFit="1"/>
      <protection locked="0"/>
    </xf>
    <xf numFmtId="0" fontId="4" fillId="2" borderId="66" xfId="0" applyFont="1" applyFill="1" applyBorder="1" applyAlignment="1" applyProtection="1">
      <alignment horizontal="left" vertical="center" wrapText="1"/>
      <protection locked="0"/>
    </xf>
    <xf numFmtId="0" fontId="4" fillId="2" borderId="128" xfId="0" applyFont="1" applyFill="1" applyBorder="1" applyAlignment="1" applyProtection="1">
      <alignment horizontal="left" vertical="center" wrapText="1"/>
      <protection locked="0"/>
    </xf>
    <xf numFmtId="0" fontId="10" fillId="2" borderId="165" xfId="0" applyFont="1" applyFill="1" applyBorder="1" applyAlignment="1" applyProtection="1">
      <alignment horizontal="left" vertical="center" shrinkToFit="1"/>
      <protection locked="0"/>
    </xf>
    <xf numFmtId="0" fontId="10" fillId="2" borderId="21" xfId="0" applyFont="1" applyFill="1" applyBorder="1" applyAlignment="1" applyProtection="1">
      <alignment horizontal="left" vertical="center" shrinkToFit="1"/>
      <protection locked="0"/>
    </xf>
    <xf numFmtId="0" fontId="10" fillId="2" borderId="90" xfId="0" applyFont="1" applyFill="1" applyBorder="1" applyAlignment="1" applyProtection="1">
      <alignment horizontal="left" vertical="center" shrinkToFit="1"/>
      <protection locked="0"/>
    </xf>
    <xf numFmtId="0" fontId="10" fillId="2" borderId="92" xfId="0" applyFont="1" applyFill="1" applyBorder="1" applyAlignment="1" applyProtection="1">
      <alignment horizontal="left" vertical="center" shrinkToFit="1"/>
      <protection locked="0"/>
    </xf>
    <xf numFmtId="0" fontId="10" fillId="2" borderId="23" xfId="0" applyFont="1" applyFill="1" applyBorder="1" applyAlignment="1" applyProtection="1">
      <alignment horizontal="left" vertical="center" shrinkToFit="1"/>
      <protection locked="0"/>
    </xf>
    <xf numFmtId="0" fontId="10" fillId="2" borderId="22" xfId="0" applyFont="1" applyFill="1" applyBorder="1" applyAlignment="1" applyProtection="1">
      <alignment horizontal="left" vertical="center" shrinkToFit="1"/>
      <protection locked="0"/>
    </xf>
    <xf numFmtId="0" fontId="19" fillId="2" borderId="166" xfId="0" applyFont="1" applyFill="1" applyBorder="1" applyAlignment="1" applyProtection="1">
      <alignment horizontal="center" vertical="center" wrapText="1"/>
      <protection locked="0"/>
    </xf>
    <xf numFmtId="0" fontId="7" fillId="2" borderId="129" xfId="0" applyFont="1" applyFill="1" applyBorder="1" applyAlignment="1" applyProtection="1">
      <alignment horizontal="center" vertical="center"/>
      <protection locked="0"/>
    </xf>
    <xf numFmtId="0" fontId="10" fillId="2" borderId="66" xfId="0" applyFont="1" applyFill="1" applyBorder="1" applyAlignment="1" applyProtection="1">
      <alignment horizontal="left" vertical="center" wrapText="1"/>
      <protection locked="0"/>
    </xf>
    <xf numFmtId="180" fontId="21" fillId="2" borderId="48" xfId="0" applyNumberFormat="1" applyFont="1" applyFill="1" applyBorder="1" applyAlignment="1" applyProtection="1">
      <alignment horizontal="left" vertical="center" shrinkToFit="1"/>
      <protection locked="0"/>
    </xf>
    <xf numFmtId="180" fontId="21" fillId="2" borderId="21" xfId="0" applyNumberFormat="1" applyFont="1" applyFill="1" applyBorder="1" applyAlignment="1" applyProtection="1">
      <alignment horizontal="left" vertical="center" shrinkToFit="1"/>
      <protection locked="0"/>
    </xf>
    <xf numFmtId="0" fontId="10" fillId="2" borderId="78" xfId="0" applyFont="1" applyFill="1" applyBorder="1" applyAlignment="1" applyProtection="1">
      <alignment horizontal="left" vertical="center" wrapText="1"/>
      <protection locked="0"/>
    </xf>
    <xf numFmtId="0" fontId="21" fillId="2" borderId="82" xfId="0" applyFont="1" applyFill="1" applyBorder="1" applyAlignment="1" applyProtection="1">
      <alignment horizontal="left" vertical="center" wrapText="1"/>
      <protection locked="0"/>
    </xf>
    <xf numFmtId="0" fontId="21" fillId="2" borderId="66" xfId="0" applyFont="1" applyFill="1" applyBorder="1" applyAlignment="1" applyProtection="1">
      <alignment horizontal="left" vertical="center" wrapText="1"/>
      <protection locked="0"/>
    </xf>
    <xf numFmtId="0" fontId="21" fillId="2" borderId="87" xfId="0" applyFont="1" applyFill="1" applyBorder="1" applyAlignment="1" applyProtection="1">
      <alignment horizontal="left" vertical="center" wrapText="1"/>
      <protection locked="0"/>
    </xf>
    <xf numFmtId="0" fontId="21" fillId="2" borderId="128" xfId="0" applyFont="1" applyFill="1" applyBorder="1" applyAlignment="1" applyProtection="1">
      <alignment horizontal="left" vertical="center" wrapText="1"/>
      <protection locked="0"/>
    </xf>
    <xf numFmtId="0" fontId="21" fillId="2" borderId="82" xfId="0" applyFont="1" applyFill="1" applyBorder="1" applyAlignment="1" applyProtection="1">
      <alignment horizontal="left" vertical="center" shrinkToFit="1"/>
      <protection locked="0"/>
    </xf>
    <xf numFmtId="0" fontId="21" fillId="2" borderId="66" xfId="0" applyFont="1" applyFill="1" applyBorder="1" applyAlignment="1" applyProtection="1">
      <alignment horizontal="left" vertical="center" shrinkToFit="1"/>
      <protection locked="0"/>
    </xf>
    <xf numFmtId="0" fontId="21" fillId="2" borderId="88" xfId="0" applyFont="1" applyFill="1" applyBorder="1" applyAlignment="1" applyProtection="1">
      <alignment horizontal="left" vertical="center" shrinkToFit="1"/>
      <protection locked="0"/>
    </xf>
    <xf numFmtId="0" fontId="21" fillId="2" borderId="86" xfId="0" applyFont="1" applyFill="1" applyBorder="1" applyAlignment="1" applyProtection="1">
      <alignment horizontal="left" vertical="center" shrinkToFit="1"/>
      <protection locked="0"/>
    </xf>
    <xf numFmtId="0" fontId="21" fillId="2" borderId="78" xfId="0" applyFont="1" applyFill="1" applyBorder="1" applyAlignment="1" applyProtection="1">
      <alignment horizontal="left" vertical="center" shrinkToFit="1"/>
      <protection locked="0"/>
    </xf>
    <xf numFmtId="0" fontId="21" fillId="2" borderId="67" xfId="0" applyFont="1" applyFill="1" applyBorder="1" applyAlignment="1" applyProtection="1">
      <alignment horizontal="left" vertical="center" shrinkToFit="1"/>
      <protection locked="0"/>
    </xf>
    <xf numFmtId="0" fontId="21" fillId="2" borderId="86" xfId="0" applyFont="1" applyFill="1" applyBorder="1" applyAlignment="1" applyProtection="1">
      <alignment horizontal="left" vertical="center" wrapText="1"/>
      <protection locked="0"/>
    </xf>
    <xf numFmtId="0" fontId="21" fillId="2" borderId="78" xfId="0" applyFont="1" applyFill="1" applyBorder="1" applyAlignment="1" applyProtection="1">
      <alignment horizontal="left" vertical="center" wrapText="1"/>
      <protection locked="0"/>
    </xf>
    <xf numFmtId="6" fontId="26" fillId="2" borderId="66" xfId="1" applyFont="1" applyFill="1" applyBorder="1" applyAlignment="1" applyProtection="1">
      <alignment vertical="center" shrinkToFit="1"/>
      <protection locked="0"/>
    </xf>
    <xf numFmtId="0" fontId="19" fillId="2" borderId="167" xfId="0" applyFont="1" applyFill="1" applyBorder="1" applyAlignment="1" applyProtection="1">
      <alignment horizontal="center" vertical="center" wrapText="1"/>
      <protection locked="0"/>
    </xf>
    <xf numFmtId="6" fontId="1" fillId="2" borderId="62" xfId="1" applyFont="1" applyFill="1" applyBorder="1" applyAlignment="1" applyProtection="1">
      <alignment horizontal="right" vertical="center" shrinkToFit="1"/>
      <protection locked="0"/>
    </xf>
    <xf numFmtId="0" fontId="7" fillId="2" borderId="155"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7" fillId="2" borderId="200" xfId="0" applyFont="1" applyFill="1" applyBorder="1" applyAlignment="1" applyProtection="1">
      <alignment horizontal="left" vertical="center" wrapText="1"/>
      <protection locked="0"/>
    </xf>
    <xf numFmtId="0" fontId="7" fillId="2" borderId="20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4" fillId="2" borderId="155"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4" fillId="2" borderId="193" xfId="0" applyFont="1" applyFill="1" applyBorder="1" applyAlignment="1" applyProtection="1">
      <alignment horizontal="left" vertical="center" wrapText="1" shrinkToFit="1"/>
      <protection locked="0"/>
    </xf>
    <xf numFmtId="0" fontId="4" fillId="2" borderId="197" xfId="0" applyFont="1" applyFill="1" applyBorder="1" applyAlignment="1" applyProtection="1">
      <alignment horizontal="left" vertical="center" wrapText="1" shrinkToFit="1"/>
      <protection locked="0"/>
    </xf>
    <xf numFmtId="0" fontId="7" fillId="2" borderId="193"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7" xfId="1"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2" borderId="155"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4" fillId="2" borderId="155"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93" xfId="0" applyFont="1" applyFill="1" applyBorder="1" applyAlignment="1" applyProtection="1">
      <alignment horizontal="left" vertical="center" wrapText="1"/>
      <protection locked="0"/>
    </xf>
    <xf numFmtId="0" fontId="4" fillId="2" borderId="194"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2" borderId="0"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0" fontId="7" fillId="0" borderId="207"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6" fontId="7" fillId="0" borderId="16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209"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0" fontId="7" fillId="0" borderId="205" xfId="0" applyFont="1" applyBorder="1" applyAlignment="1" applyProtection="1">
      <alignment horizontal="center" vertical="center"/>
    </xf>
    <xf numFmtId="0" fontId="7" fillId="0" borderId="206" xfId="0" applyFont="1" applyBorder="1" applyAlignment="1" applyProtection="1">
      <alignment horizontal="center" vertical="center"/>
    </xf>
    <xf numFmtId="0" fontId="7" fillId="0" borderId="203"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9"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7"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6" xfId="0" applyFont="1" applyBorder="1" applyAlignment="1" applyProtection="1">
      <alignment horizontal="center" vertical="center"/>
    </xf>
    <xf numFmtId="0" fontId="9" fillId="0" borderId="0" xfId="0" applyFont="1" applyAlignment="1" applyProtection="1">
      <alignment horizontal="center"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68"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49"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66"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0" fontId="7" fillId="0" borderId="169" xfId="0" applyFont="1" applyBorder="1" applyAlignment="1" applyProtection="1">
      <alignment horizontal="center" vertical="center" shrinkToFit="1"/>
    </xf>
    <xf numFmtId="6" fontId="3" fillId="0" borderId="170"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7"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72"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74"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9"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7" xfId="0" applyBorder="1" applyAlignment="1">
      <alignment vertical="center"/>
    </xf>
    <xf numFmtId="0" fontId="0" fillId="0" borderId="157"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0" fontId="7" fillId="2" borderId="211"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6" xfId="0" applyFont="1" applyBorder="1" applyAlignment="1" applyProtection="1">
      <alignment horizontal="center" vertical="center" wrapText="1" shrinkToFit="1"/>
    </xf>
    <xf numFmtId="0" fontId="7" fillId="2" borderId="215"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393700</xdr:colOff>
      <xdr:row>13</xdr:row>
      <xdr:rowOff>0</xdr:rowOff>
    </xdr:to>
    <xdr:grpSp>
      <xdr:nvGrpSpPr>
        <xdr:cNvPr id="100956" name="グループ化 1">
          <a:extLst>
            <a:ext uri="{FF2B5EF4-FFF2-40B4-BE49-F238E27FC236}">
              <a16:creationId xmlns:a16="http://schemas.microsoft.com/office/drawing/2014/main" id="{592FC201-3EA4-4179-9FC7-EB05C4840FCC}"/>
            </a:ext>
          </a:extLst>
        </xdr:cNvPr>
        <xdr:cNvGrpSpPr>
          <a:grpSpLocks/>
        </xdr:cNvGrpSpPr>
      </xdr:nvGrpSpPr>
      <xdr:grpSpPr bwMode="auto">
        <a:xfrm>
          <a:off x="762000" y="3581400"/>
          <a:ext cx="393700" cy="0"/>
          <a:chOff x="104775" y="2867025"/>
          <a:chExt cx="1619250" cy="704851"/>
        </a:xfrm>
      </xdr:grpSpPr>
      <xdr:grpSp>
        <xdr:nvGrpSpPr>
          <xdr:cNvPr id="100962" name="グループ化 2">
            <a:extLst>
              <a:ext uri="{FF2B5EF4-FFF2-40B4-BE49-F238E27FC236}">
                <a16:creationId xmlns:a16="http://schemas.microsoft.com/office/drawing/2014/main" id="{22EC80A4-B6FA-4EBD-A425-0BB315E15C36}"/>
              </a:ext>
            </a:extLst>
          </xdr:cNvPr>
          <xdr:cNvGrpSpPr>
            <a:grpSpLocks/>
          </xdr:cNvGrpSpPr>
        </xdr:nvGrpSpPr>
        <xdr:grpSpPr bwMode="auto">
          <a:xfrm>
            <a:off x="104775" y="2867025"/>
            <a:ext cx="1619250" cy="704851"/>
            <a:chOff x="57150" y="2962275"/>
            <a:chExt cx="1619250" cy="704851"/>
          </a:xfrm>
        </xdr:grpSpPr>
        <xdr:sp macro="" textlink="">
          <xdr:nvSpPr>
            <xdr:cNvPr id="100964" name="AutoShape 3">
              <a:extLst>
                <a:ext uri="{FF2B5EF4-FFF2-40B4-BE49-F238E27FC236}">
                  <a16:creationId xmlns:a16="http://schemas.microsoft.com/office/drawing/2014/main" id="{4E09E40A-553C-4AA3-A786-75E6219E56A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965" name="AutoShape 6">
              <a:extLst>
                <a:ext uri="{FF2B5EF4-FFF2-40B4-BE49-F238E27FC236}">
                  <a16:creationId xmlns:a16="http://schemas.microsoft.com/office/drawing/2014/main" id="{1069F619-9AD5-46E2-A8BB-65C5125AD7EE}"/>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88985743-8B2D-4E03-965E-8BA0F66A7539}"/>
              </a:ext>
            </a:extLst>
          </xdr:cNvPr>
          <xdr:cNvSpPr txBox="1"/>
        </xdr:nvSpPr>
        <xdr:spPr>
          <a:xfrm>
            <a:off x="23392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57150</xdr:colOff>
      <xdr:row>13</xdr:row>
      <xdr:rowOff>0</xdr:rowOff>
    </xdr:from>
    <xdr:to>
      <xdr:col>1</xdr:col>
      <xdr:colOff>400050</xdr:colOff>
      <xdr:row>13</xdr:row>
      <xdr:rowOff>0</xdr:rowOff>
    </xdr:to>
    <xdr:grpSp>
      <xdr:nvGrpSpPr>
        <xdr:cNvPr id="100957" name="グループ化 1">
          <a:extLst>
            <a:ext uri="{FF2B5EF4-FFF2-40B4-BE49-F238E27FC236}">
              <a16:creationId xmlns:a16="http://schemas.microsoft.com/office/drawing/2014/main" id="{0DC10E4B-DBFA-4C14-B8B3-319E8B3956AE}"/>
            </a:ext>
          </a:extLst>
        </xdr:cNvPr>
        <xdr:cNvGrpSpPr>
          <a:grpSpLocks/>
        </xdr:cNvGrpSpPr>
      </xdr:nvGrpSpPr>
      <xdr:grpSpPr bwMode="auto">
        <a:xfrm>
          <a:off x="57150" y="3581400"/>
          <a:ext cx="1104900" cy="0"/>
          <a:chOff x="104775" y="2867025"/>
          <a:chExt cx="1619250" cy="704851"/>
        </a:xfrm>
      </xdr:grpSpPr>
      <xdr:grpSp>
        <xdr:nvGrpSpPr>
          <xdr:cNvPr id="100958" name="グループ化 2">
            <a:extLst>
              <a:ext uri="{FF2B5EF4-FFF2-40B4-BE49-F238E27FC236}">
                <a16:creationId xmlns:a16="http://schemas.microsoft.com/office/drawing/2014/main" id="{3DC6644A-C41B-4389-ABAD-C3EF8F23E1ED}"/>
              </a:ext>
            </a:extLst>
          </xdr:cNvPr>
          <xdr:cNvGrpSpPr>
            <a:grpSpLocks/>
          </xdr:cNvGrpSpPr>
        </xdr:nvGrpSpPr>
        <xdr:grpSpPr bwMode="auto">
          <a:xfrm>
            <a:off x="104775" y="2867025"/>
            <a:ext cx="1619250" cy="704851"/>
            <a:chOff x="57150" y="2962275"/>
            <a:chExt cx="1619250" cy="704851"/>
          </a:xfrm>
        </xdr:grpSpPr>
        <xdr:sp macro="" textlink="">
          <xdr:nvSpPr>
            <xdr:cNvPr id="100960" name="AutoShape 3">
              <a:extLst>
                <a:ext uri="{FF2B5EF4-FFF2-40B4-BE49-F238E27FC236}">
                  <a16:creationId xmlns:a16="http://schemas.microsoft.com/office/drawing/2014/main" id="{96ABF5B4-D851-460E-A885-F951ACEB51F3}"/>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961" name="AutoShape 6">
              <a:extLst>
                <a:ext uri="{FF2B5EF4-FFF2-40B4-BE49-F238E27FC236}">
                  <a16:creationId xmlns:a16="http://schemas.microsoft.com/office/drawing/2014/main" id="{0C324816-4FA8-4DC4-9E74-05FA5BADE29D}"/>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EC2C217F-1D61-4D4F-AB37-75ED762514F3}"/>
              </a:ext>
            </a:extLst>
          </xdr:cNvPr>
          <xdr:cNvSpPr txBox="1"/>
        </xdr:nvSpPr>
        <xdr:spPr>
          <a:xfrm>
            <a:off x="-702411" y="3581400"/>
            <a:ext cx="148102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393700</xdr:colOff>
      <xdr:row>13</xdr:row>
      <xdr:rowOff>0</xdr:rowOff>
    </xdr:to>
    <xdr:grpSp>
      <xdr:nvGrpSpPr>
        <xdr:cNvPr id="96177" name="グループ化 1">
          <a:extLst>
            <a:ext uri="{FF2B5EF4-FFF2-40B4-BE49-F238E27FC236}">
              <a16:creationId xmlns:a16="http://schemas.microsoft.com/office/drawing/2014/main" id="{D6532FCF-AB8C-44E6-A404-23BBD0696D4F}"/>
            </a:ext>
          </a:extLst>
        </xdr:cNvPr>
        <xdr:cNvGrpSpPr>
          <a:grpSpLocks/>
        </xdr:cNvGrpSpPr>
      </xdr:nvGrpSpPr>
      <xdr:grpSpPr bwMode="auto">
        <a:xfrm>
          <a:off x="762000" y="3581400"/>
          <a:ext cx="393700" cy="0"/>
          <a:chOff x="104775" y="2867025"/>
          <a:chExt cx="1619250" cy="704851"/>
        </a:xfrm>
      </xdr:grpSpPr>
      <xdr:grpSp>
        <xdr:nvGrpSpPr>
          <xdr:cNvPr id="96178" name="グループ化 2">
            <a:extLst>
              <a:ext uri="{FF2B5EF4-FFF2-40B4-BE49-F238E27FC236}">
                <a16:creationId xmlns:a16="http://schemas.microsoft.com/office/drawing/2014/main" id="{8394EE08-465A-4835-9C13-A48C40DD1CEF}"/>
              </a:ext>
            </a:extLst>
          </xdr:cNvPr>
          <xdr:cNvGrpSpPr>
            <a:grpSpLocks/>
          </xdr:cNvGrpSpPr>
        </xdr:nvGrpSpPr>
        <xdr:grpSpPr bwMode="auto">
          <a:xfrm>
            <a:off x="104775" y="2867025"/>
            <a:ext cx="1619250" cy="704851"/>
            <a:chOff x="57150" y="2962275"/>
            <a:chExt cx="1619250" cy="704851"/>
          </a:xfrm>
        </xdr:grpSpPr>
        <xdr:sp macro="" textlink="">
          <xdr:nvSpPr>
            <xdr:cNvPr id="96180" name="AutoShape 3">
              <a:extLst>
                <a:ext uri="{FF2B5EF4-FFF2-40B4-BE49-F238E27FC236}">
                  <a16:creationId xmlns:a16="http://schemas.microsoft.com/office/drawing/2014/main" id="{8B6452E6-93DD-4587-878F-63236B15B4CE}"/>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181" name="AutoShape 6">
              <a:extLst>
                <a:ext uri="{FF2B5EF4-FFF2-40B4-BE49-F238E27FC236}">
                  <a16:creationId xmlns:a16="http://schemas.microsoft.com/office/drawing/2014/main" id="{0D153DDF-9B65-4C6A-9E49-0DB356EB39C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D0E80FCE-9B84-4CAE-8AC2-A4A0D2615DCA}"/>
              </a:ext>
            </a:extLst>
          </xdr:cNvPr>
          <xdr:cNvSpPr txBox="1"/>
        </xdr:nvSpPr>
        <xdr:spPr>
          <a:xfrm>
            <a:off x="23392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50800</xdr:colOff>
      <xdr:row>13</xdr:row>
      <xdr:rowOff>0</xdr:rowOff>
    </xdr:from>
    <xdr:to>
      <xdr:col>1</xdr:col>
      <xdr:colOff>393700</xdr:colOff>
      <xdr:row>13</xdr:row>
      <xdr:rowOff>0</xdr:rowOff>
    </xdr:to>
    <xdr:grpSp>
      <xdr:nvGrpSpPr>
        <xdr:cNvPr id="99884" name="グループ化 1">
          <a:extLst>
            <a:ext uri="{FF2B5EF4-FFF2-40B4-BE49-F238E27FC236}">
              <a16:creationId xmlns:a16="http://schemas.microsoft.com/office/drawing/2014/main" id="{6C3F9F5A-BFC1-4271-B8F7-C4471200852D}"/>
            </a:ext>
          </a:extLst>
        </xdr:cNvPr>
        <xdr:cNvGrpSpPr>
          <a:grpSpLocks/>
        </xdr:cNvGrpSpPr>
      </xdr:nvGrpSpPr>
      <xdr:grpSpPr bwMode="auto">
        <a:xfrm>
          <a:off x="47625" y="3581400"/>
          <a:ext cx="1038225" cy="0"/>
          <a:chOff x="104775" y="2867025"/>
          <a:chExt cx="1619250" cy="704851"/>
        </a:xfrm>
      </xdr:grpSpPr>
      <xdr:grpSp>
        <xdr:nvGrpSpPr>
          <xdr:cNvPr id="99885" name="グループ化 2">
            <a:extLst>
              <a:ext uri="{FF2B5EF4-FFF2-40B4-BE49-F238E27FC236}">
                <a16:creationId xmlns:a16="http://schemas.microsoft.com/office/drawing/2014/main" id="{D15F0382-C846-4B1B-BD30-7EF127C75607}"/>
              </a:ext>
            </a:extLst>
          </xdr:cNvPr>
          <xdr:cNvGrpSpPr>
            <a:grpSpLocks/>
          </xdr:cNvGrpSpPr>
        </xdr:nvGrpSpPr>
        <xdr:grpSpPr bwMode="auto">
          <a:xfrm>
            <a:off x="104775" y="2867025"/>
            <a:ext cx="1619250" cy="704851"/>
            <a:chOff x="57150" y="2962275"/>
            <a:chExt cx="1619250" cy="704851"/>
          </a:xfrm>
        </xdr:grpSpPr>
        <xdr:sp macro="" textlink="">
          <xdr:nvSpPr>
            <xdr:cNvPr id="99887" name="AutoShape 3">
              <a:extLst>
                <a:ext uri="{FF2B5EF4-FFF2-40B4-BE49-F238E27FC236}">
                  <a16:creationId xmlns:a16="http://schemas.microsoft.com/office/drawing/2014/main" id="{7FE48E51-02A4-417A-A8B4-984BAD31B76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888" name="AutoShape 6">
              <a:extLst>
                <a:ext uri="{FF2B5EF4-FFF2-40B4-BE49-F238E27FC236}">
                  <a16:creationId xmlns:a16="http://schemas.microsoft.com/office/drawing/2014/main" id="{3830172F-30B1-4E29-B54A-279B0529472A}"/>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32B943E3-DC4D-4043-9E42-92AA01ACF908}"/>
              </a:ext>
            </a:extLst>
          </xdr:cNvPr>
          <xdr:cNvSpPr txBox="1"/>
        </xdr:nvSpPr>
        <xdr:spPr>
          <a:xfrm>
            <a:off x="-738749" y="3581400"/>
            <a:ext cx="14711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50800</xdr:colOff>
      <xdr:row>13</xdr:row>
      <xdr:rowOff>0</xdr:rowOff>
    </xdr:from>
    <xdr:to>
      <xdr:col>1</xdr:col>
      <xdr:colOff>393700</xdr:colOff>
      <xdr:row>13</xdr:row>
      <xdr:rowOff>0</xdr:rowOff>
    </xdr:to>
    <xdr:grpSp>
      <xdr:nvGrpSpPr>
        <xdr:cNvPr id="101963" name="グループ化 1">
          <a:extLst>
            <a:ext uri="{FF2B5EF4-FFF2-40B4-BE49-F238E27FC236}">
              <a16:creationId xmlns:a16="http://schemas.microsoft.com/office/drawing/2014/main" id="{99A0D8E3-5AA2-456F-BBF6-1EEB9A419B50}"/>
            </a:ext>
          </a:extLst>
        </xdr:cNvPr>
        <xdr:cNvGrpSpPr>
          <a:grpSpLocks/>
        </xdr:cNvGrpSpPr>
      </xdr:nvGrpSpPr>
      <xdr:grpSpPr bwMode="auto">
        <a:xfrm>
          <a:off x="47625" y="3581400"/>
          <a:ext cx="1038225" cy="0"/>
          <a:chOff x="104775" y="2867025"/>
          <a:chExt cx="1619250" cy="704851"/>
        </a:xfrm>
      </xdr:grpSpPr>
      <xdr:grpSp>
        <xdr:nvGrpSpPr>
          <xdr:cNvPr id="101969" name="グループ化 2">
            <a:extLst>
              <a:ext uri="{FF2B5EF4-FFF2-40B4-BE49-F238E27FC236}">
                <a16:creationId xmlns:a16="http://schemas.microsoft.com/office/drawing/2014/main" id="{48A7B9D0-3A1A-4518-8968-63F55844E78D}"/>
              </a:ext>
            </a:extLst>
          </xdr:cNvPr>
          <xdr:cNvGrpSpPr>
            <a:grpSpLocks/>
          </xdr:cNvGrpSpPr>
        </xdr:nvGrpSpPr>
        <xdr:grpSpPr bwMode="auto">
          <a:xfrm>
            <a:off x="104775" y="2867025"/>
            <a:ext cx="1619250" cy="704851"/>
            <a:chOff x="57150" y="2962275"/>
            <a:chExt cx="1619250" cy="704851"/>
          </a:xfrm>
        </xdr:grpSpPr>
        <xdr:sp macro="" textlink="">
          <xdr:nvSpPr>
            <xdr:cNvPr id="101971" name="AutoShape 3">
              <a:extLst>
                <a:ext uri="{FF2B5EF4-FFF2-40B4-BE49-F238E27FC236}">
                  <a16:creationId xmlns:a16="http://schemas.microsoft.com/office/drawing/2014/main" id="{CCA7281A-C024-4049-AD5B-BEE2D8745BA9}"/>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972" name="AutoShape 6">
              <a:extLst>
                <a:ext uri="{FF2B5EF4-FFF2-40B4-BE49-F238E27FC236}">
                  <a16:creationId xmlns:a16="http://schemas.microsoft.com/office/drawing/2014/main" id="{C2559904-B5FF-4607-84A3-56A5A3D01406}"/>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98801B78-7520-4E2F-A020-149764C5F2F2}"/>
              </a:ext>
            </a:extLst>
          </xdr:cNvPr>
          <xdr:cNvSpPr txBox="1"/>
        </xdr:nvSpPr>
        <xdr:spPr>
          <a:xfrm>
            <a:off x="-738749" y="3581400"/>
            <a:ext cx="14711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57150</xdr:colOff>
      <xdr:row>13</xdr:row>
      <xdr:rowOff>0</xdr:rowOff>
    </xdr:from>
    <xdr:to>
      <xdr:col>1</xdr:col>
      <xdr:colOff>400050</xdr:colOff>
      <xdr:row>13</xdr:row>
      <xdr:rowOff>0</xdr:rowOff>
    </xdr:to>
    <xdr:grpSp>
      <xdr:nvGrpSpPr>
        <xdr:cNvPr id="101964" name="グループ化 1">
          <a:extLst>
            <a:ext uri="{FF2B5EF4-FFF2-40B4-BE49-F238E27FC236}">
              <a16:creationId xmlns:a16="http://schemas.microsoft.com/office/drawing/2014/main" id="{7F474E01-1C5E-4BE1-923C-F79F57F863E7}"/>
            </a:ext>
          </a:extLst>
        </xdr:cNvPr>
        <xdr:cNvGrpSpPr>
          <a:grpSpLocks/>
        </xdr:cNvGrpSpPr>
      </xdr:nvGrpSpPr>
      <xdr:grpSpPr bwMode="auto">
        <a:xfrm>
          <a:off x="57150" y="3581400"/>
          <a:ext cx="1038225" cy="0"/>
          <a:chOff x="104775" y="2867025"/>
          <a:chExt cx="1619250" cy="729156"/>
        </a:xfrm>
      </xdr:grpSpPr>
      <xdr:grpSp>
        <xdr:nvGrpSpPr>
          <xdr:cNvPr id="101965" name="グループ化 2">
            <a:extLst>
              <a:ext uri="{FF2B5EF4-FFF2-40B4-BE49-F238E27FC236}">
                <a16:creationId xmlns:a16="http://schemas.microsoft.com/office/drawing/2014/main" id="{73029FB1-15F1-4F00-95B6-D1891D7376EC}"/>
              </a:ext>
            </a:extLst>
          </xdr:cNvPr>
          <xdr:cNvGrpSpPr>
            <a:grpSpLocks/>
          </xdr:cNvGrpSpPr>
        </xdr:nvGrpSpPr>
        <xdr:grpSpPr bwMode="auto">
          <a:xfrm>
            <a:off x="104775" y="2867025"/>
            <a:ext cx="1619250" cy="704851"/>
            <a:chOff x="57150" y="2962275"/>
            <a:chExt cx="1619250" cy="704851"/>
          </a:xfrm>
        </xdr:grpSpPr>
        <xdr:sp macro="" textlink="">
          <xdr:nvSpPr>
            <xdr:cNvPr id="101967" name="AutoShape 3">
              <a:extLst>
                <a:ext uri="{FF2B5EF4-FFF2-40B4-BE49-F238E27FC236}">
                  <a16:creationId xmlns:a16="http://schemas.microsoft.com/office/drawing/2014/main" id="{34714D90-AA22-4253-AB38-D3B99DDC30F2}"/>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968" name="AutoShape 6">
              <a:extLst>
                <a:ext uri="{FF2B5EF4-FFF2-40B4-BE49-F238E27FC236}">
                  <a16:creationId xmlns:a16="http://schemas.microsoft.com/office/drawing/2014/main" id="{05CC7F26-CE75-4A07-9D2C-9E892DD34477}"/>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0697FB56-EAE4-4D50-B0B7-5B8B0B8CD29C}"/>
              </a:ext>
            </a:extLst>
          </xdr:cNvPr>
          <xdr:cNvSpPr txBox="1"/>
        </xdr:nvSpPr>
        <xdr:spPr>
          <a:xfrm>
            <a:off x="-698887" y="3581400"/>
            <a:ext cx="1461274"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sheetPr>
  <dimension ref="A1:L35"/>
  <sheetViews>
    <sheetView showZeros="0" tabSelected="1" view="pageBreakPreview" zoomScaleNormal="100" zoomScaleSheetLayoutView="100" workbookViewId="0">
      <selection activeCell="L16" sqref="L16"/>
    </sheetView>
  </sheetViews>
  <sheetFormatPr defaultColWidth="9"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173</v>
      </c>
      <c r="B1" s="136"/>
      <c r="H1" s="577" t="str">
        <f>'1-1'!H1:K1</f>
        <v>（学校番号：３００５）</v>
      </c>
      <c r="I1" s="577"/>
      <c r="J1" s="577"/>
      <c r="K1" s="577"/>
      <c r="L1" s="577"/>
    </row>
    <row r="2" spans="1:12" s="1" customFormat="1" ht="18" customHeight="1" x14ac:dyDescent="0.15">
      <c r="B2" s="136"/>
      <c r="H2" s="577" t="str">
        <f>'1-1'!H2:K2</f>
        <v>（財務会計コード番号：１０９４８）</v>
      </c>
      <c r="I2" s="577"/>
      <c r="J2" s="577"/>
      <c r="K2" s="577"/>
      <c r="L2" s="577"/>
    </row>
    <row r="3" spans="1:12" s="1" customFormat="1" ht="18" customHeight="1" x14ac:dyDescent="0.15">
      <c r="B3" s="136"/>
      <c r="L3" s="2"/>
    </row>
    <row r="4" spans="1:12" s="1" customFormat="1" ht="18" customHeight="1" x14ac:dyDescent="0.15">
      <c r="B4" s="136"/>
      <c r="H4" s="578" t="s">
        <v>407</v>
      </c>
      <c r="I4" s="578"/>
      <c r="J4" s="578"/>
      <c r="K4" s="578"/>
      <c r="L4" s="578"/>
    </row>
    <row r="5" spans="1:12" s="1" customFormat="1" ht="18" customHeight="1" x14ac:dyDescent="0.15">
      <c r="B5" s="136"/>
      <c r="H5" s="579">
        <v>44266</v>
      </c>
      <c r="I5" s="578"/>
      <c r="J5" s="578"/>
      <c r="K5" s="578"/>
      <c r="L5" s="578"/>
    </row>
    <row r="6" spans="1:12" s="1" customFormat="1" ht="18" customHeight="1" x14ac:dyDescent="0.15">
      <c r="A6" s="3" t="s">
        <v>2</v>
      </c>
      <c r="B6" s="136"/>
      <c r="H6" s="4"/>
      <c r="L6" s="11"/>
    </row>
    <row r="7" spans="1:12" s="1" customFormat="1" ht="18" customHeight="1" x14ac:dyDescent="0.15">
      <c r="A7" s="4"/>
      <c r="B7" s="136"/>
      <c r="H7" s="578" t="str">
        <f>'1-1'!H7:K7</f>
        <v>大阪府立今宮工科高等学校　</v>
      </c>
      <c r="I7" s="578"/>
      <c r="J7" s="578"/>
      <c r="K7" s="578"/>
      <c r="L7" s="578"/>
    </row>
    <row r="8" spans="1:12" s="1" customFormat="1" ht="18" customHeight="1" x14ac:dyDescent="0.15">
      <c r="A8" s="4"/>
      <c r="B8" s="136"/>
      <c r="H8" s="578" t="str">
        <f>'1-1'!H8:K8</f>
        <v>　　　校長　駒 井　知 一　</v>
      </c>
      <c r="I8" s="578"/>
      <c r="J8" s="578"/>
      <c r="K8" s="578"/>
      <c r="L8" s="578"/>
    </row>
    <row r="9" spans="1:12" s="1" customFormat="1" ht="42" customHeight="1" x14ac:dyDescent="0.15">
      <c r="A9" s="4"/>
      <c r="B9" s="136"/>
      <c r="H9" s="2"/>
      <c r="L9" s="44"/>
    </row>
    <row r="10" spans="1:12" s="5" customFormat="1" ht="24" customHeight="1" x14ac:dyDescent="0.15">
      <c r="A10" s="590" t="s">
        <v>258</v>
      </c>
      <c r="B10" s="590"/>
      <c r="C10" s="590"/>
      <c r="D10" s="590"/>
      <c r="E10" s="590"/>
      <c r="F10" s="590"/>
      <c r="G10" s="590"/>
      <c r="H10" s="590"/>
      <c r="I10" s="590"/>
      <c r="J10" s="590"/>
      <c r="K10" s="590"/>
      <c r="L10" s="590"/>
    </row>
    <row r="11" spans="1:12" s="5" customFormat="1" ht="24" customHeight="1" x14ac:dyDescent="0.15">
      <c r="A11" s="591"/>
      <c r="B11" s="591"/>
      <c r="C11" s="591"/>
      <c r="D11" s="591"/>
      <c r="E11" s="591"/>
      <c r="F11" s="591"/>
      <c r="G11" s="591"/>
      <c r="H11" s="591"/>
      <c r="I11" s="591"/>
      <c r="J11" s="591"/>
      <c r="K11" s="591"/>
      <c r="L11" s="591"/>
    </row>
    <row r="12" spans="1:12" s="5" customFormat="1" ht="24" customHeight="1" x14ac:dyDescent="0.15">
      <c r="A12" s="14" t="s">
        <v>410</v>
      </c>
      <c r="B12" s="137"/>
      <c r="C12" s="14"/>
      <c r="D12" s="14"/>
      <c r="E12" s="14"/>
      <c r="F12" s="14"/>
      <c r="G12" s="14"/>
      <c r="H12" s="6"/>
      <c r="I12" s="6"/>
      <c r="J12" s="6"/>
      <c r="K12" s="6"/>
      <c r="L12" s="6"/>
    </row>
    <row r="13" spans="1:12" s="5" customFormat="1" ht="24" customHeight="1" thickBot="1" x14ac:dyDescent="0.2">
      <c r="A13" s="55"/>
      <c r="B13" s="138"/>
      <c r="C13" s="56"/>
      <c r="D13" s="56"/>
      <c r="E13" s="56"/>
      <c r="F13" s="56"/>
      <c r="G13" s="56"/>
      <c r="H13" s="56"/>
      <c r="I13" s="56"/>
      <c r="J13" s="56"/>
      <c r="K13" s="56"/>
      <c r="L13" s="56"/>
    </row>
    <row r="14" spans="1:12" s="5" customFormat="1" ht="45" customHeight="1" thickBot="1" x14ac:dyDescent="0.2">
      <c r="A14" s="592" t="s">
        <v>231</v>
      </c>
      <c r="B14" s="593"/>
      <c r="C14" s="594"/>
      <c r="D14" s="595">
        <f>L16</f>
        <v>1565496</v>
      </c>
      <c r="E14" s="596"/>
      <c r="F14" s="597"/>
      <c r="G14" s="598" t="s">
        <v>1</v>
      </c>
      <c r="H14" s="599"/>
      <c r="I14" s="600">
        <v>44266</v>
      </c>
      <c r="J14" s="601"/>
      <c r="K14" s="602"/>
      <c r="L14" s="603"/>
    </row>
    <row r="15" spans="1:12" s="5" customFormat="1" ht="39" customHeight="1" thickBot="1" x14ac:dyDescent="0.2">
      <c r="A15" s="19"/>
      <c r="B15" s="18" t="s">
        <v>7</v>
      </c>
      <c r="C15" s="17" t="s">
        <v>8</v>
      </c>
      <c r="D15" s="16" t="s">
        <v>104</v>
      </c>
      <c r="E15" s="16" t="s">
        <v>103</v>
      </c>
      <c r="F15" s="17" t="s">
        <v>9</v>
      </c>
      <c r="G15" s="17" t="s">
        <v>10</v>
      </c>
      <c r="H15" s="401" t="s">
        <v>197</v>
      </c>
      <c r="I15" s="16" t="s">
        <v>11</v>
      </c>
      <c r="J15" s="450" t="s">
        <v>201</v>
      </c>
      <c r="K15" s="445" t="s">
        <v>248</v>
      </c>
      <c r="L15" s="22" t="s">
        <v>13</v>
      </c>
    </row>
    <row r="16" spans="1:12" s="5" customFormat="1" ht="58.5" customHeight="1" thickTop="1" thickBot="1" x14ac:dyDescent="0.2">
      <c r="A16" s="21" t="s">
        <v>102</v>
      </c>
      <c r="B16" s="177">
        <f>'3-2'!K257</f>
        <v>235000</v>
      </c>
      <c r="C16" s="178">
        <f>'3-2'!K258</f>
        <v>12240</v>
      </c>
      <c r="D16" s="178">
        <f>'3-2'!K259</f>
        <v>591150</v>
      </c>
      <c r="E16" s="178">
        <f>'3-2'!K260</f>
        <v>0</v>
      </c>
      <c r="F16" s="178">
        <f>'3-2'!K261</f>
        <v>6720</v>
      </c>
      <c r="G16" s="178">
        <f>'3-2'!K262</f>
        <v>75900</v>
      </c>
      <c r="H16" s="178">
        <f>'3-2'!K263</f>
        <v>0</v>
      </c>
      <c r="I16" s="178">
        <f>'3-2'!K264</f>
        <v>410036</v>
      </c>
      <c r="J16" s="178">
        <f>'3-2'!K265</f>
        <v>205450</v>
      </c>
      <c r="K16" s="473">
        <f>'3-2'!K266</f>
        <v>29000</v>
      </c>
      <c r="L16" s="179">
        <f>SUM(B16:K16)</f>
        <v>1565496</v>
      </c>
    </row>
    <row r="17" spans="1:12" ht="24" customHeight="1" thickBot="1" x14ac:dyDescent="0.2">
      <c r="F17" s="12"/>
      <c r="G17" s="12"/>
    </row>
    <row r="18" spans="1:12" ht="24" customHeight="1" thickBot="1" x14ac:dyDescent="0.2">
      <c r="A18" s="134" t="s">
        <v>119</v>
      </c>
      <c r="B18" s="582" t="s">
        <v>120</v>
      </c>
      <c r="C18" s="583"/>
      <c r="D18" s="582" t="s">
        <v>174</v>
      </c>
      <c r="E18" s="584"/>
      <c r="F18" s="582" t="s">
        <v>170</v>
      </c>
      <c r="G18" s="583"/>
      <c r="H18" s="583"/>
      <c r="I18" s="583"/>
      <c r="J18" s="583"/>
      <c r="K18" s="584"/>
      <c r="L18" s="135" t="s">
        <v>118</v>
      </c>
    </row>
    <row r="19" spans="1:12" ht="48" customHeight="1" x14ac:dyDescent="0.15">
      <c r="A19" s="139">
        <v>1</v>
      </c>
      <c r="B19" s="585" t="s">
        <v>328</v>
      </c>
      <c r="C19" s="586"/>
      <c r="D19" s="608" t="s">
        <v>327</v>
      </c>
      <c r="E19" s="609"/>
      <c r="F19" s="587" t="s">
        <v>401</v>
      </c>
      <c r="G19" s="588"/>
      <c r="H19" s="588"/>
      <c r="I19" s="588"/>
      <c r="J19" s="588"/>
      <c r="K19" s="589"/>
      <c r="L19" s="422" t="s">
        <v>409</v>
      </c>
    </row>
    <row r="20" spans="1:12" ht="48" customHeight="1" x14ac:dyDescent="0.15">
      <c r="A20" s="140">
        <v>3</v>
      </c>
      <c r="B20" s="606" t="s">
        <v>331</v>
      </c>
      <c r="C20" s="607"/>
      <c r="D20" s="580" t="s">
        <v>332</v>
      </c>
      <c r="E20" s="581"/>
      <c r="F20" s="566" t="s">
        <v>404</v>
      </c>
      <c r="G20" s="567"/>
      <c r="H20" s="567"/>
      <c r="I20" s="567"/>
      <c r="J20" s="567"/>
      <c r="K20" s="568"/>
      <c r="L20" s="422" t="s">
        <v>409</v>
      </c>
    </row>
    <row r="21" spans="1:12" ht="48" customHeight="1" x14ac:dyDescent="0.15">
      <c r="A21" s="140">
        <v>4</v>
      </c>
      <c r="B21" s="606" t="s">
        <v>326</v>
      </c>
      <c r="C21" s="607"/>
      <c r="D21" s="580" t="s">
        <v>325</v>
      </c>
      <c r="E21" s="581"/>
      <c r="F21" s="566" t="s">
        <v>350</v>
      </c>
      <c r="G21" s="567"/>
      <c r="H21" s="567"/>
      <c r="I21" s="567"/>
      <c r="J21" s="567"/>
      <c r="K21" s="568"/>
      <c r="L21" s="422" t="s">
        <v>409</v>
      </c>
    </row>
    <row r="22" spans="1:12" ht="48" customHeight="1" x14ac:dyDescent="0.15">
      <c r="A22" s="140">
        <v>6</v>
      </c>
      <c r="B22" s="604" t="s">
        <v>324</v>
      </c>
      <c r="C22" s="610"/>
      <c r="D22" s="566" t="s">
        <v>351</v>
      </c>
      <c r="E22" s="568"/>
      <c r="F22" s="566" t="s">
        <v>399</v>
      </c>
      <c r="G22" s="567"/>
      <c r="H22" s="567"/>
      <c r="I22" s="567"/>
      <c r="J22" s="567"/>
      <c r="K22" s="568"/>
      <c r="L22" s="422" t="s">
        <v>409</v>
      </c>
    </row>
    <row r="23" spans="1:12" ht="48" customHeight="1" x14ac:dyDescent="0.15">
      <c r="A23" s="140">
        <v>7</v>
      </c>
      <c r="B23" s="604" t="s">
        <v>324</v>
      </c>
      <c r="C23" s="610"/>
      <c r="D23" s="566" t="s">
        <v>351</v>
      </c>
      <c r="E23" s="568"/>
      <c r="F23" s="566" t="s">
        <v>364</v>
      </c>
      <c r="G23" s="567"/>
      <c r="H23" s="567"/>
      <c r="I23" s="567"/>
      <c r="J23" s="567"/>
      <c r="K23" s="568"/>
      <c r="L23" s="422" t="s">
        <v>409</v>
      </c>
    </row>
    <row r="24" spans="1:12" ht="48" customHeight="1" x14ac:dyDescent="0.15">
      <c r="A24" s="140">
        <v>8</v>
      </c>
      <c r="B24" s="604" t="s">
        <v>392</v>
      </c>
      <c r="C24" s="610"/>
      <c r="D24" s="566" t="s">
        <v>393</v>
      </c>
      <c r="E24" s="568"/>
      <c r="F24" s="566" t="s">
        <v>400</v>
      </c>
      <c r="G24" s="567"/>
      <c r="H24" s="567"/>
      <c r="I24" s="567"/>
      <c r="J24" s="567"/>
      <c r="K24" s="568"/>
      <c r="L24" s="422" t="s">
        <v>409</v>
      </c>
    </row>
    <row r="25" spans="1:12" ht="48" customHeight="1" x14ac:dyDescent="0.15">
      <c r="A25" s="140">
        <v>9</v>
      </c>
      <c r="B25" s="604" t="s">
        <v>396</v>
      </c>
      <c r="C25" s="605"/>
      <c r="D25" s="566" t="s">
        <v>397</v>
      </c>
      <c r="E25" s="568"/>
      <c r="F25" s="566" t="s">
        <v>405</v>
      </c>
      <c r="G25" s="567"/>
      <c r="H25" s="567"/>
      <c r="I25" s="567"/>
      <c r="J25" s="567"/>
      <c r="K25" s="568"/>
      <c r="L25" s="422" t="s">
        <v>409</v>
      </c>
    </row>
    <row r="26" spans="1:12" ht="48" customHeight="1" x14ac:dyDescent="0.15">
      <c r="A26" s="140">
        <v>11</v>
      </c>
      <c r="B26" s="604" t="s">
        <v>337</v>
      </c>
      <c r="C26" s="605"/>
      <c r="D26" s="566" t="s">
        <v>338</v>
      </c>
      <c r="E26" s="568"/>
      <c r="F26" s="566" t="s">
        <v>352</v>
      </c>
      <c r="G26" s="567"/>
      <c r="H26" s="567"/>
      <c r="I26" s="567"/>
      <c r="J26" s="567"/>
      <c r="K26" s="568"/>
      <c r="L26" s="422" t="s">
        <v>409</v>
      </c>
    </row>
    <row r="27" spans="1:12" ht="48" customHeight="1" x14ac:dyDescent="0.15">
      <c r="A27" s="440">
        <v>13</v>
      </c>
      <c r="B27" s="604" t="s">
        <v>339</v>
      </c>
      <c r="C27" s="610"/>
      <c r="D27" s="566" t="s">
        <v>353</v>
      </c>
      <c r="E27" s="568"/>
      <c r="F27" s="566" t="s">
        <v>402</v>
      </c>
      <c r="G27" s="567"/>
      <c r="H27" s="567"/>
      <c r="I27" s="567"/>
      <c r="J27" s="567"/>
      <c r="K27" s="568"/>
      <c r="L27" s="422" t="s">
        <v>409</v>
      </c>
    </row>
    <row r="28" spans="1:12" ht="48" customHeight="1" x14ac:dyDescent="0.15">
      <c r="A28" s="146">
        <v>14</v>
      </c>
      <c r="B28" s="604" t="s">
        <v>339</v>
      </c>
      <c r="C28" s="610"/>
      <c r="D28" s="566" t="s">
        <v>353</v>
      </c>
      <c r="E28" s="568"/>
      <c r="F28" s="566" t="s">
        <v>403</v>
      </c>
      <c r="G28" s="567"/>
      <c r="H28" s="567"/>
      <c r="I28" s="567"/>
      <c r="J28" s="567"/>
      <c r="K28" s="568"/>
      <c r="L28" s="422" t="s">
        <v>280</v>
      </c>
    </row>
    <row r="29" spans="1:12" ht="48" customHeight="1" x14ac:dyDescent="0.15">
      <c r="A29" s="140">
        <v>15</v>
      </c>
      <c r="B29" s="613" t="s">
        <v>335</v>
      </c>
      <c r="C29" s="614"/>
      <c r="D29" s="575" t="s">
        <v>336</v>
      </c>
      <c r="E29" s="576"/>
      <c r="F29" s="572" t="s">
        <v>395</v>
      </c>
      <c r="G29" s="573"/>
      <c r="H29" s="573"/>
      <c r="I29" s="573"/>
      <c r="J29" s="573"/>
      <c r="K29" s="574"/>
      <c r="L29" s="422" t="s">
        <v>409</v>
      </c>
    </row>
    <row r="30" spans="1:12" ht="48" customHeight="1" x14ac:dyDescent="0.15">
      <c r="A30" s="140">
        <v>16</v>
      </c>
      <c r="B30" s="604" t="s">
        <v>344</v>
      </c>
      <c r="C30" s="605"/>
      <c r="D30" s="566" t="s">
        <v>346</v>
      </c>
      <c r="E30" s="568"/>
      <c r="F30" s="566" t="s">
        <v>354</v>
      </c>
      <c r="G30" s="567"/>
      <c r="H30" s="567"/>
      <c r="I30" s="567"/>
      <c r="J30" s="567"/>
      <c r="K30" s="568"/>
      <c r="L30" s="545" t="s">
        <v>409</v>
      </c>
    </row>
    <row r="31" spans="1:12" ht="48" customHeight="1" x14ac:dyDescent="0.15">
      <c r="A31" s="139">
        <v>18</v>
      </c>
      <c r="B31" s="604" t="s">
        <v>328</v>
      </c>
      <c r="C31" s="610"/>
      <c r="D31" s="580" t="s">
        <v>363</v>
      </c>
      <c r="E31" s="581"/>
      <c r="F31" s="566" t="s">
        <v>406</v>
      </c>
      <c r="G31" s="567"/>
      <c r="H31" s="567"/>
      <c r="I31" s="567"/>
      <c r="J31" s="567"/>
      <c r="K31" s="568"/>
      <c r="L31" s="422" t="s">
        <v>409</v>
      </c>
    </row>
    <row r="32" spans="1:12" ht="48" customHeight="1" x14ac:dyDescent="0.15">
      <c r="A32" s="140">
        <v>19</v>
      </c>
      <c r="B32" s="606" t="s">
        <v>331</v>
      </c>
      <c r="C32" s="607"/>
      <c r="D32" s="580" t="s">
        <v>332</v>
      </c>
      <c r="E32" s="581"/>
      <c r="F32" s="572" t="s">
        <v>394</v>
      </c>
      <c r="G32" s="573"/>
      <c r="H32" s="573"/>
      <c r="I32" s="573"/>
      <c r="J32" s="573"/>
      <c r="K32" s="574"/>
      <c r="L32" s="422" t="s">
        <v>409</v>
      </c>
    </row>
    <row r="33" spans="1:12" ht="48" customHeight="1" x14ac:dyDescent="0.15">
      <c r="A33" s="140"/>
      <c r="B33" s="606"/>
      <c r="C33" s="607"/>
      <c r="D33" s="580"/>
      <c r="E33" s="581"/>
      <c r="F33" s="572"/>
      <c r="G33" s="573"/>
      <c r="H33" s="573"/>
      <c r="I33" s="573"/>
      <c r="J33" s="573"/>
      <c r="K33" s="574"/>
      <c r="L33" s="545"/>
    </row>
    <row r="34" spans="1:12" ht="48" customHeight="1" x14ac:dyDescent="0.15">
      <c r="A34" s="140"/>
      <c r="B34" s="604"/>
      <c r="C34" s="605"/>
      <c r="D34" s="566"/>
      <c r="E34" s="568"/>
      <c r="F34" s="566"/>
      <c r="G34" s="567"/>
      <c r="H34" s="567"/>
      <c r="I34" s="567"/>
      <c r="J34" s="567"/>
      <c r="K34" s="568"/>
      <c r="L34" s="545"/>
    </row>
    <row r="35" spans="1:12" ht="48" customHeight="1" thickBot="1" x14ac:dyDescent="0.2">
      <c r="A35" s="546"/>
      <c r="B35" s="611"/>
      <c r="C35" s="612"/>
      <c r="D35" s="569"/>
      <c r="E35" s="571"/>
      <c r="F35" s="569"/>
      <c r="G35" s="570"/>
      <c r="H35" s="570"/>
      <c r="I35" s="570"/>
      <c r="J35" s="570"/>
      <c r="K35" s="571"/>
      <c r="L35" s="564"/>
    </row>
  </sheetData>
  <sheetProtection formatCells="0" selectLockedCells="1"/>
  <mergeCells count="65">
    <mergeCell ref="B35:C35"/>
    <mergeCell ref="B27:C27"/>
    <mergeCell ref="B28:C28"/>
    <mergeCell ref="B21:C21"/>
    <mergeCell ref="B22:C22"/>
    <mergeCell ref="B32:C32"/>
    <mergeCell ref="B33:C33"/>
    <mergeCell ref="B34:C34"/>
    <mergeCell ref="B25:C25"/>
    <mergeCell ref="B30:C30"/>
    <mergeCell ref="B29:C29"/>
    <mergeCell ref="B31:C31"/>
    <mergeCell ref="D25:E25"/>
    <mergeCell ref="D28:E28"/>
    <mergeCell ref="B26:C26"/>
    <mergeCell ref="B20:C20"/>
    <mergeCell ref="D19:E19"/>
    <mergeCell ref="D20:E20"/>
    <mergeCell ref="D21:E21"/>
    <mergeCell ref="D22:E22"/>
    <mergeCell ref="B23:C23"/>
    <mergeCell ref="B24:C24"/>
    <mergeCell ref="D23:E23"/>
    <mergeCell ref="D24:E24"/>
    <mergeCell ref="F20:K20"/>
    <mergeCell ref="F21:K21"/>
    <mergeCell ref="H8:L8"/>
    <mergeCell ref="G14:H14"/>
    <mergeCell ref="I14:L14"/>
    <mergeCell ref="B18:C18"/>
    <mergeCell ref="D18:E18"/>
    <mergeCell ref="B19:C19"/>
    <mergeCell ref="F19:K19"/>
    <mergeCell ref="A10:L11"/>
    <mergeCell ref="A14:C14"/>
    <mergeCell ref="D14:F14"/>
    <mergeCell ref="F18:K18"/>
    <mergeCell ref="D35:E35"/>
    <mergeCell ref="D29:E29"/>
    <mergeCell ref="H1:L1"/>
    <mergeCell ref="H2:L2"/>
    <mergeCell ref="H4:L4"/>
    <mergeCell ref="H5:L5"/>
    <mergeCell ref="H7:L7"/>
    <mergeCell ref="D33:E33"/>
    <mergeCell ref="D31:E31"/>
    <mergeCell ref="D32:E32"/>
    <mergeCell ref="D27:E27"/>
    <mergeCell ref="D30:E30"/>
    <mergeCell ref="D34:E34"/>
    <mergeCell ref="D26:E26"/>
    <mergeCell ref="F23:K23"/>
    <mergeCell ref="F24:K24"/>
    <mergeCell ref="F35:K35"/>
    <mergeCell ref="F28:K28"/>
    <mergeCell ref="F29:K29"/>
    <mergeCell ref="F30:K30"/>
    <mergeCell ref="F31:K31"/>
    <mergeCell ref="F32:K32"/>
    <mergeCell ref="F33:K33"/>
    <mergeCell ref="F22:K22"/>
    <mergeCell ref="F25:K25"/>
    <mergeCell ref="F26:K26"/>
    <mergeCell ref="F27:K27"/>
    <mergeCell ref="F34:K34"/>
  </mergeCells>
  <phoneticPr fontId="2"/>
  <conditionalFormatting sqref="B16:L16">
    <cfRule type="cellIs" dxfId="28"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K4" activePane="bottomRight" state="frozen"/>
      <selection activeCell="D14" sqref="D14:F14"/>
      <selection pane="topRight" activeCell="D14" sqref="D14:F14"/>
      <selection pane="bottomLeft" activeCell="D14" sqref="D14:F14"/>
      <selection pane="bottomRight" activeCell="K139" sqref="K139"/>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259</v>
      </c>
      <c r="C1" s="43"/>
      <c r="D1" s="69"/>
      <c r="E1" s="13"/>
      <c r="F1" s="13"/>
      <c r="G1" s="13"/>
      <c r="H1" s="13"/>
      <c r="I1" s="13"/>
      <c r="J1" s="13"/>
      <c r="K1" s="13"/>
      <c r="L1" s="13"/>
      <c r="M1" s="13"/>
      <c r="N1" s="13"/>
      <c r="O1" s="13"/>
      <c r="P1" s="13"/>
    </row>
    <row r="2" spans="1:23" ht="15" customHeight="1" thickBot="1" x14ac:dyDescent="0.2">
      <c r="A2" s="54"/>
      <c r="B2" s="52"/>
      <c r="C2" s="52"/>
      <c r="D2" s="52"/>
      <c r="E2" s="46"/>
      <c r="F2" s="651" t="s">
        <v>121</v>
      </c>
      <c r="G2" s="649"/>
      <c r="H2" s="649"/>
      <c r="I2" s="649"/>
      <c r="J2" s="652"/>
      <c r="K2" s="648" t="s">
        <v>100</v>
      </c>
      <c r="L2" s="649"/>
      <c r="M2" s="649"/>
      <c r="N2" s="649"/>
      <c r="O2" s="650"/>
      <c r="P2" s="13"/>
    </row>
    <row r="3" spans="1:23" ht="24" customHeight="1" x14ac:dyDescent="0.15">
      <c r="A3" s="382" t="s">
        <v>119</v>
      </c>
      <c r="B3" s="248" t="s">
        <v>120</v>
      </c>
      <c r="C3" s="58" t="s">
        <v>122</v>
      </c>
      <c r="D3" s="93" t="s">
        <v>138</v>
      </c>
      <c r="E3" s="93" t="s">
        <v>0</v>
      </c>
      <c r="F3" s="93" t="s">
        <v>151</v>
      </c>
      <c r="G3" s="93" t="s">
        <v>87</v>
      </c>
      <c r="H3" s="423" t="s">
        <v>194</v>
      </c>
      <c r="I3" s="93" t="s">
        <v>88</v>
      </c>
      <c r="J3" s="93" t="s">
        <v>89</v>
      </c>
      <c r="K3" s="344" t="s">
        <v>153</v>
      </c>
      <c r="L3" s="345" t="s">
        <v>87</v>
      </c>
      <c r="M3" s="423" t="s">
        <v>194</v>
      </c>
      <c r="N3" s="345" t="s">
        <v>88</v>
      </c>
      <c r="O3" s="346" t="s">
        <v>89</v>
      </c>
      <c r="P3" s="183" t="s">
        <v>97</v>
      </c>
      <c r="Q3" s="249" t="s">
        <v>94</v>
      </c>
      <c r="R3" s="60" t="s">
        <v>125</v>
      </c>
      <c r="S3" s="59" t="s">
        <v>126</v>
      </c>
      <c r="T3" s="59" t="s">
        <v>127</v>
      </c>
      <c r="U3" s="59" t="s">
        <v>128</v>
      </c>
    </row>
    <row r="4" spans="1:23" ht="21.6" customHeight="1" x14ac:dyDescent="0.15">
      <c r="A4" s="308">
        <f>'1-2'!A4</f>
        <v>6</v>
      </c>
      <c r="B4" s="309" t="str">
        <f>'1-2'!B4</f>
        <v>３－（１）</v>
      </c>
      <c r="C4" s="310" t="str">
        <f>'1-2'!C4</f>
        <v>教員の資質向上･研究授業等の推進</v>
      </c>
      <c r="D4" s="198">
        <v>1</v>
      </c>
      <c r="E4" s="256" t="str">
        <f>'2-2'!E4</f>
        <v>負担金、補助及び交付金</v>
      </c>
      <c r="F4" s="256" t="str">
        <f>'2-2'!F4</f>
        <v>（全）各種団体負担金（会費）</v>
      </c>
      <c r="G4" s="257">
        <f>'2-2'!G4</f>
        <v>160000</v>
      </c>
      <c r="H4" s="258">
        <f>'2-2'!H4</f>
        <v>1</v>
      </c>
      <c r="I4" s="258">
        <f>'2-2'!I4</f>
        <v>1</v>
      </c>
      <c r="J4" s="311">
        <f>'2-2'!J4</f>
        <v>160000</v>
      </c>
      <c r="K4" s="312" t="str">
        <f>'2-2'!K4</f>
        <v>（全）各種団体負担金（会費）</v>
      </c>
      <c r="L4" s="257">
        <f>'2-2'!L4</f>
        <v>124700</v>
      </c>
      <c r="M4" s="258">
        <f>'2-2'!M4</f>
        <v>1</v>
      </c>
      <c r="N4" s="258">
        <f>'2-2'!N4</f>
        <v>1</v>
      </c>
      <c r="O4" s="313">
        <f>L4*M4*N4</f>
        <v>124700</v>
      </c>
      <c r="P4" s="314">
        <f>'2-2'!P4</f>
        <v>0</v>
      </c>
      <c r="Q4" s="315"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6" customHeight="1" x14ac:dyDescent="0.15">
      <c r="A5" s="316">
        <f>'1-2'!A5</f>
        <v>13</v>
      </c>
      <c r="B5" s="317" t="str">
        <f>'1-2'!B5</f>
        <v>②－（１）</v>
      </c>
      <c r="C5" s="318" t="str">
        <f>'1-2'!C5</f>
        <v>基礎学力の定着と自ら考える力の育成</v>
      </c>
      <c r="D5" s="209">
        <v>2</v>
      </c>
      <c r="E5" s="268" t="str">
        <f>'2-2'!E5</f>
        <v>負担金、補助及び交付金</v>
      </c>
      <c r="F5" s="269" t="str">
        <f>'2-2'!F5</f>
        <v>（定）各種団体負担金（会費）</v>
      </c>
      <c r="G5" s="181">
        <f>'2-2'!G5</f>
        <v>99600</v>
      </c>
      <c r="H5" s="270">
        <f>'2-2'!H5</f>
        <v>1</v>
      </c>
      <c r="I5" s="270">
        <f>'2-2'!I5</f>
        <v>1</v>
      </c>
      <c r="J5" s="319">
        <f>'2-2'!J5</f>
        <v>99600</v>
      </c>
      <c r="K5" s="320" t="str">
        <f>'2-2'!K5</f>
        <v>（定）各種団体負担金（会費）</v>
      </c>
      <c r="L5" s="181">
        <f>'2-2'!L5</f>
        <v>80750</v>
      </c>
      <c r="M5" s="270">
        <f>'2-2'!M5</f>
        <v>1</v>
      </c>
      <c r="N5" s="270">
        <f>'2-2'!N5</f>
        <v>1</v>
      </c>
      <c r="O5" s="288">
        <f>L5*M5*N5</f>
        <v>80750</v>
      </c>
      <c r="P5" s="321">
        <f>'2-2'!P5</f>
        <v>0</v>
      </c>
      <c r="Q5" s="322" t="str">
        <f>'2-2'!Q5</f>
        <v>詳細は様式１－３のとおり</v>
      </c>
      <c r="R5" s="24">
        <f>IF(AND(ISNA(MATCH($D5,'随時②-2'!$D$4:$D$18,0)),ISNA(MATCH($D5,'随時③-2'!$D$4:$D$18,0))),0,1)</f>
        <v>0</v>
      </c>
      <c r="S5" s="61" t="str">
        <f t="shared" si="0"/>
        <v/>
      </c>
      <c r="T5" s="61" t="str">
        <f t="shared" si="1"/>
        <v/>
      </c>
      <c r="U5" s="5">
        <f t="shared" ref="U5:U68" si="2">IF($E5=0,"",VLOOKUP($E5,$V$5:$X$13,2))</f>
        <v>9</v>
      </c>
      <c r="V5" s="5" t="s">
        <v>129</v>
      </c>
      <c r="W5" s="5">
        <v>6</v>
      </c>
    </row>
    <row r="6" spans="1:23" ht="21.6" customHeight="1" x14ac:dyDescent="0.15">
      <c r="A6" s="316">
        <f>'1-2'!A6</f>
        <v>4</v>
      </c>
      <c r="B6" s="317" t="str">
        <f>'1-2'!B6</f>
        <v>２－（１）</v>
      </c>
      <c r="C6" s="318" t="str">
        <f>'1-2'!C6</f>
        <v>キャリア教育･進路指導の推進</v>
      </c>
      <c r="D6" s="209">
        <v>3</v>
      </c>
      <c r="E6" s="268" t="str">
        <f>'2-2'!E6</f>
        <v>報償費</v>
      </c>
      <c r="F6" s="269" t="str">
        <f>'2-2'!F6</f>
        <v>（全）キャリアデザイン講演会講師謝礼金</v>
      </c>
      <c r="G6" s="181">
        <f>'2-2'!G6</f>
        <v>5000</v>
      </c>
      <c r="H6" s="270">
        <f>'2-2'!H6</f>
        <v>1</v>
      </c>
      <c r="I6" s="270">
        <f>'2-2'!I6</f>
        <v>2</v>
      </c>
      <c r="J6" s="319">
        <f>'2-2'!J6</f>
        <v>10000</v>
      </c>
      <c r="K6" s="320" t="str">
        <f>'2-2'!K6</f>
        <v>（全）キャリアデザイン講演会講師謝礼金</v>
      </c>
      <c r="L6" s="181">
        <f>'2-2'!L6</f>
        <v>5000</v>
      </c>
      <c r="M6" s="270">
        <f>'2-2'!M6</f>
        <v>1</v>
      </c>
      <c r="N6" s="270">
        <f>'2-2'!N6</f>
        <v>2</v>
      </c>
      <c r="O6" s="288">
        <f t="shared" ref="O6:O69" si="3">L6*M6*N6</f>
        <v>10000</v>
      </c>
      <c r="P6" s="321">
        <f>'2-2'!P6</f>
        <v>0</v>
      </c>
      <c r="Q6" s="322">
        <f>'2-2'!Q6</f>
        <v>0</v>
      </c>
      <c r="R6" s="24">
        <f>IF(AND(ISNA(MATCH($D6,'随時②-2'!$D$4:$D$18,0)),ISNA(MATCH($D6,'随時③-2'!$D$4:$D$18,0))),0,1)</f>
        <v>0</v>
      </c>
      <c r="S6" s="61" t="str">
        <f t="shared" si="0"/>
        <v/>
      </c>
      <c r="T6" s="61" t="str">
        <f t="shared" si="1"/>
        <v/>
      </c>
      <c r="U6" s="5">
        <f t="shared" si="2"/>
        <v>1</v>
      </c>
      <c r="V6" s="5" t="s">
        <v>130</v>
      </c>
      <c r="W6" s="5">
        <v>4</v>
      </c>
    </row>
    <row r="7" spans="1:23" ht="21.6" customHeight="1" x14ac:dyDescent="0.15">
      <c r="A7" s="316">
        <f>'1-2'!A7</f>
        <v>7</v>
      </c>
      <c r="B7" s="317" t="str">
        <f>'1-2'!B7</f>
        <v>３－（１）</v>
      </c>
      <c r="C7" s="318" t="str">
        <f>'1-2'!C7</f>
        <v>教員の資質向上･研究授業等の推進</v>
      </c>
      <c r="D7" s="209">
        <v>4</v>
      </c>
      <c r="E7" s="268" t="str">
        <f>'2-2'!E7</f>
        <v>報償費</v>
      </c>
      <c r="F7" s="269" t="str">
        <f>'2-2'!F7</f>
        <v>（全）学校安全講習会講師謝礼金</v>
      </c>
      <c r="G7" s="181">
        <f>'2-2'!G7</f>
        <v>5000</v>
      </c>
      <c r="H7" s="270">
        <f>'2-2'!H7</f>
        <v>1</v>
      </c>
      <c r="I7" s="270">
        <f>'2-2'!I7</f>
        <v>1</v>
      </c>
      <c r="J7" s="319">
        <f>'2-2'!J7</f>
        <v>5000</v>
      </c>
      <c r="K7" s="320" t="str">
        <f>'2-2'!K7</f>
        <v>（全）学校安全講習会講師謝礼金</v>
      </c>
      <c r="L7" s="181">
        <f>'2-2'!L7</f>
        <v>5000</v>
      </c>
      <c r="M7" s="270">
        <f>'2-2'!M7</f>
        <v>1</v>
      </c>
      <c r="N7" s="270">
        <f>'2-2'!N7</f>
        <v>1</v>
      </c>
      <c r="O7" s="288">
        <f t="shared" si="3"/>
        <v>5000</v>
      </c>
      <c r="P7" s="321">
        <f>'2-2'!P7</f>
        <v>0</v>
      </c>
      <c r="Q7" s="322">
        <f>'2-2'!Q7</f>
        <v>0</v>
      </c>
      <c r="R7" s="24">
        <f>IF(AND(ISNA(MATCH($D7,'随時②-2'!$D$4:$D$18,0)),ISNA(MATCH($D7,'随時③-2'!$D$4:$D$18,0))),0,1)</f>
        <v>0</v>
      </c>
      <c r="S7" s="61" t="str">
        <f t="shared" si="0"/>
        <v/>
      </c>
      <c r="T7" s="61" t="str">
        <f t="shared" si="1"/>
        <v/>
      </c>
      <c r="U7" s="5">
        <f t="shared" si="2"/>
        <v>1</v>
      </c>
      <c r="V7" s="5" t="s">
        <v>131</v>
      </c>
      <c r="W7" s="5">
        <v>7</v>
      </c>
    </row>
    <row r="8" spans="1:23" ht="21.6" hidden="1" customHeight="1" x14ac:dyDescent="0.15">
      <c r="A8" s="316">
        <f>'1-2'!A8</f>
        <v>5</v>
      </c>
      <c r="B8" s="317" t="str">
        <f>'1-2'!B8</f>
        <v>２－（２）</v>
      </c>
      <c r="C8" s="318" t="str">
        <f>'1-2'!C8</f>
        <v>人権教育の推進</v>
      </c>
      <c r="D8" s="217">
        <v>5</v>
      </c>
      <c r="E8" s="268" t="str">
        <f>'2-2'!E8</f>
        <v/>
      </c>
      <c r="F8" s="269" t="str">
        <f>'2-2'!F8</f>
        <v>取消し</v>
      </c>
      <c r="G8" s="181">
        <f>'2-2'!G8</f>
        <v>0</v>
      </c>
      <c r="H8" s="270">
        <f>'2-2'!H8</f>
        <v>0</v>
      </c>
      <c r="I8" s="270">
        <f>'2-2'!I8</f>
        <v>0</v>
      </c>
      <c r="J8" s="319">
        <f>'2-2'!J8</f>
        <v>0</v>
      </c>
      <c r="K8" s="320" t="str">
        <f>'2-2'!K8</f>
        <v>取消し</v>
      </c>
      <c r="L8" s="181">
        <f>'2-2'!L8</f>
        <v>0</v>
      </c>
      <c r="M8" s="270">
        <f>'2-2'!M8</f>
        <v>0</v>
      </c>
      <c r="N8" s="270">
        <f>'2-2'!N8</f>
        <v>0</v>
      </c>
      <c r="O8" s="288">
        <f t="shared" si="3"/>
        <v>0</v>
      </c>
      <c r="P8" s="321" t="str">
        <f>'2-2'!P8</f>
        <v/>
      </c>
      <c r="Q8" s="322" t="str">
        <f>'2-2'!Q8</f>
        <v/>
      </c>
      <c r="R8" s="24">
        <f>IF(AND(ISNA(MATCH($D8,'随時②-2'!$D$4:$D$18,0)),ISNA(MATCH($D8,'随時③-2'!$D$4:$D$18,0))),0,1)</f>
        <v>1</v>
      </c>
      <c r="S8" s="61" t="str">
        <f t="shared" si="0"/>
        <v/>
      </c>
      <c r="T8" s="61" t="str">
        <f t="shared" si="1"/>
        <v/>
      </c>
      <c r="U8" s="5" t="e">
        <f t="shared" si="2"/>
        <v>#N/A</v>
      </c>
      <c r="V8" s="5" t="s">
        <v>132</v>
      </c>
      <c r="W8" s="5">
        <v>3</v>
      </c>
    </row>
    <row r="9" spans="1:23" ht="21.6" hidden="1" customHeight="1" x14ac:dyDescent="0.15">
      <c r="A9" s="316">
        <f>'1-2'!A9</f>
        <v>1</v>
      </c>
      <c r="B9" s="317" t="str">
        <f>'1-2'!B9</f>
        <v>１－（１）</v>
      </c>
      <c r="C9" s="318" t="str">
        <f>'1-2'!C9</f>
        <v>生徒の自主的活動の活性化</v>
      </c>
      <c r="D9" s="209">
        <v>6</v>
      </c>
      <c r="E9" s="268" t="str">
        <f>'2-2'!E9</f>
        <v/>
      </c>
      <c r="F9" s="269" t="str">
        <f>'2-2'!F9</f>
        <v>取消し</v>
      </c>
      <c r="G9" s="181">
        <f>'2-2'!G9</f>
        <v>0</v>
      </c>
      <c r="H9" s="270">
        <f>'2-2'!H9</f>
        <v>0</v>
      </c>
      <c r="I9" s="270">
        <f>'2-2'!I9</f>
        <v>0</v>
      </c>
      <c r="J9" s="319">
        <f>'2-2'!J9</f>
        <v>0</v>
      </c>
      <c r="K9" s="320" t="str">
        <f>'2-2'!K9</f>
        <v>取消し</v>
      </c>
      <c r="L9" s="181">
        <f>'2-2'!L9</f>
        <v>0</v>
      </c>
      <c r="M9" s="270">
        <f>'2-2'!M9</f>
        <v>0</v>
      </c>
      <c r="N9" s="270">
        <f>'2-2'!N9</f>
        <v>0</v>
      </c>
      <c r="O9" s="288">
        <f t="shared" si="3"/>
        <v>0</v>
      </c>
      <c r="P9" s="321" t="str">
        <f>'2-2'!P9</f>
        <v/>
      </c>
      <c r="Q9" s="322" t="str">
        <f>'2-2'!Q9</f>
        <v/>
      </c>
      <c r="R9" s="24">
        <f>IF(AND(ISNA(MATCH($D9,'随時②-2'!$D$4:$D$18,0)),ISNA(MATCH($D9,'随時③-2'!$D$4:$D$18,0))),0,1)</f>
        <v>1</v>
      </c>
      <c r="S9" s="61" t="str">
        <f t="shared" si="0"/>
        <v/>
      </c>
      <c r="T9" s="61" t="str">
        <f t="shared" si="1"/>
        <v/>
      </c>
      <c r="U9" s="5" t="e">
        <f t="shared" si="2"/>
        <v>#N/A</v>
      </c>
      <c r="V9" s="5" t="s">
        <v>133</v>
      </c>
      <c r="W9" s="5">
        <v>8</v>
      </c>
    </row>
    <row r="10" spans="1:23" ht="21.6" customHeight="1" x14ac:dyDescent="0.15">
      <c r="A10" s="316">
        <f>'1-2'!A10</f>
        <v>6</v>
      </c>
      <c r="B10" s="317" t="str">
        <f>'1-2'!B10</f>
        <v>３－（１）</v>
      </c>
      <c r="C10" s="318" t="str">
        <f>'1-2'!C10</f>
        <v>教員の資質向上･研究授業等の推進</v>
      </c>
      <c r="D10" s="209">
        <v>7</v>
      </c>
      <c r="E10" s="268" t="str">
        <f>'2-2'!E10</f>
        <v>旅費</v>
      </c>
      <c r="F10" s="269" t="str">
        <f>'2-2'!F10</f>
        <v>（全）全国工業高等学校長協会大会旅費</v>
      </c>
      <c r="G10" s="181">
        <f>'2-2'!G10</f>
        <v>13000</v>
      </c>
      <c r="H10" s="270">
        <f>'2-2'!H10</f>
        <v>1</v>
      </c>
      <c r="I10" s="270">
        <f>'2-2'!I10</f>
        <v>1</v>
      </c>
      <c r="J10" s="319">
        <f>'2-2'!J10</f>
        <v>13000</v>
      </c>
      <c r="K10" s="320" t="str">
        <f>'2-2'!K10</f>
        <v>（全）全国工業高等学校長協会大会旅費</v>
      </c>
      <c r="L10" s="181">
        <f>'2-2'!L10</f>
        <v>12240</v>
      </c>
      <c r="M10" s="270">
        <f>'2-2'!M10</f>
        <v>1</v>
      </c>
      <c r="N10" s="270">
        <f>'2-2'!N10</f>
        <v>1</v>
      </c>
      <c r="O10" s="288">
        <f t="shared" si="3"/>
        <v>12240</v>
      </c>
      <c r="P10" s="321">
        <f>'2-2'!P10</f>
        <v>0</v>
      </c>
      <c r="Q10" s="322" t="str">
        <f>'2-2'!Q10</f>
        <v>岡山市</v>
      </c>
      <c r="R10" s="24">
        <f>IF(AND(ISNA(MATCH($D10,'随時②-2'!$D$4:$D$18,0)),ISNA(MATCH($D10,'随時③-2'!$D$4:$D$18,0))),0,1)</f>
        <v>0</v>
      </c>
      <c r="S10" s="61" t="str">
        <f t="shared" si="0"/>
        <v/>
      </c>
      <c r="T10" s="61" t="str">
        <f t="shared" si="1"/>
        <v/>
      </c>
      <c r="U10" s="5">
        <f t="shared" si="2"/>
        <v>2</v>
      </c>
      <c r="V10" s="5" t="s">
        <v>137</v>
      </c>
      <c r="W10" s="5">
        <v>9</v>
      </c>
    </row>
    <row r="11" spans="1:23" ht="21.6" hidden="1" customHeight="1" x14ac:dyDescent="0.15">
      <c r="A11" s="316">
        <f>'1-2'!A11</f>
        <v>6</v>
      </c>
      <c r="B11" s="317" t="str">
        <f>'1-2'!B11</f>
        <v>３－（１）</v>
      </c>
      <c r="C11" s="318" t="str">
        <f>'1-2'!C11</f>
        <v>教員の資質向上･研究授業等の推進</v>
      </c>
      <c r="D11" s="217">
        <v>8</v>
      </c>
      <c r="E11" s="268" t="str">
        <f>'2-2'!E11</f>
        <v>旅費</v>
      </c>
      <c r="F11" s="269" t="str">
        <f>'2-2'!F11</f>
        <v>（全）電気教育研究会近遠地見学会</v>
      </c>
      <c r="G11" s="181">
        <f>'2-2'!G11</f>
        <v>10000</v>
      </c>
      <c r="H11" s="270">
        <f>'2-2'!H11</f>
        <v>1</v>
      </c>
      <c r="I11" s="270">
        <f>'2-2'!I11</f>
        <v>1</v>
      </c>
      <c r="J11" s="319">
        <f>'2-2'!J11</f>
        <v>10000</v>
      </c>
      <c r="K11" s="320" t="str">
        <f>'2-2'!K11</f>
        <v>（全）電気教育研究会近遠地見学会</v>
      </c>
      <c r="L11" s="181">
        <f>'2-2'!L11</f>
        <v>0</v>
      </c>
      <c r="M11" s="270">
        <f>'2-2'!M11</f>
        <v>1</v>
      </c>
      <c r="N11" s="270">
        <f>'2-2'!N11</f>
        <v>1</v>
      </c>
      <c r="O11" s="288">
        <f t="shared" si="3"/>
        <v>0</v>
      </c>
      <c r="P11" s="321">
        <f>'2-2'!P11</f>
        <v>0</v>
      </c>
      <c r="Q11" s="322" t="str">
        <f>'2-2'!Q11</f>
        <v>中止（8/18校長先生確認）</v>
      </c>
      <c r="R11" s="24">
        <f>IF(AND(ISNA(MATCH($D11,'随時②-2'!$D$4:$D$18,0)),ISNA(MATCH($D11,'随時③-2'!$D$4:$D$18,0))),0,1)</f>
        <v>0</v>
      </c>
      <c r="S11" s="61" t="str">
        <f t="shared" si="0"/>
        <v/>
      </c>
      <c r="T11" s="61" t="str">
        <f t="shared" si="1"/>
        <v/>
      </c>
      <c r="U11" s="5">
        <f t="shared" si="2"/>
        <v>2</v>
      </c>
      <c r="V11" s="5" t="s">
        <v>134</v>
      </c>
      <c r="W11" s="5">
        <v>1</v>
      </c>
    </row>
    <row r="12" spans="1:23" ht="21.6" hidden="1" customHeight="1" x14ac:dyDescent="0.15">
      <c r="A12" s="316">
        <f>'1-2'!A12</f>
        <v>2</v>
      </c>
      <c r="B12" s="317" t="str">
        <f>'1-2'!B12</f>
        <v>１－（１）</v>
      </c>
      <c r="C12" s="318" t="str">
        <f>'1-2'!C12</f>
        <v>生徒の自主的活動の活性化</v>
      </c>
      <c r="D12" s="217">
        <v>9</v>
      </c>
      <c r="E12" s="268" t="str">
        <f>'2-2'!E12</f>
        <v>旅費</v>
      </c>
      <c r="F12" s="269" t="str">
        <f>'2-2'!F12</f>
        <v>（全）修学旅行下見</v>
      </c>
      <c r="G12" s="181">
        <f>'2-2'!G12</f>
        <v>150000</v>
      </c>
      <c r="H12" s="270">
        <f>'2-2'!H12</f>
        <v>1</v>
      </c>
      <c r="I12" s="270">
        <f>'2-2'!I12</f>
        <v>1</v>
      </c>
      <c r="J12" s="319">
        <f>'2-2'!J12</f>
        <v>150000</v>
      </c>
      <c r="K12" s="320" t="str">
        <f>'2-2'!K12</f>
        <v>（全）修学旅行下見</v>
      </c>
      <c r="L12" s="181">
        <f>'2-2'!L12</f>
        <v>0</v>
      </c>
      <c r="M12" s="270">
        <f>'2-2'!M12</f>
        <v>1</v>
      </c>
      <c r="N12" s="270">
        <f>'2-2'!N12</f>
        <v>1</v>
      </c>
      <c r="O12" s="288">
        <f t="shared" si="3"/>
        <v>0</v>
      </c>
      <c r="P12" s="321">
        <f>'2-2'!P12</f>
        <v>0</v>
      </c>
      <c r="Q12" s="322">
        <f>'2-2'!Q12</f>
        <v>0</v>
      </c>
      <c r="R12" s="24">
        <f>IF(AND(ISNA(MATCH($D12,'随時②-2'!$D$4:$D$18,0)),ISNA(MATCH($D12,'随時③-2'!$D$4:$D$18,0))),0,1)</f>
        <v>0</v>
      </c>
      <c r="S12" s="61" t="str">
        <f t="shared" si="0"/>
        <v/>
      </c>
      <c r="T12" s="61" t="str">
        <f t="shared" si="1"/>
        <v/>
      </c>
      <c r="U12" s="5">
        <f t="shared" si="2"/>
        <v>2</v>
      </c>
      <c r="V12" s="5" t="s">
        <v>135</v>
      </c>
      <c r="W12" s="5">
        <v>5</v>
      </c>
    </row>
    <row r="13" spans="1:23" ht="21.6" hidden="1" customHeight="1" x14ac:dyDescent="0.15">
      <c r="A13" s="316">
        <f>'1-2'!A13</f>
        <v>6</v>
      </c>
      <c r="B13" s="317" t="str">
        <f>'1-2'!B13</f>
        <v>３－（１）</v>
      </c>
      <c r="C13" s="318" t="str">
        <f>'1-2'!C13</f>
        <v>教員の資質向上･研究授業等の推進</v>
      </c>
      <c r="D13" s="227">
        <v>10</v>
      </c>
      <c r="E13" s="268" t="str">
        <f>'2-2'!E13</f>
        <v>消耗需用費</v>
      </c>
      <c r="F13" s="269" t="str">
        <f>'2-2'!F13</f>
        <v>（全）西日本工高建築連盟総会資料代</v>
      </c>
      <c r="G13" s="181">
        <f>'2-2'!G13</f>
        <v>1000</v>
      </c>
      <c r="H13" s="270">
        <f>'2-2'!H13</f>
        <v>1</v>
      </c>
      <c r="I13" s="270">
        <f>'2-2'!I13</f>
        <v>1</v>
      </c>
      <c r="J13" s="319">
        <f>'2-2'!J13</f>
        <v>1000</v>
      </c>
      <c r="K13" s="320" t="str">
        <f>'2-2'!K13</f>
        <v>（全）西日本工高建築連盟総会資料代</v>
      </c>
      <c r="L13" s="181">
        <f>'2-2'!L13</f>
        <v>0</v>
      </c>
      <c r="M13" s="270">
        <f>'2-2'!M13</f>
        <v>1</v>
      </c>
      <c r="N13" s="270">
        <f>'2-2'!N13</f>
        <v>1</v>
      </c>
      <c r="O13" s="288">
        <f t="shared" si="3"/>
        <v>0</v>
      </c>
      <c r="P13" s="321">
        <f>'2-2'!P13</f>
        <v>0</v>
      </c>
      <c r="Q13" s="322" t="str">
        <f>'2-2'!Q13</f>
        <v>総会中止（9/11荒井先生確認）</v>
      </c>
      <c r="R13" s="24">
        <f>IF(AND(ISNA(MATCH($D13,'随時②-2'!$D$4:$D$18,0)),ISNA(MATCH($D13,'随時③-2'!$D$4:$D$18,0))),0,1)</f>
        <v>0</v>
      </c>
      <c r="S13" s="61" t="str">
        <f t="shared" si="0"/>
        <v/>
      </c>
      <c r="T13" s="61" t="str">
        <f t="shared" si="1"/>
        <v/>
      </c>
      <c r="U13" s="5">
        <f t="shared" si="2"/>
        <v>7</v>
      </c>
      <c r="V13" s="5" t="s">
        <v>136</v>
      </c>
      <c r="W13" s="5">
        <v>2</v>
      </c>
    </row>
    <row r="14" spans="1:23" ht="21.6" customHeight="1" x14ac:dyDescent="0.15">
      <c r="A14" s="316">
        <f>'1-2'!A14</f>
        <v>6</v>
      </c>
      <c r="B14" s="317" t="str">
        <f>'1-2'!B14</f>
        <v>３－（１）</v>
      </c>
      <c r="C14" s="318" t="str">
        <f>'1-2'!C14</f>
        <v>教員の資質向上･研究授業等の推進</v>
      </c>
      <c r="D14" s="209">
        <v>11</v>
      </c>
      <c r="E14" s="268" t="str">
        <f>'2-2'!E14</f>
        <v>消耗需用費</v>
      </c>
      <c r="F14" s="269" t="str">
        <f>'2-2'!F14</f>
        <v>（全）近畿工業高等学校長協会総会資料代</v>
      </c>
      <c r="G14" s="181">
        <f>'2-2'!G14</f>
        <v>2000</v>
      </c>
      <c r="H14" s="270">
        <f>'2-2'!H14</f>
        <v>1</v>
      </c>
      <c r="I14" s="270">
        <f>'2-2'!I14</f>
        <v>1</v>
      </c>
      <c r="J14" s="319">
        <f>'2-2'!J14</f>
        <v>2000</v>
      </c>
      <c r="K14" s="320" t="str">
        <f>'2-2'!K14</f>
        <v>（全）近畿工業高等学校長協会総会資料代</v>
      </c>
      <c r="L14" s="181">
        <f>'2-2'!L14</f>
        <v>2000</v>
      </c>
      <c r="M14" s="270">
        <f>'2-2'!M14</f>
        <v>1</v>
      </c>
      <c r="N14" s="270">
        <f>'2-2'!N14</f>
        <v>1</v>
      </c>
      <c r="O14" s="288">
        <f t="shared" si="3"/>
        <v>2000</v>
      </c>
      <c r="P14" s="321">
        <f>'2-2'!P14</f>
        <v>0</v>
      </c>
      <c r="Q14" s="322">
        <f>'2-2'!Q14</f>
        <v>0</v>
      </c>
      <c r="R14" s="24">
        <f>IF(AND(ISNA(MATCH($D14,'随時②-2'!$D$4:$D$18,0)),ISNA(MATCH($D14,'随時③-2'!$D$4:$D$18,0))),0,1)</f>
        <v>0</v>
      </c>
      <c r="S14" s="61" t="str">
        <f t="shared" si="0"/>
        <v/>
      </c>
      <c r="T14" s="61" t="str">
        <f t="shared" si="1"/>
        <v/>
      </c>
      <c r="U14" s="5">
        <f t="shared" si="2"/>
        <v>7</v>
      </c>
    </row>
    <row r="15" spans="1:23" ht="21.6" customHeight="1" x14ac:dyDescent="0.15">
      <c r="A15" s="316">
        <f>'1-2'!A15</f>
        <v>6</v>
      </c>
      <c r="B15" s="317" t="str">
        <f>'1-2'!B15</f>
        <v>３－（１）</v>
      </c>
      <c r="C15" s="318" t="str">
        <f>'1-2'!C15</f>
        <v>教員の資質向上･研究授業等の推進</v>
      </c>
      <c r="D15" s="209">
        <v>12</v>
      </c>
      <c r="E15" s="268" t="str">
        <f>'2-2'!E15</f>
        <v>消耗需用費</v>
      </c>
      <c r="F15" s="269" t="str">
        <f>'2-2'!F15</f>
        <v>（全）全国グラフィックアーツ教育研究大会資料代</v>
      </c>
      <c r="G15" s="181">
        <f>'2-2'!G15</f>
        <v>3000</v>
      </c>
      <c r="H15" s="270">
        <f>'2-2'!H15</f>
        <v>1</v>
      </c>
      <c r="I15" s="270">
        <f>'2-2'!I15</f>
        <v>1</v>
      </c>
      <c r="J15" s="319">
        <f>'2-2'!J15</f>
        <v>3000</v>
      </c>
      <c r="K15" s="320" t="str">
        <f>'2-2'!K15</f>
        <v>（全）全国グラフィックアーツ教育研究大会資料代</v>
      </c>
      <c r="L15" s="181">
        <f>'2-2'!L15</f>
        <v>3000</v>
      </c>
      <c r="M15" s="270">
        <f>'2-2'!M15</f>
        <v>1</v>
      </c>
      <c r="N15" s="270">
        <f>'2-2'!N15</f>
        <v>1</v>
      </c>
      <c r="O15" s="288">
        <f t="shared" si="3"/>
        <v>3000</v>
      </c>
      <c r="P15" s="321">
        <f>'2-2'!P15</f>
        <v>0</v>
      </c>
      <c r="Q15" s="322">
        <f>'2-2'!Q15</f>
        <v>0</v>
      </c>
      <c r="R15" s="24">
        <f>IF(AND(ISNA(MATCH($D15,'随時②-2'!$D$4:$D$18,0)),ISNA(MATCH($D15,'随時③-2'!$D$4:$D$18,0))),0,1)</f>
        <v>0</v>
      </c>
      <c r="S15" s="61" t="str">
        <f t="shared" si="0"/>
        <v/>
      </c>
      <c r="T15" s="61" t="str">
        <f t="shared" si="1"/>
        <v/>
      </c>
      <c r="U15" s="5">
        <f t="shared" si="2"/>
        <v>7</v>
      </c>
    </row>
    <row r="16" spans="1:23" ht="21.6" hidden="1" customHeight="1" x14ac:dyDescent="0.15">
      <c r="A16" s="316">
        <f>'1-2'!A16</f>
        <v>6</v>
      </c>
      <c r="B16" s="317" t="str">
        <f>'1-2'!B16</f>
        <v>３－（１）</v>
      </c>
      <c r="C16" s="318" t="str">
        <f>'1-2'!C16</f>
        <v>教員の資質向上･研究授業等の推進</v>
      </c>
      <c r="D16" s="209">
        <v>13</v>
      </c>
      <c r="E16" s="268" t="str">
        <f>'2-2'!E16</f>
        <v>消耗需用費</v>
      </c>
      <c r="F16" s="269" t="str">
        <f>'2-2'!F16</f>
        <v>（全）全国工業高等学校長協会第68回研究協議会佐賀大会資料代</v>
      </c>
      <c r="G16" s="181">
        <f>'2-2'!G16</f>
        <v>2000</v>
      </c>
      <c r="H16" s="270">
        <f>'2-2'!H16</f>
        <v>1</v>
      </c>
      <c r="I16" s="270">
        <f>'2-2'!I16</f>
        <v>1</v>
      </c>
      <c r="J16" s="319">
        <f>'2-2'!J16</f>
        <v>2000</v>
      </c>
      <c r="K16" s="320" t="str">
        <f>'2-2'!K16</f>
        <v>（全）全国工業高等学校長協会第68回研究協議会佐賀大会資料代</v>
      </c>
      <c r="L16" s="181">
        <f>'2-2'!L16</f>
        <v>0</v>
      </c>
      <c r="M16" s="270">
        <f>'2-2'!M16</f>
        <v>1</v>
      </c>
      <c r="N16" s="270">
        <f>'2-2'!N16</f>
        <v>1</v>
      </c>
      <c r="O16" s="288">
        <f t="shared" si="3"/>
        <v>0</v>
      </c>
      <c r="P16" s="321">
        <f>'2-2'!P16</f>
        <v>0</v>
      </c>
      <c r="Q16" s="322" t="str">
        <f>'2-2'!Q16</f>
        <v>佐賀大会中止（8/18校長先生確認）</v>
      </c>
      <c r="R16" s="24">
        <f>IF(AND(ISNA(MATCH($D16,'随時②-2'!$D$4:$D$18,0)),ISNA(MATCH($D16,'随時③-2'!$D$4:$D$18,0))),0,1)</f>
        <v>0</v>
      </c>
      <c r="S16" s="61" t="str">
        <f t="shared" si="0"/>
        <v/>
      </c>
      <c r="T16" s="61" t="str">
        <f t="shared" si="1"/>
        <v/>
      </c>
      <c r="U16" s="5">
        <f t="shared" si="2"/>
        <v>7</v>
      </c>
    </row>
    <row r="17" spans="1:21" ht="21.6" customHeight="1" x14ac:dyDescent="0.15">
      <c r="A17" s="316">
        <f>'1-2'!A17</f>
        <v>1</v>
      </c>
      <c r="B17" s="317" t="str">
        <f>'1-2'!B17</f>
        <v>１－（１）</v>
      </c>
      <c r="C17" s="318" t="str">
        <f>'1-2'!C17</f>
        <v>生徒の自主的活動の活性化</v>
      </c>
      <c r="D17" s="209">
        <v>14</v>
      </c>
      <c r="E17" s="268" t="str">
        <f>'2-2'!E17</f>
        <v>消耗需用費</v>
      </c>
      <c r="F17" s="269" t="str">
        <f>'2-2'!F17</f>
        <v>（全）課題研究合同発表会材料費</v>
      </c>
      <c r="G17" s="181">
        <f>'2-2'!G17</f>
        <v>10000</v>
      </c>
      <c r="H17" s="270">
        <f>'2-2'!H17</f>
        <v>1</v>
      </c>
      <c r="I17" s="270">
        <f>'2-2'!I17</f>
        <v>1</v>
      </c>
      <c r="J17" s="319">
        <f>'2-2'!J17</f>
        <v>10000</v>
      </c>
      <c r="K17" s="320" t="str">
        <f>'2-2'!K17</f>
        <v>（全）課題研究合同発表会材料費</v>
      </c>
      <c r="L17" s="181">
        <f>'2-2'!L17</f>
        <v>42350</v>
      </c>
      <c r="M17" s="270">
        <f>'2-2'!M17</f>
        <v>1</v>
      </c>
      <c r="N17" s="270">
        <f>'2-2'!N17</f>
        <v>1</v>
      </c>
      <c r="O17" s="288">
        <f t="shared" si="3"/>
        <v>42350</v>
      </c>
      <c r="P17" s="321">
        <f>'2-2'!P17</f>
        <v>0</v>
      </c>
      <c r="Q17" s="322">
        <f>'2-2'!Q17</f>
        <v>0</v>
      </c>
      <c r="R17" s="24">
        <f>IF(AND(ISNA(MATCH($D17,'随時②-2'!$D$4:$D$18,0)),ISNA(MATCH($D17,'随時③-2'!$D$4:$D$18,0))),0,1)</f>
        <v>0</v>
      </c>
      <c r="S17" s="61" t="str">
        <f t="shared" si="0"/>
        <v/>
      </c>
      <c r="T17" s="61" t="str">
        <f t="shared" si="1"/>
        <v/>
      </c>
      <c r="U17" s="5">
        <f t="shared" si="2"/>
        <v>7</v>
      </c>
    </row>
    <row r="18" spans="1:21" ht="21.6" customHeight="1" x14ac:dyDescent="0.15">
      <c r="A18" s="316">
        <f>'1-2'!A18</f>
        <v>9</v>
      </c>
      <c r="B18" s="317" t="str">
        <f>'1-2'!B18</f>
        <v>４－（２）</v>
      </c>
      <c r="C18" s="318" t="str">
        <f>'1-2'!C18</f>
        <v>開かれた学校づくり･情報発信</v>
      </c>
      <c r="D18" s="209">
        <v>15</v>
      </c>
      <c r="E18" s="268" t="str">
        <f>'2-2'!E18</f>
        <v>消耗需用費</v>
      </c>
      <c r="F18" s="269" t="str">
        <f>'2-2'!F18</f>
        <v>（全）学校案内パンフレット印刷代</v>
      </c>
      <c r="G18" s="181">
        <f>'2-2'!G18</f>
        <v>80000</v>
      </c>
      <c r="H18" s="270">
        <f>'2-2'!H18</f>
        <v>1</v>
      </c>
      <c r="I18" s="270">
        <f>'2-2'!I18</f>
        <v>1</v>
      </c>
      <c r="J18" s="319">
        <f>'2-2'!J18</f>
        <v>80000</v>
      </c>
      <c r="K18" s="320" t="str">
        <f>'2-2'!K18</f>
        <v>（全）学校案内パンフレット印刷代</v>
      </c>
      <c r="L18" s="181">
        <f>'2-2'!L18</f>
        <v>42240</v>
      </c>
      <c r="M18" s="270">
        <f>'2-2'!M18</f>
        <v>1</v>
      </c>
      <c r="N18" s="270">
        <f>'2-2'!N18</f>
        <v>1</v>
      </c>
      <c r="O18" s="288">
        <f t="shared" si="3"/>
        <v>42240</v>
      </c>
      <c r="P18" s="321">
        <f>'2-2'!P18</f>
        <v>0</v>
      </c>
      <c r="Q18" s="322">
        <f>'2-2'!Q18</f>
        <v>0</v>
      </c>
      <c r="R18" s="24">
        <f>IF(AND(ISNA(MATCH($D18,'随時②-2'!$D$4:$D$18,0)),ISNA(MATCH($D18,'随時③-2'!$D$4:$D$18,0))),0,1)</f>
        <v>0</v>
      </c>
      <c r="S18" s="61" t="str">
        <f t="shared" si="0"/>
        <v/>
      </c>
      <c r="T18" s="61" t="str">
        <f t="shared" si="1"/>
        <v/>
      </c>
      <c r="U18" s="5">
        <f t="shared" si="2"/>
        <v>7</v>
      </c>
    </row>
    <row r="19" spans="1:21" ht="21.6" hidden="1" customHeight="1" x14ac:dyDescent="0.15">
      <c r="A19" s="316">
        <f>'1-2'!A19</f>
        <v>10</v>
      </c>
      <c r="B19" s="317" t="str">
        <f>'1-2'!B19</f>
        <v>４－（２）</v>
      </c>
      <c r="C19" s="318" t="str">
        <f>'1-2'!C19</f>
        <v>開かれた学校づくり･情報発信</v>
      </c>
      <c r="D19" s="209">
        <v>16</v>
      </c>
      <c r="E19" s="268" t="str">
        <f>'2-2'!E19</f>
        <v/>
      </c>
      <c r="F19" s="269" t="str">
        <f>'2-2'!F19</f>
        <v>取消し</v>
      </c>
      <c r="G19" s="181">
        <f>'2-2'!G19</f>
        <v>0</v>
      </c>
      <c r="H19" s="270">
        <f>'2-2'!H19</f>
        <v>0</v>
      </c>
      <c r="I19" s="270">
        <f>'2-2'!I19</f>
        <v>0</v>
      </c>
      <c r="J19" s="319">
        <f>'2-2'!J19</f>
        <v>0</v>
      </c>
      <c r="K19" s="320" t="str">
        <f>'2-2'!K19</f>
        <v>取消し</v>
      </c>
      <c r="L19" s="181">
        <f>'2-2'!L19</f>
        <v>0</v>
      </c>
      <c r="M19" s="270">
        <f>'2-2'!M19</f>
        <v>0</v>
      </c>
      <c r="N19" s="270">
        <f>'2-2'!N19</f>
        <v>0</v>
      </c>
      <c r="O19" s="288">
        <f t="shared" si="3"/>
        <v>0</v>
      </c>
      <c r="P19" s="321" t="str">
        <f>'2-2'!P19</f>
        <v/>
      </c>
      <c r="Q19" s="322" t="str">
        <f>'2-2'!Q19</f>
        <v/>
      </c>
      <c r="R19" s="24">
        <f>IF(AND(ISNA(MATCH($D19,'随時②-2'!$D$4:$D$18,0)),ISNA(MATCH($D19,'随時③-2'!$D$4:$D$18,0))),0,1)</f>
        <v>1</v>
      </c>
      <c r="S19" s="61" t="str">
        <f t="shared" si="0"/>
        <v/>
      </c>
      <c r="T19" s="61" t="str">
        <f t="shared" si="1"/>
        <v/>
      </c>
      <c r="U19" s="5" t="e">
        <f t="shared" si="2"/>
        <v>#N/A</v>
      </c>
    </row>
    <row r="20" spans="1:21" ht="21.6" hidden="1" customHeight="1" x14ac:dyDescent="0.15">
      <c r="A20" s="316">
        <f>'1-2'!A20</f>
        <v>9</v>
      </c>
      <c r="B20" s="317" t="str">
        <f>'1-2'!B20</f>
        <v>４－（２）</v>
      </c>
      <c r="C20" s="318" t="str">
        <f>'1-2'!C20</f>
        <v>開かれた学校づくり･情報発信</v>
      </c>
      <c r="D20" s="209">
        <v>17</v>
      </c>
      <c r="E20" s="268" t="str">
        <f>'2-2'!E20</f>
        <v>消耗需用費</v>
      </c>
      <c r="F20" s="269" t="str">
        <f>'2-2'!F20</f>
        <v>（全）懸垂幕</v>
      </c>
      <c r="G20" s="181">
        <f>'2-2'!G20</f>
        <v>15000</v>
      </c>
      <c r="H20" s="270">
        <f>'2-2'!H20</f>
        <v>1</v>
      </c>
      <c r="I20" s="270">
        <f>'2-2'!I20</f>
        <v>1</v>
      </c>
      <c r="J20" s="319">
        <f>'2-2'!J20</f>
        <v>15000</v>
      </c>
      <c r="K20" s="320" t="str">
        <f>'2-2'!K20</f>
        <v>（全）懸垂幕</v>
      </c>
      <c r="L20" s="181">
        <f>'2-2'!L20</f>
        <v>0</v>
      </c>
      <c r="M20" s="270">
        <f>'2-2'!M20</f>
        <v>1</v>
      </c>
      <c r="N20" s="270">
        <f>'2-2'!N20</f>
        <v>1</v>
      </c>
      <c r="O20" s="288">
        <f t="shared" si="3"/>
        <v>0</v>
      </c>
      <c r="P20" s="321">
        <f>'2-2'!P20</f>
        <v>0</v>
      </c>
      <c r="Q20" s="322">
        <f>'2-2'!Q20</f>
        <v>0</v>
      </c>
      <c r="R20" s="24">
        <f>IF(AND(ISNA(MATCH($D20,'随時②-2'!$D$4:$D$18,0)),ISNA(MATCH($D20,'随時③-2'!$D$4:$D$18,0))),0,1)</f>
        <v>0</v>
      </c>
      <c r="S20" s="61" t="str">
        <f t="shared" si="0"/>
        <v/>
      </c>
      <c r="T20" s="61" t="str">
        <f t="shared" si="1"/>
        <v/>
      </c>
      <c r="U20" s="5">
        <f t="shared" si="2"/>
        <v>7</v>
      </c>
    </row>
    <row r="21" spans="1:21" ht="21.6" customHeight="1" x14ac:dyDescent="0.15">
      <c r="A21" s="316">
        <f>'1-2'!A21</f>
        <v>3</v>
      </c>
      <c r="B21" s="317" t="str">
        <f>'1-2'!B21</f>
        <v>１－（２）</v>
      </c>
      <c r="C21" s="318" t="str">
        <f>'1-2'!C21</f>
        <v>「確かな学力」の育成･基礎学力の向上</v>
      </c>
      <c r="D21" s="209">
        <v>18</v>
      </c>
      <c r="E21" s="268" t="str">
        <f>'2-2'!E21</f>
        <v>消耗需用費</v>
      </c>
      <c r="F21" s="269" t="str">
        <f>'2-2'!F21</f>
        <v>（全）ICT関連教材費</v>
      </c>
      <c r="G21" s="181">
        <f>'2-2'!G21</f>
        <v>244000</v>
      </c>
      <c r="H21" s="270">
        <f>'2-2'!H21</f>
        <v>1</v>
      </c>
      <c r="I21" s="270">
        <f>'2-2'!I21</f>
        <v>1</v>
      </c>
      <c r="J21" s="319">
        <f>'2-2'!J21</f>
        <v>244000</v>
      </c>
      <c r="K21" s="320" t="str">
        <f>'2-2'!K21</f>
        <v>（全）ICT関連教材費</v>
      </c>
      <c r="L21" s="181">
        <f>'2-2'!L21</f>
        <v>143132</v>
      </c>
      <c r="M21" s="270">
        <f>'2-2'!M21</f>
        <v>1</v>
      </c>
      <c r="N21" s="270">
        <f>'2-2'!N21</f>
        <v>1</v>
      </c>
      <c r="O21" s="288">
        <f t="shared" si="3"/>
        <v>143132</v>
      </c>
      <c r="P21" s="321">
        <f>'2-2'!P21</f>
        <v>0</v>
      </c>
      <c r="Q21" s="322">
        <f>'2-2'!Q21</f>
        <v>0</v>
      </c>
      <c r="R21" s="24">
        <f>IF(AND(ISNA(MATCH($D21,'随時②-2'!$D$4:$D$18,0)),ISNA(MATCH($D21,'随時③-2'!$D$4:$D$18,0))),0,1)</f>
        <v>0</v>
      </c>
      <c r="S21" s="61" t="str">
        <f t="shared" si="0"/>
        <v/>
      </c>
      <c r="T21" s="61" t="str">
        <f t="shared" si="1"/>
        <v/>
      </c>
      <c r="U21" s="5">
        <f t="shared" si="2"/>
        <v>7</v>
      </c>
    </row>
    <row r="22" spans="1:21" ht="21.6" hidden="1" customHeight="1" x14ac:dyDescent="0.15">
      <c r="A22" s="316">
        <f>'1-2'!A22</f>
        <v>10</v>
      </c>
      <c r="B22" s="317" t="str">
        <f>'1-2'!B22</f>
        <v>４－（２）</v>
      </c>
      <c r="C22" s="318" t="str">
        <f>'1-2'!C22</f>
        <v>開かれた学校づくり･情報発信</v>
      </c>
      <c r="D22" s="209">
        <v>19</v>
      </c>
      <c r="E22" s="268" t="str">
        <f>'2-2'!E22</f>
        <v>役務費</v>
      </c>
      <c r="F22" s="269" t="str">
        <f>'2-2'!F22</f>
        <v>（全）中学生体験入学参加生徒傷害保険料</v>
      </c>
      <c r="G22" s="181">
        <f>'2-2'!G22</f>
        <v>10000</v>
      </c>
      <c r="H22" s="270">
        <f>'2-2'!H22</f>
        <v>1</v>
      </c>
      <c r="I22" s="270">
        <f>'2-2'!I22</f>
        <v>1</v>
      </c>
      <c r="J22" s="319">
        <f>'2-2'!J22</f>
        <v>10000</v>
      </c>
      <c r="K22" s="320" t="str">
        <f>'2-2'!K22</f>
        <v>（全）中学生体験入学参加生徒傷害保険料</v>
      </c>
      <c r="L22" s="181">
        <f>'2-2'!L22</f>
        <v>0</v>
      </c>
      <c r="M22" s="270">
        <f>'2-2'!M22</f>
        <v>1</v>
      </c>
      <c r="N22" s="270">
        <f>'2-2'!N22</f>
        <v>1</v>
      </c>
      <c r="O22" s="288">
        <f t="shared" si="3"/>
        <v>0</v>
      </c>
      <c r="P22" s="321">
        <f>'2-2'!P22</f>
        <v>0</v>
      </c>
      <c r="Q22" s="322" t="str">
        <f>'2-2'!Q22</f>
        <v>Web開催のため不要（8/18校長先生確認）</v>
      </c>
      <c r="R22" s="24">
        <f>IF(AND(ISNA(MATCH($D22,'随時②-2'!$D$4:$D$18,0)),ISNA(MATCH($D22,'随時③-2'!$D$4:$D$18,0))),0,1)</f>
        <v>0</v>
      </c>
      <c r="S22" s="61" t="str">
        <f t="shared" si="0"/>
        <v/>
      </c>
      <c r="T22" s="61" t="str">
        <f t="shared" si="1"/>
        <v/>
      </c>
      <c r="U22" s="5">
        <f t="shared" si="2"/>
        <v>5</v>
      </c>
    </row>
    <row r="23" spans="1:21" ht="21.6" customHeight="1" x14ac:dyDescent="0.15">
      <c r="A23" s="316">
        <f>'1-2'!A23</f>
        <v>4</v>
      </c>
      <c r="B23" s="317" t="str">
        <f>'1-2'!B23</f>
        <v>２－（１）</v>
      </c>
      <c r="C23" s="318" t="str">
        <f>'1-2'!C23</f>
        <v>キャリア教育･進路指導の推進</v>
      </c>
      <c r="D23" s="209">
        <v>20</v>
      </c>
      <c r="E23" s="268" t="str">
        <f>'2-2'!E23</f>
        <v>役務費</v>
      </c>
      <c r="F23" s="269" t="str">
        <f>'2-2'!F23</f>
        <v>（全）離職率調査郵送料金</v>
      </c>
      <c r="G23" s="181">
        <f>'2-2'!G23</f>
        <v>7000</v>
      </c>
      <c r="H23" s="270">
        <f>'2-2'!H23</f>
        <v>1</v>
      </c>
      <c r="I23" s="270">
        <f>'2-2'!I23</f>
        <v>1</v>
      </c>
      <c r="J23" s="319">
        <f>'2-2'!J23</f>
        <v>7000</v>
      </c>
      <c r="K23" s="320" t="str">
        <f>'2-2'!K23</f>
        <v>（全）離職率調査郵送料金</v>
      </c>
      <c r="L23" s="181">
        <f>'2-2'!L23</f>
        <v>6720</v>
      </c>
      <c r="M23" s="270">
        <f>'2-2'!M23</f>
        <v>1</v>
      </c>
      <c r="N23" s="270">
        <f>'2-2'!N23</f>
        <v>1</v>
      </c>
      <c r="O23" s="288">
        <f t="shared" si="3"/>
        <v>6720</v>
      </c>
      <c r="P23" s="321">
        <f>'2-2'!P23</f>
        <v>0</v>
      </c>
      <c r="Q23" s="322">
        <f>'2-2'!Q23</f>
        <v>0</v>
      </c>
      <c r="R23" s="24">
        <f>IF(AND(ISNA(MATCH($D23,'随時②-2'!$D$4:$D$18,0)),ISNA(MATCH($D23,'随時③-2'!$D$4:$D$18,0))),0,1)</f>
        <v>0</v>
      </c>
      <c r="S23" s="61" t="str">
        <f t="shared" si="0"/>
        <v/>
      </c>
      <c r="T23" s="61" t="str">
        <f t="shared" si="1"/>
        <v/>
      </c>
      <c r="U23" s="5">
        <f t="shared" si="2"/>
        <v>5</v>
      </c>
    </row>
    <row r="24" spans="1:21" ht="21.6" customHeight="1" x14ac:dyDescent="0.15">
      <c r="A24" s="316">
        <f>'1-2'!A24</f>
        <v>7</v>
      </c>
      <c r="B24" s="317" t="str">
        <f>'1-2'!B24</f>
        <v>３－（１）</v>
      </c>
      <c r="C24" s="318" t="str">
        <f>'1-2'!C24</f>
        <v>教員の資質向上･研究授業等の推進</v>
      </c>
      <c r="D24" s="209">
        <v>21</v>
      </c>
      <c r="E24" s="268" t="str">
        <f>'2-2'!E24</f>
        <v>委託料</v>
      </c>
      <c r="F24" s="269" t="str">
        <f>'2-2'!F24</f>
        <v>（全）授業アンケート集計業務委託</v>
      </c>
      <c r="G24" s="181">
        <f>'2-2'!G24</f>
        <v>50000</v>
      </c>
      <c r="H24" s="270">
        <f>'2-2'!H24</f>
        <v>1</v>
      </c>
      <c r="I24" s="270">
        <f>'2-2'!I24</f>
        <v>1</v>
      </c>
      <c r="J24" s="319">
        <f>'2-2'!J24</f>
        <v>50000</v>
      </c>
      <c r="K24" s="320" t="str">
        <f>'2-2'!K24</f>
        <v>（全）授業アンケート集計業務委託</v>
      </c>
      <c r="L24" s="181">
        <f>'2-2'!L24</f>
        <v>49500</v>
      </c>
      <c r="M24" s="270">
        <f>'2-2'!M24</f>
        <v>1</v>
      </c>
      <c r="N24" s="270">
        <f>'2-2'!N24</f>
        <v>1</v>
      </c>
      <c r="O24" s="288">
        <f t="shared" si="3"/>
        <v>49500</v>
      </c>
      <c r="P24" s="321">
        <f>'2-2'!P24</f>
        <v>0</v>
      </c>
      <c r="Q24" s="322">
        <f>'2-2'!Q24</f>
        <v>0</v>
      </c>
      <c r="R24" s="24">
        <f>IF(AND(ISNA(MATCH($D24,'随時②-2'!$D$4:$D$18,0)),ISNA(MATCH($D24,'随時③-2'!$D$4:$D$18,0))),0,1)</f>
        <v>0</v>
      </c>
      <c r="S24" s="61" t="str">
        <f t="shared" si="0"/>
        <v/>
      </c>
      <c r="T24" s="61" t="str">
        <f t="shared" si="1"/>
        <v/>
      </c>
      <c r="U24" s="5">
        <f t="shared" si="2"/>
        <v>6</v>
      </c>
    </row>
    <row r="25" spans="1:21" ht="21.6" customHeight="1" x14ac:dyDescent="0.15">
      <c r="A25" s="316">
        <f>'1-2'!A25</f>
        <v>8</v>
      </c>
      <c r="B25" s="317" t="str">
        <f>'1-2'!B25</f>
        <v>４－（１）</v>
      </c>
      <c r="C25" s="318" t="str">
        <f>'1-2'!C25</f>
        <v>地域連携と地域貢献</v>
      </c>
      <c r="D25" s="209">
        <v>22</v>
      </c>
      <c r="E25" s="268" t="str">
        <f>'2-2'!E25</f>
        <v>消耗需用費</v>
      </c>
      <c r="F25" s="269" t="str">
        <f>'2-2'!F25</f>
        <v>（全）出前授業材料費</v>
      </c>
      <c r="G25" s="181">
        <f>'2-2'!G25</f>
        <v>15000</v>
      </c>
      <c r="H25" s="270">
        <f>'2-2'!H25</f>
        <v>1</v>
      </c>
      <c r="I25" s="270">
        <f>'2-2'!I25</f>
        <v>1</v>
      </c>
      <c r="J25" s="319">
        <f>'2-2'!J25</f>
        <v>15000</v>
      </c>
      <c r="K25" s="320" t="str">
        <f>'2-2'!K25</f>
        <v>（全）出前授業材料費</v>
      </c>
      <c r="L25" s="181">
        <f>'2-2'!L25</f>
        <v>15708</v>
      </c>
      <c r="M25" s="270">
        <f>'2-2'!M25</f>
        <v>1</v>
      </c>
      <c r="N25" s="270">
        <f>'2-2'!N25</f>
        <v>1</v>
      </c>
      <c r="O25" s="288">
        <f t="shared" si="3"/>
        <v>15708</v>
      </c>
      <c r="P25" s="321">
        <f>'2-2'!P25</f>
        <v>0</v>
      </c>
      <c r="Q25" s="322">
        <f>'2-2'!Q25</f>
        <v>0</v>
      </c>
      <c r="R25" s="24">
        <f>IF(AND(ISNA(MATCH($D25,'随時②-2'!$D$4:$D$18,0)),ISNA(MATCH($D25,'随時③-2'!$D$4:$D$18,0))),0,1)</f>
        <v>0</v>
      </c>
      <c r="S25" s="61" t="str">
        <f t="shared" si="0"/>
        <v/>
      </c>
      <c r="T25" s="61" t="str">
        <f t="shared" si="1"/>
        <v/>
      </c>
      <c r="U25" s="5">
        <f t="shared" si="2"/>
        <v>7</v>
      </c>
    </row>
    <row r="26" spans="1:21" ht="21.6" hidden="1" customHeight="1" x14ac:dyDescent="0.15">
      <c r="A26" s="316">
        <f>'1-2'!A26</f>
        <v>6</v>
      </c>
      <c r="B26" s="317" t="str">
        <f>'1-2'!B26</f>
        <v>３－（１）</v>
      </c>
      <c r="C26" s="318" t="str">
        <f>'1-2'!C26</f>
        <v>教員の資質向上･研究授業等の推進</v>
      </c>
      <c r="D26" s="209">
        <v>23</v>
      </c>
      <c r="E26" s="268" t="str">
        <f>'2-2'!E26</f>
        <v>負担金、補助及び交付金</v>
      </c>
      <c r="F26" s="269" t="str">
        <f>'2-2'!F26</f>
        <v>（全）全国工業高等学校長協会第68回研究協議会佐賀大会参加費</v>
      </c>
      <c r="G26" s="181">
        <f>'2-2'!G26</f>
        <v>6000</v>
      </c>
      <c r="H26" s="270">
        <f>'2-2'!H26</f>
        <v>1</v>
      </c>
      <c r="I26" s="270">
        <f>'2-2'!I26</f>
        <v>1</v>
      </c>
      <c r="J26" s="319">
        <f>'2-2'!J26</f>
        <v>6000</v>
      </c>
      <c r="K26" s="320" t="str">
        <f>'2-2'!K26</f>
        <v>（全）全国工業高等学校長協会第68回研究協議会佐賀大会参加費</v>
      </c>
      <c r="L26" s="181">
        <f>'2-2'!L26</f>
        <v>0</v>
      </c>
      <c r="M26" s="270">
        <f>'2-2'!M26</f>
        <v>1</v>
      </c>
      <c r="N26" s="270">
        <f>'2-2'!N26</f>
        <v>1</v>
      </c>
      <c r="O26" s="288">
        <f t="shared" si="3"/>
        <v>0</v>
      </c>
      <c r="P26" s="321">
        <f>'2-2'!P26</f>
        <v>0</v>
      </c>
      <c r="Q26" s="322">
        <f>'2-2'!Q26</f>
        <v>0</v>
      </c>
      <c r="R26" s="24">
        <f>IF(AND(ISNA(MATCH($D26,'随時②-2'!$D$4:$D$18,0)),ISNA(MATCH($D26,'随時③-2'!$D$4:$D$18,0))),0,1)</f>
        <v>0</v>
      </c>
      <c r="S26" s="61" t="str">
        <f t="shared" si="0"/>
        <v/>
      </c>
      <c r="T26" s="61" t="str">
        <f t="shared" si="1"/>
        <v/>
      </c>
      <c r="U26" s="5">
        <f t="shared" si="2"/>
        <v>9</v>
      </c>
    </row>
    <row r="27" spans="1:21" ht="21.6" hidden="1" customHeight="1" x14ac:dyDescent="0.15">
      <c r="A27" s="316">
        <f>'1-2'!A27</f>
        <v>6</v>
      </c>
      <c r="B27" s="317" t="str">
        <f>'1-2'!B27</f>
        <v>３－（１）</v>
      </c>
      <c r="C27" s="318" t="str">
        <f>'1-2'!C27</f>
        <v>教員の資質向上･研究授業等の推進</v>
      </c>
      <c r="D27" s="209">
        <v>24</v>
      </c>
      <c r="E27" s="268" t="str">
        <f>'2-2'!E27</f>
        <v>負担金、補助及び交付金</v>
      </c>
      <c r="F27" s="269" t="str">
        <f>'2-2'!F27</f>
        <v>（全）全国グラフィックアーツ教育研究大会参加費</v>
      </c>
      <c r="G27" s="181">
        <f>'2-2'!G27</f>
        <v>5000</v>
      </c>
      <c r="H27" s="270">
        <f>'2-2'!H27</f>
        <v>1</v>
      </c>
      <c r="I27" s="270">
        <f>'2-2'!I27</f>
        <v>1</v>
      </c>
      <c r="J27" s="319">
        <f>'2-2'!J27</f>
        <v>5000</v>
      </c>
      <c r="K27" s="320" t="str">
        <f>'2-2'!K27</f>
        <v>（全）全国グラフィックアーツ教育研究大会参加費</v>
      </c>
      <c r="L27" s="181">
        <f>'2-2'!L27</f>
        <v>0</v>
      </c>
      <c r="M27" s="270">
        <f>'2-2'!M27</f>
        <v>1</v>
      </c>
      <c r="N27" s="270">
        <f>'2-2'!N27</f>
        <v>1</v>
      </c>
      <c r="O27" s="288">
        <f t="shared" si="3"/>
        <v>0</v>
      </c>
      <c r="P27" s="321">
        <f>'2-2'!P27</f>
        <v>0</v>
      </c>
      <c r="Q27" s="322">
        <f>'2-2'!Q27</f>
        <v>0</v>
      </c>
      <c r="R27" s="24">
        <f>IF(AND(ISNA(MATCH($D27,'随時②-2'!$D$4:$D$18,0)),ISNA(MATCH($D27,'随時③-2'!$D$4:$D$18,0))),0,1)</f>
        <v>0</v>
      </c>
      <c r="S27" s="61" t="str">
        <f t="shared" si="0"/>
        <v/>
      </c>
      <c r="T27" s="61" t="str">
        <f t="shared" si="1"/>
        <v/>
      </c>
      <c r="U27" s="5">
        <f t="shared" si="2"/>
        <v>9</v>
      </c>
    </row>
    <row r="28" spans="1:21" ht="21.6" hidden="1" customHeight="1" x14ac:dyDescent="0.15">
      <c r="A28" s="316">
        <f>'1-2'!A28</f>
        <v>1</v>
      </c>
      <c r="B28" s="317" t="str">
        <f>'1-2'!B28</f>
        <v>１－（１）</v>
      </c>
      <c r="C28" s="318" t="str">
        <f>'1-2'!C28</f>
        <v>生徒の自主的活動の活性化</v>
      </c>
      <c r="D28" s="209">
        <v>25</v>
      </c>
      <c r="E28" s="268" t="str">
        <f>'2-2'!E28</f>
        <v>負担金、補助及び交付金</v>
      </c>
      <c r="F28" s="269" t="str">
        <f>'2-2'!F28</f>
        <v>（全）産業教育フェア学校分担金</v>
      </c>
      <c r="G28" s="181">
        <f>'2-2'!G28</f>
        <v>12000</v>
      </c>
      <c r="H28" s="270">
        <f>'2-2'!H28</f>
        <v>1</v>
      </c>
      <c r="I28" s="270">
        <f>'2-2'!I28</f>
        <v>1</v>
      </c>
      <c r="J28" s="319">
        <f>'2-2'!J28</f>
        <v>12000</v>
      </c>
      <c r="K28" s="320" t="str">
        <f>'2-2'!K28</f>
        <v>（全）産業教育フェア学校分担金</v>
      </c>
      <c r="L28" s="181">
        <f>'2-2'!L28</f>
        <v>0</v>
      </c>
      <c r="M28" s="270">
        <f>'2-2'!M28</f>
        <v>1</v>
      </c>
      <c r="N28" s="270">
        <f>'2-2'!N28</f>
        <v>1</v>
      </c>
      <c r="O28" s="288">
        <f t="shared" si="3"/>
        <v>0</v>
      </c>
      <c r="P28" s="321">
        <f>'2-2'!P28</f>
        <v>0</v>
      </c>
      <c r="Q28" s="322">
        <f>'2-2'!Q28</f>
        <v>0</v>
      </c>
      <c r="R28" s="24">
        <f>IF(AND(ISNA(MATCH($D28,'随時②-2'!$D$4:$D$18,0)),ISNA(MATCH($D28,'随時③-2'!$D$4:$D$18,0))),0,1)</f>
        <v>0</v>
      </c>
      <c r="S28" s="61" t="str">
        <f t="shared" si="0"/>
        <v/>
      </c>
      <c r="T28" s="61" t="str">
        <f t="shared" si="1"/>
        <v/>
      </c>
      <c r="U28" s="5">
        <f t="shared" si="2"/>
        <v>9</v>
      </c>
    </row>
    <row r="29" spans="1:21" ht="21.6" customHeight="1" x14ac:dyDescent="0.15">
      <c r="A29" s="316">
        <f>'1-2'!A29</f>
        <v>15</v>
      </c>
      <c r="B29" s="317" t="str">
        <f>'1-2'!B29</f>
        <v>③－（１）</v>
      </c>
      <c r="C29" s="318" t="str">
        <f>'1-2'!C29</f>
        <v>学校生活の充実と活性化</v>
      </c>
      <c r="D29" s="209">
        <v>26</v>
      </c>
      <c r="E29" s="268" t="str">
        <f>'2-2'!E29</f>
        <v>消耗需用費</v>
      </c>
      <c r="F29" s="269" t="str">
        <f>'2-2'!F29</f>
        <v>（定）月間目標活動・成果等消耗品</v>
      </c>
      <c r="G29" s="181">
        <f>'2-2'!G29</f>
        <v>20000</v>
      </c>
      <c r="H29" s="270">
        <f>'2-2'!H29</f>
        <v>1</v>
      </c>
      <c r="I29" s="270">
        <f>'2-2'!I29</f>
        <v>1</v>
      </c>
      <c r="J29" s="319">
        <f>'2-2'!J29</f>
        <v>20000</v>
      </c>
      <c r="K29" s="320" t="str">
        <f>'2-2'!K29</f>
        <v>（定）月間目標活動・成果等消耗品</v>
      </c>
      <c r="L29" s="181">
        <f>'2-2'!L29</f>
        <v>19965</v>
      </c>
      <c r="M29" s="270">
        <f>'2-2'!M29</f>
        <v>1</v>
      </c>
      <c r="N29" s="270">
        <f>'2-2'!N29</f>
        <v>1</v>
      </c>
      <c r="O29" s="288">
        <f t="shared" si="3"/>
        <v>19965</v>
      </c>
      <c r="P29" s="321">
        <f>'2-2'!P29</f>
        <v>0</v>
      </c>
      <c r="Q29" s="322">
        <f>'2-2'!Q29</f>
        <v>0</v>
      </c>
      <c r="R29" s="24">
        <f>IF(AND(ISNA(MATCH($D29,'随時②-2'!$D$4:$D$18,0)),ISNA(MATCH($D29,'随時③-2'!$D$4:$D$18,0))),0,1)</f>
        <v>0</v>
      </c>
      <c r="S29" s="61" t="str">
        <f t="shared" si="0"/>
        <v/>
      </c>
      <c r="T29" s="61" t="str">
        <f t="shared" si="1"/>
        <v/>
      </c>
      <c r="U29" s="5">
        <f t="shared" si="2"/>
        <v>7</v>
      </c>
    </row>
    <row r="30" spans="1:21" ht="21.6" customHeight="1" x14ac:dyDescent="0.15">
      <c r="A30" s="316">
        <f>'1-2'!A30</f>
        <v>11</v>
      </c>
      <c r="B30" s="317" t="str">
        <f>'1-2'!B30</f>
        <v>①－（１）</v>
      </c>
      <c r="C30" s="318" t="str">
        <f>'1-2'!C30</f>
        <v>人として生きていくための人格の形成</v>
      </c>
      <c r="D30" s="209">
        <v>27</v>
      </c>
      <c r="E30" s="268" t="str">
        <f>'2-2'!E30</f>
        <v>消耗需用費</v>
      </c>
      <c r="F30" s="269" t="str">
        <f>'2-2'!F30</f>
        <v>（定）人権等研修会資料代</v>
      </c>
      <c r="G30" s="181">
        <f>'2-2'!G30</f>
        <v>18000</v>
      </c>
      <c r="H30" s="270">
        <f>'2-2'!H30</f>
        <v>1</v>
      </c>
      <c r="I30" s="270">
        <f>'2-2'!I30</f>
        <v>1</v>
      </c>
      <c r="J30" s="319">
        <f>'2-2'!J30</f>
        <v>18000</v>
      </c>
      <c r="K30" s="320" t="str">
        <f>'2-2'!K30</f>
        <v>（定）人権等研修会資料代</v>
      </c>
      <c r="L30" s="181">
        <f>'2-2'!L30</f>
        <v>5000</v>
      </c>
      <c r="M30" s="270">
        <f>'2-2'!M30</f>
        <v>1</v>
      </c>
      <c r="N30" s="270">
        <f>'2-2'!N30</f>
        <v>1</v>
      </c>
      <c r="O30" s="288">
        <f t="shared" si="3"/>
        <v>5000</v>
      </c>
      <c r="P30" s="321">
        <f>'2-2'!P30</f>
        <v>0</v>
      </c>
      <c r="Q30" s="322">
        <f>'2-2'!Q30</f>
        <v>0</v>
      </c>
      <c r="R30" s="24">
        <f>IF(AND(ISNA(MATCH($D30,'随時②-2'!$D$4:$D$18,0)),ISNA(MATCH($D30,'随時③-2'!$D$4:$D$18,0))),0,1)</f>
        <v>0</v>
      </c>
      <c r="S30" s="61" t="str">
        <f t="shared" si="0"/>
        <v/>
      </c>
      <c r="T30" s="61" t="str">
        <f t="shared" si="1"/>
        <v/>
      </c>
      <c r="U30" s="5">
        <f t="shared" si="2"/>
        <v>7</v>
      </c>
    </row>
    <row r="31" spans="1:21" ht="21.6" hidden="1" customHeight="1" x14ac:dyDescent="0.15">
      <c r="A31" s="316">
        <f>'1-2'!A31</f>
        <v>13</v>
      </c>
      <c r="B31" s="317" t="str">
        <f>'1-2'!B31</f>
        <v>②－（１）</v>
      </c>
      <c r="C31" s="318" t="str">
        <f>'1-2'!C31</f>
        <v>基礎学力の定着と自ら考える力の育成</v>
      </c>
      <c r="D31" s="209">
        <v>28</v>
      </c>
      <c r="E31" s="268" t="str">
        <f>'2-2'!E31</f>
        <v>消耗需用費</v>
      </c>
      <c r="F31" s="269" t="str">
        <f>'2-2'!F31</f>
        <v>（定）西日本工高建築連盟総会資料代</v>
      </c>
      <c r="G31" s="181">
        <f>'2-2'!G31</f>
        <v>1000</v>
      </c>
      <c r="H31" s="270">
        <f>'2-2'!H31</f>
        <v>1</v>
      </c>
      <c r="I31" s="270">
        <f>'2-2'!I31</f>
        <v>1</v>
      </c>
      <c r="J31" s="319">
        <f>'2-2'!J31</f>
        <v>1000</v>
      </c>
      <c r="K31" s="320" t="str">
        <f>'2-2'!K31</f>
        <v>（定）西日本工高建築連盟総会資料代</v>
      </c>
      <c r="L31" s="181">
        <f>'2-2'!L31</f>
        <v>0</v>
      </c>
      <c r="M31" s="270">
        <f>'2-2'!M31</f>
        <v>1</v>
      </c>
      <c r="N31" s="270">
        <f>'2-2'!N31</f>
        <v>1</v>
      </c>
      <c r="O31" s="288">
        <f t="shared" si="3"/>
        <v>0</v>
      </c>
      <c r="P31" s="321">
        <f>'2-2'!P31</f>
        <v>0</v>
      </c>
      <c r="Q31" s="322" t="str">
        <f>'2-2'!Q31</f>
        <v>総会中止（9/11荒井先生確認）</v>
      </c>
      <c r="R31" s="24">
        <f>IF(AND(ISNA(MATCH($D31,'随時②-2'!$D$4:$D$18,0)),ISNA(MATCH($D31,'随時③-2'!$D$4:$D$18,0))),0,1)</f>
        <v>0</v>
      </c>
      <c r="S31" s="61" t="str">
        <f t="shared" si="0"/>
        <v/>
      </c>
      <c r="T31" s="61" t="str">
        <f t="shared" si="1"/>
        <v/>
      </c>
      <c r="U31" s="5">
        <f t="shared" si="2"/>
        <v>7</v>
      </c>
    </row>
    <row r="32" spans="1:21" ht="21.6" hidden="1" customHeight="1" x14ac:dyDescent="0.15">
      <c r="A32" s="316">
        <f>'1-2'!A32</f>
        <v>13</v>
      </c>
      <c r="B32" s="317" t="str">
        <f>'1-2'!B32</f>
        <v>②－（１）</v>
      </c>
      <c r="C32" s="318" t="str">
        <f>'1-2'!C32</f>
        <v>基礎学力の定着と自ら考える力の育成</v>
      </c>
      <c r="D32" s="209">
        <v>29</v>
      </c>
      <c r="E32" s="268" t="str">
        <f>'2-2'!E32</f>
        <v>消耗需用費</v>
      </c>
      <c r="F32" s="269" t="str">
        <f>'2-2'!F32</f>
        <v>（定）近畿地区定時制通信制高等学校長会総会資料代</v>
      </c>
      <c r="G32" s="181">
        <f>'2-2'!G32</f>
        <v>2000</v>
      </c>
      <c r="H32" s="270">
        <f>'2-2'!H32</f>
        <v>1</v>
      </c>
      <c r="I32" s="270">
        <f>'2-2'!I32</f>
        <v>1</v>
      </c>
      <c r="J32" s="319">
        <f>'2-2'!J32</f>
        <v>2000</v>
      </c>
      <c r="K32" s="320" t="str">
        <f>'2-2'!K32</f>
        <v>（定）近畿地区定時制通信制高等学校長会総会資料代</v>
      </c>
      <c r="L32" s="181">
        <f>'2-2'!L32</f>
        <v>0</v>
      </c>
      <c r="M32" s="270">
        <f>'2-2'!M32</f>
        <v>1</v>
      </c>
      <c r="N32" s="270">
        <f>'2-2'!N32</f>
        <v>1</v>
      </c>
      <c r="O32" s="288">
        <f t="shared" si="3"/>
        <v>0</v>
      </c>
      <c r="P32" s="321">
        <f>'2-2'!P32</f>
        <v>0</v>
      </c>
      <c r="Q32" s="322">
        <f>'2-2'!Q32</f>
        <v>0</v>
      </c>
      <c r="R32" s="24">
        <f>IF(AND(ISNA(MATCH($D32,'随時②-2'!$D$4:$D$18,0)),ISNA(MATCH($D32,'随時③-2'!$D$4:$D$18,0))),0,1)</f>
        <v>0</v>
      </c>
      <c r="S32" s="61" t="str">
        <f t="shared" si="0"/>
        <v/>
      </c>
      <c r="T32" s="61" t="str">
        <f t="shared" si="1"/>
        <v/>
      </c>
      <c r="U32" s="5">
        <f t="shared" si="2"/>
        <v>7</v>
      </c>
    </row>
    <row r="33" spans="1:21" ht="21.6" hidden="1" customHeight="1" x14ac:dyDescent="0.15">
      <c r="A33" s="316">
        <f>'1-2'!A33</f>
        <v>13</v>
      </c>
      <c r="B33" s="317" t="str">
        <f>'1-2'!B33</f>
        <v>②－（１）</v>
      </c>
      <c r="C33" s="318" t="str">
        <f>'1-2'!C33</f>
        <v>基礎学力の定着と自ら考える力の育成</v>
      </c>
      <c r="D33" s="209">
        <v>30</v>
      </c>
      <c r="E33" s="268" t="str">
        <f>'2-2'!E33</f>
        <v>消耗需用費</v>
      </c>
      <c r="F33" s="269" t="str">
        <f>'2-2'!F33</f>
        <v>（定）近畿工業高等学校長協会総会･協議会資料代</v>
      </c>
      <c r="G33" s="181">
        <f>'2-2'!G33</f>
        <v>2000</v>
      </c>
      <c r="H33" s="270">
        <f>'2-2'!H33</f>
        <v>1</v>
      </c>
      <c r="I33" s="270">
        <f>'2-2'!I33</f>
        <v>1</v>
      </c>
      <c r="J33" s="319">
        <f>'2-2'!J33</f>
        <v>2000</v>
      </c>
      <c r="K33" s="320" t="str">
        <f>'2-2'!K33</f>
        <v>（定）近畿工業高等学校長協会総会･協議会資料代</v>
      </c>
      <c r="L33" s="181">
        <f>'2-2'!L33</f>
        <v>0</v>
      </c>
      <c r="M33" s="270">
        <f>'2-2'!M33</f>
        <v>1</v>
      </c>
      <c r="N33" s="270">
        <f>'2-2'!N33</f>
        <v>1</v>
      </c>
      <c r="O33" s="288">
        <f t="shared" si="3"/>
        <v>0</v>
      </c>
      <c r="P33" s="321">
        <f>'2-2'!P33</f>
        <v>0</v>
      </c>
      <c r="Q33" s="322">
        <f>'2-2'!Q33</f>
        <v>0</v>
      </c>
      <c r="R33" s="24">
        <f>IF(AND(ISNA(MATCH($D33,'随時②-2'!$D$4:$D$18,0)),ISNA(MATCH($D33,'随時③-2'!$D$4:$D$18,0))),0,1)</f>
        <v>0</v>
      </c>
      <c r="S33" s="61" t="str">
        <f t="shared" si="0"/>
        <v/>
      </c>
      <c r="T33" s="61" t="str">
        <f t="shared" si="1"/>
        <v/>
      </c>
      <c r="U33" s="5">
        <f t="shared" si="2"/>
        <v>7</v>
      </c>
    </row>
    <row r="34" spans="1:21" ht="21.6" hidden="1" customHeight="1" x14ac:dyDescent="0.15">
      <c r="A34" s="316">
        <f>'1-2'!A34</f>
        <v>13</v>
      </c>
      <c r="B34" s="317" t="str">
        <f>'1-2'!B34</f>
        <v>②－（１）</v>
      </c>
      <c r="C34" s="318" t="str">
        <f>'1-2'!C34</f>
        <v>基礎学力の定着と自ら考える力の育成</v>
      </c>
      <c r="D34" s="209">
        <v>31</v>
      </c>
      <c r="E34" s="268" t="str">
        <f>'2-2'!E34</f>
        <v>消耗需用費</v>
      </c>
      <c r="F34" s="269" t="str">
        <f>'2-2'!F34</f>
        <v>（定）全国高等学校定時制通信制教育振興会近畿支部総会並びに研究協議会大会資料代</v>
      </c>
      <c r="G34" s="181">
        <f>'2-2'!G34</f>
        <v>2000</v>
      </c>
      <c r="H34" s="270">
        <f>'2-2'!H34</f>
        <v>1</v>
      </c>
      <c r="I34" s="270">
        <f>'2-2'!I34</f>
        <v>1</v>
      </c>
      <c r="J34" s="319">
        <f>'2-2'!J34</f>
        <v>2000</v>
      </c>
      <c r="K34" s="320" t="str">
        <f>'2-2'!K34</f>
        <v>（定）全国高等学校定時制通信制教育振興会近畿支部総会並びに研究協議会大会資料代</v>
      </c>
      <c r="L34" s="181">
        <f>'2-2'!L34</f>
        <v>0</v>
      </c>
      <c r="M34" s="270">
        <f>'2-2'!M34</f>
        <v>1</v>
      </c>
      <c r="N34" s="270">
        <f>'2-2'!N34</f>
        <v>1</v>
      </c>
      <c r="O34" s="288">
        <f t="shared" si="3"/>
        <v>0</v>
      </c>
      <c r="P34" s="321">
        <f>'2-2'!P34</f>
        <v>0</v>
      </c>
      <c r="Q34" s="322">
        <f>'2-2'!Q34</f>
        <v>0</v>
      </c>
      <c r="R34" s="24">
        <f>IF(AND(ISNA(MATCH($D34,'随時②-2'!$D$4:$D$18,0)),ISNA(MATCH($D34,'随時③-2'!$D$4:$D$18,0))),0,1)</f>
        <v>0</v>
      </c>
      <c r="S34" s="61" t="str">
        <f t="shared" si="0"/>
        <v/>
      </c>
      <c r="T34" s="61" t="str">
        <f t="shared" si="1"/>
        <v/>
      </c>
      <c r="U34" s="5">
        <f t="shared" si="2"/>
        <v>7</v>
      </c>
    </row>
    <row r="35" spans="1:21" ht="21.6" hidden="1" customHeight="1" x14ac:dyDescent="0.15">
      <c r="A35" s="316">
        <f>'1-2'!A35</f>
        <v>13</v>
      </c>
      <c r="B35" s="317" t="str">
        <f>'1-2'!B35</f>
        <v>②－（１）</v>
      </c>
      <c r="C35" s="318" t="str">
        <f>'1-2'!C35</f>
        <v>基礎学力の定着と自ら考える力の育成</v>
      </c>
      <c r="D35" s="209">
        <v>32</v>
      </c>
      <c r="E35" s="268" t="str">
        <f>'2-2'!E35</f>
        <v>消耗需用費</v>
      </c>
      <c r="F35" s="269" t="str">
        <f>'2-2'!F35</f>
        <v>（定）全国高等学校定時制通信制教育振興会近畿支部総会並びに研究協議会大会資料代</v>
      </c>
      <c r="G35" s="181">
        <f>'2-2'!G35</f>
        <v>2000</v>
      </c>
      <c r="H35" s="270">
        <f>'2-2'!H35</f>
        <v>1</v>
      </c>
      <c r="I35" s="270">
        <f>'2-2'!I35</f>
        <v>1</v>
      </c>
      <c r="J35" s="319">
        <f>'2-2'!J35</f>
        <v>2000</v>
      </c>
      <c r="K35" s="320" t="str">
        <f>'2-2'!K35</f>
        <v>（定）全国高等学校定時制通信制教育振興会近畿支部総会並びに研究協議会大会資料代</v>
      </c>
      <c r="L35" s="181">
        <f>'2-2'!L35</f>
        <v>0</v>
      </c>
      <c r="M35" s="270">
        <f>'2-2'!M35</f>
        <v>1</v>
      </c>
      <c r="N35" s="270">
        <f>'2-2'!N35</f>
        <v>1</v>
      </c>
      <c r="O35" s="288">
        <f t="shared" si="3"/>
        <v>0</v>
      </c>
      <c r="P35" s="321">
        <f>'2-2'!P35</f>
        <v>0</v>
      </c>
      <c r="Q35" s="322">
        <f>'2-2'!Q35</f>
        <v>0</v>
      </c>
      <c r="R35" s="24">
        <f>IF(AND(ISNA(MATCH($D35,'随時②-2'!$D$4:$D$18,0)),ISNA(MATCH($D35,'随時③-2'!$D$4:$D$18,0))),0,1)</f>
        <v>0</v>
      </c>
      <c r="S35" s="61" t="str">
        <f t="shared" si="0"/>
        <v/>
      </c>
      <c r="T35" s="61" t="str">
        <f t="shared" si="1"/>
        <v/>
      </c>
      <c r="U35" s="5">
        <f t="shared" si="2"/>
        <v>7</v>
      </c>
    </row>
    <row r="36" spans="1:21" ht="21.6" hidden="1" customHeight="1" x14ac:dyDescent="0.15">
      <c r="A36" s="316">
        <f>'1-2'!A36</f>
        <v>13</v>
      </c>
      <c r="B36" s="317" t="str">
        <f>'1-2'!B36</f>
        <v>②－（１）</v>
      </c>
      <c r="C36" s="318" t="str">
        <f>'1-2'!C36</f>
        <v>基礎学力の定着と自ら考える力の育成</v>
      </c>
      <c r="D36" s="209">
        <v>33</v>
      </c>
      <c r="E36" s="268" t="str">
        <f>'2-2'!E36</f>
        <v>消耗需用費</v>
      </c>
      <c r="F36" s="269" t="str">
        <f>'2-2'!F36</f>
        <v>（定）全国高等学校定時制通信制教頭･副校長協会教育研究協議会近畿支部大会資料代</v>
      </c>
      <c r="G36" s="181">
        <f>'2-2'!G36</f>
        <v>2000</v>
      </c>
      <c r="H36" s="270">
        <f>'2-2'!H36</f>
        <v>1</v>
      </c>
      <c r="I36" s="270">
        <f>'2-2'!I36</f>
        <v>1</v>
      </c>
      <c r="J36" s="319">
        <f>'2-2'!J36</f>
        <v>2000</v>
      </c>
      <c r="K36" s="320" t="str">
        <f>'2-2'!K36</f>
        <v>（定）全国高等学校定時制通信制教頭･副校長協会教育研究協議会近畿支部大会資料代</v>
      </c>
      <c r="L36" s="181">
        <f>'2-2'!L36</f>
        <v>0</v>
      </c>
      <c r="M36" s="270">
        <f>'2-2'!M36</f>
        <v>1</v>
      </c>
      <c r="N36" s="270">
        <f>'2-2'!N36</f>
        <v>1</v>
      </c>
      <c r="O36" s="288">
        <f t="shared" si="3"/>
        <v>0</v>
      </c>
      <c r="P36" s="321">
        <f>'2-2'!P36</f>
        <v>0</v>
      </c>
      <c r="Q36" s="322">
        <f>'2-2'!Q36</f>
        <v>0</v>
      </c>
      <c r="R36" s="24">
        <f>IF(AND(ISNA(MATCH($D36,'随時②-2'!$D$4:$D$18,0)),ISNA(MATCH($D36,'随時③-2'!$D$4:$D$18,0))),0,1)</f>
        <v>0</v>
      </c>
      <c r="S36" s="61" t="str">
        <f t="shared" si="0"/>
        <v/>
      </c>
      <c r="T36" s="61" t="str">
        <f t="shared" si="1"/>
        <v/>
      </c>
      <c r="U36" s="5">
        <f t="shared" si="2"/>
        <v>7</v>
      </c>
    </row>
    <row r="37" spans="1:21" ht="21.6" hidden="1" customHeight="1" x14ac:dyDescent="0.15">
      <c r="A37" s="316">
        <f>'1-2'!A37</f>
        <v>14</v>
      </c>
      <c r="B37" s="317" t="str">
        <f>'1-2'!B37</f>
        <v>②－（１）</v>
      </c>
      <c r="C37" s="318" t="str">
        <f>'1-2'!C37</f>
        <v>基礎学力の定着と自ら考える力の育成</v>
      </c>
      <c r="D37" s="209">
        <v>34</v>
      </c>
      <c r="E37" s="268" t="str">
        <f>'2-2'!E37</f>
        <v/>
      </c>
      <c r="F37" s="269" t="str">
        <f>'2-2'!F37</f>
        <v>取消し</v>
      </c>
      <c r="G37" s="181">
        <f>'2-2'!G37</f>
        <v>0</v>
      </c>
      <c r="H37" s="270">
        <f>'2-2'!H37</f>
        <v>0</v>
      </c>
      <c r="I37" s="270">
        <f>'2-2'!I37</f>
        <v>0</v>
      </c>
      <c r="J37" s="319">
        <f>'2-2'!J37</f>
        <v>0</v>
      </c>
      <c r="K37" s="320" t="str">
        <f>'2-2'!K37</f>
        <v>取消し</v>
      </c>
      <c r="L37" s="181">
        <f>'2-2'!L37</f>
        <v>0</v>
      </c>
      <c r="M37" s="270">
        <f>'2-2'!M37</f>
        <v>0</v>
      </c>
      <c r="N37" s="270">
        <f>'2-2'!N37</f>
        <v>0</v>
      </c>
      <c r="O37" s="288">
        <f t="shared" si="3"/>
        <v>0</v>
      </c>
      <c r="P37" s="321" t="str">
        <f>'2-2'!P37</f>
        <v/>
      </c>
      <c r="Q37" s="322" t="str">
        <f>'2-2'!Q37</f>
        <v/>
      </c>
      <c r="R37" s="24">
        <f>IF(AND(ISNA(MATCH($D37,'随時②-2'!$D$4:$D$18,0)),ISNA(MATCH($D37,'随時③-2'!$D$4:$D$18,0))),0,1)</f>
        <v>1</v>
      </c>
      <c r="S37" s="61" t="str">
        <f t="shared" si="0"/>
        <v/>
      </c>
      <c r="T37" s="61" t="str">
        <f t="shared" si="1"/>
        <v/>
      </c>
      <c r="U37" s="5" t="e">
        <f t="shared" si="2"/>
        <v>#N/A</v>
      </c>
    </row>
    <row r="38" spans="1:21" ht="21.6" customHeight="1" x14ac:dyDescent="0.15">
      <c r="A38" s="316">
        <f>'1-2'!A38</f>
        <v>14</v>
      </c>
      <c r="B38" s="317" t="str">
        <f>'1-2'!B38</f>
        <v>②－（１）</v>
      </c>
      <c r="C38" s="318" t="str">
        <f>'1-2'!C38</f>
        <v>基礎学力の定着と自ら考える力の育成</v>
      </c>
      <c r="D38" s="209">
        <v>35</v>
      </c>
      <c r="E38" s="268" t="str">
        <f>'2-2'!E38</f>
        <v>消耗需用費</v>
      </c>
      <c r="F38" s="269" t="str">
        <f>'2-2'!F38</f>
        <v>（定）学力向上授業改善のための教材等購入費</v>
      </c>
      <c r="G38" s="181">
        <f>'2-2'!G38</f>
        <v>24000</v>
      </c>
      <c r="H38" s="270">
        <f>'2-2'!H38</f>
        <v>1</v>
      </c>
      <c r="I38" s="270">
        <f>'2-2'!I38</f>
        <v>1</v>
      </c>
      <c r="J38" s="319">
        <f>'2-2'!J38</f>
        <v>24000</v>
      </c>
      <c r="K38" s="320" t="str">
        <f>'2-2'!K38</f>
        <v>（定）学力向上授業改善のための教材等購入費</v>
      </c>
      <c r="L38" s="181">
        <f>'2-2'!L38</f>
        <v>25520</v>
      </c>
      <c r="M38" s="270">
        <f>'2-2'!M38</f>
        <v>1</v>
      </c>
      <c r="N38" s="270">
        <f>'2-2'!N38</f>
        <v>1</v>
      </c>
      <c r="O38" s="288">
        <f t="shared" si="3"/>
        <v>25520</v>
      </c>
      <c r="P38" s="321">
        <f>'2-2'!P38</f>
        <v>0</v>
      </c>
      <c r="Q38" s="322">
        <f>'2-2'!Q38</f>
        <v>0</v>
      </c>
      <c r="R38" s="24">
        <f>IF(AND(ISNA(MATCH($D38,'随時②-2'!$D$4:$D$18,0)),ISNA(MATCH($D38,'随時③-2'!$D$4:$D$18,0))),0,1)</f>
        <v>0</v>
      </c>
      <c r="S38" s="61" t="str">
        <f t="shared" si="0"/>
        <v/>
      </c>
      <c r="T38" s="61" t="str">
        <f t="shared" si="1"/>
        <v/>
      </c>
      <c r="U38" s="5">
        <f t="shared" si="2"/>
        <v>7</v>
      </c>
    </row>
    <row r="39" spans="1:21" ht="21.6" hidden="1" customHeight="1" x14ac:dyDescent="0.15">
      <c r="A39" s="316">
        <f>'1-2'!A39</f>
        <v>12</v>
      </c>
      <c r="B39" s="317" t="str">
        <f>'1-2'!B39</f>
        <v>①－（４）</v>
      </c>
      <c r="C39" s="318" t="str">
        <f>'1-2'!C39</f>
        <v>キャリア教育･進路指導の充実</v>
      </c>
      <c r="D39" s="209">
        <v>36</v>
      </c>
      <c r="E39" s="268" t="str">
        <f>'2-2'!E39</f>
        <v>報償費</v>
      </c>
      <c r="F39" s="269" t="str">
        <f>'2-2'!F39</f>
        <v>（定）進路キャリア教育等講師謝礼金</v>
      </c>
      <c r="G39" s="181">
        <f>'2-2'!G39</f>
        <v>70000</v>
      </c>
      <c r="H39" s="270">
        <f>'2-2'!H39</f>
        <v>1</v>
      </c>
      <c r="I39" s="270">
        <f>'2-2'!I39</f>
        <v>1</v>
      </c>
      <c r="J39" s="319">
        <f>'2-2'!J39</f>
        <v>70000</v>
      </c>
      <c r="K39" s="320" t="str">
        <f>'2-2'!K39</f>
        <v>（定）進路キャリア教育等講師謝礼金</v>
      </c>
      <c r="L39" s="181">
        <f>'2-2'!L39</f>
        <v>0</v>
      </c>
      <c r="M39" s="270">
        <f>'2-2'!M39</f>
        <v>1</v>
      </c>
      <c r="N39" s="270">
        <f>'2-2'!N39</f>
        <v>1</v>
      </c>
      <c r="O39" s="288">
        <f t="shared" si="3"/>
        <v>0</v>
      </c>
      <c r="P39" s="321">
        <f>'2-2'!P39</f>
        <v>0</v>
      </c>
      <c r="Q39" s="322">
        <f>'2-2'!Q39</f>
        <v>0</v>
      </c>
      <c r="R39" s="24">
        <f>IF(AND(ISNA(MATCH($D39,'随時②-2'!$D$4:$D$18,0)),ISNA(MATCH($D39,'随時③-2'!$D$4:$D$18,0))),0,1)</f>
        <v>0</v>
      </c>
      <c r="S39" s="61" t="str">
        <f t="shared" si="0"/>
        <v/>
      </c>
      <c r="T39" s="61" t="str">
        <f t="shared" si="1"/>
        <v/>
      </c>
      <c r="U39" s="5">
        <f t="shared" si="2"/>
        <v>1</v>
      </c>
    </row>
    <row r="40" spans="1:21" ht="21.6" customHeight="1" x14ac:dyDescent="0.15">
      <c r="A40" s="316">
        <f>'1-2'!A40</f>
        <v>16</v>
      </c>
      <c r="B40" s="317" t="str">
        <f>'1-2'!B40</f>
        <v>⑤－（１）</v>
      </c>
      <c r="C40" s="318" t="str">
        <f>'1-2'!C40</f>
        <v>生徒の健康教育の推進</v>
      </c>
      <c r="D40" s="209">
        <v>37</v>
      </c>
      <c r="E40" s="268" t="str">
        <f>'2-2'!E40</f>
        <v>報償費</v>
      </c>
      <c r="F40" s="269" t="str">
        <f>'2-2'!F40</f>
        <v>（定）保健に関する講師謝礼金</v>
      </c>
      <c r="G40" s="181">
        <f>'2-2'!G40</f>
        <v>20000</v>
      </c>
      <c r="H40" s="270">
        <f>'2-2'!H40</f>
        <v>1</v>
      </c>
      <c r="I40" s="270">
        <f>'2-2'!I40</f>
        <v>1</v>
      </c>
      <c r="J40" s="319">
        <f>'2-2'!J40</f>
        <v>20000</v>
      </c>
      <c r="K40" s="320" t="str">
        <f>'2-2'!K40</f>
        <v>（定）保健に関する講師謝礼金</v>
      </c>
      <c r="L40" s="181">
        <f>'2-2'!L40</f>
        <v>20000</v>
      </c>
      <c r="M40" s="270">
        <f>'2-2'!M40</f>
        <v>1</v>
      </c>
      <c r="N40" s="270">
        <f>'2-2'!N40</f>
        <v>1</v>
      </c>
      <c r="O40" s="288">
        <f t="shared" si="3"/>
        <v>20000</v>
      </c>
      <c r="P40" s="321">
        <f>'2-2'!P40</f>
        <v>0</v>
      </c>
      <c r="Q40" s="322">
        <f>'2-2'!Q40</f>
        <v>0</v>
      </c>
      <c r="R40" s="24">
        <f>IF(AND(ISNA(MATCH($D40,'随時②-2'!$D$4:$D$18,0)),ISNA(MATCH($D40,'随時③-2'!$D$4:$D$18,0))),0,1)</f>
        <v>0</v>
      </c>
      <c r="S40" s="61" t="str">
        <f t="shared" si="0"/>
        <v/>
      </c>
      <c r="T40" s="61" t="str">
        <f t="shared" si="1"/>
        <v/>
      </c>
      <c r="U40" s="5">
        <f t="shared" si="2"/>
        <v>1</v>
      </c>
    </row>
    <row r="41" spans="1:21" ht="21.6" hidden="1" customHeight="1" x14ac:dyDescent="0.15">
      <c r="A41" s="316">
        <f>'1-2'!A41</f>
        <v>17</v>
      </c>
      <c r="B41" s="317" t="str">
        <f>'1-2'!B41</f>
        <v>⑤－（２）</v>
      </c>
      <c r="C41" s="318" t="str">
        <f>'1-2'!C41</f>
        <v>教職員の健康増進維持の推進</v>
      </c>
      <c r="D41" s="209">
        <v>38</v>
      </c>
      <c r="E41" s="268" t="str">
        <f>'2-2'!E41</f>
        <v/>
      </c>
      <c r="F41" s="269" t="str">
        <f>'2-2'!F41</f>
        <v>取消し</v>
      </c>
      <c r="G41" s="181">
        <f>'2-2'!G41</f>
        <v>0</v>
      </c>
      <c r="H41" s="270">
        <f>'2-2'!H41</f>
        <v>0</v>
      </c>
      <c r="I41" s="270">
        <f>'2-2'!I41</f>
        <v>0</v>
      </c>
      <c r="J41" s="319">
        <f>'2-2'!J41</f>
        <v>0</v>
      </c>
      <c r="K41" s="320" t="str">
        <f>'2-2'!K41</f>
        <v>取消し</v>
      </c>
      <c r="L41" s="181">
        <f>'2-2'!L41</f>
        <v>0</v>
      </c>
      <c r="M41" s="270">
        <f>'2-2'!M41</f>
        <v>0</v>
      </c>
      <c r="N41" s="270">
        <f>'2-2'!N41</f>
        <v>0</v>
      </c>
      <c r="O41" s="288">
        <f t="shared" si="3"/>
        <v>0</v>
      </c>
      <c r="P41" s="321" t="str">
        <f>'2-2'!P41</f>
        <v/>
      </c>
      <c r="Q41" s="322" t="str">
        <f>'2-2'!Q41</f>
        <v/>
      </c>
      <c r="R41" s="24">
        <f>IF(AND(ISNA(MATCH($D41,'随時②-2'!$D$4:$D$18,0)),ISNA(MATCH($D41,'随時③-2'!$D$4:$D$18,0))),0,1)</f>
        <v>1</v>
      </c>
      <c r="S41" s="61" t="str">
        <f t="shared" si="0"/>
        <v/>
      </c>
      <c r="T41" s="61" t="str">
        <f t="shared" si="1"/>
        <v/>
      </c>
      <c r="U41" s="5" t="e">
        <f t="shared" si="2"/>
        <v>#N/A</v>
      </c>
    </row>
    <row r="42" spans="1:21" ht="21.6" customHeight="1" x14ac:dyDescent="0.15">
      <c r="A42" s="316">
        <f>'1-2'!A42</f>
        <v>14</v>
      </c>
      <c r="B42" s="317" t="str">
        <f>'1-2'!B42</f>
        <v>②－（１）</v>
      </c>
      <c r="C42" s="318" t="str">
        <f>'1-2'!C42</f>
        <v>基礎学力の定着と自ら考える力の育成</v>
      </c>
      <c r="D42" s="209">
        <v>39</v>
      </c>
      <c r="E42" s="268" t="str">
        <f>'2-2'!E42</f>
        <v>委託料</v>
      </c>
      <c r="F42" s="269" t="str">
        <f>'2-2'!F42</f>
        <v>（定）授業アンケート集計業務委託</v>
      </c>
      <c r="G42" s="181">
        <f>'2-2'!G42</f>
        <v>60000</v>
      </c>
      <c r="H42" s="270">
        <f>'2-2'!H42</f>
        <v>1</v>
      </c>
      <c r="I42" s="270">
        <f>'2-2'!I42</f>
        <v>1</v>
      </c>
      <c r="J42" s="319">
        <f>'2-2'!J42</f>
        <v>60000</v>
      </c>
      <c r="K42" s="320" t="str">
        <f>'2-2'!K42</f>
        <v>（定）授業アンケート集計業務委託</v>
      </c>
      <c r="L42" s="181">
        <f>'2-2'!L42</f>
        <v>26400</v>
      </c>
      <c r="M42" s="270">
        <f>'2-2'!M42</f>
        <v>1</v>
      </c>
      <c r="N42" s="270">
        <f>'2-2'!N42</f>
        <v>1</v>
      </c>
      <c r="O42" s="288">
        <f t="shared" si="3"/>
        <v>26400</v>
      </c>
      <c r="P42" s="321">
        <f>'2-2'!P42</f>
        <v>0</v>
      </c>
      <c r="Q42" s="322">
        <f>'2-2'!Q42</f>
        <v>0</v>
      </c>
      <c r="R42" s="24">
        <f>IF(AND(ISNA(MATCH($D42,'随時②-2'!$D$4:$D$18,0)),ISNA(MATCH($D42,'随時③-2'!$D$4:$D$18,0))),0,1)</f>
        <v>0</v>
      </c>
      <c r="S42" s="61" t="str">
        <f t="shared" si="0"/>
        <v/>
      </c>
      <c r="T42" s="61" t="str">
        <f t="shared" si="1"/>
        <v/>
      </c>
      <c r="U42" s="5">
        <f t="shared" si="2"/>
        <v>6</v>
      </c>
    </row>
    <row r="43" spans="1:21" ht="21.6" hidden="1" customHeight="1" x14ac:dyDescent="0.15">
      <c r="A43" s="316">
        <f>'1-2'!A43</f>
        <v>15</v>
      </c>
      <c r="B43" s="317" t="str">
        <f>'1-2'!B43</f>
        <v>③－（１）</v>
      </c>
      <c r="C43" s="318" t="str">
        <f>'1-2'!C43</f>
        <v>学校生活の充実と活性化</v>
      </c>
      <c r="D43" s="209">
        <v>40</v>
      </c>
      <c r="E43" s="268" t="str">
        <f>'2-2'!E43</f>
        <v>負担金、補助及び交付金</v>
      </c>
      <c r="F43" s="269" t="str">
        <f>'2-2'!F43</f>
        <v>（定）産業教育フェア学校分担金</v>
      </c>
      <c r="G43" s="181">
        <f>'2-2'!G43</f>
        <v>2400</v>
      </c>
      <c r="H43" s="270">
        <f>'2-2'!H43</f>
        <v>1</v>
      </c>
      <c r="I43" s="270">
        <f>'2-2'!I43</f>
        <v>1</v>
      </c>
      <c r="J43" s="319">
        <f>'2-2'!J43</f>
        <v>2400</v>
      </c>
      <c r="K43" s="320" t="str">
        <f>'2-2'!K43</f>
        <v>（定）産業教育フェア学校分担金</v>
      </c>
      <c r="L43" s="181">
        <f>'2-2'!L43</f>
        <v>0</v>
      </c>
      <c r="M43" s="270">
        <f>'2-2'!M43</f>
        <v>1</v>
      </c>
      <c r="N43" s="270">
        <f>'2-2'!N43</f>
        <v>1</v>
      </c>
      <c r="O43" s="288">
        <f t="shared" si="3"/>
        <v>0</v>
      </c>
      <c r="P43" s="321">
        <f>'2-2'!P43</f>
        <v>0</v>
      </c>
      <c r="Q43" s="322">
        <f>'2-2'!Q43</f>
        <v>0</v>
      </c>
      <c r="R43" s="24">
        <f>IF(AND(ISNA(MATCH($D43,'随時②-2'!$D$4:$D$18,0)),ISNA(MATCH($D43,'随時③-2'!$D$4:$D$18,0))),0,1)</f>
        <v>0</v>
      </c>
      <c r="S43" s="61" t="str">
        <f t="shared" si="0"/>
        <v/>
      </c>
      <c r="T43" s="61" t="str">
        <f t="shared" si="1"/>
        <v/>
      </c>
      <c r="U43" s="5">
        <f t="shared" si="2"/>
        <v>9</v>
      </c>
    </row>
    <row r="44" spans="1:21" ht="21.6" hidden="1" customHeight="1" x14ac:dyDescent="0.15">
      <c r="A44" s="316">
        <f>'1-2'!A44</f>
        <v>13</v>
      </c>
      <c r="B44" s="317" t="str">
        <f>'1-2'!B44</f>
        <v>②－（１）</v>
      </c>
      <c r="C44" s="318" t="str">
        <f>'1-2'!C44</f>
        <v>基礎学力の定着と自ら考える力の育成</v>
      </c>
      <c r="D44" s="209">
        <v>41</v>
      </c>
      <c r="E44" s="268" t="str">
        <f>'2-2'!E44</f>
        <v>負担金、補助及び交付金</v>
      </c>
      <c r="F44" s="269" t="str">
        <f>'2-2'!F44</f>
        <v>（定）近畿工業高等学校長協会総会･協議会参加費</v>
      </c>
      <c r="G44" s="181">
        <f>'2-2'!G44</f>
        <v>3000</v>
      </c>
      <c r="H44" s="270">
        <f>'2-2'!H44</f>
        <v>1</v>
      </c>
      <c r="I44" s="270">
        <f>'2-2'!I44</f>
        <v>1</v>
      </c>
      <c r="J44" s="319">
        <f>'2-2'!J44</f>
        <v>3000</v>
      </c>
      <c r="K44" s="320" t="str">
        <f>'2-2'!K44</f>
        <v>（定）近畿工業高等学校長協会総会･協議会参加費</v>
      </c>
      <c r="L44" s="181">
        <f>'2-2'!L44</f>
        <v>0</v>
      </c>
      <c r="M44" s="270">
        <f>'2-2'!M44</f>
        <v>1</v>
      </c>
      <c r="N44" s="270">
        <f>'2-2'!N44</f>
        <v>1</v>
      </c>
      <c r="O44" s="288">
        <f t="shared" si="3"/>
        <v>0</v>
      </c>
      <c r="P44" s="321">
        <f>'2-2'!P44</f>
        <v>0</v>
      </c>
      <c r="Q44" s="322">
        <f>'2-2'!Q44</f>
        <v>0</v>
      </c>
      <c r="R44" s="24">
        <f>IF(AND(ISNA(MATCH($D44,'随時②-2'!$D$4:$D$18,0)),ISNA(MATCH($D44,'随時③-2'!$D$4:$D$18,0))),0,1)</f>
        <v>0</v>
      </c>
      <c r="S44" s="61" t="str">
        <f t="shared" si="0"/>
        <v/>
      </c>
      <c r="T44" s="61" t="str">
        <f t="shared" si="1"/>
        <v/>
      </c>
      <c r="U44" s="5">
        <f t="shared" si="2"/>
        <v>9</v>
      </c>
    </row>
    <row r="45" spans="1:21" ht="21.6" hidden="1" customHeight="1" x14ac:dyDescent="0.15">
      <c r="A45" s="316">
        <f>'1-2'!A45</f>
        <v>13</v>
      </c>
      <c r="B45" s="317" t="str">
        <f>'1-2'!B45</f>
        <v>②－（１）</v>
      </c>
      <c r="C45" s="318" t="str">
        <f>'1-2'!C45</f>
        <v>基礎学力の定着と自ら考える力の育成</v>
      </c>
      <c r="D45" s="209">
        <v>42</v>
      </c>
      <c r="E45" s="268" t="str">
        <f>'2-2'!E45</f>
        <v>負担金、補助及び交付金</v>
      </c>
      <c r="F45" s="269" t="str">
        <f>'2-2'!F45</f>
        <v>（定）近畿地区定時制通信制高等学校長会総会参加費</v>
      </c>
      <c r="G45" s="181">
        <f>'2-2'!G45</f>
        <v>2000</v>
      </c>
      <c r="H45" s="270">
        <f>'2-2'!H45</f>
        <v>1</v>
      </c>
      <c r="I45" s="270">
        <f>'2-2'!I45</f>
        <v>1</v>
      </c>
      <c r="J45" s="319">
        <f>'2-2'!J45</f>
        <v>2000</v>
      </c>
      <c r="K45" s="320" t="str">
        <f>'2-2'!K45</f>
        <v>（定）近畿地区定時制通信制高等学校長会総会参加費</v>
      </c>
      <c r="L45" s="181">
        <f>'2-2'!L45</f>
        <v>0</v>
      </c>
      <c r="M45" s="270">
        <f>'2-2'!M45</f>
        <v>1</v>
      </c>
      <c r="N45" s="270">
        <f>'2-2'!N45</f>
        <v>1</v>
      </c>
      <c r="O45" s="288">
        <f t="shared" si="3"/>
        <v>0</v>
      </c>
      <c r="P45" s="321">
        <f>'2-2'!P45</f>
        <v>0</v>
      </c>
      <c r="Q45" s="322">
        <f>'2-2'!Q45</f>
        <v>0</v>
      </c>
      <c r="R45" s="24">
        <f>IF(AND(ISNA(MATCH($D45,'随時②-2'!$D$4:$D$18,0)),ISNA(MATCH($D45,'随時③-2'!$D$4:$D$18,0))),0,1)</f>
        <v>0</v>
      </c>
      <c r="S45" s="61" t="str">
        <f t="shared" si="0"/>
        <v/>
      </c>
      <c r="T45" s="61" t="str">
        <f t="shared" si="1"/>
        <v/>
      </c>
      <c r="U45" s="5">
        <f t="shared" si="2"/>
        <v>9</v>
      </c>
    </row>
    <row r="46" spans="1:21" ht="21.6" hidden="1" customHeight="1" x14ac:dyDescent="0.15">
      <c r="A46" s="316">
        <f>'1-2'!A46</f>
        <v>0</v>
      </c>
      <c r="B46" s="317">
        <f>'1-2'!B46</f>
        <v>0</v>
      </c>
      <c r="C46" s="318">
        <f>'1-2'!C46</f>
        <v>0</v>
      </c>
      <c r="D46" s="209">
        <v>43</v>
      </c>
      <c r="E46" s="268">
        <f>'2-2'!E46</f>
        <v>0</v>
      </c>
      <c r="F46" s="269">
        <f>'2-2'!F46</f>
        <v>0</v>
      </c>
      <c r="G46" s="181">
        <f>'2-2'!G46</f>
        <v>0</v>
      </c>
      <c r="H46" s="270">
        <f>'2-2'!H46</f>
        <v>0</v>
      </c>
      <c r="I46" s="270">
        <f>'2-2'!I46</f>
        <v>0</v>
      </c>
      <c r="J46" s="319">
        <f>'2-2'!J46</f>
        <v>0</v>
      </c>
      <c r="K46" s="320">
        <f>'2-2'!K46</f>
        <v>0</v>
      </c>
      <c r="L46" s="181">
        <f>'2-2'!L46</f>
        <v>0</v>
      </c>
      <c r="M46" s="270">
        <f>'2-2'!M46</f>
        <v>0</v>
      </c>
      <c r="N46" s="270">
        <f>'2-2'!N46</f>
        <v>0</v>
      </c>
      <c r="O46" s="288">
        <f t="shared" si="3"/>
        <v>0</v>
      </c>
      <c r="P46" s="321">
        <f>'2-2'!P46</f>
        <v>0</v>
      </c>
      <c r="Q46" s="322">
        <f>'2-2'!Q46</f>
        <v>0</v>
      </c>
      <c r="R46" s="24">
        <f>IF(AND(ISNA(MATCH($D46,'随時②-2'!$D$4:$D$18,0)),ISNA(MATCH($D46,'随時③-2'!$D$4:$D$18,0))),0,1)</f>
        <v>0</v>
      </c>
      <c r="S46" s="61" t="str">
        <f t="shared" si="0"/>
        <v/>
      </c>
      <c r="T46" s="61" t="str">
        <f t="shared" si="1"/>
        <v/>
      </c>
      <c r="U46" s="5" t="str">
        <f t="shared" si="2"/>
        <v/>
      </c>
    </row>
    <row r="47" spans="1:21" ht="21.6" hidden="1" customHeight="1" x14ac:dyDescent="0.15">
      <c r="A47" s="316">
        <f>'1-2'!A47</f>
        <v>0</v>
      </c>
      <c r="B47" s="317">
        <f>'1-2'!B47</f>
        <v>0</v>
      </c>
      <c r="C47" s="318">
        <f>'1-2'!C47</f>
        <v>0</v>
      </c>
      <c r="D47" s="209">
        <v>44</v>
      </c>
      <c r="E47" s="268">
        <f>'2-2'!E47</f>
        <v>0</v>
      </c>
      <c r="F47" s="269">
        <f>'2-2'!F47</f>
        <v>0</v>
      </c>
      <c r="G47" s="181">
        <f>'2-2'!G47</f>
        <v>0</v>
      </c>
      <c r="H47" s="270">
        <f>'2-2'!H47</f>
        <v>0</v>
      </c>
      <c r="I47" s="270">
        <f>'2-2'!I47</f>
        <v>0</v>
      </c>
      <c r="J47" s="319">
        <f>'2-2'!J47</f>
        <v>0</v>
      </c>
      <c r="K47" s="320">
        <f>'2-2'!K47</f>
        <v>0</v>
      </c>
      <c r="L47" s="181">
        <f>'2-2'!L47</f>
        <v>0</v>
      </c>
      <c r="M47" s="270">
        <f>'2-2'!M47</f>
        <v>0</v>
      </c>
      <c r="N47" s="270">
        <f>'2-2'!N47</f>
        <v>0</v>
      </c>
      <c r="O47" s="288">
        <f t="shared" si="3"/>
        <v>0</v>
      </c>
      <c r="P47" s="321">
        <f>'2-2'!P47</f>
        <v>0</v>
      </c>
      <c r="Q47" s="322">
        <f>'2-2'!Q47</f>
        <v>0</v>
      </c>
      <c r="R47" s="24">
        <f>IF(AND(ISNA(MATCH($D47,'随時②-2'!$D$4:$D$18,0)),ISNA(MATCH($D47,'随時③-2'!$D$4:$D$18,0))),0,1)</f>
        <v>0</v>
      </c>
      <c r="S47" s="61" t="str">
        <f t="shared" si="0"/>
        <v/>
      </c>
      <c r="T47" s="61" t="str">
        <f t="shared" si="1"/>
        <v/>
      </c>
      <c r="U47" s="5" t="str">
        <f t="shared" si="2"/>
        <v/>
      </c>
    </row>
    <row r="48" spans="1:21" ht="21.6" hidden="1" customHeight="1" x14ac:dyDescent="0.15">
      <c r="A48" s="316">
        <f>'1-2'!A48</f>
        <v>0</v>
      </c>
      <c r="B48" s="317">
        <f>'1-2'!B48</f>
        <v>0</v>
      </c>
      <c r="C48" s="318">
        <f>'1-2'!C48</f>
        <v>0</v>
      </c>
      <c r="D48" s="209">
        <v>45</v>
      </c>
      <c r="E48" s="268">
        <f>'2-2'!E48</f>
        <v>0</v>
      </c>
      <c r="F48" s="269">
        <f>'2-2'!F48</f>
        <v>0</v>
      </c>
      <c r="G48" s="181">
        <f>'2-2'!G48</f>
        <v>0</v>
      </c>
      <c r="H48" s="270">
        <f>'2-2'!H48</f>
        <v>0</v>
      </c>
      <c r="I48" s="270">
        <f>'2-2'!I48</f>
        <v>0</v>
      </c>
      <c r="J48" s="319">
        <f>'2-2'!J48</f>
        <v>0</v>
      </c>
      <c r="K48" s="320">
        <f>'2-2'!K48</f>
        <v>0</v>
      </c>
      <c r="L48" s="181">
        <f>'2-2'!L48</f>
        <v>0</v>
      </c>
      <c r="M48" s="270">
        <f>'2-2'!M48</f>
        <v>0</v>
      </c>
      <c r="N48" s="270">
        <f>'2-2'!N48</f>
        <v>0</v>
      </c>
      <c r="O48" s="288">
        <f t="shared" si="3"/>
        <v>0</v>
      </c>
      <c r="P48" s="321">
        <f>'2-2'!P48</f>
        <v>0</v>
      </c>
      <c r="Q48" s="322">
        <f>'2-2'!Q48</f>
        <v>0</v>
      </c>
      <c r="R48" s="24">
        <f>IF(AND(ISNA(MATCH($D48,'随時②-2'!$D$4:$D$18,0)),ISNA(MATCH($D48,'随時③-2'!$D$4:$D$18,0))),0,1)</f>
        <v>0</v>
      </c>
      <c r="S48" s="61" t="str">
        <f t="shared" si="0"/>
        <v/>
      </c>
      <c r="T48" s="61" t="str">
        <f t="shared" si="1"/>
        <v/>
      </c>
      <c r="U48" s="5" t="str">
        <f t="shared" si="2"/>
        <v/>
      </c>
    </row>
    <row r="49" spans="1:21" ht="21.6" hidden="1" customHeight="1" x14ac:dyDescent="0.15">
      <c r="A49" s="316">
        <f>'1-2'!A49</f>
        <v>0</v>
      </c>
      <c r="B49" s="317">
        <f>'1-2'!B49</f>
        <v>0</v>
      </c>
      <c r="C49" s="318">
        <f>'1-2'!C49</f>
        <v>0</v>
      </c>
      <c r="D49" s="209">
        <v>46</v>
      </c>
      <c r="E49" s="268">
        <f>'2-2'!E49</f>
        <v>0</v>
      </c>
      <c r="F49" s="269">
        <f>'2-2'!F49</f>
        <v>0</v>
      </c>
      <c r="G49" s="181">
        <f>'2-2'!G49</f>
        <v>0</v>
      </c>
      <c r="H49" s="270">
        <f>'2-2'!H49</f>
        <v>0</v>
      </c>
      <c r="I49" s="270">
        <f>'2-2'!I49</f>
        <v>0</v>
      </c>
      <c r="J49" s="319">
        <f>'2-2'!J49</f>
        <v>0</v>
      </c>
      <c r="K49" s="320">
        <f>'2-2'!K49</f>
        <v>0</v>
      </c>
      <c r="L49" s="181">
        <f>'2-2'!L49</f>
        <v>0</v>
      </c>
      <c r="M49" s="270">
        <f>'2-2'!M49</f>
        <v>0</v>
      </c>
      <c r="N49" s="270">
        <f>'2-2'!N49</f>
        <v>0</v>
      </c>
      <c r="O49" s="288">
        <f t="shared" si="3"/>
        <v>0</v>
      </c>
      <c r="P49" s="321">
        <f>'2-2'!P49</f>
        <v>0</v>
      </c>
      <c r="Q49" s="322">
        <f>'2-2'!Q49</f>
        <v>0</v>
      </c>
      <c r="R49" s="24">
        <f>IF(AND(ISNA(MATCH($D49,'随時②-2'!$D$4:$D$18,0)),ISNA(MATCH($D49,'随時③-2'!$D$4:$D$18,0))),0,1)</f>
        <v>0</v>
      </c>
      <c r="S49" s="61" t="str">
        <f t="shared" si="0"/>
        <v/>
      </c>
      <c r="T49" s="61" t="str">
        <f t="shared" si="1"/>
        <v/>
      </c>
      <c r="U49" s="5" t="str">
        <f t="shared" si="2"/>
        <v/>
      </c>
    </row>
    <row r="50" spans="1:21" ht="21.6" hidden="1" customHeight="1" x14ac:dyDescent="0.15">
      <c r="A50" s="316">
        <f>'1-2'!A50</f>
        <v>0</v>
      </c>
      <c r="B50" s="317">
        <f>'1-2'!B50</f>
        <v>0</v>
      </c>
      <c r="C50" s="318">
        <f>'1-2'!C50</f>
        <v>0</v>
      </c>
      <c r="D50" s="209">
        <v>47</v>
      </c>
      <c r="E50" s="268">
        <f>'2-2'!E50</f>
        <v>0</v>
      </c>
      <c r="F50" s="269">
        <f>'2-2'!F50</f>
        <v>0</v>
      </c>
      <c r="G50" s="181">
        <f>'2-2'!G50</f>
        <v>0</v>
      </c>
      <c r="H50" s="270">
        <f>'2-2'!H50</f>
        <v>0</v>
      </c>
      <c r="I50" s="270">
        <f>'2-2'!I50</f>
        <v>0</v>
      </c>
      <c r="J50" s="319">
        <f>'2-2'!J50</f>
        <v>0</v>
      </c>
      <c r="K50" s="320">
        <f>'2-2'!K50</f>
        <v>0</v>
      </c>
      <c r="L50" s="181">
        <f>'2-2'!L50</f>
        <v>0</v>
      </c>
      <c r="M50" s="270">
        <f>'2-2'!M50</f>
        <v>0</v>
      </c>
      <c r="N50" s="270">
        <f>'2-2'!N50</f>
        <v>0</v>
      </c>
      <c r="O50" s="288">
        <f t="shared" si="3"/>
        <v>0</v>
      </c>
      <c r="P50" s="321">
        <f>'2-2'!P50</f>
        <v>0</v>
      </c>
      <c r="Q50" s="322">
        <f>'2-2'!Q50</f>
        <v>0</v>
      </c>
      <c r="R50" s="24">
        <f>IF(AND(ISNA(MATCH($D50,'随時②-2'!$D$4:$D$18,0)),ISNA(MATCH($D50,'随時③-2'!$D$4:$D$18,0))),0,1)</f>
        <v>0</v>
      </c>
      <c r="S50" s="61" t="str">
        <f t="shared" si="0"/>
        <v/>
      </c>
      <c r="T50" s="61" t="str">
        <f t="shared" si="1"/>
        <v/>
      </c>
      <c r="U50" s="5" t="str">
        <f t="shared" si="2"/>
        <v/>
      </c>
    </row>
    <row r="51" spans="1:21" ht="21.6" hidden="1" customHeight="1" x14ac:dyDescent="0.15">
      <c r="A51" s="316">
        <f>'1-2'!A51</f>
        <v>0</v>
      </c>
      <c r="B51" s="317">
        <f>'1-2'!B51</f>
        <v>0</v>
      </c>
      <c r="C51" s="318">
        <f>'1-2'!C51</f>
        <v>0</v>
      </c>
      <c r="D51" s="209">
        <v>48</v>
      </c>
      <c r="E51" s="268">
        <f>'2-2'!E51</f>
        <v>0</v>
      </c>
      <c r="F51" s="269">
        <f>'2-2'!F51</f>
        <v>0</v>
      </c>
      <c r="G51" s="181">
        <f>'2-2'!G51</f>
        <v>0</v>
      </c>
      <c r="H51" s="270">
        <f>'2-2'!H51</f>
        <v>0</v>
      </c>
      <c r="I51" s="270">
        <f>'2-2'!I51</f>
        <v>0</v>
      </c>
      <c r="J51" s="319">
        <f>'2-2'!J51</f>
        <v>0</v>
      </c>
      <c r="K51" s="320">
        <f>'2-2'!K51</f>
        <v>0</v>
      </c>
      <c r="L51" s="181">
        <f>'2-2'!L51</f>
        <v>0</v>
      </c>
      <c r="M51" s="270">
        <f>'2-2'!M51</f>
        <v>0</v>
      </c>
      <c r="N51" s="270">
        <f>'2-2'!N51</f>
        <v>0</v>
      </c>
      <c r="O51" s="288">
        <f t="shared" si="3"/>
        <v>0</v>
      </c>
      <c r="P51" s="321">
        <f>'2-2'!P51</f>
        <v>0</v>
      </c>
      <c r="Q51" s="322">
        <f>'2-2'!Q51</f>
        <v>0</v>
      </c>
      <c r="R51" s="24">
        <f>IF(AND(ISNA(MATCH($D51,'随時②-2'!$D$4:$D$18,0)),ISNA(MATCH($D51,'随時③-2'!$D$4:$D$18,0))),0,1)</f>
        <v>0</v>
      </c>
      <c r="S51" s="61" t="str">
        <f t="shared" si="0"/>
        <v/>
      </c>
      <c r="T51" s="61" t="str">
        <f t="shared" si="1"/>
        <v/>
      </c>
      <c r="U51" s="5" t="str">
        <f t="shared" si="2"/>
        <v/>
      </c>
    </row>
    <row r="52" spans="1:21" ht="21.6" hidden="1" customHeight="1" x14ac:dyDescent="0.15">
      <c r="A52" s="316">
        <f>'1-2'!A52</f>
        <v>0</v>
      </c>
      <c r="B52" s="317">
        <f>'1-2'!B52</f>
        <v>0</v>
      </c>
      <c r="C52" s="318">
        <f>'1-2'!C52</f>
        <v>0</v>
      </c>
      <c r="D52" s="209">
        <v>49</v>
      </c>
      <c r="E52" s="268">
        <f>'2-2'!E52</f>
        <v>0</v>
      </c>
      <c r="F52" s="269">
        <f>'2-2'!F52</f>
        <v>0</v>
      </c>
      <c r="G52" s="181">
        <f>'2-2'!G52</f>
        <v>0</v>
      </c>
      <c r="H52" s="270">
        <f>'2-2'!H52</f>
        <v>0</v>
      </c>
      <c r="I52" s="270">
        <f>'2-2'!I52</f>
        <v>0</v>
      </c>
      <c r="J52" s="319">
        <f>'2-2'!J52</f>
        <v>0</v>
      </c>
      <c r="K52" s="320">
        <f>'2-2'!K52</f>
        <v>0</v>
      </c>
      <c r="L52" s="181">
        <f>'2-2'!L52</f>
        <v>0</v>
      </c>
      <c r="M52" s="270">
        <f>'2-2'!M52</f>
        <v>0</v>
      </c>
      <c r="N52" s="270">
        <f>'2-2'!N52</f>
        <v>0</v>
      </c>
      <c r="O52" s="288">
        <f t="shared" si="3"/>
        <v>0</v>
      </c>
      <c r="P52" s="321">
        <f>'2-2'!P52</f>
        <v>0</v>
      </c>
      <c r="Q52" s="322">
        <f>'2-2'!Q52</f>
        <v>0</v>
      </c>
      <c r="R52" s="24">
        <f>IF(AND(ISNA(MATCH($D52,'随時②-2'!$D$4:$D$18,0)),ISNA(MATCH($D52,'随時③-2'!$D$4:$D$18,0))),0,1)</f>
        <v>0</v>
      </c>
      <c r="S52" s="61" t="str">
        <f t="shared" si="0"/>
        <v/>
      </c>
      <c r="T52" s="61" t="str">
        <f t="shared" si="1"/>
        <v/>
      </c>
      <c r="U52" s="5" t="str">
        <f t="shared" si="2"/>
        <v/>
      </c>
    </row>
    <row r="53" spans="1:21" ht="21.6" hidden="1" customHeight="1" x14ac:dyDescent="0.15">
      <c r="A53" s="316">
        <f>'1-2'!A53</f>
        <v>0</v>
      </c>
      <c r="B53" s="317">
        <f>'1-2'!B53</f>
        <v>0</v>
      </c>
      <c r="C53" s="318">
        <f>'1-2'!C53</f>
        <v>0</v>
      </c>
      <c r="D53" s="209">
        <v>50</v>
      </c>
      <c r="E53" s="268">
        <f>'2-2'!E53</f>
        <v>0</v>
      </c>
      <c r="F53" s="269">
        <f>'2-2'!F53</f>
        <v>0</v>
      </c>
      <c r="G53" s="181">
        <f>'2-2'!G53</f>
        <v>0</v>
      </c>
      <c r="H53" s="270">
        <f>'2-2'!H53</f>
        <v>0</v>
      </c>
      <c r="I53" s="270">
        <f>'2-2'!I53</f>
        <v>0</v>
      </c>
      <c r="J53" s="319">
        <f>'2-2'!J53</f>
        <v>0</v>
      </c>
      <c r="K53" s="320">
        <f>'2-2'!K53</f>
        <v>0</v>
      </c>
      <c r="L53" s="181">
        <f>'2-2'!L53</f>
        <v>0</v>
      </c>
      <c r="M53" s="270">
        <f>'2-2'!M53</f>
        <v>0</v>
      </c>
      <c r="N53" s="270">
        <f>'2-2'!N53</f>
        <v>0</v>
      </c>
      <c r="O53" s="288">
        <f t="shared" si="3"/>
        <v>0</v>
      </c>
      <c r="P53" s="321">
        <f>'2-2'!P53</f>
        <v>0</v>
      </c>
      <c r="Q53" s="322">
        <f>'2-2'!Q53</f>
        <v>0</v>
      </c>
      <c r="R53" s="24">
        <f>IF(AND(ISNA(MATCH($D53,'随時②-2'!$D$4:$D$18,0)),ISNA(MATCH($D53,'随時③-2'!$D$4:$D$18,0))),0,1)</f>
        <v>0</v>
      </c>
      <c r="S53" s="61" t="str">
        <f t="shared" si="0"/>
        <v/>
      </c>
      <c r="T53" s="61" t="str">
        <f t="shared" si="1"/>
        <v/>
      </c>
      <c r="U53" s="5" t="str">
        <f t="shared" si="2"/>
        <v/>
      </c>
    </row>
    <row r="54" spans="1:21" ht="21.6" hidden="1" customHeight="1" x14ac:dyDescent="0.15">
      <c r="A54" s="316">
        <f>'1-2'!A54</f>
        <v>0</v>
      </c>
      <c r="B54" s="317">
        <f>'1-2'!B54</f>
        <v>0</v>
      </c>
      <c r="C54" s="318">
        <f>'1-2'!C54</f>
        <v>0</v>
      </c>
      <c r="D54" s="209">
        <v>51</v>
      </c>
      <c r="E54" s="268">
        <f>'2-2'!E54</f>
        <v>0</v>
      </c>
      <c r="F54" s="269">
        <f>'2-2'!F54</f>
        <v>0</v>
      </c>
      <c r="G54" s="181">
        <f>'2-2'!G54</f>
        <v>0</v>
      </c>
      <c r="H54" s="270">
        <f>'2-2'!H54</f>
        <v>0</v>
      </c>
      <c r="I54" s="270">
        <f>'2-2'!I54</f>
        <v>0</v>
      </c>
      <c r="J54" s="319">
        <f>'2-2'!J54</f>
        <v>0</v>
      </c>
      <c r="K54" s="320">
        <f>'2-2'!K54</f>
        <v>0</v>
      </c>
      <c r="L54" s="181">
        <f>'2-2'!L54</f>
        <v>0</v>
      </c>
      <c r="M54" s="270">
        <f>'2-2'!M54</f>
        <v>0</v>
      </c>
      <c r="N54" s="270">
        <f>'2-2'!N54</f>
        <v>0</v>
      </c>
      <c r="O54" s="288">
        <f t="shared" si="3"/>
        <v>0</v>
      </c>
      <c r="P54" s="321">
        <f>'2-2'!P54</f>
        <v>0</v>
      </c>
      <c r="Q54" s="322">
        <f>'2-2'!Q54</f>
        <v>0</v>
      </c>
      <c r="R54" s="24">
        <f>IF(AND(ISNA(MATCH($D54,'随時②-2'!$D$4:$D$18,0)),ISNA(MATCH($D54,'随時③-2'!$D$4:$D$18,0))),0,1)</f>
        <v>0</v>
      </c>
      <c r="S54" s="61" t="str">
        <f t="shared" si="0"/>
        <v/>
      </c>
      <c r="T54" s="61" t="str">
        <f t="shared" si="1"/>
        <v/>
      </c>
      <c r="U54" s="5" t="str">
        <f t="shared" si="2"/>
        <v/>
      </c>
    </row>
    <row r="55" spans="1:21" ht="21.6" hidden="1" customHeight="1" x14ac:dyDescent="0.15">
      <c r="A55" s="316">
        <f>'1-2'!A55</f>
        <v>0</v>
      </c>
      <c r="B55" s="317">
        <f>'1-2'!B55</f>
        <v>0</v>
      </c>
      <c r="C55" s="318">
        <f>'1-2'!C55</f>
        <v>0</v>
      </c>
      <c r="D55" s="209">
        <v>52</v>
      </c>
      <c r="E55" s="268">
        <f>'2-2'!E55</f>
        <v>0</v>
      </c>
      <c r="F55" s="269">
        <f>'2-2'!F55</f>
        <v>0</v>
      </c>
      <c r="G55" s="181">
        <f>'2-2'!G55</f>
        <v>0</v>
      </c>
      <c r="H55" s="270">
        <f>'2-2'!H55</f>
        <v>0</v>
      </c>
      <c r="I55" s="270">
        <f>'2-2'!I55</f>
        <v>0</v>
      </c>
      <c r="J55" s="319">
        <f>'2-2'!J55</f>
        <v>0</v>
      </c>
      <c r="K55" s="320">
        <f>'2-2'!K55</f>
        <v>0</v>
      </c>
      <c r="L55" s="181">
        <f>'2-2'!L55</f>
        <v>0</v>
      </c>
      <c r="M55" s="270">
        <f>'2-2'!M55</f>
        <v>0</v>
      </c>
      <c r="N55" s="270">
        <f>'2-2'!N55</f>
        <v>0</v>
      </c>
      <c r="O55" s="288">
        <f t="shared" si="3"/>
        <v>0</v>
      </c>
      <c r="P55" s="321">
        <f>'2-2'!P55</f>
        <v>0</v>
      </c>
      <c r="Q55" s="322">
        <f>'2-2'!Q55</f>
        <v>0</v>
      </c>
      <c r="R55" s="24">
        <f>IF(AND(ISNA(MATCH($D55,'随時②-2'!$D$4:$D$18,0)),ISNA(MATCH($D55,'随時③-2'!$D$4:$D$18,0))),0,1)</f>
        <v>0</v>
      </c>
      <c r="S55" s="61" t="str">
        <f t="shared" si="0"/>
        <v/>
      </c>
      <c r="T55" s="61" t="str">
        <f t="shared" si="1"/>
        <v/>
      </c>
      <c r="U55" s="5" t="str">
        <f t="shared" si="2"/>
        <v/>
      </c>
    </row>
    <row r="56" spans="1:21" ht="21.6" hidden="1" customHeight="1" x14ac:dyDescent="0.15">
      <c r="A56" s="316">
        <f>'1-2'!A56</f>
        <v>0</v>
      </c>
      <c r="B56" s="317">
        <f>'1-2'!B56</f>
        <v>0</v>
      </c>
      <c r="C56" s="318">
        <f>'1-2'!C56</f>
        <v>0</v>
      </c>
      <c r="D56" s="209">
        <v>53</v>
      </c>
      <c r="E56" s="268">
        <f>'2-2'!E56</f>
        <v>0</v>
      </c>
      <c r="F56" s="269">
        <f>'2-2'!F56</f>
        <v>0</v>
      </c>
      <c r="G56" s="181">
        <f>'2-2'!G56</f>
        <v>0</v>
      </c>
      <c r="H56" s="270">
        <f>'2-2'!H56</f>
        <v>0</v>
      </c>
      <c r="I56" s="270">
        <f>'2-2'!I56</f>
        <v>0</v>
      </c>
      <c r="J56" s="319">
        <f>'2-2'!J56</f>
        <v>0</v>
      </c>
      <c r="K56" s="320">
        <f>'2-2'!K56</f>
        <v>0</v>
      </c>
      <c r="L56" s="181">
        <f>'2-2'!L56</f>
        <v>0</v>
      </c>
      <c r="M56" s="270">
        <f>'2-2'!M56</f>
        <v>0</v>
      </c>
      <c r="N56" s="270">
        <f>'2-2'!N56</f>
        <v>0</v>
      </c>
      <c r="O56" s="288">
        <f t="shared" si="3"/>
        <v>0</v>
      </c>
      <c r="P56" s="321">
        <f>'2-2'!P56</f>
        <v>0</v>
      </c>
      <c r="Q56" s="322">
        <f>'2-2'!Q56</f>
        <v>0</v>
      </c>
      <c r="R56" s="24">
        <f>IF(AND(ISNA(MATCH($D56,'随時②-2'!$D$4:$D$18,0)),ISNA(MATCH($D56,'随時③-2'!$D$4:$D$18,0))),0,1)</f>
        <v>0</v>
      </c>
      <c r="S56" s="61" t="str">
        <f t="shared" si="0"/>
        <v/>
      </c>
      <c r="T56" s="61" t="str">
        <f t="shared" si="1"/>
        <v/>
      </c>
      <c r="U56" s="5" t="str">
        <f t="shared" si="2"/>
        <v/>
      </c>
    </row>
    <row r="57" spans="1:21" ht="21.6" hidden="1" customHeight="1" x14ac:dyDescent="0.15">
      <c r="A57" s="316">
        <f>'1-2'!A57</f>
        <v>0</v>
      </c>
      <c r="B57" s="317">
        <f>'1-2'!B57</f>
        <v>0</v>
      </c>
      <c r="C57" s="318">
        <f>'1-2'!C57</f>
        <v>0</v>
      </c>
      <c r="D57" s="209">
        <v>54</v>
      </c>
      <c r="E57" s="268">
        <f>'2-2'!E57</f>
        <v>0</v>
      </c>
      <c r="F57" s="269">
        <f>'2-2'!F57</f>
        <v>0</v>
      </c>
      <c r="G57" s="181">
        <f>'2-2'!G57</f>
        <v>0</v>
      </c>
      <c r="H57" s="270">
        <f>'2-2'!H57</f>
        <v>0</v>
      </c>
      <c r="I57" s="270">
        <f>'2-2'!I57</f>
        <v>0</v>
      </c>
      <c r="J57" s="319">
        <f>'2-2'!J57</f>
        <v>0</v>
      </c>
      <c r="K57" s="320">
        <f>'2-2'!K57</f>
        <v>0</v>
      </c>
      <c r="L57" s="181">
        <f>'2-2'!L57</f>
        <v>0</v>
      </c>
      <c r="M57" s="270">
        <f>'2-2'!M57</f>
        <v>0</v>
      </c>
      <c r="N57" s="270">
        <f>'2-2'!N57</f>
        <v>0</v>
      </c>
      <c r="O57" s="288">
        <f t="shared" si="3"/>
        <v>0</v>
      </c>
      <c r="P57" s="321">
        <f>'2-2'!P57</f>
        <v>0</v>
      </c>
      <c r="Q57" s="322">
        <f>'2-2'!Q57</f>
        <v>0</v>
      </c>
      <c r="R57" s="24">
        <f>IF(AND(ISNA(MATCH($D57,'随時②-2'!$D$4:$D$18,0)),ISNA(MATCH($D57,'随時③-2'!$D$4:$D$18,0))),0,1)</f>
        <v>0</v>
      </c>
      <c r="S57" s="61" t="str">
        <f t="shared" si="0"/>
        <v/>
      </c>
      <c r="T57" s="61" t="str">
        <f t="shared" si="1"/>
        <v/>
      </c>
      <c r="U57" s="5" t="str">
        <f t="shared" si="2"/>
        <v/>
      </c>
    </row>
    <row r="58" spans="1:21" ht="21.6" hidden="1" customHeight="1" x14ac:dyDescent="0.15">
      <c r="A58" s="316">
        <f>'1-2'!A58</f>
        <v>0</v>
      </c>
      <c r="B58" s="317">
        <f>'1-2'!B58</f>
        <v>0</v>
      </c>
      <c r="C58" s="318">
        <f>'1-2'!C58</f>
        <v>0</v>
      </c>
      <c r="D58" s="209">
        <v>55</v>
      </c>
      <c r="E58" s="268">
        <f>'2-2'!E58</f>
        <v>0</v>
      </c>
      <c r="F58" s="269">
        <f>'2-2'!F58</f>
        <v>0</v>
      </c>
      <c r="G58" s="181">
        <f>'2-2'!G58</f>
        <v>0</v>
      </c>
      <c r="H58" s="270">
        <f>'2-2'!H58</f>
        <v>0</v>
      </c>
      <c r="I58" s="270">
        <f>'2-2'!I58</f>
        <v>0</v>
      </c>
      <c r="J58" s="319">
        <f>'2-2'!J58</f>
        <v>0</v>
      </c>
      <c r="K58" s="320">
        <f>'2-2'!K58</f>
        <v>0</v>
      </c>
      <c r="L58" s="181">
        <f>'2-2'!L58</f>
        <v>0</v>
      </c>
      <c r="M58" s="270">
        <f>'2-2'!M58</f>
        <v>0</v>
      </c>
      <c r="N58" s="270">
        <f>'2-2'!N58</f>
        <v>0</v>
      </c>
      <c r="O58" s="288">
        <f t="shared" si="3"/>
        <v>0</v>
      </c>
      <c r="P58" s="321">
        <f>'2-2'!P58</f>
        <v>0</v>
      </c>
      <c r="Q58" s="322">
        <f>'2-2'!Q58</f>
        <v>0</v>
      </c>
      <c r="R58" s="24">
        <f>IF(AND(ISNA(MATCH($D58,'随時②-2'!$D$4:$D$18,0)),ISNA(MATCH($D58,'随時③-2'!$D$4:$D$18,0))),0,1)</f>
        <v>0</v>
      </c>
      <c r="S58" s="61" t="str">
        <f t="shared" si="0"/>
        <v/>
      </c>
      <c r="T58" s="61" t="str">
        <f t="shared" si="1"/>
        <v/>
      </c>
      <c r="U58" s="5" t="str">
        <f t="shared" si="2"/>
        <v/>
      </c>
    </row>
    <row r="59" spans="1:21" ht="21.6" hidden="1" customHeight="1" x14ac:dyDescent="0.15">
      <c r="A59" s="323">
        <f>'1-2'!A59</f>
        <v>0</v>
      </c>
      <c r="B59" s="324">
        <f>'1-2'!B59</f>
        <v>0</v>
      </c>
      <c r="C59" s="325">
        <f>'1-2'!C59</f>
        <v>0</v>
      </c>
      <c r="D59" s="209">
        <v>56</v>
      </c>
      <c r="E59" s="268">
        <f>'2-2'!E59</f>
        <v>0</v>
      </c>
      <c r="F59" s="268">
        <f>'2-2'!F59</f>
        <v>0</v>
      </c>
      <c r="G59" s="274">
        <f>'2-2'!G59</f>
        <v>0</v>
      </c>
      <c r="H59" s="275">
        <f>'2-2'!H59</f>
        <v>0</v>
      </c>
      <c r="I59" s="275">
        <f>'2-2'!I59</f>
        <v>0</v>
      </c>
      <c r="J59" s="326">
        <f>'2-2'!J59</f>
        <v>0</v>
      </c>
      <c r="K59" s="327">
        <f>'2-2'!K59</f>
        <v>0</v>
      </c>
      <c r="L59" s="274">
        <f>'2-2'!L59</f>
        <v>0</v>
      </c>
      <c r="M59" s="275">
        <f>'2-2'!M59</f>
        <v>0</v>
      </c>
      <c r="N59" s="275">
        <f>'2-2'!N59</f>
        <v>0</v>
      </c>
      <c r="O59" s="263">
        <f t="shared" si="3"/>
        <v>0</v>
      </c>
      <c r="P59" s="328">
        <f>'2-2'!P59</f>
        <v>0</v>
      </c>
      <c r="Q59" s="329">
        <f>'2-2'!Q59</f>
        <v>0</v>
      </c>
      <c r="R59" s="24">
        <f>IF(AND(ISNA(MATCH($D59,'随時②-2'!$D$4:$D$18,0)),ISNA(MATCH($D59,'随時③-2'!$D$4:$D$18,0))),0,1)</f>
        <v>0</v>
      </c>
      <c r="S59" s="61" t="str">
        <f t="shared" si="0"/>
        <v/>
      </c>
      <c r="T59" s="61" t="str">
        <f t="shared" si="1"/>
        <v/>
      </c>
      <c r="U59" s="5" t="str">
        <f t="shared" si="2"/>
        <v/>
      </c>
    </row>
    <row r="60" spans="1:21" ht="21.6" hidden="1" customHeight="1" x14ac:dyDescent="0.15">
      <c r="A60" s="323">
        <f>'1-2'!A60</f>
        <v>0</v>
      </c>
      <c r="B60" s="324">
        <f>'1-2'!B60</f>
        <v>0</v>
      </c>
      <c r="C60" s="325">
        <f>'1-2'!C60</f>
        <v>0</v>
      </c>
      <c r="D60" s="209">
        <v>57</v>
      </c>
      <c r="E60" s="268">
        <f>'2-2'!E60</f>
        <v>0</v>
      </c>
      <c r="F60" s="268">
        <f>'2-2'!F60</f>
        <v>0</v>
      </c>
      <c r="G60" s="274">
        <f>'2-2'!G60</f>
        <v>0</v>
      </c>
      <c r="H60" s="275">
        <f>'2-2'!H60</f>
        <v>0</v>
      </c>
      <c r="I60" s="275">
        <f>'2-2'!I60</f>
        <v>0</v>
      </c>
      <c r="J60" s="326">
        <f>'2-2'!J60</f>
        <v>0</v>
      </c>
      <c r="K60" s="327">
        <f>'2-2'!K60</f>
        <v>0</v>
      </c>
      <c r="L60" s="274">
        <f>'2-2'!L60</f>
        <v>0</v>
      </c>
      <c r="M60" s="275">
        <f>'2-2'!M60</f>
        <v>0</v>
      </c>
      <c r="N60" s="275">
        <f>'2-2'!N60</f>
        <v>0</v>
      </c>
      <c r="O60" s="263">
        <f t="shared" si="3"/>
        <v>0</v>
      </c>
      <c r="P60" s="328">
        <f>'2-2'!P60</f>
        <v>0</v>
      </c>
      <c r="Q60" s="329">
        <f>'2-2'!Q60</f>
        <v>0</v>
      </c>
      <c r="R60" s="24">
        <f>IF(AND(ISNA(MATCH($D60,'随時②-2'!$D$4:$D$18,0)),ISNA(MATCH($D60,'随時③-2'!$D$4:$D$18,0))),0,1)</f>
        <v>0</v>
      </c>
      <c r="S60" s="61" t="str">
        <f t="shared" si="0"/>
        <v/>
      </c>
      <c r="T60" s="61" t="str">
        <f t="shared" si="1"/>
        <v/>
      </c>
      <c r="U60" s="5" t="str">
        <f t="shared" si="2"/>
        <v/>
      </c>
    </row>
    <row r="61" spans="1:21" ht="21.6" hidden="1" customHeight="1" x14ac:dyDescent="0.15">
      <c r="A61" s="316">
        <f>'1-2'!A61</f>
        <v>0</v>
      </c>
      <c r="B61" s="317">
        <f>'1-2'!B61</f>
        <v>0</v>
      </c>
      <c r="C61" s="318">
        <f>'1-2'!C61</f>
        <v>0</v>
      </c>
      <c r="D61" s="209">
        <v>58</v>
      </c>
      <c r="E61" s="268">
        <f>'2-2'!E61</f>
        <v>0</v>
      </c>
      <c r="F61" s="269">
        <f>'2-2'!F61</f>
        <v>0</v>
      </c>
      <c r="G61" s="181">
        <f>'2-2'!G61</f>
        <v>0</v>
      </c>
      <c r="H61" s="270">
        <f>'2-2'!H61</f>
        <v>0</v>
      </c>
      <c r="I61" s="270">
        <f>'2-2'!I61</f>
        <v>0</v>
      </c>
      <c r="J61" s="319">
        <f>'2-2'!J61</f>
        <v>0</v>
      </c>
      <c r="K61" s="320">
        <f>'2-2'!K61</f>
        <v>0</v>
      </c>
      <c r="L61" s="181">
        <f>'2-2'!L61</f>
        <v>0</v>
      </c>
      <c r="M61" s="270">
        <f>'2-2'!M61</f>
        <v>0</v>
      </c>
      <c r="N61" s="270">
        <f>'2-2'!N61</f>
        <v>0</v>
      </c>
      <c r="O61" s="288">
        <f t="shared" si="3"/>
        <v>0</v>
      </c>
      <c r="P61" s="321">
        <f>'2-2'!P61</f>
        <v>0</v>
      </c>
      <c r="Q61" s="322">
        <f>'2-2'!Q61</f>
        <v>0</v>
      </c>
      <c r="R61" s="24">
        <f>IF(AND(ISNA(MATCH($D61,'随時②-2'!$D$4:$D$18,0)),ISNA(MATCH($D61,'随時③-2'!$D$4:$D$18,0))),0,1)</f>
        <v>0</v>
      </c>
      <c r="S61" s="61" t="str">
        <f t="shared" si="0"/>
        <v/>
      </c>
      <c r="T61" s="61" t="str">
        <f t="shared" si="1"/>
        <v/>
      </c>
      <c r="U61" s="5" t="str">
        <f t="shared" si="2"/>
        <v/>
      </c>
    </row>
    <row r="62" spans="1:21" ht="21.6" hidden="1" customHeight="1" x14ac:dyDescent="0.15">
      <c r="A62" s="316">
        <f>'1-2'!A62</f>
        <v>0</v>
      </c>
      <c r="B62" s="317">
        <f>'1-2'!B62</f>
        <v>0</v>
      </c>
      <c r="C62" s="318">
        <f>'1-2'!C62</f>
        <v>0</v>
      </c>
      <c r="D62" s="209">
        <v>59</v>
      </c>
      <c r="E62" s="268">
        <f>'2-2'!E62</f>
        <v>0</v>
      </c>
      <c r="F62" s="269">
        <f>'2-2'!F62</f>
        <v>0</v>
      </c>
      <c r="G62" s="181">
        <f>'2-2'!G62</f>
        <v>0</v>
      </c>
      <c r="H62" s="270">
        <f>'2-2'!H62</f>
        <v>0</v>
      </c>
      <c r="I62" s="270">
        <f>'2-2'!I62</f>
        <v>0</v>
      </c>
      <c r="J62" s="319">
        <f>'2-2'!J62</f>
        <v>0</v>
      </c>
      <c r="K62" s="320">
        <f>'2-2'!K62</f>
        <v>0</v>
      </c>
      <c r="L62" s="181">
        <f>'2-2'!L62</f>
        <v>0</v>
      </c>
      <c r="M62" s="270">
        <f>'2-2'!M62</f>
        <v>0</v>
      </c>
      <c r="N62" s="270">
        <f>'2-2'!N62</f>
        <v>0</v>
      </c>
      <c r="O62" s="288">
        <f t="shared" si="3"/>
        <v>0</v>
      </c>
      <c r="P62" s="321">
        <f>'2-2'!P62</f>
        <v>0</v>
      </c>
      <c r="Q62" s="322">
        <f>'2-2'!Q62</f>
        <v>0</v>
      </c>
      <c r="R62" s="24">
        <f>IF(AND(ISNA(MATCH($D62,'随時②-2'!$D$4:$D$18,0)),ISNA(MATCH($D62,'随時③-2'!$D$4:$D$18,0))),0,1)</f>
        <v>0</v>
      </c>
      <c r="S62" s="61" t="str">
        <f t="shared" si="0"/>
        <v/>
      </c>
      <c r="T62" s="61" t="str">
        <f t="shared" si="1"/>
        <v/>
      </c>
      <c r="U62" s="5" t="str">
        <f t="shared" si="2"/>
        <v/>
      </c>
    </row>
    <row r="63" spans="1:21" ht="21.6" hidden="1" customHeight="1" x14ac:dyDescent="0.15">
      <c r="A63" s="316">
        <f>'1-2'!A63</f>
        <v>0</v>
      </c>
      <c r="B63" s="317">
        <f>'1-2'!B63</f>
        <v>0</v>
      </c>
      <c r="C63" s="318">
        <f>'1-2'!C63</f>
        <v>0</v>
      </c>
      <c r="D63" s="209">
        <v>60</v>
      </c>
      <c r="E63" s="268">
        <f>'2-2'!E63</f>
        <v>0</v>
      </c>
      <c r="F63" s="269">
        <f>'2-2'!F63</f>
        <v>0</v>
      </c>
      <c r="G63" s="181">
        <f>'2-2'!G63</f>
        <v>0</v>
      </c>
      <c r="H63" s="270">
        <f>'2-2'!H63</f>
        <v>0</v>
      </c>
      <c r="I63" s="270">
        <f>'2-2'!I63</f>
        <v>0</v>
      </c>
      <c r="J63" s="319">
        <f>'2-2'!J63</f>
        <v>0</v>
      </c>
      <c r="K63" s="320">
        <f>'2-2'!K63</f>
        <v>0</v>
      </c>
      <c r="L63" s="181">
        <f>'2-2'!L63</f>
        <v>0</v>
      </c>
      <c r="M63" s="270">
        <f>'2-2'!M63</f>
        <v>0</v>
      </c>
      <c r="N63" s="270">
        <f>'2-2'!N63</f>
        <v>0</v>
      </c>
      <c r="O63" s="288">
        <f t="shared" si="3"/>
        <v>0</v>
      </c>
      <c r="P63" s="321">
        <f>'2-2'!P63</f>
        <v>0</v>
      </c>
      <c r="Q63" s="322">
        <f>'2-2'!Q63</f>
        <v>0</v>
      </c>
      <c r="R63" s="24">
        <f>IF(AND(ISNA(MATCH($D63,'随時②-2'!$D$4:$D$18,0)),ISNA(MATCH($D63,'随時③-2'!$D$4:$D$18,0))),0,1)</f>
        <v>0</v>
      </c>
      <c r="S63" s="61" t="str">
        <f t="shared" si="0"/>
        <v/>
      </c>
      <c r="T63" s="61" t="str">
        <f t="shared" si="1"/>
        <v/>
      </c>
      <c r="U63" s="5" t="str">
        <f t="shared" si="2"/>
        <v/>
      </c>
    </row>
    <row r="64" spans="1:21" ht="21.6" hidden="1" customHeight="1" x14ac:dyDescent="0.15">
      <c r="A64" s="316">
        <f>'1-2'!A64</f>
        <v>0</v>
      </c>
      <c r="B64" s="317">
        <f>'1-2'!B64</f>
        <v>0</v>
      </c>
      <c r="C64" s="318">
        <f>'1-2'!C64</f>
        <v>0</v>
      </c>
      <c r="D64" s="209">
        <v>61</v>
      </c>
      <c r="E64" s="268">
        <f>'2-2'!E64</f>
        <v>0</v>
      </c>
      <c r="F64" s="269">
        <f>'2-2'!F64</f>
        <v>0</v>
      </c>
      <c r="G64" s="181">
        <f>'2-2'!G64</f>
        <v>0</v>
      </c>
      <c r="H64" s="270">
        <f>'2-2'!H64</f>
        <v>0</v>
      </c>
      <c r="I64" s="270">
        <f>'2-2'!I64</f>
        <v>0</v>
      </c>
      <c r="J64" s="319">
        <f>'2-2'!J64</f>
        <v>0</v>
      </c>
      <c r="K64" s="320">
        <f>'2-2'!K64</f>
        <v>0</v>
      </c>
      <c r="L64" s="181">
        <f>'2-2'!L64</f>
        <v>0</v>
      </c>
      <c r="M64" s="270">
        <f>'2-2'!M64</f>
        <v>0</v>
      </c>
      <c r="N64" s="270">
        <f>'2-2'!N64</f>
        <v>0</v>
      </c>
      <c r="O64" s="288">
        <f t="shared" si="3"/>
        <v>0</v>
      </c>
      <c r="P64" s="321">
        <f>'2-2'!P64</f>
        <v>0</v>
      </c>
      <c r="Q64" s="322">
        <f>'2-2'!Q64</f>
        <v>0</v>
      </c>
      <c r="R64" s="24">
        <f>IF(AND(ISNA(MATCH($D64,'随時②-2'!$D$4:$D$18,0)),ISNA(MATCH($D64,'随時③-2'!$D$4:$D$18,0))),0,1)</f>
        <v>0</v>
      </c>
      <c r="S64" s="61" t="str">
        <f t="shared" si="0"/>
        <v/>
      </c>
      <c r="T64" s="61" t="str">
        <f t="shared" si="1"/>
        <v/>
      </c>
      <c r="U64" s="5" t="str">
        <f t="shared" si="2"/>
        <v/>
      </c>
    </row>
    <row r="65" spans="1:21" ht="21.6" hidden="1" customHeight="1" x14ac:dyDescent="0.15">
      <c r="A65" s="316">
        <f>'1-2'!A65</f>
        <v>0</v>
      </c>
      <c r="B65" s="317">
        <f>'1-2'!B65</f>
        <v>0</v>
      </c>
      <c r="C65" s="318">
        <f>'1-2'!C65</f>
        <v>0</v>
      </c>
      <c r="D65" s="209">
        <v>62</v>
      </c>
      <c r="E65" s="268">
        <f>'2-2'!E65</f>
        <v>0</v>
      </c>
      <c r="F65" s="269">
        <f>'2-2'!F65</f>
        <v>0</v>
      </c>
      <c r="G65" s="181">
        <f>'2-2'!G65</f>
        <v>0</v>
      </c>
      <c r="H65" s="270">
        <f>'2-2'!H65</f>
        <v>0</v>
      </c>
      <c r="I65" s="270">
        <f>'2-2'!I65</f>
        <v>0</v>
      </c>
      <c r="J65" s="319">
        <f>'2-2'!J65</f>
        <v>0</v>
      </c>
      <c r="K65" s="320">
        <f>'2-2'!K65</f>
        <v>0</v>
      </c>
      <c r="L65" s="181">
        <f>'2-2'!L65</f>
        <v>0</v>
      </c>
      <c r="M65" s="270">
        <f>'2-2'!M65</f>
        <v>0</v>
      </c>
      <c r="N65" s="270">
        <f>'2-2'!N65</f>
        <v>0</v>
      </c>
      <c r="O65" s="288">
        <f t="shared" si="3"/>
        <v>0</v>
      </c>
      <c r="P65" s="321">
        <f>'2-2'!P65</f>
        <v>0</v>
      </c>
      <c r="Q65" s="322">
        <f>'2-2'!Q65</f>
        <v>0</v>
      </c>
      <c r="R65" s="24">
        <f>IF(AND(ISNA(MATCH($D65,'随時②-2'!$D$4:$D$18,0)),ISNA(MATCH($D65,'随時③-2'!$D$4:$D$18,0))),0,1)</f>
        <v>0</v>
      </c>
      <c r="S65" s="61" t="str">
        <f t="shared" si="0"/>
        <v/>
      </c>
      <c r="T65" s="61" t="str">
        <f t="shared" si="1"/>
        <v/>
      </c>
      <c r="U65" s="5" t="str">
        <f t="shared" si="2"/>
        <v/>
      </c>
    </row>
    <row r="66" spans="1:21" ht="21.6" hidden="1" customHeight="1" x14ac:dyDescent="0.15">
      <c r="A66" s="316">
        <f>'1-2'!A66</f>
        <v>0</v>
      </c>
      <c r="B66" s="317">
        <f>'1-2'!B66</f>
        <v>0</v>
      </c>
      <c r="C66" s="318">
        <f>'1-2'!C66</f>
        <v>0</v>
      </c>
      <c r="D66" s="209">
        <v>63</v>
      </c>
      <c r="E66" s="268">
        <f>'2-2'!E66</f>
        <v>0</v>
      </c>
      <c r="F66" s="269">
        <f>'2-2'!F66</f>
        <v>0</v>
      </c>
      <c r="G66" s="181">
        <f>'2-2'!G66</f>
        <v>0</v>
      </c>
      <c r="H66" s="270">
        <f>'2-2'!H66</f>
        <v>0</v>
      </c>
      <c r="I66" s="270">
        <f>'2-2'!I66</f>
        <v>0</v>
      </c>
      <c r="J66" s="319">
        <f>'2-2'!J66</f>
        <v>0</v>
      </c>
      <c r="K66" s="320">
        <f>'2-2'!K66</f>
        <v>0</v>
      </c>
      <c r="L66" s="181">
        <f>'2-2'!L66</f>
        <v>0</v>
      </c>
      <c r="M66" s="270">
        <f>'2-2'!M66</f>
        <v>0</v>
      </c>
      <c r="N66" s="270">
        <f>'2-2'!N66</f>
        <v>0</v>
      </c>
      <c r="O66" s="288">
        <f t="shared" si="3"/>
        <v>0</v>
      </c>
      <c r="P66" s="321">
        <f>'2-2'!P66</f>
        <v>0</v>
      </c>
      <c r="Q66" s="322">
        <f>'2-2'!Q66</f>
        <v>0</v>
      </c>
      <c r="R66" s="24">
        <f>IF(AND(ISNA(MATCH($D66,'随時②-2'!$D$4:$D$18,0)),ISNA(MATCH($D66,'随時③-2'!$D$4:$D$18,0))),0,1)</f>
        <v>0</v>
      </c>
      <c r="S66" s="61" t="str">
        <f t="shared" si="0"/>
        <v/>
      </c>
      <c r="T66" s="61" t="str">
        <f t="shared" si="1"/>
        <v/>
      </c>
      <c r="U66" s="5" t="str">
        <f t="shared" si="2"/>
        <v/>
      </c>
    </row>
    <row r="67" spans="1:21" ht="21.6" hidden="1" customHeight="1" x14ac:dyDescent="0.15">
      <c r="A67" s="316">
        <f>'1-2'!A67</f>
        <v>0</v>
      </c>
      <c r="B67" s="317">
        <f>'1-2'!B67</f>
        <v>0</v>
      </c>
      <c r="C67" s="318">
        <f>'1-2'!C67</f>
        <v>0</v>
      </c>
      <c r="D67" s="209">
        <v>64</v>
      </c>
      <c r="E67" s="268">
        <f>'2-2'!E67</f>
        <v>0</v>
      </c>
      <c r="F67" s="269">
        <f>'2-2'!F67</f>
        <v>0</v>
      </c>
      <c r="G67" s="181">
        <f>'2-2'!G67</f>
        <v>0</v>
      </c>
      <c r="H67" s="270">
        <f>'2-2'!H67</f>
        <v>0</v>
      </c>
      <c r="I67" s="270">
        <f>'2-2'!I67</f>
        <v>0</v>
      </c>
      <c r="J67" s="319">
        <f>'2-2'!J67</f>
        <v>0</v>
      </c>
      <c r="K67" s="320">
        <f>'2-2'!K67</f>
        <v>0</v>
      </c>
      <c r="L67" s="181">
        <f>'2-2'!L67</f>
        <v>0</v>
      </c>
      <c r="M67" s="270">
        <f>'2-2'!M67</f>
        <v>0</v>
      </c>
      <c r="N67" s="270">
        <f>'2-2'!N67</f>
        <v>0</v>
      </c>
      <c r="O67" s="288">
        <f t="shared" si="3"/>
        <v>0</v>
      </c>
      <c r="P67" s="321">
        <f>'2-2'!P67</f>
        <v>0</v>
      </c>
      <c r="Q67" s="322">
        <f>'2-2'!Q67</f>
        <v>0</v>
      </c>
      <c r="R67" s="24">
        <f>IF(AND(ISNA(MATCH($D67,'随時②-2'!$D$4:$D$18,0)),ISNA(MATCH($D67,'随時③-2'!$D$4:$D$18,0))),0,1)</f>
        <v>0</v>
      </c>
      <c r="S67" s="61" t="str">
        <f t="shared" si="0"/>
        <v/>
      </c>
      <c r="T67" s="61" t="str">
        <f t="shared" si="1"/>
        <v/>
      </c>
      <c r="U67" s="5" t="str">
        <f t="shared" si="2"/>
        <v/>
      </c>
    </row>
    <row r="68" spans="1:21" ht="21.6" hidden="1" customHeight="1" x14ac:dyDescent="0.15">
      <c r="A68" s="316">
        <f>'1-2'!A68</f>
        <v>0</v>
      </c>
      <c r="B68" s="317">
        <f>'1-2'!B68</f>
        <v>0</v>
      </c>
      <c r="C68" s="318">
        <f>'1-2'!C68</f>
        <v>0</v>
      </c>
      <c r="D68" s="209">
        <v>65</v>
      </c>
      <c r="E68" s="268">
        <f>'2-2'!E68</f>
        <v>0</v>
      </c>
      <c r="F68" s="269">
        <f>'2-2'!F68</f>
        <v>0</v>
      </c>
      <c r="G68" s="181">
        <f>'2-2'!G68</f>
        <v>0</v>
      </c>
      <c r="H68" s="270">
        <f>'2-2'!H68</f>
        <v>0</v>
      </c>
      <c r="I68" s="270">
        <f>'2-2'!I68</f>
        <v>0</v>
      </c>
      <c r="J68" s="319">
        <f>'2-2'!J68</f>
        <v>0</v>
      </c>
      <c r="K68" s="320">
        <f>'2-2'!K68</f>
        <v>0</v>
      </c>
      <c r="L68" s="181">
        <f>'2-2'!L68</f>
        <v>0</v>
      </c>
      <c r="M68" s="270">
        <f>'2-2'!M68</f>
        <v>0</v>
      </c>
      <c r="N68" s="270">
        <f>'2-2'!N68</f>
        <v>0</v>
      </c>
      <c r="O68" s="288">
        <f t="shared" si="3"/>
        <v>0</v>
      </c>
      <c r="P68" s="321">
        <f>'2-2'!P68</f>
        <v>0</v>
      </c>
      <c r="Q68" s="322">
        <f>'2-2'!Q68</f>
        <v>0</v>
      </c>
      <c r="R68" s="24">
        <f>IF(AND(ISNA(MATCH($D68,'随時②-2'!$D$4:$D$18,0)),ISNA(MATCH($D68,'随時③-2'!$D$4:$D$18,0))),0,1)</f>
        <v>0</v>
      </c>
      <c r="S68" s="61" t="str">
        <f t="shared" ref="S68:S131" si="4">IF(P68="◎",J68,"")</f>
        <v/>
      </c>
      <c r="T68" s="61" t="str">
        <f t="shared" ref="T68:T131" si="5">IF(P68="◎",O68,"")</f>
        <v/>
      </c>
      <c r="U68" s="5" t="str">
        <f t="shared" si="2"/>
        <v/>
      </c>
    </row>
    <row r="69" spans="1:21" ht="21.6" hidden="1" customHeight="1" x14ac:dyDescent="0.15">
      <c r="A69" s="316">
        <f>'1-2'!A69</f>
        <v>0</v>
      </c>
      <c r="B69" s="317">
        <f>'1-2'!B69</f>
        <v>0</v>
      </c>
      <c r="C69" s="318">
        <f>'1-2'!C69</f>
        <v>0</v>
      </c>
      <c r="D69" s="209">
        <v>66</v>
      </c>
      <c r="E69" s="268">
        <f>'2-2'!E69</f>
        <v>0</v>
      </c>
      <c r="F69" s="269">
        <f>'2-2'!F69</f>
        <v>0</v>
      </c>
      <c r="G69" s="181">
        <f>'2-2'!G69</f>
        <v>0</v>
      </c>
      <c r="H69" s="270">
        <f>'2-2'!H69</f>
        <v>0</v>
      </c>
      <c r="I69" s="270">
        <f>'2-2'!I69</f>
        <v>0</v>
      </c>
      <c r="J69" s="319">
        <f>'2-2'!J69</f>
        <v>0</v>
      </c>
      <c r="K69" s="320">
        <f>'2-2'!K69</f>
        <v>0</v>
      </c>
      <c r="L69" s="181">
        <f>'2-2'!L69</f>
        <v>0</v>
      </c>
      <c r="M69" s="270">
        <f>'2-2'!M69</f>
        <v>0</v>
      </c>
      <c r="N69" s="270">
        <f>'2-2'!N69</f>
        <v>0</v>
      </c>
      <c r="O69" s="288">
        <f t="shared" si="3"/>
        <v>0</v>
      </c>
      <c r="P69" s="321">
        <f>'2-2'!P69</f>
        <v>0</v>
      </c>
      <c r="Q69" s="322">
        <f>'2-2'!Q69</f>
        <v>0</v>
      </c>
      <c r="R69" s="24">
        <f>IF(AND(ISNA(MATCH($D69,'随時②-2'!$D$4:$D$18,0)),ISNA(MATCH($D69,'随時③-2'!$D$4:$D$18,0))),0,1)</f>
        <v>0</v>
      </c>
      <c r="S69" s="61" t="str">
        <f t="shared" si="4"/>
        <v/>
      </c>
      <c r="T69" s="61" t="str">
        <f t="shared" si="5"/>
        <v/>
      </c>
      <c r="U69" s="5" t="str">
        <f t="shared" ref="U69:U132" si="6">IF($E69=0,"",VLOOKUP($E69,$V$5:$X$13,2))</f>
        <v/>
      </c>
    </row>
    <row r="70" spans="1:21" ht="21.6" hidden="1" customHeight="1" x14ac:dyDescent="0.15">
      <c r="A70" s="316">
        <f>'1-2'!A70</f>
        <v>0</v>
      </c>
      <c r="B70" s="317">
        <f>'1-2'!B70</f>
        <v>0</v>
      </c>
      <c r="C70" s="318">
        <f>'1-2'!C70</f>
        <v>0</v>
      </c>
      <c r="D70" s="209">
        <v>67</v>
      </c>
      <c r="E70" s="268">
        <f>'2-2'!E70</f>
        <v>0</v>
      </c>
      <c r="F70" s="269">
        <f>'2-2'!F70</f>
        <v>0</v>
      </c>
      <c r="G70" s="181">
        <f>'2-2'!G70</f>
        <v>0</v>
      </c>
      <c r="H70" s="270">
        <f>'2-2'!H70</f>
        <v>0</v>
      </c>
      <c r="I70" s="270">
        <f>'2-2'!I70</f>
        <v>0</v>
      </c>
      <c r="J70" s="319">
        <f>'2-2'!J70</f>
        <v>0</v>
      </c>
      <c r="K70" s="320">
        <f>'2-2'!K70</f>
        <v>0</v>
      </c>
      <c r="L70" s="181">
        <f>'2-2'!L70</f>
        <v>0</v>
      </c>
      <c r="M70" s="270">
        <f>'2-2'!M70</f>
        <v>0</v>
      </c>
      <c r="N70" s="270">
        <f>'2-2'!N70</f>
        <v>0</v>
      </c>
      <c r="O70" s="288">
        <f t="shared" ref="O70:O103" si="7">L70*M70*N70</f>
        <v>0</v>
      </c>
      <c r="P70" s="321">
        <f>'2-2'!P70</f>
        <v>0</v>
      </c>
      <c r="Q70" s="322">
        <f>'2-2'!Q70</f>
        <v>0</v>
      </c>
      <c r="R70" s="24">
        <f>IF(AND(ISNA(MATCH($D70,'随時②-2'!$D$4:$D$18,0)),ISNA(MATCH($D70,'随時③-2'!$D$4:$D$18,0))),0,1)</f>
        <v>0</v>
      </c>
      <c r="S70" s="61" t="str">
        <f t="shared" si="4"/>
        <v/>
      </c>
      <c r="T70" s="61" t="str">
        <f t="shared" si="5"/>
        <v/>
      </c>
      <c r="U70" s="5" t="str">
        <f t="shared" si="6"/>
        <v/>
      </c>
    </row>
    <row r="71" spans="1:21" ht="21.6" hidden="1" customHeight="1" x14ac:dyDescent="0.15">
      <c r="A71" s="316">
        <f>'1-2'!A71</f>
        <v>0</v>
      </c>
      <c r="B71" s="317">
        <f>'1-2'!B71</f>
        <v>0</v>
      </c>
      <c r="C71" s="318">
        <f>'1-2'!C71</f>
        <v>0</v>
      </c>
      <c r="D71" s="209">
        <v>68</v>
      </c>
      <c r="E71" s="268">
        <f>'2-2'!E71</f>
        <v>0</v>
      </c>
      <c r="F71" s="269">
        <f>'2-2'!F71</f>
        <v>0</v>
      </c>
      <c r="G71" s="181">
        <f>'2-2'!G71</f>
        <v>0</v>
      </c>
      <c r="H71" s="270">
        <f>'2-2'!H71</f>
        <v>0</v>
      </c>
      <c r="I71" s="270">
        <f>'2-2'!I71</f>
        <v>0</v>
      </c>
      <c r="J71" s="319">
        <f>'2-2'!J71</f>
        <v>0</v>
      </c>
      <c r="K71" s="320">
        <f>'2-2'!K71</f>
        <v>0</v>
      </c>
      <c r="L71" s="181">
        <f>'2-2'!L71</f>
        <v>0</v>
      </c>
      <c r="M71" s="270">
        <f>'2-2'!M71</f>
        <v>0</v>
      </c>
      <c r="N71" s="270">
        <f>'2-2'!N71</f>
        <v>0</v>
      </c>
      <c r="O71" s="288">
        <f t="shared" si="7"/>
        <v>0</v>
      </c>
      <c r="P71" s="321">
        <f>'2-2'!P71</f>
        <v>0</v>
      </c>
      <c r="Q71" s="322">
        <f>'2-2'!Q71</f>
        <v>0</v>
      </c>
      <c r="R71" s="24">
        <f>IF(AND(ISNA(MATCH($D71,'随時②-2'!$D$4:$D$18,0)),ISNA(MATCH($D71,'随時③-2'!$D$4:$D$18,0))),0,1)</f>
        <v>0</v>
      </c>
      <c r="S71" s="61" t="str">
        <f t="shared" si="4"/>
        <v/>
      </c>
      <c r="T71" s="61" t="str">
        <f t="shared" si="5"/>
        <v/>
      </c>
      <c r="U71" s="5" t="str">
        <f t="shared" si="6"/>
        <v/>
      </c>
    </row>
    <row r="72" spans="1:21" ht="21.6" hidden="1" customHeight="1" x14ac:dyDescent="0.15">
      <c r="A72" s="316">
        <f>'1-2'!A72</f>
        <v>0</v>
      </c>
      <c r="B72" s="317">
        <f>'1-2'!B72</f>
        <v>0</v>
      </c>
      <c r="C72" s="318">
        <f>'1-2'!C72</f>
        <v>0</v>
      </c>
      <c r="D72" s="209">
        <v>69</v>
      </c>
      <c r="E72" s="268">
        <f>'2-2'!E72</f>
        <v>0</v>
      </c>
      <c r="F72" s="269">
        <f>'2-2'!F72</f>
        <v>0</v>
      </c>
      <c r="G72" s="181">
        <f>'2-2'!G72</f>
        <v>0</v>
      </c>
      <c r="H72" s="270">
        <f>'2-2'!H72</f>
        <v>0</v>
      </c>
      <c r="I72" s="270">
        <f>'2-2'!I72</f>
        <v>0</v>
      </c>
      <c r="J72" s="319">
        <f>'2-2'!J72</f>
        <v>0</v>
      </c>
      <c r="K72" s="320">
        <f>'2-2'!K72</f>
        <v>0</v>
      </c>
      <c r="L72" s="181">
        <f>'2-2'!L72</f>
        <v>0</v>
      </c>
      <c r="M72" s="270">
        <f>'2-2'!M72</f>
        <v>0</v>
      </c>
      <c r="N72" s="270">
        <f>'2-2'!N72</f>
        <v>0</v>
      </c>
      <c r="O72" s="288">
        <f t="shared" si="7"/>
        <v>0</v>
      </c>
      <c r="P72" s="321">
        <f>'2-2'!P72</f>
        <v>0</v>
      </c>
      <c r="Q72" s="322">
        <f>'2-2'!Q72</f>
        <v>0</v>
      </c>
      <c r="R72" s="24">
        <f>IF(AND(ISNA(MATCH($D72,'随時②-2'!$D$4:$D$18,0)),ISNA(MATCH($D72,'随時③-2'!$D$4:$D$18,0))),0,1)</f>
        <v>0</v>
      </c>
      <c r="S72" s="61" t="str">
        <f t="shared" si="4"/>
        <v/>
      </c>
      <c r="T72" s="61" t="str">
        <f t="shared" si="5"/>
        <v/>
      </c>
      <c r="U72" s="5" t="str">
        <f t="shared" si="6"/>
        <v/>
      </c>
    </row>
    <row r="73" spans="1:21" ht="21.6" hidden="1" customHeight="1" x14ac:dyDescent="0.15">
      <c r="A73" s="316">
        <f>'1-2'!A73</f>
        <v>0</v>
      </c>
      <c r="B73" s="317">
        <f>'1-2'!B73</f>
        <v>0</v>
      </c>
      <c r="C73" s="318">
        <f>'1-2'!C73</f>
        <v>0</v>
      </c>
      <c r="D73" s="209">
        <v>70</v>
      </c>
      <c r="E73" s="268">
        <f>'2-2'!E73</f>
        <v>0</v>
      </c>
      <c r="F73" s="269">
        <f>'2-2'!F73</f>
        <v>0</v>
      </c>
      <c r="G73" s="181">
        <f>'2-2'!G73</f>
        <v>0</v>
      </c>
      <c r="H73" s="270">
        <f>'2-2'!H73</f>
        <v>0</v>
      </c>
      <c r="I73" s="270">
        <f>'2-2'!I73</f>
        <v>0</v>
      </c>
      <c r="J73" s="319">
        <f>'2-2'!J73</f>
        <v>0</v>
      </c>
      <c r="K73" s="320">
        <f>'2-2'!K73</f>
        <v>0</v>
      </c>
      <c r="L73" s="181">
        <f>'2-2'!L73</f>
        <v>0</v>
      </c>
      <c r="M73" s="270">
        <f>'2-2'!M73</f>
        <v>0</v>
      </c>
      <c r="N73" s="270">
        <f>'2-2'!N73</f>
        <v>0</v>
      </c>
      <c r="O73" s="288">
        <f t="shared" si="7"/>
        <v>0</v>
      </c>
      <c r="P73" s="321">
        <f>'2-2'!P73</f>
        <v>0</v>
      </c>
      <c r="Q73" s="322">
        <f>'2-2'!Q73</f>
        <v>0</v>
      </c>
      <c r="R73" s="24">
        <f>IF(AND(ISNA(MATCH($D73,'随時②-2'!$D$4:$D$18,0)),ISNA(MATCH($D73,'随時③-2'!$D$4:$D$18,0))),0,1)</f>
        <v>0</v>
      </c>
      <c r="S73" s="61" t="str">
        <f t="shared" si="4"/>
        <v/>
      </c>
      <c r="T73" s="61" t="str">
        <f t="shared" si="5"/>
        <v/>
      </c>
      <c r="U73" s="5" t="str">
        <f t="shared" si="6"/>
        <v/>
      </c>
    </row>
    <row r="74" spans="1:21" ht="21.6" hidden="1" customHeight="1" x14ac:dyDescent="0.15">
      <c r="A74" s="316">
        <f>'1-2'!A74</f>
        <v>0</v>
      </c>
      <c r="B74" s="317">
        <f>'1-2'!B74</f>
        <v>0</v>
      </c>
      <c r="C74" s="318">
        <f>'1-2'!C74</f>
        <v>0</v>
      </c>
      <c r="D74" s="209">
        <v>71</v>
      </c>
      <c r="E74" s="268">
        <f>'2-2'!E74</f>
        <v>0</v>
      </c>
      <c r="F74" s="269">
        <f>'2-2'!F74</f>
        <v>0</v>
      </c>
      <c r="G74" s="181">
        <f>'2-2'!G74</f>
        <v>0</v>
      </c>
      <c r="H74" s="270">
        <f>'2-2'!H74</f>
        <v>0</v>
      </c>
      <c r="I74" s="270">
        <f>'2-2'!I74</f>
        <v>0</v>
      </c>
      <c r="J74" s="319">
        <f>'2-2'!J74</f>
        <v>0</v>
      </c>
      <c r="K74" s="320">
        <f>'2-2'!K74</f>
        <v>0</v>
      </c>
      <c r="L74" s="181">
        <f>'2-2'!L74</f>
        <v>0</v>
      </c>
      <c r="M74" s="270">
        <f>'2-2'!M74</f>
        <v>0</v>
      </c>
      <c r="N74" s="270">
        <f>'2-2'!N74</f>
        <v>0</v>
      </c>
      <c r="O74" s="288">
        <f t="shared" si="7"/>
        <v>0</v>
      </c>
      <c r="P74" s="321">
        <f>'2-2'!P74</f>
        <v>0</v>
      </c>
      <c r="Q74" s="322">
        <f>'2-2'!Q74</f>
        <v>0</v>
      </c>
      <c r="R74" s="24">
        <f>IF(AND(ISNA(MATCH($D74,'随時②-2'!$D$4:$D$18,0)),ISNA(MATCH($D74,'随時③-2'!$D$4:$D$18,0))),0,1)</f>
        <v>0</v>
      </c>
      <c r="S74" s="61" t="str">
        <f t="shared" si="4"/>
        <v/>
      </c>
      <c r="T74" s="61" t="str">
        <f t="shared" si="5"/>
        <v/>
      </c>
      <c r="U74" s="5" t="str">
        <f t="shared" si="6"/>
        <v/>
      </c>
    </row>
    <row r="75" spans="1:21" ht="21.6" hidden="1" customHeight="1" x14ac:dyDescent="0.15">
      <c r="A75" s="316">
        <f>'1-2'!A75</f>
        <v>0</v>
      </c>
      <c r="B75" s="317">
        <f>'1-2'!B75</f>
        <v>0</v>
      </c>
      <c r="C75" s="318">
        <f>'1-2'!C75</f>
        <v>0</v>
      </c>
      <c r="D75" s="209">
        <v>72</v>
      </c>
      <c r="E75" s="268">
        <f>'2-2'!E75</f>
        <v>0</v>
      </c>
      <c r="F75" s="269">
        <f>'2-2'!F75</f>
        <v>0</v>
      </c>
      <c r="G75" s="181">
        <f>'2-2'!G75</f>
        <v>0</v>
      </c>
      <c r="H75" s="270">
        <f>'2-2'!H75</f>
        <v>0</v>
      </c>
      <c r="I75" s="270">
        <f>'2-2'!I75</f>
        <v>0</v>
      </c>
      <c r="J75" s="319">
        <f>'2-2'!J75</f>
        <v>0</v>
      </c>
      <c r="K75" s="320">
        <f>'2-2'!K75</f>
        <v>0</v>
      </c>
      <c r="L75" s="181">
        <f>'2-2'!L75</f>
        <v>0</v>
      </c>
      <c r="M75" s="270">
        <f>'2-2'!M75</f>
        <v>0</v>
      </c>
      <c r="N75" s="270">
        <f>'2-2'!N75</f>
        <v>0</v>
      </c>
      <c r="O75" s="288">
        <f t="shared" si="7"/>
        <v>0</v>
      </c>
      <c r="P75" s="321">
        <f>'2-2'!P75</f>
        <v>0</v>
      </c>
      <c r="Q75" s="322">
        <f>'2-2'!Q75</f>
        <v>0</v>
      </c>
      <c r="R75" s="24">
        <f>IF(AND(ISNA(MATCH($D75,'随時②-2'!$D$4:$D$18,0)),ISNA(MATCH($D75,'随時③-2'!$D$4:$D$18,0))),0,1)</f>
        <v>0</v>
      </c>
      <c r="S75" s="61" t="str">
        <f t="shared" si="4"/>
        <v/>
      </c>
      <c r="T75" s="61" t="str">
        <f t="shared" si="5"/>
        <v/>
      </c>
      <c r="U75" s="5" t="str">
        <f t="shared" si="6"/>
        <v/>
      </c>
    </row>
    <row r="76" spans="1:21" ht="21.6" hidden="1" customHeight="1" x14ac:dyDescent="0.15">
      <c r="A76" s="316">
        <f>'1-2'!A76</f>
        <v>0</v>
      </c>
      <c r="B76" s="317">
        <f>'1-2'!B76</f>
        <v>0</v>
      </c>
      <c r="C76" s="318">
        <f>'1-2'!C76</f>
        <v>0</v>
      </c>
      <c r="D76" s="209">
        <v>73</v>
      </c>
      <c r="E76" s="268">
        <f>'2-2'!E76</f>
        <v>0</v>
      </c>
      <c r="F76" s="269">
        <f>'2-2'!F76</f>
        <v>0</v>
      </c>
      <c r="G76" s="181">
        <f>'2-2'!G76</f>
        <v>0</v>
      </c>
      <c r="H76" s="270">
        <f>'2-2'!H76</f>
        <v>0</v>
      </c>
      <c r="I76" s="270">
        <f>'2-2'!I76</f>
        <v>0</v>
      </c>
      <c r="J76" s="319">
        <f>'2-2'!J76</f>
        <v>0</v>
      </c>
      <c r="K76" s="320">
        <f>'2-2'!K76</f>
        <v>0</v>
      </c>
      <c r="L76" s="181">
        <f>'2-2'!L76</f>
        <v>0</v>
      </c>
      <c r="M76" s="270">
        <f>'2-2'!M76</f>
        <v>0</v>
      </c>
      <c r="N76" s="270">
        <f>'2-2'!N76</f>
        <v>0</v>
      </c>
      <c r="O76" s="288">
        <f t="shared" si="7"/>
        <v>0</v>
      </c>
      <c r="P76" s="321">
        <f>'2-2'!P76</f>
        <v>0</v>
      </c>
      <c r="Q76" s="322">
        <f>'2-2'!Q76</f>
        <v>0</v>
      </c>
      <c r="R76" s="24">
        <f>IF(AND(ISNA(MATCH($D76,'随時②-2'!$D$4:$D$18,0)),ISNA(MATCH($D76,'随時③-2'!$D$4:$D$18,0))),0,1)</f>
        <v>0</v>
      </c>
      <c r="S76" s="61" t="str">
        <f t="shared" si="4"/>
        <v/>
      </c>
      <c r="T76" s="61" t="str">
        <f t="shared" si="5"/>
        <v/>
      </c>
      <c r="U76" s="5" t="str">
        <f t="shared" si="6"/>
        <v/>
      </c>
    </row>
    <row r="77" spans="1:21" ht="21.6" hidden="1" customHeight="1" x14ac:dyDescent="0.15">
      <c r="A77" s="316">
        <f>'1-2'!A77</f>
        <v>0</v>
      </c>
      <c r="B77" s="317">
        <f>'1-2'!B77</f>
        <v>0</v>
      </c>
      <c r="C77" s="318">
        <f>'1-2'!C77</f>
        <v>0</v>
      </c>
      <c r="D77" s="209">
        <v>74</v>
      </c>
      <c r="E77" s="268">
        <f>'2-2'!E77</f>
        <v>0</v>
      </c>
      <c r="F77" s="269">
        <f>'2-2'!F77</f>
        <v>0</v>
      </c>
      <c r="G77" s="181">
        <f>'2-2'!G77</f>
        <v>0</v>
      </c>
      <c r="H77" s="270">
        <f>'2-2'!H77</f>
        <v>0</v>
      </c>
      <c r="I77" s="270">
        <f>'2-2'!I77</f>
        <v>0</v>
      </c>
      <c r="J77" s="319">
        <f>'2-2'!J77</f>
        <v>0</v>
      </c>
      <c r="K77" s="320">
        <f>'2-2'!K77</f>
        <v>0</v>
      </c>
      <c r="L77" s="181">
        <f>'2-2'!L77</f>
        <v>0</v>
      </c>
      <c r="M77" s="270">
        <f>'2-2'!M77</f>
        <v>0</v>
      </c>
      <c r="N77" s="270">
        <f>'2-2'!N77</f>
        <v>0</v>
      </c>
      <c r="O77" s="288">
        <f t="shared" si="7"/>
        <v>0</v>
      </c>
      <c r="P77" s="321">
        <f>'2-2'!P77</f>
        <v>0</v>
      </c>
      <c r="Q77" s="322">
        <f>'2-2'!Q77</f>
        <v>0</v>
      </c>
      <c r="R77" s="24">
        <f>IF(AND(ISNA(MATCH($D77,'随時②-2'!$D$4:$D$18,0)),ISNA(MATCH($D77,'随時③-2'!$D$4:$D$18,0))),0,1)</f>
        <v>0</v>
      </c>
      <c r="S77" s="61" t="str">
        <f t="shared" si="4"/>
        <v/>
      </c>
      <c r="T77" s="61" t="str">
        <f t="shared" si="5"/>
        <v/>
      </c>
      <c r="U77" s="5" t="str">
        <f t="shared" si="6"/>
        <v/>
      </c>
    </row>
    <row r="78" spans="1:21" ht="21.6" hidden="1" customHeight="1" x14ac:dyDescent="0.15">
      <c r="A78" s="316">
        <f>'1-2'!A78</f>
        <v>0</v>
      </c>
      <c r="B78" s="317">
        <f>'1-2'!B78</f>
        <v>0</v>
      </c>
      <c r="C78" s="318">
        <f>'1-2'!C78</f>
        <v>0</v>
      </c>
      <c r="D78" s="209">
        <v>75</v>
      </c>
      <c r="E78" s="268">
        <f>'2-2'!E78</f>
        <v>0</v>
      </c>
      <c r="F78" s="269">
        <f>'2-2'!F78</f>
        <v>0</v>
      </c>
      <c r="G78" s="181">
        <f>'2-2'!G78</f>
        <v>0</v>
      </c>
      <c r="H78" s="270">
        <f>'2-2'!H78</f>
        <v>0</v>
      </c>
      <c r="I78" s="270">
        <f>'2-2'!I78</f>
        <v>0</v>
      </c>
      <c r="J78" s="319">
        <f>'2-2'!J78</f>
        <v>0</v>
      </c>
      <c r="K78" s="320">
        <f>'2-2'!K78</f>
        <v>0</v>
      </c>
      <c r="L78" s="181">
        <f>'2-2'!L78</f>
        <v>0</v>
      </c>
      <c r="M78" s="270">
        <f>'2-2'!M78</f>
        <v>0</v>
      </c>
      <c r="N78" s="270">
        <f>'2-2'!N78</f>
        <v>0</v>
      </c>
      <c r="O78" s="288">
        <f t="shared" si="7"/>
        <v>0</v>
      </c>
      <c r="P78" s="321">
        <f>'2-2'!P78</f>
        <v>0</v>
      </c>
      <c r="Q78" s="322">
        <f>'2-2'!Q78</f>
        <v>0</v>
      </c>
      <c r="R78" s="24">
        <f>IF(AND(ISNA(MATCH($D78,'随時②-2'!$D$4:$D$18,0)),ISNA(MATCH($D78,'随時③-2'!$D$4:$D$18,0))),0,1)</f>
        <v>0</v>
      </c>
      <c r="S78" s="61" t="str">
        <f t="shared" si="4"/>
        <v/>
      </c>
      <c r="T78" s="61" t="str">
        <f t="shared" si="5"/>
        <v/>
      </c>
      <c r="U78" s="5" t="str">
        <f t="shared" si="6"/>
        <v/>
      </c>
    </row>
    <row r="79" spans="1:21" ht="21.6" hidden="1" customHeight="1" x14ac:dyDescent="0.15">
      <c r="A79" s="316">
        <f>'1-2'!A79</f>
        <v>0</v>
      </c>
      <c r="B79" s="317">
        <f>'1-2'!B79</f>
        <v>0</v>
      </c>
      <c r="C79" s="318">
        <f>'1-2'!C79</f>
        <v>0</v>
      </c>
      <c r="D79" s="209">
        <v>76</v>
      </c>
      <c r="E79" s="268">
        <f>'2-2'!E79</f>
        <v>0</v>
      </c>
      <c r="F79" s="269">
        <f>'2-2'!F79</f>
        <v>0</v>
      </c>
      <c r="G79" s="181">
        <f>'2-2'!G79</f>
        <v>0</v>
      </c>
      <c r="H79" s="270">
        <f>'2-2'!H79</f>
        <v>0</v>
      </c>
      <c r="I79" s="270">
        <f>'2-2'!I79</f>
        <v>0</v>
      </c>
      <c r="J79" s="319">
        <f>'2-2'!J79</f>
        <v>0</v>
      </c>
      <c r="K79" s="320">
        <f>'2-2'!K79</f>
        <v>0</v>
      </c>
      <c r="L79" s="181">
        <f>'2-2'!L79</f>
        <v>0</v>
      </c>
      <c r="M79" s="270">
        <f>'2-2'!M79</f>
        <v>0</v>
      </c>
      <c r="N79" s="270">
        <f>'2-2'!N79</f>
        <v>0</v>
      </c>
      <c r="O79" s="288">
        <f t="shared" si="7"/>
        <v>0</v>
      </c>
      <c r="P79" s="321">
        <f>'2-2'!P79</f>
        <v>0</v>
      </c>
      <c r="Q79" s="322">
        <f>'2-2'!Q79</f>
        <v>0</v>
      </c>
      <c r="R79" s="24">
        <f>IF(AND(ISNA(MATCH($D79,'随時②-2'!$D$4:$D$18,0)),ISNA(MATCH($D79,'随時③-2'!$D$4:$D$18,0))),0,1)</f>
        <v>0</v>
      </c>
      <c r="S79" s="61" t="str">
        <f t="shared" si="4"/>
        <v/>
      </c>
      <c r="T79" s="61" t="str">
        <f t="shared" si="5"/>
        <v/>
      </c>
      <c r="U79" s="5" t="str">
        <f t="shared" si="6"/>
        <v/>
      </c>
    </row>
    <row r="80" spans="1:21" ht="21.6" hidden="1" customHeight="1" x14ac:dyDescent="0.15">
      <c r="A80" s="316">
        <f>'1-2'!A80</f>
        <v>0</v>
      </c>
      <c r="B80" s="317">
        <f>'1-2'!B80</f>
        <v>0</v>
      </c>
      <c r="C80" s="318">
        <f>'1-2'!C80</f>
        <v>0</v>
      </c>
      <c r="D80" s="209">
        <v>77</v>
      </c>
      <c r="E80" s="268">
        <f>'2-2'!E80</f>
        <v>0</v>
      </c>
      <c r="F80" s="269">
        <f>'2-2'!F80</f>
        <v>0</v>
      </c>
      <c r="G80" s="181">
        <f>'2-2'!G80</f>
        <v>0</v>
      </c>
      <c r="H80" s="270">
        <f>'2-2'!H80</f>
        <v>0</v>
      </c>
      <c r="I80" s="270">
        <f>'2-2'!I80</f>
        <v>0</v>
      </c>
      <c r="J80" s="319">
        <f>'2-2'!J80</f>
        <v>0</v>
      </c>
      <c r="K80" s="320">
        <f>'2-2'!K80</f>
        <v>0</v>
      </c>
      <c r="L80" s="181">
        <f>'2-2'!L80</f>
        <v>0</v>
      </c>
      <c r="M80" s="270">
        <f>'2-2'!M80</f>
        <v>0</v>
      </c>
      <c r="N80" s="270">
        <f>'2-2'!N80</f>
        <v>0</v>
      </c>
      <c r="O80" s="288">
        <f t="shared" si="7"/>
        <v>0</v>
      </c>
      <c r="P80" s="321">
        <f>'2-2'!P80</f>
        <v>0</v>
      </c>
      <c r="Q80" s="322">
        <f>'2-2'!Q80</f>
        <v>0</v>
      </c>
      <c r="R80" s="24">
        <f>IF(AND(ISNA(MATCH($D80,'随時②-2'!$D$4:$D$18,0)),ISNA(MATCH($D80,'随時③-2'!$D$4:$D$18,0))),0,1)</f>
        <v>0</v>
      </c>
      <c r="S80" s="61" t="str">
        <f t="shared" si="4"/>
        <v/>
      </c>
      <c r="T80" s="61" t="str">
        <f t="shared" si="5"/>
        <v/>
      </c>
      <c r="U80" s="5" t="str">
        <f t="shared" si="6"/>
        <v/>
      </c>
    </row>
    <row r="81" spans="1:21" ht="21.6" hidden="1" customHeight="1" x14ac:dyDescent="0.15">
      <c r="A81" s="316">
        <f>'1-2'!A81</f>
        <v>0</v>
      </c>
      <c r="B81" s="317">
        <f>'1-2'!B81</f>
        <v>0</v>
      </c>
      <c r="C81" s="318">
        <f>'1-2'!C81</f>
        <v>0</v>
      </c>
      <c r="D81" s="209">
        <v>78</v>
      </c>
      <c r="E81" s="268">
        <f>'2-2'!E81</f>
        <v>0</v>
      </c>
      <c r="F81" s="269">
        <f>'2-2'!F81</f>
        <v>0</v>
      </c>
      <c r="G81" s="181">
        <f>'2-2'!G81</f>
        <v>0</v>
      </c>
      <c r="H81" s="270">
        <f>'2-2'!H81</f>
        <v>0</v>
      </c>
      <c r="I81" s="270">
        <f>'2-2'!I81</f>
        <v>0</v>
      </c>
      <c r="J81" s="319">
        <f>'2-2'!J81</f>
        <v>0</v>
      </c>
      <c r="K81" s="320">
        <f>'2-2'!K81</f>
        <v>0</v>
      </c>
      <c r="L81" s="181">
        <f>'2-2'!L81</f>
        <v>0</v>
      </c>
      <c r="M81" s="270">
        <f>'2-2'!M81</f>
        <v>0</v>
      </c>
      <c r="N81" s="270">
        <f>'2-2'!N81</f>
        <v>0</v>
      </c>
      <c r="O81" s="288">
        <f t="shared" si="7"/>
        <v>0</v>
      </c>
      <c r="P81" s="321">
        <f>'2-2'!P81</f>
        <v>0</v>
      </c>
      <c r="Q81" s="322">
        <f>'2-2'!Q81</f>
        <v>0</v>
      </c>
      <c r="R81" s="24">
        <f>IF(AND(ISNA(MATCH($D81,'随時②-2'!$D$4:$D$18,0)),ISNA(MATCH($D81,'随時③-2'!$D$4:$D$18,0))),0,1)</f>
        <v>0</v>
      </c>
      <c r="S81" s="61" t="str">
        <f t="shared" si="4"/>
        <v/>
      </c>
      <c r="T81" s="61" t="str">
        <f t="shared" si="5"/>
        <v/>
      </c>
      <c r="U81" s="5" t="str">
        <f t="shared" si="6"/>
        <v/>
      </c>
    </row>
    <row r="82" spans="1:21" ht="21.6" hidden="1" customHeight="1" x14ac:dyDescent="0.15">
      <c r="A82" s="316">
        <f>'1-2'!A82</f>
        <v>0</v>
      </c>
      <c r="B82" s="317">
        <f>'1-2'!B82</f>
        <v>0</v>
      </c>
      <c r="C82" s="318">
        <f>'1-2'!C82</f>
        <v>0</v>
      </c>
      <c r="D82" s="209">
        <v>79</v>
      </c>
      <c r="E82" s="268">
        <f>'2-2'!E82</f>
        <v>0</v>
      </c>
      <c r="F82" s="269">
        <f>'2-2'!F82</f>
        <v>0</v>
      </c>
      <c r="G82" s="181">
        <f>'2-2'!G82</f>
        <v>0</v>
      </c>
      <c r="H82" s="270">
        <f>'2-2'!H82</f>
        <v>0</v>
      </c>
      <c r="I82" s="270">
        <f>'2-2'!I82</f>
        <v>0</v>
      </c>
      <c r="J82" s="319">
        <f>'2-2'!J82</f>
        <v>0</v>
      </c>
      <c r="K82" s="320">
        <f>'2-2'!K82</f>
        <v>0</v>
      </c>
      <c r="L82" s="181">
        <f>'2-2'!L82</f>
        <v>0</v>
      </c>
      <c r="M82" s="270">
        <f>'2-2'!M82</f>
        <v>0</v>
      </c>
      <c r="N82" s="270">
        <f>'2-2'!N82</f>
        <v>0</v>
      </c>
      <c r="O82" s="288">
        <f t="shared" si="7"/>
        <v>0</v>
      </c>
      <c r="P82" s="321">
        <f>'2-2'!P82</f>
        <v>0</v>
      </c>
      <c r="Q82" s="322">
        <f>'2-2'!Q82</f>
        <v>0</v>
      </c>
      <c r="R82" s="24">
        <f>IF(AND(ISNA(MATCH($D82,'随時②-2'!$D$4:$D$18,0)),ISNA(MATCH($D82,'随時③-2'!$D$4:$D$18,0))),0,1)</f>
        <v>0</v>
      </c>
      <c r="S82" s="61" t="str">
        <f t="shared" si="4"/>
        <v/>
      </c>
      <c r="T82" s="61" t="str">
        <f t="shared" si="5"/>
        <v/>
      </c>
      <c r="U82" s="5" t="str">
        <f t="shared" si="6"/>
        <v/>
      </c>
    </row>
    <row r="83" spans="1:21" ht="21.6" hidden="1" customHeight="1" x14ac:dyDescent="0.15">
      <c r="A83" s="316">
        <f>'1-2'!A83</f>
        <v>0</v>
      </c>
      <c r="B83" s="317">
        <f>'1-2'!B83</f>
        <v>0</v>
      </c>
      <c r="C83" s="318">
        <f>'1-2'!C83</f>
        <v>0</v>
      </c>
      <c r="D83" s="209">
        <v>80</v>
      </c>
      <c r="E83" s="268">
        <f>'2-2'!E83</f>
        <v>0</v>
      </c>
      <c r="F83" s="269">
        <f>'2-2'!F83</f>
        <v>0</v>
      </c>
      <c r="G83" s="181">
        <f>'2-2'!G83</f>
        <v>0</v>
      </c>
      <c r="H83" s="270">
        <f>'2-2'!H83</f>
        <v>0</v>
      </c>
      <c r="I83" s="270">
        <f>'2-2'!I83</f>
        <v>0</v>
      </c>
      <c r="J83" s="319">
        <f>'2-2'!J83</f>
        <v>0</v>
      </c>
      <c r="K83" s="320">
        <f>'2-2'!K83</f>
        <v>0</v>
      </c>
      <c r="L83" s="181">
        <f>'2-2'!L83</f>
        <v>0</v>
      </c>
      <c r="M83" s="270">
        <f>'2-2'!M83</f>
        <v>0</v>
      </c>
      <c r="N83" s="270">
        <f>'2-2'!N83</f>
        <v>0</v>
      </c>
      <c r="O83" s="288">
        <f t="shared" si="7"/>
        <v>0</v>
      </c>
      <c r="P83" s="321">
        <f>'2-2'!P83</f>
        <v>0</v>
      </c>
      <c r="Q83" s="322">
        <f>'2-2'!Q83</f>
        <v>0</v>
      </c>
      <c r="R83" s="24">
        <f>IF(AND(ISNA(MATCH($D83,'随時②-2'!$D$4:$D$18,0)),ISNA(MATCH($D83,'随時③-2'!$D$4:$D$18,0))),0,1)</f>
        <v>0</v>
      </c>
      <c r="S83" s="61" t="str">
        <f t="shared" si="4"/>
        <v/>
      </c>
      <c r="T83" s="61" t="str">
        <f t="shared" si="5"/>
        <v/>
      </c>
      <c r="U83" s="5" t="str">
        <f t="shared" si="6"/>
        <v/>
      </c>
    </row>
    <row r="84" spans="1:21" ht="21.6" hidden="1" customHeight="1" x14ac:dyDescent="0.15">
      <c r="A84" s="316">
        <f>'1-2'!A84</f>
        <v>0</v>
      </c>
      <c r="B84" s="317">
        <f>'1-2'!B84</f>
        <v>0</v>
      </c>
      <c r="C84" s="318">
        <f>'1-2'!C84</f>
        <v>0</v>
      </c>
      <c r="D84" s="209">
        <v>81</v>
      </c>
      <c r="E84" s="268">
        <f>'2-2'!E84</f>
        <v>0</v>
      </c>
      <c r="F84" s="269">
        <f>'2-2'!F84</f>
        <v>0</v>
      </c>
      <c r="G84" s="181">
        <f>'2-2'!G84</f>
        <v>0</v>
      </c>
      <c r="H84" s="270">
        <f>'2-2'!H84</f>
        <v>0</v>
      </c>
      <c r="I84" s="270">
        <f>'2-2'!I84</f>
        <v>0</v>
      </c>
      <c r="J84" s="319">
        <f>'2-2'!J84</f>
        <v>0</v>
      </c>
      <c r="K84" s="320">
        <f>'2-2'!K84</f>
        <v>0</v>
      </c>
      <c r="L84" s="181">
        <f>'2-2'!L84</f>
        <v>0</v>
      </c>
      <c r="M84" s="270">
        <f>'2-2'!M84</f>
        <v>0</v>
      </c>
      <c r="N84" s="270">
        <f>'2-2'!N84</f>
        <v>0</v>
      </c>
      <c r="O84" s="288">
        <f t="shared" si="7"/>
        <v>0</v>
      </c>
      <c r="P84" s="321">
        <f>'2-2'!P84</f>
        <v>0</v>
      </c>
      <c r="Q84" s="322">
        <f>'2-2'!Q84</f>
        <v>0</v>
      </c>
      <c r="R84" s="24">
        <f>IF(AND(ISNA(MATCH($D84,'随時②-2'!$D$4:$D$18,0)),ISNA(MATCH($D84,'随時③-2'!$D$4:$D$18,0))),0,1)</f>
        <v>0</v>
      </c>
      <c r="S84" s="61" t="str">
        <f t="shared" si="4"/>
        <v/>
      </c>
      <c r="T84" s="61" t="str">
        <f t="shared" si="5"/>
        <v/>
      </c>
      <c r="U84" s="5" t="str">
        <f t="shared" si="6"/>
        <v/>
      </c>
    </row>
    <row r="85" spans="1:21" ht="21.6" hidden="1" customHeight="1" x14ac:dyDescent="0.15">
      <c r="A85" s="316">
        <f>'1-2'!A85</f>
        <v>0</v>
      </c>
      <c r="B85" s="317">
        <f>'1-2'!B85</f>
        <v>0</v>
      </c>
      <c r="C85" s="318">
        <f>'1-2'!C85</f>
        <v>0</v>
      </c>
      <c r="D85" s="209">
        <v>82</v>
      </c>
      <c r="E85" s="268">
        <f>'2-2'!E85</f>
        <v>0</v>
      </c>
      <c r="F85" s="269">
        <f>'2-2'!F85</f>
        <v>0</v>
      </c>
      <c r="G85" s="181">
        <f>'2-2'!G85</f>
        <v>0</v>
      </c>
      <c r="H85" s="270">
        <f>'2-2'!H85</f>
        <v>0</v>
      </c>
      <c r="I85" s="270">
        <f>'2-2'!I85</f>
        <v>0</v>
      </c>
      <c r="J85" s="319">
        <f>'2-2'!J85</f>
        <v>0</v>
      </c>
      <c r="K85" s="320">
        <f>'2-2'!K85</f>
        <v>0</v>
      </c>
      <c r="L85" s="181">
        <f>'2-2'!L85</f>
        <v>0</v>
      </c>
      <c r="M85" s="270">
        <f>'2-2'!M85</f>
        <v>0</v>
      </c>
      <c r="N85" s="270">
        <f>'2-2'!N85</f>
        <v>0</v>
      </c>
      <c r="O85" s="288">
        <f t="shared" si="7"/>
        <v>0</v>
      </c>
      <c r="P85" s="321">
        <f>'2-2'!P85</f>
        <v>0</v>
      </c>
      <c r="Q85" s="322">
        <f>'2-2'!Q85</f>
        <v>0</v>
      </c>
      <c r="R85" s="24">
        <f>IF(AND(ISNA(MATCH($D85,'随時②-2'!$D$4:$D$18,0)),ISNA(MATCH($D85,'随時③-2'!$D$4:$D$18,0))),0,1)</f>
        <v>0</v>
      </c>
      <c r="S85" s="61" t="str">
        <f t="shared" si="4"/>
        <v/>
      </c>
      <c r="T85" s="61" t="str">
        <f t="shared" si="5"/>
        <v/>
      </c>
      <c r="U85" s="5" t="str">
        <f t="shared" si="6"/>
        <v/>
      </c>
    </row>
    <row r="86" spans="1:21" ht="21.6" hidden="1" customHeight="1" x14ac:dyDescent="0.15">
      <c r="A86" s="316">
        <f>'1-2'!A86</f>
        <v>0</v>
      </c>
      <c r="B86" s="317">
        <f>'1-2'!B86</f>
        <v>0</v>
      </c>
      <c r="C86" s="318">
        <f>'1-2'!C86</f>
        <v>0</v>
      </c>
      <c r="D86" s="209">
        <v>83</v>
      </c>
      <c r="E86" s="268">
        <f>'2-2'!E86</f>
        <v>0</v>
      </c>
      <c r="F86" s="269">
        <f>'2-2'!F86</f>
        <v>0</v>
      </c>
      <c r="G86" s="181">
        <f>'2-2'!G86</f>
        <v>0</v>
      </c>
      <c r="H86" s="270">
        <f>'2-2'!H86</f>
        <v>0</v>
      </c>
      <c r="I86" s="270">
        <f>'2-2'!I86</f>
        <v>0</v>
      </c>
      <c r="J86" s="319">
        <f>'2-2'!J86</f>
        <v>0</v>
      </c>
      <c r="K86" s="320">
        <f>'2-2'!K86</f>
        <v>0</v>
      </c>
      <c r="L86" s="181">
        <f>'2-2'!L86</f>
        <v>0</v>
      </c>
      <c r="M86" s="270">
        <f>'2-2'!M86</f>
        <v>0</v>
      </c>
      <c r="N86" s="270">
        <f>'2-2'!N86</f>
        <v>0</v>
      </c>
      <c r="O86" s="288">
        <f t="shared" si="7"/>
        <v>0</v>
      </c>
      <c r="P86" s="321">
        <f>'2-2'!P86</f>
        <v>0</v>
      </c>
      <c r="Q86" s="322">
        <f>'2-2'!Q86</f>
        <v>0</v>
      </c>
      <c r="R86" s="24">
        <f>IF(AND(ISNA(MATCH($D86,'随時②-2'!$D$4:$D$18,0)),ISNA(MATCH($D86,'随時③-2'!$D$4:$D$18,0))),0,1)</f>
        <v>0</v>
      </c>
      <c r="S86" s="61" t="str">
        <f t="shared" si="4"/>
        <v/>
      </c>
      <c r="T86" s="61" t="str">
        <f t="shared" si="5"/>
        <v/>
      </c>
      <c r="U86" s="5" t="str">
        <f t="shared" si="6"/>
        <v/>
      </c>
    </row>
    <row r="87" spans="1:21" ht="21.6" hidden="1" customHeight="1" x14ac:dyDescent="0.15">
      <c r="A87" s="316">
        <f>'1-2'!A87</f>
        <v>0</v>
      </c>
      <c r="B87" s="317">
        <f>'1-2'!B87</f>
        <v>0</v>
      </c>
      <c r="C87" s="318">
        <f>'1-2'!C87</f>
        <v>0</v>
      </c>
      <c r="D87" s="209">
        <v>84</v>
      </c>
      <c r="E87" s="268">
        <f>'2-2'!E87</f>
        <v>0</v>
      </c>
      <c r="F87" s="269">
        <f>'2-2'!F87</f>
        <v>0</v>
      </c>
      <c r="G87" s="181">
        <f>'2-2'!G87</f>
        <v>0</v>
      </c>
      <c r="H87" s="270">
        <f>'2-2'!H87</f>
        <v>0</v>
      </c>
      <c r="I87" s="270">
        <f>'2-2'!I87</f>
        <v>0</v>
      </c>
      <c r="J87" s="319">
        <f>'2-2'!J87</f>
        <v>0</v>
      </c>
      <c r="K87" s="320">
        <f>'2-2'!K87</f>
        <v>0</v>
      </c>
      <c r="L87" s="181">
        <f>'2-2'!L87</f>
        <v>0</v>
      </c>
      <c r="M87" s="270">
        <f>'2-2'!M87</f>
        <v>0</v>
      </c>
      <c r="N87" s="270">
        <f>'2-2'!N87</f>
        <v>0</v>
      </c>
      <c r="O87" s="288">
        <f t="shared" si="7"/>
        <v>0</v>
      </c>
      <c r="P87" s="321">
        <f>'2-2'!P87</f>
        <v>0</v>
      </c>
      <c r="Q87" s="322">
        <f>'2-2'!Q87</f>
        <v>0</v>
      </c>
      <c r="R87" s="24">
        <f>IF(AND(ISNA(MATCH($D87,'随時②-2'!$D$4:$D$18,0)),ISNA(MATCH($D87,'随時③-2'!$D$4:$D$18,0))),0,1)</f>
        <v>0</v>
      </c>
      <c r="S87" s="61" t="str">
        <f t="shared" si="4"/>
        <v/>
      </c>
      <c r="T87" s="61" t="str">
        <f t="shared" si="5"/>
        <v/>
      </c>
      <c r="U87" s="5" t="str">
        <f t="shared" si="6"/>
        <v/>
      </c>
    </row>
    <row r="88" spans="1:21" ht="21.6" hidden="1" customHeight="1" x14ac:dyDescent="0.15">
      <c r="A88" s="316">
        <f>'1-2'!A88</f>
        <v>0</v>
      </c>
      <c r="B88" s="317">
        <f>'1-2'!B88</f>
        <v>0</v>
      </c>
      <c r="C88" s="318">
        <f>'1-2'!C88</f>
        <v>0</v>
      </c>
      <c r="D88" s="209">
        <v>85</v>
      </c>
      <c r="E88" s="268">
        <f>'2-2'!E88</f>
        <v>0</v>
      </c>
      <c r="F88" s="269">
        <f>'2-2'!F88</f>
        <v>0</v>
      </c>
      <c r="G88" s="181">
        <f>'2-2'!G88</f>
        <v>0</v>
      </c>
      <c r="H88" s="270">
        <f>'2-2'!H88</f>
        <v>0</v>
      </c>
      <c r="I88" s="270">
        <f>'2-2'!I88</f>
        <v>0</v>
      </c>
      <c r="J88" s="319">
        <f>'2-2'!J88</f>
        <v>0</v>
      </c>
      <c r="K88" s="320">
        <f>'2-2'!K88</f>
        <v>0</v>
      </c>
      <c r="L88" s="181">
        <f>'2-2'!L88</f>
        <v>0</v>
      </c>
      <c r="M88" s="270">
        <f>'2-2'!M88</f>
        <v>0</v>
      </c>
      <c r="N88" s="270">
        <f>'2-2'!N88</f>
        <v>0</v>
      </c>
      <c r="O88" s="288">
        <f t="shared" si="7"/>
        <v>0</v>
      </c>
      <c r="P88" s="321">
        <f>'2-2'!P88</f>
        <v>0</v>
      </c>
      <c r="Q88" s="322">
        <f>'2-2'!Q88</f>
        <v>0</v>
      </c>
      <c r="R88" s="24">
        <f>IF(AND(ISNA(MATCH($D88,'随時②-2'!$D$4:$D$18,0)),ISNA(MATCH($D88,'随時③-2'!$D$4:$D$18,0))),0,1)</f>
        <v>0</v>
      </c>
      <c r="S88" s="61" t="str">
        <f t="shared" si="4"/>
        <v/>
      </c>
      <c r="T88" s="61" t="str">
        <f t="shared" si="5"/>
        <v/>
      </c>
      <c r="U88" s="5" t="str">
        <f t="shared" si="6"/>
        <v/>
      </c>
    </row>
    <row r="89" spans="1:21" ht="21.6" hidden="1" customHeight="1" x14ac:dyDescent="0.15">
      <c r="A89" s="316">
        <f>'1-2'!A89</f>
        <v>0</v>
      </c>
      <c r="B89" s="317">
        <f>'1-2'!B89</f>
        <v>0</v>
      </c>
      <c r="C89" s="318">
        <f>'1-2'!C89</f>
        <v>0</v>
      </c>
      <c r="D89" s="209">
        <v>86</v>
      </c>
      <c r="E89" s="268">
        <f>'2-2'!E89</f>
        <v>0</v>
      </c>
      <c r="F89" s="269">
        <f>'2-2'!F89</f>
        <v>0</v>
      </c>
      <c r="G89" s="181">
        <f>'2-2'!G89</f>
        <v>0</v>
      </c>
      <c r="H89" s="270">
        <f>'2-2'!H89</f>
        <v>0</v>
      </c>
      <c r="I89" s="270">
        <f>'2-2'!I89</f>
        <v>0</v>
      </c>
      <c r="J89" s="319">
        <f>'2-2'!J89</f>
        <v>0</v>
      </c>
      <c r="K89" s="320">
        <f>'2-2'!K89</f>
        <v>0</v>
      </c>
      <c r="L89" s="181">
        <f>'2-2'!L89</f>
        <v>0</v>
      </c>
      <c r="M89" s="270">
        <f>'2-2'!M89</f>
        <v>0</v>
      </c>
      <c r="N89" s="270">
        <f>'2-2'!N89</f>
        <v>0</v>
      </c>
      <c r="O89" s="288">
        <f t="shared" si="7"/>
        <v>0</v>
      </c>
      <c r="P89" s="321">
        <f>'2-2'!P89</f>
        <v>0</v>
      </c>
      <c r="Q89" s="322">
        <f>'2-2'!Q89</f>
        <v>0</v>
      </c>
      <c r="R89" s="24">
        <f>IF(AND(ISNA(MATCH($D89,'随時②-2'!$D$4:$D$18,0)),ISNA(MATCH($D89,'随時③-2'!$D$4:$D$18,0))),0,1)</f>
        <v>0</v>
      </c>
      <c r="S89" s="61" t="str">
        <f t="shared" si="4"/>
        <v/>
      </c>
      <c r="T89" s="61" t="str">
        <f t="shared" si="5"/>
        <v/>
      </c>
      <c r="U89" s="5" t="str">
        <f t="shared" si="6"/>
        <v/>
      </c>
    </row>
    <row r="90" spans="1:21" ht="21.6" hidden="1" customHeight="1" x14ac:dyDescent="0.15">
      <c r="A90" s="316">
        <f>'1-2'!A90</f>
        <v>0</v>
      </c>
      <c r="B90" s="317">
        <f>'1-2'!B90</f>
        <v>0</v>
      </c>
      <c r="C90" s="318">
        <f>'1-2'!C90</f>
        <v>0</v>
      </c>
      <c r="D90" s="209">
        <v>87</v>
      </c>
      <c r="E90" s="268">
        <f>'2-2'!E90</f>
        <v>0</v>
      </c>
      <c r="F90" s="269">
        <f>'2-2'!F90</f>
        <v>0</v>
      </c>
      <c r="G90" s="181">
        <f>'2-2'!G90</f>
        <v>0</v>
      </c>
      <c r="H90" s="270">
        <f>'2-2'!H90</f>
        <v>0</v>
      </c>
      <c r="I90" s="270">
        <f>'2-2'!I90</f>
        <v>0</v>
      </c>
      <c r="J90" s="319">
        <f>'2-2'!J90</f>
        <v>0</v>
      </c>
      <c r="K90" s="320">
        <f>'2-2'!K90</f>
        <v>0</v>
      </c>
      <c r="L90" s="181">
        <f>'2-2'!L90</f>
        <v>0</v>
      </c>
      <c r="M90" s="270">
        <f>'2-2'!M90</f>
        <v>0</v>
      </c>
      <c r="N90" s="270">
        <f>'2-2'!N90</f>
        <v>0</v>
      </c>
      <c r="O90" s="288">
        <f t="shared" si="7"/>
        <v>0</v>
      </c>
      <c r="P90" s="321">
        <f>'2-2'!P90</f>
        <v>0</v>
      </c>
      <c r="Q90" s="322">
        <f>'2-2'!Q90</f>
        <v>0</v>
      </c>
      <c r="R90" s="24">
        <f>IF(AND(ISNA(MATCH($D90,'随時②-2'!$D$4:$D$18,0)),ISNA(MATCH($D90,'随時③-2'!$D$4:$D$18,0))),0,1)</f>
        <v>0</v>
      </c>
      <c r="S90" s="61" t="str">
        <f t="shared" si="4"/>
        <v/>
      </c>
      <c r="T90" s="61" t="str">
        <f t="shared" si="5"/>
        <v/>
      </c>
      <c r="U90" s="5" t="str">
        <f t="shared" si="6"/>
        <v/>
      </c>
    </row>
    <row r="91" spans="1:21" ht="21.6" hidden="1" customHeight="1" x14ac:dyDescent="0.15">
      <c r="A91" s="316">
        <f>'1-2'!A91</f>
        <v>0</v>
      </c>
      <c r="B91" s="317">
        <f>'1-2'!B91</f>
        <v>0</v>
      </c>
      <c r="C91" s="318">
        <f>'1-2'!C91</f>
        <v>0</v>
      </c>
      <c r="D91" s="209">
        <v>88</v>
      </c>
      <c r="E91" s="268">
        <f>'2-2'!E91</f>
        <v>0</v>
      </c>
      <c r="F91" s="269">
        <f>'2-2'!F91</f>
        <v>0</v>
      </c>
      <c r="G91" s="181">
        <f>'2-2'!G91</f>
        <v>0</v>
      </c>
      <c r="H91" s="270">
        <f>'2-2'!H91</f>
        <v>0</v>
      </c>
      <c r="I91" s="270">
        <f>'2-2'!I91</f>
        <v>0</v>
      </c>
      <c r="J91" s="319">
        <f>'2-2'!J91</f>
        <v>0</v>
      </c>
      <c r="K91" s="320">
        <f>'2-2'!K91</f>
        <v>0</v>
      </c>
      <c r="L91" s="181">
        <f>'2-2'!L91</f>
        <v>0</v>
      </c>
      <c r="M91" s="270">
        <f>'2-2'!M91</f>
        <v>0</v>
      </c>
      <c r="N91" s="270">
        <f>'2-2'!N91</f>
        <v>0</v>
      </c>
      <c r="O91" s="288">
        <f t="shared" si="7"/>
        <v>0</v>
      </c>
      <c r="P91" s="321">
        <f>'2-2'!P91</f>
        <v>0</v>
      </c>
      <c r="Q91" s="322">
        <f>'2-2'!Q91</f>
        <v>0</v>
      </c>
      <c r="R91" s="24">
        <f>IF(AND(ISNA(MATCH($D91,'随時②-2'!$D$4:$D$18,0)),ISNA(MATCH($D91,'随時③-2'!$D$4:$D$18,0))),0,1)</f>
        <v>0</v>
      </c>
      <c r="S91" s="61" t="str">
        <f t="shared" si="4"/>
        <v/>
      </c>
      <c r="T91" s="61" t="str">
        <f t="shared" si="5"/>
        <v/>
      </c>
      <c r="U91" s="5" t="str">
        <f t="shared" si="6"/>
        <v/>
      </c>
    </row>
    <row r="92" spans="1:21" ht="21.6" hidden="1" customHeight="1" x14ac:dyDescent="0.15">
      <c r="A92" s="316">
        <f>'1-2'!A92</f>
        <v>0</v>
      </c>
      <c r="B92" s="317">
        <f>'1-2'!B92</f>
        <v>0</v>
      </c>
      <c r="C92" s="318">
        <f>'1-2'!C92</f>
        <v>0</v>
      </c>
      <c r="D92" s="209">
        <v>89</v>
      </c>
      <c r="E92" s="268">
        <f>'2-2'!E92</f>
        <v>0</v>
      </c>
      <c r="F92" s="269">
        <f>'2-2'!F92</f>
        <v>0</v>
      </c>
      <c r="G92" s="181">
        <f>'2-2'!G92</f>
        <v>0</v>
      </c>
      <c r="H92" s="270">
        <f>'2-2'!H92</f>
        <v>0</v>
      </c>
      <c r="I92" s="270">
        <f>'2-2'!I92</f>
        <v>0</v>
      </c>
      <c r="J92" s="319">
        <f>'2-2'!J92</f>
        <v>0</v>
      </c>
      <c r="K92" s="320">
        <f>'2-2'!K92</f>
        <v>0</v>
      </c>
      <c r="L92" s="181">
        <f>'2-2'!L92</f>
        <v>0</v>
      </c>
      <c r="M92" s="270">
        <f>'2-2'!M92</f>
        <v>0</v>
      </c>
      <c r="N92" s="270">
        <f>'2-2'!N92</f>
        <v>0</v>
      </c>
      <c r="O92" s="288">
        <f t="shared" si="7"/>
        <v>0</v>
      </c>
      <c r="P92" s="321">
        <f>'2-2'!P92</f>
        <v>0</v>
      </c>
      <c r="Q92" s="322">
        <f>'2-2'!Q92</f>
        <v>0</v>
      </c>
      <c r="R92" s="24">
        <f>IF(AND(ISNA(MATCH($D92,'随時②-2'!$D$4:$D$18,0)),ISNA(MATCH($D92,'随時③-2'!$D$4:$D$18,0))),0,1)</f>
        <v>0</v>
      </c>
      <c r="S92" s="61" t="str">
        <f t="shared" si="4"/>
        <v/>
      </c>
      <c r="T92" s="61" t="str">
        <f t="shared" si="5"/>
        <v/>
      </c>
      <c r="U92" s="5" t="str">
        <f t="shared" si="6"/>
        <v/>
      </c>
    </row>
    <row r="93" spans="1:21" ht="21.6" hidden="1" customHeight="1" x14ac:dyDescent="0.15">
      <c r="A93" s="316">
        <f>'1-2'!A93</f>
        <v>0</v>
      </c>
      <c r="B93" s="317">
        <f>'1-2'!B93</f>
        <v>0</v>
      </c>
      <c r="C93" s="318">
        <f>'1-2'!C93</f>
        <v>0</v>
      </c>
      <c r="D93" s="209">
        <v>90</v>
      </c>
      <c r="E93" s="268">
        <f>'2-2'!E93</f>
        <v>0</v>
      </c>
      <c r="F93" s="269">
        <f>'2-2'!F93</f>
        <v>0</v>
      </c>
      <c r="G93" s="181">
        <f>'2-2'!G93</f>
        <v>0</v>
      </c>
      <c r="H93" s="270">
        <f>'2-2'!H93</f>
        <v>0</v>
      </c>
      <c r="I93" s="270">
        <f>'2-2'!I93</f>
        <v>0</v>
      </c>
      <c r="J93" s="319">
        <f>'2-2'!J93</f>
        <v>0</v>
      </c>
      <c r="K93" s="320">
        <f>'2-2'!K93</f>
        <v>0</v>
      </c>
      <c r="L93" s="181">
        <f>'2-2'!L93</f>
        <v>0</v>
      </c>
      <c r="M93" s="270">
        <f>'2-2'!M93</f>
        <v>0</v>
      </c>
      <c r="N93" s="270">
        <f>'2-2'!N93</f>
        <v>0</v>
      </c>
      <c r="O93" s="288">
        <f t="shared" si="7"/>
        <v>0</v>
      </c>
      <c r="P93" s="321">
        <f>'2-2'!P93</f>
        <v>0</v>
      </c>
      <c r="Q93" s="322">
        <f>'2-2'!Q93</f>
        <v>0</v>
      </c>
      <c r="R93" s="24">
        <f>IF(AND(ISNA(MATCH($D93,'随時②-2'!$D$4:$D$18,0)),ISNA(MATCH($D93,'随時③-2'!$D$4:$D$18,0))),0,1)</f>
        <v>0</v>
      </c>
      <c r="S93" s="61" t="str">
        <f t="shared" si="4"/>
        <v/>
      </c>
      <c r="T93" s="61" t="str">
        <f t="shared" si="5"/>
        <v/>
      </c>
      <c r="U93" s="5" t="str">
        <f t="shared" si="6"/>
        <v/>
      </c>
    </row>
    <row r="94" spans="1:21" ht="21.6" hidden="1" customHeight="1" x14ac:dyDescent="0.15">
      <c r="A94" s="316">
        <f>'1-2'!A94</f>
        <v>0</v>
      </c>
      <c r="B94" s="317">
        <f>'1-2'!B94</f>
        <v>0</v>
      </c>
      <c r="C94" s="318">
        <f>'1-2'!C94</f>
        <v>0</v>
      </c>
      <c r="D94" s="209">
        <v>91</v>
      </c>
      <c r="E94" s="268">
        <f>'2-2'!E94</f>
        <v>0</v>
      </c>
      <c r="F94" s="269">
        <f>'2-2'!F94</f>
        <v>0</v>
      </c>
      <c r="G94" s="181">
        <f>'2-2'!G94</f>
        <v>0</v>
      </c>
      <c r="H94" s="270">
        <f>'2-2'!H94</f>
        <v>0</v>
      </c>
      <c r="I94" s="270">
        <f>'2-2'!I94</f>
        <v>0</v>
      </c>
      <c r="J94" s="319">
        <f>'2-2'!J94</f>
        <v>0</v>
      </c>
      <c r="K94" s="320">
        <f>'2-2'!K94</f>
        <v>0</v>
      </c>
      <c r="L94" s="181">
        <f>'2-2'!L94</f>
        <v>0</v>
      </c>
      <c r="M94" s="270">
        <f>'2-2'!M94</f>
        <v>0</v>
      </c>
      <c r="N94" s="270">
        <f>'2-2'!N94</f>
        <v>0</v>
      </c>
      <c r="O94" s="288">
        <f t="shared" si="7"/>
        <v>0</v>
      </c>
      <c r="P94" s="321">
        <f>'2-2'!P94</f>
        <v>0</v>
      </c>
      <c r="Q94" s="322">
        <f>'2-2'!Q94</f>
        <v>0</v>
      </c>
      <c r="R94" s="24">
        <f>IF(AND(ISNA(MATCH($D94,'随時②-2'!$D$4:$D$18,0)),ISNA(MATCH($D94,'随時③-2'!$D$4:$D$18,0))),0,1)</f>
        <v>0</v>
      </c>
      <c r="S94" s="61" t="str">
        <f t="shared" si="4"/>
        <v/>
      </c>
      <c r="T94" s="61" t="str">
        <f t="shared" si="5"/>
        <v/>
      </c>
      <c r="U94" s="5" t="str">
        <f t="shared" si="6"/>
        <v/>
      </c>
    </row>
    <row r="95" spans="1:21" ht="21.6" hidden="1" customHeight="1" x14ac:dyDescent="0.15">
      <c r="A95" s="316">
        <f>'1-2'!A95</f>
        <v>0</v>
      </c>
      <c r="B95" s="317">
        <f>'1-2'!B95</f>
        <v>0</v>
      </c>
      <c r="C95" s="318">
        <f>'1-2'!C95</f>
        <v>0</v>
      </c>
      <c r="D95" s="209">
        <v>92</v>
      </c>
      <c r="E95" s="268">
        <f>'2-2'!E95</f>
        <v>0</v>
      </c>
      <c r="F95" s="269">
        <f>'2-2'!F95</f>
        <v>0</v>
      </c>
      <c r="G95" s="181">
        <f>'2-2'!G95</f>
        <v>0</v>
      </c>
      <c r="H95" s="270">
        <f>'2-2'!H95</f>
        <v>0</v>
      </c>
      <c r="I95" s="270">
        <f>'2-2'!I95</f>
        <v>0</v>
      </c>
      <c r="J95" s="319">
        <f>'2-2'!J95</f>
        <v>0</v>
      </c>
      <c r="K95" s="320">
        <f>'2-2'!K95</f>
        <v>0</v>
      </c>
      <c r="L95" s="181">
        <f>'2-2'!L95</f>
        <v>0</v>
      </c>
      <c r="M95" s="270">
        <f>'2-2'!M95</f>
        <v>0</v>
      </c>
      <c r="N95" s="270">
        <f>'2-2'!N95</f>
        <v>0</v>
      </c>
      <c r="O95" s="288">
        <f t="shared" si="7"/>
        <v>0</v>
      </c>
      <c r="P95" s="321">
        <f>'2-2'!P95</f>
        <v>0</v>
      </c>
      <c r="Q95" s="322">
        <f>'2-2'!Q95</f>
        <v>0</v>
      </c>
      <c r="R95" s="24">
        <f>IF(AND(ISNA(MATCH($D95,'随時②-2'!$D$4:$D$18,0)),ISNA(MATCH($D95,'随時③-2'!$D$4:$D$18,0))),0,1)</f>
        <v>0</v>
      </c>
      <c r="S95" s="61" t="str">
        <f t="shared" si="4"/>
        <v/>
      </c>
      <c r="T95" s="61" t="str">
        <f t="shared" si="5"/>
        <v/>
      </c>
      <c r="U95" s="5" t="str">
        <f t="shared" si="6"/>
        <v/>
      </c>
    </row>
    <row r="96" spans="1:21" ht="21.6" hidden="1" customHeight="1" x14ac:dyDescent="0.15">
      <c r="A96" s="316">
        <f>'1-2'!A96</f>
        <v>0</v>
      </c>
      <c r="B96" s="317">
        <f>'1-2'!B96</f>
        <v>0</v>
      </c>
      <c r="C96" s="318">
        <f>'1-2'!C96</f>
        <v>0</v>
      </c>
      <c r="D96" s="209">
        <v>93</v>
      </c>
      <c r="E96" s="268">
        <f>'2-2'!E96</f>
        <v>0</v>
      </c>
      <c r="F96" s="269">
        <f>'2-2'!F96</f>
        <v>0</v>
      </c>
      <c r="G96" s="181">
        <f>'2-2'!G96</f>
        <v>0</v>
      </c>
      <c r="H96" s="270">
        <f>'2-2'!H96</f>
        <v>0</v>
      </c>
      <c r="I96" s="270">
        <f>'2-2'!I96</f>
        <v>0</v>
      </c>
      <c r="J96" s="319">
        <f>'2-2'!J96</f>
        <v>0</v>
      </c>
      <c r="K96" s="320">
        <f>'2-2'!K96</f>
        <v>0</v>
      </c>
      <c r="L96" s="181">
        <f>'2-2'!L96</f>
        <v>0</v>
      </c>
      <c r="M96" s="270">
        <f>'2-2'!M96</f>
        <v>0</v>
      </c>
      <c r="N96" s="270">
        <f>'2-2'!N96</f>
        <v>0</v>
      </c>
      <c r="O96" s="288">
        <f t="shared" si="7"/>
        <v>0</v>
      </c>
      <c r="P96" s="321">
        <f>'2-2'!P96</f>
        <v>0</v>
      </c>
      <c r="Q96" s="322">
        <f>'2-2'!Q96</f>
        <v>0</v>
      </c>
      <c r="R96" s="24">
        <f>IF(AND(ISNA(MATCH($D96,'随時②-2'!$D$4:$D$18,0)),ISNA(MATCH($D96,'随時③-2'!$D$4:$D$18,0))),0,1)</f>
        <v>0</v>
      </c>
      <c r="S96" s="61" t="str">
        <f t="shared" si="4"/>
        <v/>
      </c>
      <c r="T96" s="61" t="str">
        <f t="shared" si="5"/>
        <v/>
      </c>
      <c r="U96" s="5" t="str">
        <f t="shared" si="6"/>
        <v/>
      </c>
    </row>
    <row r="97" spans="1:21" ht="21.6" hidden="1" customHeight="1" x14ac:dyDescent="0.15">
      <c r="A97" s="316">
        <f>'1-2'!A97</f>
        <v>0</v>
      </c>
      <c r="B97" s="317">
        <f>'1-2'!B97</f>
        <v>0</v>
      </c>
      <c r="C97" s="318">
        <f>'1-2'!C97</f>
        <v>0</v>
      </c>
      <c r="D97" s="209">
        <v>94</v>
      </c>
      <c r="E97" s="268">
        <f>'2-2'!E97</f>
        <v>0</v>
      </c>
      <c r="F97" s="269">
        <f>'2-2'!F97</f>
        <v>0</v>
      </c>
      <c r="G97" s="181">
        <f>'2-2'!G97</f>
        <v>0</v>
      </c>
      <c r="H97" s="270">
        <f>'2-2'!H97</f>
        <v>0</v>
      </c>
      <c r="I97" s="270">
        <f>'2-2'!I97</f>
        <v>0</v>
      </c>
      <c r="J97" s="319">
        <f>'2-2'!J97</f>
        <v>0</v>
      </c>
      <c r="K97" s="320">
        <f>'2-2'!K97</f>
        <v>0</v>
      </c>
      <c r="L97" s="181">
        <f>'2-2'!L97</f>
        <v>0</v>
      </c>
      <c r="M97" s="270">
        <f>'2-2'!M97</f>
        <v>0</v>
      </c>
      <c r="N97" s="270">
        <f>'2-2'!N97</f>
        <v>0</v>
      </c>
      <c r="O97" s="288">
        <f t="shared" si="7"/>
        <v>0</v>
      </c>
      <c r="P97" s="321">
        <f>'2-2'!P97</f>
        <v>0</v>
      </c>
      <c r="Q97" s="322">
        <f>'2-2'!Q97</f>
        <v>0</v>
      </c>
      <c r="R97" s="24">
        <f>IF(AND(ISNA(MATCH($D97,'随時②-2'!$D$4:$D$18,0)),ISNA(MATCH($D97,'随時③-2'!$D$4:$D$18,0))),0,1)</f>
        <v>0</v>
      </c>
      <c r="S97" s="61" t="str">
        <f t="shared" si="4"/>
        <v/>
      </c>
      <c r="T97" s="61" t="str">
        <f t="shared" si="5"/>
        <v/>
      </c>
      <c r="U97" s="5" t="str">
        <f t="shared" si="6"/>
        <v/>
      </c>
    </row>
    <row r="98" spans="1:21" ht="21.6" hidden="1" customHeight="1" x14ac:dyDescent="0.15">
      <c r="A98" s="316">
        <f>'1-2'!A98</f>
        <v>0</v>
      </c>
      <c r="B98" s="317">
        <f>'1-2'!B98</f>
        <v>0</v>
      </c>
      <c r="C98" s="318">
        <f>'1-2'!C98</f>
        <v>0</v>
      </c>
      <c r="D98" s="209">
        <v>95</v>
      </c>
      <c r="E98" s="268">
        <f>'2-2'!E98</f>
        <v>0</v>
      </c>
      <c r="F98" s="269">
        <f>'2-2'!F98</f>
        <v>0</v>
      </c>
      <c r="G98" s="181">
        <f>'2-2'!G98</f>
        <v>0</v>
      </c>
      <c r="H98" s="270">
        <f>'2-2'!H98</f>
        <v>0</v>
      </c>
      <c r="I98" s="270">
        <f>'2-2'!I98</f>
        <v>0</v>
      </c>
      <c r="J98" s="319">
        <f>'2-2'!J98</f>
        <v>0</v>
      </c>
      <c r="K98" s="320">
        <f>'2-2'!K98</f>
        <v>0</v>
      </c>
      <c r="L98" s="181">
        <f>'2-2'!L98</f>
        <v>0</v>
      </c>
      <c r="M98" s="270">
        <f>'2-2'!M98</f>
        <v>0</v>
      </c>
      <c r="N98" s="270">
        <f>'2-2'!N98</f>
        <v>0</v>
      </c>
      <c r="O98" s="288">
        <f t="shared" si="7"/>
        <v>0</v>
      </c>
      <c r="P98" s="321">
        <f>'2-2'!P98</f>
        <v>0</v>
      </c>
      <c r="Q98" s="322">
        <f>'2-2'!Q98</f>
        <v>0</v>
      </c>
      <c r="R98" s="24">
        <f>IF(AND(ISNA(MATCH($D98,'随時②-2'!$D$4:$D$18,0)),ISNA(MATCH($D98,'随時③-2'!$D$4:$D$18,0))),0,1)</f>
        <v>0</v>
      </c>
      <c r="S98" s="61" t="str">
        <f t="shared" si="4"/>
        <v/>
      </c>
      <c r="T98" s="61" t="str">
        <f t="shared" si="5"/>
        <v/>
      </c>
      <c r="U98" s="5" t="str">
        <f t="shared" si="6"/>
        <v/>
      </c>
    </row>
    <row r="99" spans="1:21" ht="21.6" hidden="1" customHeight="1" x14ac:dyDescent="0.15">
      <c r="A99" s="316">
        <f>'1-2'!A99</f>
        <v>0</v>
      </c>
      <c r="B99" s="317">
        <f>'1-2'!B99</f>
        <v>0</v>
      </c>
      <c r="C99" s="318">
        <f>'1-2'!C99</f>
        <v>0</v>
      </c>
      <c r="D99" s="209">
        <v>96</v>
      </c>
      <c r="E99" s="268">
        <f>'2-2'!E99</f>
        <v>0</v>
      </c>
      <c r="F99" s="269">
        <f>'2-2'!F99</f>
        <v>0</v>
      </c>
      <c r="G99" s="181">
        <f>'2-2'!G99</f>
        <v>0</v>
      </c>
      <c r="H99" s="270">
        <f>'2-2'!H99</f>
        <v>0</v>
      </c>
      <c r="I99" s="270">
        <f>'2-2'!I99</f>
        <v>0</v>
      </c>
      <c r="J99" s="319">
        <f>'2-2'!J99</f>
        <v>0</v>
      </c>
      <c r="K99" s="320">
        <f>'2-2'!K99</f>
        <v>0</v>
      </c>
      <c r="L99" s="181">
        <f>'2-2'!L99</f>
        <v>0</v>
      </c>
      <c r="M99" s="270">
        <f>'2-2'!M99</f>
        <v>0</v>
      </c>
      <c r="N99" s="270">
        <f>'2-2'!N99</f>
        <v>0</v>
      </c>
      <c r="O99" s="288">
        <f t="shared" si="7"/>
        <v>0</v>
      </c>
      <c r="P99" s="321">
        <f>'2-2'!P99</f>
        <v>0</v>
      </c>
      <c r="Q99" s="322">
        <f>'2-2'!Q99</f>
        <v>0</v>
      </c>
      <c r="R99" s="24">
        <f>IF(AND(ISNA(MATCH($D99,'随時②-2'!$D$4:$D$18,0)),ISNA(MATCH($D99,'随時③-2'!$D$4:$D$18,0))),0,1)</f>
        <v>0</v>
      </c>
      <c r="S99" s="61" t="str">
        <f t="shared" si="4"/>
        <v/>
      </c>
      <c r="T99" s="61" t="str">
        <f t="shared" si="5"/>
        <v/>
      </c>
      <c r="U99" s="5" t="str">
        <f t="shared" si="6"/>
        <v/>
      </c>
    </row>
    <row r="100" spans="1:21" ht="21.6" hidden="1" customHeight="1" x14ac:dyDescent="0.15">
      <c r="A100" s="316">
        <f>'1-2'!A100</f>
        <v>0</v>
      </c>
      <c r="B100" s="317">
        <f>'1-2'!B100</f>
        <v>0</v>
      </c>
      <c r="C100" s="318">
        <f>'1-2'!C100</f>
        <v>0</v>
      </c>
      <c r="D100" s="209">
        <v>97</v>
      </c>
      <c r="E100" s="268">
        <f>'2-2'!E100</f>
        <v>0</v>
      </c>
      <c r="F100" s="269">
        <f>'2-2'!F100</f>
        <v>0</v>
      </c>
      <c r="G100" s="181">
        <f>'2-2'!G100</f>
        <v>0</v>
      </c>
      <c r="H100" s="270">
        <f>'2-2'!H100</f>
        <v>0</v>
      </c>
      <c r="I100" s="270">
        <f>'2-2'!I100</f>
        <v>0</v>
      </c>
      <c r="J100" s="319">
        <f>'2-2'!J100</f>
        <v>0</v>
      </c>
      <c r="K100" s="320">
        <f>'2-2'!K100</f>
        <v>0</v>
      </c>
      <c r="L100" s="181">
        <f>'2-2'!L100</f>
        <v>0</v>
      </c>
      <c r="M100" s="270">
        <f>'2-2'!M100</f>
        <v>0</v>
      </c>
      <c r="N100" s="270">
        <f>'2-2'!N100</f>
        <v>0</v>
      </c>
      <c r="O100" s="288">
        <f t="shared" si="7"/>
        <v>0</v>
      </c>
      <c r="P100" s="321">
        <f>'2-2'!P100</f>
        <v>0</v>
      </c>
      <c r="Q100" s="322">
        <f>'2-2'!Q100</f>
        <v>0</v>
      </c>
      <c r="R100" s="24">
        <f>IF(AND(ISNA(MATCH($D100,'随時②-2'!$D$4:$D$18,0)),ISNA(MATCH($D100,'随時③-2'!$D$4:$D$18,0))),0,1)</f>
        <v>0</v>
      </c>
      <c r="S100" s="61" t="str">
        <f t="shared" si="4"/>
        <v/>
      </c>
      <c r="T100" s="61" t="str">
        <f t="shared" si="5"/>
        <v/>
      </c>
      <c r="U100" s="5" t="str">
        <f t="shared" si="6"/>
        <v/>
      </c>
    </row>
    <row r="101" spans="1:21" ht="21.6" hidden="1" customHeight="1" x14ac:dyDescent="0.15">
      <c r="A101" s="316">
        <f>'1-2'!A101</f>
        <v>0</v>
      </c>
      <c r="B101" s="317">
        <f>'1-2'!B101</f>
        <v>0</v>
      </c>
      <c r="C101" s="318">
        <f>'1-2'!C101</f>
        <v>0</v>
      </c>
      <c r="D101" s="209">
        <v>98</v>
      </c>
      <c r="E101" s="268">
        <f>'2-2'!E101</f>
        <v>0</v>
      </c>
      <c r="F101" s="269">
        <f>'2-2'!F101</f>
        <v>0</v>
      </c>
      <c r="G101" s="181">
        <f>'2-2'!G101</f>
        <v>0</v>
      </c>
      <c r="H101" s="270">
        <f>'2-2'!H101</f>
        <v>0</v>
      </c>
      <c r="I101" s="270">
        <f>'2-2'!I101</f>
        <v>0</v>
      </c>
      <c r="J101" s="319">
        <f>'2-2'!J101</f>
        <v>0</v>
      </c>
      <c r="K101" s="320">
        <f>'2-2'!K101</f>
        <v>0</v>
      </c>
      <c r="L101" s="181">
        <f>'2-2'!L101</f>
        <v>0</v>
      </c>
      <c r="M101" s="270">
        <f>'2-2'!M101</f>
        <v>0</v>
      </c>
      <c r="N101" s="270">
        <f>'2-2'!N101</f>
        <v>0</v>
      </c>
      <c r="O101" s="288">
        <f t="shared" si="7"/>
        <v>0</v>
      </c>
      <c r="P101" s="321">
        <f>'2-2'!P101</f>
        <v>0</v>
      </c>
      <c r="Q101" s="322">
        <f>'2-2'!Q101</f>
        <v>0</v>
      </c>
      <c r="R101" s="24">
        <f>IF(AND(ISNA(MATCH($D101,'随時②-2'!$D$4:$D$18,0)),ISNA(MATCH($D101,'随時③-2'!$D$4:$D$18,0))),0,1)</f>
        <v>0</v>
      </c>
      <c r="S101" s="61" t="str">
        <f t="shared" si="4"/>
        <v/>
      </c>
      <c r="T101" s="61" t="str">
        <f t="shared" si="5"/>
        <v/>
      </c>
      <c r="U101" s="5" t="str">
        <f t="shared" si="6"/>
        <v/>
      </c>
    </row>
    <row r="102" spans="1:21" ht="21.6" hidden="1" customHeight="1" x14ac:dyDescent="0.15">
      <c r="A102" s="316">
        <f>'1-2'!A102</f>
        <v>0</v>
      </c>
      <c r="B102" s="317">
        <f>'1-2'!B102</f>
        <v>0</v>
      </c>
      <c r="C102" s="318">
        <f>'1-2'!C102</f>
        <v>0</v>
      </c>
      <c r="D102" s="209">
        <v>99</v>
      </c>
      <c r="E102" s="268">
        <f>'2-2'!E102</f>
        <v>0</v>
      </c>
      <c r="F102" s="269">
        <f>'2-2'!F102</f>
        <v>0</v>
      </c>
      <c r="G102" s="181">
        <f>'2-2'!G102</f>
        <v>0</v>
      </c>
      <c r="H102" s="270">
        <f>'2-2'!H102</f>
        <v>0</v>
      </c>
      <c r="I102" s="270">
        <f>'2-2'!I102</f>
        <v>0</v>
      </c>
      <c r="J102" s="319">
        <f>'2-2'!J102</f>
        <v>0</v>
      </c>
      <c r="K102" s="320">
        <f>'2-2'!K102</f>
        <v>0</v>
      </c>
      <c r="L102" s="181">
        <f>'2-2'!L102</f>
        <v>0</v>
      </c>
      <c r="M102" s="270">
        <f>'2-2'!M102</f>
        <v>0</v>
      </c>
      <c r="N102" s="270">
        <f>'2-2'!N102</f>
        <v>0</v>
      </c>
      <c r="O102" s="288">
        <f t="shared" si="7"/>
        <v>0</v>
      </c>
      <c r="P102" s="321">
        <f>'2-2'!P102</f>
        <v>0</v>
      </c>
      <c r="Q102" s="322">
        <f>'2-2'!Q102</f>
        <v>0</v>
      </c>
      <c r="R102" s="24">
        <f>IF(AND(ISNA(MATCH($D102,'随時②-2'!$D$4:$D$18,0)),ISNA(MATCH($D102,'随時③-2'!$D$4:$D$18,0))),0,1)</f>
        <v>0</v>
      </c>
      <c r="S102" s="61" t="str">
        <f t="shared" si="4"/>
        <v/>
      </c>
      <c r="T102" s="61" t="str">
        <f t="shared" si="5"/>
        <v/>
      </c>
      <c r="U102" s="5" t="str">
        <f t="shared" si="6"/>
        <v/>
      </c>
    </row>
    <row r="103" spans="1:21" ht="21.6" hidden="1" customHeight="1" x14ac:dyDescent="0.15">
      <c r="A103" s="330">
        <f>'1-2'!A103</f>
        <v>0</v>
      </c>
      <c r="B103" s="331">
        <f>'1-2'!B103</f>
        <v>0</v>
      </c>
      <c r="C103" s="332">
        <f>'1-2'!C103</f>
        <v>0</v>
      </c>
      <c r="D103" s="277">
        <v>100</v>
      </c>
      <c r="E103" s="278">
        <f>'2-2'!E103</f>
        <v>0</v>
      </c>
      <c r="F103" s="278">
        <f>'2-2'!F103</f>
        <v>0</v>
      </c>
      <c r="G103" s="279">
        <f>'2-2'!G103</f>
        <v>0</v>
      </c>
      <c r="H103" s="280">
        <f>'2-2'!H103</f>
        <v>0</v>
      </c>
      <c r="I103" s="280">
        <f>'2-2'!I103</f>
        <v>0</v>
      </c>
      <c r="J103" s="333">
        <f>'2-2'!J103</f>
        <v>0</v>
      </c>
      <c r="K103" s="334">
        <f>'2-2'!K103</f>
        <v>0</v>
      </c>
      <c r="L103" s="279">
        <f>'2-2'!L103</f>
        <v>0</v>
      </c>
      <c r="M103" s="280">
        <f>'2-2'!M103</f>
        <v>0</v>
      </c>
      <c r="N103" s="280">
        <f>'2-2'!N103</f>
        <v>0</v>
      </c>
      <c r="O103" s="284">
        <f t="shared" si="7"/>
        <v>0</v>
      </c>
      <c r="P103" s="335">
        <f>'2-2'!P103</f>
        <v>0</v>
      </c>
      <c r="Q103" s="336">
        <f>'2-2'!Q103</f>
        <v>0</v>
      </c>
      <c r="R103" s="24">
        <f>IF(AND(ISNA(MATCH($D103,'随時②-2'!$D$4:$D$18,0)),ISNA(MATCH($D103,'随時③-2'!$D$4:$D$18,0))),0,1)</f>
        <v>0</v>
      </c>
      <c r="S103" s="61" t="str">
        <f t="shared" si="4"/>
        <v/>
      </c>
      <c r="T103" s="61" t="str">
        <f t="shared" si="5"/>
        <v/>
      </c>
      <c r="U103" s="5" t="str">
        <f t="shared" si="6"/>
        <v/>
      </c>
    </row>
    <row r="104" spans="1:21" ht="21.6" hidden="1" customHeight="1" x14ac:dyDescent="0.15">
      <c r="A104" s="316">
        <f>'随時①-2'!A4</f>
        <v>0</v>
      </c>
      <c r="B104" s="317">
        <f>'随時①-2'!B4</f>
        <v>0</v>
      </c>
      <c r="C104" s="318">
        <f>'随時①-2'!C4</f>
        <v>0</v>
      </c>
      <c r="D104" s="217">
        <v>101</v>
      </c>
      <c r="E104" s="269">
        <f>'2-2'!E104</f>
        <v>0</v>
      </c>
      <c r="F104" s="269">
        <f>'2-2'!F104</f>
        <v>0</v>
      </c>
      <c r="G104" s="181">
        <f>'2-2'!G104</f>
        <v>0</v>
      </c>
      <c r="H104" s="270">
        <f>'2-2'!H104</f>
        <v>0</v>
      </c>
      <c r="I104" s="270">
        <f>'2-2'!I104</f>
        <v>0</v>
      </c>
      <c r="J104" s="319">
        <f>'2-2'!J104</f>
        <v>0</v>
      </c>
      <c r="K104" s="320">
        <f>'2-2'!K104</f>
        <v>0</v>
      </c>
      <c r="L104" s="181">
        <f>'2-2'!L104</f>
        <v>0</v>
      </c>
      <c r="M104" s="270">
        <f>'2-2'!M104</f>
        <v>0</v>
      </c>
      <c r="N104" s="270">
        <f>'2-2'!N104</f>
        <v>0</v>
      </c>
      <c r="O104" s="288">
        <f t="shared" ref="O104:O138" si="8">L104*M104*N104</f>
        <v>0</v>
      </c>
      <c r="P104" s="321">
        <f>'2-2'!P104</f>
        <v>0</v>
      </c>
      <c r="Q104" s="322">
        <f>'2-2'!Q104</f>
        <v>0</v>
      </c>
      <c r="R104" s="24">
        <f>IF(AND(ISNA(MATCH($D104,'随時②-2'!$D$4:$D$18,0)),ISNA(MATCH($D104,'随時③-2'!$D$4:$D$18,0))),0,1)</f>
        <v>0</v>
      </c>
      <c r="S104" s="61" t="str">
        <f t="shared" si="4"/>
        <v/>
      </c>
      <c r="T104" s="61" t="str">
        <f t="shared" si="5"/>
        <v/>
      </c>
      <c r="U104" s="5" t="str">
        <f t="shared" si="6"/>
        <v/>
      </c>
    </row>
    <row r="105" spans="1:21" ht="21.6" hidden="1" customHeight="1" x14ac:dyDescent="0.15">
      <c r="A105" s="316">
        <f>'随時①-2'!A5</f>
        <v>0</v>
      </c>
      <c r="B105" s="317">
        <f>'随時①-2'!B5</f>
        <v>0</v>
      </c>
      <c r="C105" s="318">
        <f>'随時①-2'!C5</f>
        <v>0</v>
      </c>
      <c r="D105" s="209">
        <v>102</v>
      </c>
      <c r="E105" s="268">
        <f>'2-2'!E105</f>
        <v>0</v>
      </c>
      <c r="F105" s="268">
        <f>'2-2'!F105</f>
        <v>0</v>
      </c>
      <c r="G105" s="274">
        <f>'2-2'!G105</f>
        <v>0</v>
      </c>
      <c r="H105" s="275">
        <f>'2-2'!H105</f>
        <v>0</v>
      </c>
      <c r="I105" s="275">
        <f>'2-2'!I105</f>
        <v>0</v>
      </c>
      <c r="J105" s="326">
        <f>'2-2'!J105</f>
        <v>0</v>
      </c>
      <c r="K105" s="320">
        <f>'2-2'!K105</f>
        <v>0</v>
      </c>
      <c r="L105" s="181">
        <f>'2-2'!L105</f>
        <v>0</v>
      </c>
      <c r="M105" s="270">
        <f>'2-2'!M105</f>
        <v>0</v>
      </c>
      <c r="N105" s="270">
        <f>'2-2'!N105</f>
        <v>0</v>
      </c>
      <c r="O105" s="263">
        <f t="shared" si="8"/>
        <v>0</v>
      </c>
      <c r="P105" s="321">
        <f>'2-2'!P105</f>
        <v>0</v>
      </c>
      <c r="Q105" s="322">
        <f>'2-2'!Q105</f>
        <v>0</v>
      </c>
      <c r="R105" s="24">
        <f>IF(AND(ISNA(MATCH($D105,'随時②-2'!$D$4:$D$18,0)),ISNA(MATCH($D105,'随時③-2'!$D$4:$D$18,0))),0,1)</f>
        <v>0</v>
      </c>
      <c r="S105" s="61" t="str">
        <f t="shared" si="4"/>
        <v/>
      </c>
      <c r="T105" s="61" t="str">
        <f t="shared" si="5"/>
        <v/>
      </c>
      <c r="U105" s="5" t="str">
        <f t="shared" si="6"/>
        <v/>
      </c>
    </row>
    <row r="106" spans="1:21" ht="21.6" hidden="1" customHeight="1" x14ac:dyDescent="0.15">
      <c r="A106" s="316">
        <f>'随時①-2'!A6</f>
        <v>0</v>
      </c>
      <c r="B106" s="317">
        <f>'随時①-2'!B6</f>
        <v>0</v>
      </c>
      <c r="C106" s="318">
        <f>'随時①-2'!C6</f>
        <v>0</v>
      </c>
      <c r="D106" s="209">
        <v>103</v>
      </c>
      <c r="E106" s="268">
        <f>'2-2'!E106</f>
        <v>0</v>
      </c>
      <c r="F106" s="268">
        <f>'2-2'!F106</f>
        <v>0</v>
      </c>
      <c r="G106" s="274">
        <f>'2-2'!G106</f>
        <v>0</v>
      </c>
      <c r="H106" s="275">
        <f>'2-2'!H106</f>
        <v>0</v>
      </c>
      <c r="I106" s="275">
        <f>'2-2'!I106</f>
        <v>0</v>
      </c>
      <c r="J106" s="326">
        <f>'2-2'!J106</f>
        <v>0</v>
      </c>
      <c r="K106" s="320">
        <f>'2-2'!K106</f>
        <v>0</v>
      </c>
      <c r="L106" s="181">
        <f>'2-2'!L106</f>
        <v>0</v>
      </c>
      <c r="M106" s="270">
        <f>'2-2'!M106</f>
        <v>0</v>
      </c>
      <c r="N106" s="270">
        <f>'2-2'!N106</f>
        <v>0</v>
      </c>
      <c r="O106" s="263">
        <f t="shared" si="8"/>
        <v>0</v>
      </c>
      <c r="P106" s="321">
        <f>'2-2'!P106</f>
        <v>0</v>
      </c>
      <c r="Q106" s="322">
        <f>'2-2'!Q106</f>
        <v>0</v>
      </c>
      <c r="R106" s="24">
        <f>IF(AND(ISNA(MATCH($D106,'随時②-2'!$D$4:$D$18,0)),ISNA(MATCH($D106,'随時③-2'!$D$4:$D$18,0))),0,1)</f>
        <v>0</v>
      </c>
      <c r="S106" s="61" t="str">
        <f t="shared" si="4"/>
        <v/>
      </c>
      <c r="T106" s="61" t="str">
        <f t="shared" si="5"/>
        <v/>
      </c>
      <c r="U106" s="5" t="str">
        <f t="shared" si="6"/>
        <v/>
      </c>
    </row>
    <row r="107" spans="1:21" ht="21.6" hidden="1" customHeight="1" x14ac:dyDescent="0.15">
      <c r="A107" s="316">
        <f>'随時①-2'!A7</f>
        <v>0</v>
      </c>
      <c r="B107" s="317">
        <f>'随時①-2'!B7</f>
        <v>0</v>
      </c>
      <c r="C107" s="318">
        <f>'随時①-2'!C7</f>
        <v>0</v>
      </c>
      <c r="D107" s="209">
        <v>104</v>
      </c>
      <c r="E107" s="268">
        <f>'2-2'!E107</f>
        <v>0</v>
      </c>
      <c r="F107" s="268">
        <f>'2-2'!F107</f>
        <v>0</v>
      </c>
      <c r="G107" s="274">
        <f>'2-2'!G107</f>
        <v>0</v>
      </c>
      <c r="H107" s="275">
        <f>'2-2'!H107</f>
        <v>0</v>
      </c>
      <c r="I107" s="275">
        <f>'2-2'!I107</f>
        <v>0</v>
      </c>
      <c r="J107" s="326">
        <f>'2-2'!J107</f>
        <v>0</v>
      </c>
      <c r="K107" s="320">
        <f>'2-2'!K107</f>
        <v>0</v>
      </c>
      <c r="L107" s="181">
        <f>'2-2'!L107</f>
        <v>0</v>
      </c>
      <c r="M107" s="270">
        <f>'2-2'!M107</f>
        <v>0</v>
      </c>
      <c r="N107" s="270">
        <f>'2-2'!N107</f>
        <v>0</v>
      </c>
      <c r="O107" s="263">
        <f t="shared" si="8"/>
        <v>0</v>
      </c>
      <c r="P107" s="321">
        <f>'2-2'!P107</f>
        <v>0</v>
      </c>
      <c r="Q107" s="322">
        <f>'2-2'!Q107</f>
        <v>0</v>
      </c>
      <c r="R107" s="24">
        <f>IF(AND(ISNA(MATCH($D107,'随時②-2'!$D$4:$D$18,0)),ISNA(MATCH($D107,'随時③-2'!$D$4:$D$18,0))),0,1)</f>
        <v>0</v>
      </c>
      <c r="S107" s="61" t="str">
        <f t="shared" si="4"/>
        <v/>
      </c>
      <c r="T107" s="61" t="str">
        <f t="shared" si="5"/>
        <v/>
      </c>
      <c r="U107" s="5" t="str">
        <f t="shared" si="6"/>
        <v/>
      </c>
    </row>
    <row r="108" spans="1:21" ht="21.6" hidden="1" customHeight="1" x14ac:dyDescent="0.15">
      <c r="A108" s="316">
        <f>'随時①-2'!A8</f>
        <v>0</v>
      </c>
      <c r="B108" s="317">
        <f>'随時①-2'!B8</f>
        <v>0</v>
      </c>
      <c r="C108" s="318">
        <f>'随時①-2'!C8</f>
        <v>0</v>
      </c>
      <c r="D108" s="209">
        <v>105</v>
      </c>
      <c r="E108" s="268">
        <f>'2-2'!E108</f>
        <v>0</v>
      </c>
      <c r="F108" s="268">
        <f>'2-2'!F108</f>
        <v>0</v>
      </c>
      <c r="G108" s="274">
        <f>'2-2'!G108</f>
        <v>0</v>
      </c>
      <c r="H108" s="275">
        <f>'2-2'!H108</f>
        <v>0</v>
      </c>
      <c r="I108" s="275">
        <f>'2-2'!I108</f>
        <v>0</v>
      </c>
      <c r="J108" s="326">
        <f>'2-2'!J108</f>
        <v>0</v>
      </c>
      <c r="K108" s="320">
        <f>'2-2'!K108</f>
        <v>0</v>
      </c>
      <c r="L108" s="181">
        <f>'2-2'!L108</f>
        <v>0</v>
      </c>
      <c r="M108" s="270">
        <f>'2-2'!M108</f>
        <v>0</v>
      </c>
      <c r="N108" s="270">
        <f>'2-2'!N108</f>
        <v>0</v>
      </c>
      <c r="O108" s="263">
        <f t="shared" si="8"/>
        <v>0</v>
      </c>
      <c r="P108" s="321">
        <f>'2-2'!P108</f>
        <v>0</v>
      </c>
      <c r="Q108" s="322">
        <f>'2-2'!Q108</f>
        <v>0</v>
      </c>
      <c r="R108" s="24">
        <f>IF(AND(ISNA(MATCH($D108,'随時②-2'!$D$4:$D$18,0)),ISNA(MATCH($D108,'随時③-2'!$D$4:$D$18,0))),0,1)</f>
        <v>0</v>
      </c>
      <c r="S108" s="61" t="str">
        <f t="shared" si="4"/>
        <v/>
      </c>
      <c r="T108" s="61" t="str">
        <f t="shared" si="5"/>
        <v/>
      </c>
      <c r="U108" s="5" t="str">
        <f t="shared" si="6"/>
        <v/>
      </c>
    </row>
    <row r="109" spans="1:21" ht="21.6" hidden="1" customHeight="1" x14ac:dyDescent="0.15">
      <c r="A109" s="316">
        <f>'随時①-2'!A9</f>
        <v>0</v>
      </c>
      <c r="B109" s="317">
        <f>'随時①-2'!B9</f>
        <v>0</v>
      </c>
      <c r="C109" s="318">
        <f>'随時①-2'!C9</f>
        <v>0</v>
      </c>
      <c r="D109" s="209">
        <v>106</v>
      </c>
      <c r="E109" s="268">
        <f>'2-2'!E109</f>
        <v>0</v>
      </c>
      <c r="F109" s="268">
        <f>'2-2'!F109</f>
        <v>0</v>
      </c>
      <c r="G109" s="274">
        <f>'2-2'!G109</f>
        <v>0</v>
      </c>
      <c r="H109" s="275">
        <f>'2-2'!H109</f>
        <v>0</v>
      </c>
      <c r="I109" s="275">
        <f>'2-2'!I109</f>
        <v>0</v>
      </c>
      <c r="J109" s="326">
        <f>'2-2'!J109</f>
        <v>0</v>
      </c>
      <c r="K109" s="320">
        <f>'2-2'!K109</f>
        <v>0</v>
      </c>
      <c r="L109" s="181">
        <f>'2-2'!L109</f>
        <v>0</v>
      </c>
      <c r="M109" s="270">
        <f>'2-2'!M109</f>
        <v>0</v>
      </c>
      <c r="N109" s="270">
        <f>'2-2'!N109</f>
        <v>0</v>
      </c>
      <c r="O109" s="263">
        <f t="shared" si="8"/>
        <v>0</v>
      </c>
      <c r="P109" s="321">
        <f>'2-2'!P109</f>
        <v>0</v>
      </c>
      <c r="Q109" s="322">
        <f>'2-2'!Q109</f>
        <v>0</v>
      </c>
      <c r="R109" s="24">
        <f>IF(AND(ISNA(MATCH($D109,'随時②-2'!$D$4:$D$18,0)),ISNA(MATCH($D109,'随時③-2'!$D$4:$D$18,0))),0,1)</f>
        <v>0</v>
      </c>
      <c r="S109" s="61" t="str">
        <f t="shared" si="4"/>
        <v/>
      </c>
      <c r="T109" s="61" t="str">
        <f t="shared" si="5"/>
        <v/>
      </c>
      <c r="U109" s="5" t="str">
        <f t="shared" si="6"/>
        <v/>
      </c>
    </row>
    <row r="110" spans="1:21" ht="21.6" hidden="1" customHeight="1" x14ac:dyDescent="0.15">
      <c r="A110" s="316">
        <f>'随時①-2'!A10</f>
        <v>0</v>
      </c>
      <c r="B110" s="317">
        <f>'随時①-2'!B10</f>
        <v>0</v>
      </c>
      <c r="C110" s="318">
        <f>'随時①-2'!C10</f>
        <v>0</v>
      </c>
      <c r="D110" s="209">
        <v>107</v>
      </c>
      <c r="E110" s="268">
        <f>'2-2'!E110</f>
        <v>0</v>
      </c>
      <c r="F110" s="268">
        <f>'2-2'!F110</f>
        <v>0</v>
      </c>
      <c r="G110" s="274">
        <f>'2-2'!G110</f>
        <v>0</v>
      </c>
      <c r="H110" s="275">
        <f>'2-2'!H110</f>
        <v>0</v>
      </c>
      <c r="I110" s="275">
        <f>'2-2'!I110</f>
        <v>0</v>
      </c>
      <c r="J110" s="326">
        <f>'2-2'!J110</f>
        <v>0</v>
      </c>
      <c r="K110" s="320">
        <f>'2-2'!K110</f>
        <v>0</v>
      </c>
      <c r="L110" s="181">
        <f>'2-2'!L110</f>
        <v>0</v>
      </c>
      <c r="M110" s="270">
        <f>'2-2'!M110</f>
        <v>0</v>
      </c>
      <c r="N110" s="270">
        <f>'2-2'!N110</f>
        <v>0</v>
      </c>
      <c r="O110" s="263">
        <f t="shared" si="8"/>
        <v>0</v>
      </c>
      <c r="P110" s="321">
        <f>'2-2'!P110</f>
        <v>0</v>
      </c>
      <c r="Q110" s="322">
        <f>'2-2'!Q110</f>
        <v>0</v>
      </c>
      <c r="R110" s="24">
        <f>IF(AND(ISNA(MATCH($D110,'随時②-2'!$D$4:$D$18,0)),ISNA(MATCH($D110,'随時③-2'!$D$4:$D$18,0))),0,1)</f>
        <v>0</v>
      </c>
      <c r="S110" s="61" t="str">
        <f t="shared" si="4"/>
        <v/>
      </c>
      <c r="T110" s="61" t="str">
        <f t="shared" si="5"/>
        <v/>
      </c>
      <c r="U110" s="5" t="str">
        <f t="shared" si="6"/>
        <v/>
      </c>
    </row>
    <row r="111" spans="1:21" ht="21.6" hidden="1" customHeight="1" x14ac:dyDescent="0.15">
      <c r="A111" s="316">
        <f>'随時①-2'!A11</f>
        <v>0</v>
      </c>
      <c r="B111" s="317">
        <f>'随時①-2'!B11</f>
        <v>0</v>
      </c>
      <c r="C111" s="318">
        <f>'随時①-2'!C11</f>
        <v>0</v>
      </c>
      <c r="D111" s="209">
        <v>108</v>
      </c>
      <c r="E111" s="268">
        <f>'2-2'!E111</f>
        <v>0</v>
      </c>
      <c r="F111" s="268">
        <f>'2-2'!F111</f>
        <v>0</v>
      </c>
      <c r="G111" s="274">
        <f>'2-2'!G111</f>
        <v>0</v>
      </c>
      <c r="H111" s="275">
        <f>'2-2'!H111</f>
        <v>0</v>
      </c>
      <c r="I111" s="275">
        <f>'2-2'!I111</f>
        <v>0</v>
      </c>
      <c r="J111" s="326">
        <f>'2-2'!J111</f>
        <v>0</v>
      </c>
      <c r="K111" s="320">
        <f>'2-2'!K111</f>
        <v>0</v>
      </c>
      <c r="L111" s="181">
        <f>'2-2'!L111</f>
        <v>0</v>
      </c>
      <c r="M111" s="270">
        <f>'2-2'!M111</f>
        <v>0</v>
      </c>
      <c r="N111" s="270">
        <f>'2-2'!N111</f>
        <v>0</v>
      </c>
      <c r="O111" s="263">
        <f t="shared" si="8"/>
        <v>0</v>
      </c>
      <c r="P111" s="321">
        <f>'2-2'!P111</f>
        <v>0</v>
      </c>
      <c r="Q111" s="322">
        <f>'2-2'!Q111</f>
        <v>0</v>
      </c>
      <c r="R111" s="24">
        <f>IF(AND(ISNA(MATCH($D111,'随時②-2'!$D$4:$D$18,0)),ISNA(MATCH($D111,'随時③-2'!$D$4:$D$18,0))),0,1)</f>
        <v>0</v>
      </c>
      <c r="S111" s="61" t="str">
        <f t="shared" si="4"/>
        <v/>
      </c>
      <c r="T111" s="61" t="str">
        <f t="shared" si="5"/>
        <v/>
      </c>
      <c r="U111" s="5" t="str">
        <f t="shared" si="6"/>
        <v/>
      </c>
    </row>
    <row r="112" spans="1:21" ht="21.6" hidden="1" customHeight="1" x14ac:dyDescent="0.15">
      <c r="A112" s="316">
        <f>'随時①-2'!A12</f>
        <v>0</v>
      </c>
      <c r="B112" s="317">
        <f>'随時①-2'!B12</f>
        <v>0</v>
      </c>
      <c r="C112" s="318">
        <f>'随時①-2'!C12</f>
        <v>0</v>
      </c>
      <c r="D112" s="209">
        <v>109</v>
      </c>
      <c r="E112" s="268">
        <f>'2-2'!E112</f>
        <v>0</v>
      </c>
      <c r="F112" s="268">
        <f>'2-2'!F112</f>
        <v>0</v>
      </c>
      <c r="G112" s="274">
        <f>'2-2'!G112</f>
        <v>0</v>
      </c>
      <c r="H112" s="275">
        <f>'2-2'!H112</f>
        <v>0</v>
      </c>
      <c r="I112" s="275">
        <f>'2-2'!I112</f>
        <v>0</v>
      </c>
      <c r="J112" s="326">
        <f>'2-2'!J112</f>
        <v>0</v>
      </c>
      <c r="K112" s="320">
        <f>'2-2'!K112</f>
        <v>0</v>
      </c>
      <c r="L112" s="181">
        <f>'2-2'!L112</f>
        <v>0</v>
      </c>
      <c r="M112" s="270">
        <f>'2-2'!M112</f>
        <v>0</v>
      </c>
      <c r="N112" s="270">
        <f>'2-2'!N112</f>
        <v>0</v>
      </c>
      <c r="O112" s="263">
        <f t="shared" si="8"/>
        <v>0</v>
      </c>
      <c r="P112" s="321">
        <f>'2-2'!P112</f>
        <v>0</v>
      </c>
      <c r="Q112" s="322">
        <f>'2-2'!Q112</f>
        <v>0</v>
      </c>
      <c r="R112" s="24">
        <f>IF(AND(ISNA(MATCH($D112,'随時②-2'!$D$4:$D$18,0)),ISNA(MATCH($D112,'随時③-2'!$D$4:$D$18,0))),0,1)</f>
        <v>0</v>
      </c>
      <c r="S112" s="61" t="str">
        <f t="shared" si="4"/>
        <v/>
      </c>
      <c r="T112" s="61" t="str">
        <f t="shared" si="5"/>
        <v/>
      </c>
      <c r="U112" s="5" t="str">
        <f t="shared" si="6"/>
        <v/>
      </c>
    </row>
    <row r="113" spans="1:21" ht="21.6" hidden="1" customHeight="1" x14ac:dyDescent="0.15">
      <c r="A113" s="316">
        <f>'随時①-2'!A13</f>
        <v>0</v>
      </c>
      <c r="B113" s="317">
        <f>'随時①-2'!B13</f>
        <v>0</v>
      </c>
      <c r="C113" s="318">
        <f>'随時①-2'!C13</f>
        <v>0</v>
      </c>
      <c r="D113" s="209">
        <v>110</v>
      </c>
      <c r="E113" s="268">
        <f>'2-2'!E113</f>
        <v>0</v>
      </c>
      <c r="F113" s="268">
        <f>'2-2'!F113</f>
        <v>0</v>
      </c>
      <c r="G113" s="274">
        <f>'2-2'!G113</f>
        <v>0</v>
      </c>
      <c r="H113" s="275">
        <f>'2-2'!H113</f>
        <v>0</v>
      </c>
      <c r="I113" s="275">
        <f>'2-2'!I113</f>
        <v>0</v>
      </c>
      <c r="J113" s="326">
        <f>'2-2'!J113</f>
        <v>0</v>
      </c>
      <c r="K113" s="320">
        <f>'2-2'!K113</f>
        <v>0</v>
      </c>
      <c r="L113" s="181">
        <f>'2-2'!L113</f>
        <v>0</v>
      </c>
      <c r="M113" s="270">
        <f>'2-2'!M113</f>
        <v>0</v>
      </c>
      <c r="N113" s="270">
        <f>'2-2'!N113</f>
        <v>0</v>
      </c>
      <c r="O113" s="263">
        <f t="shared" si="8"/>
        <v>0</v>
      </c>
      <c r="P113" s="321">
        <f>'2-2'!P113</f>
        <v>0</v>
      </c>
      <c r="Q113" s="322">
        <f>'2-2'!Q113</f>
        <v>0</v>
      </c>
      <c r="R113" s="24">
        <f>IF(AND(ISNA(MATCH($D113,'随時②-2'!$D$4:$D$18,0)),ISNA(MATCH($D113,'随時③-2'!$D$4:$D$18,0))),0,1)</f>
        <v>0</v>
      </c>
      <c r="S113" s="61" t="str">
        <f t="shared" si="4"/>
        <v/>
      </c>
      <c r="T113" s="61" t="str">
        <f t="shared" si="5"/>
        <v/>
      </c>
      <c r="U113" s="5" t="str">
        <f t="shared" si="6"/>
        <v/>
      </c>
    </row>
    <row r="114" spans="1:21" ht="21.6" hidden="1" customHeight="1" x14ac:dyDescent="0.15">
      <c r="A114" s="316">
        <f>'随時①-2'!A14</f>
        <v>0</v>
      </c>
      <c r="B114" s="317">
        <f>'随時①-2'!B14</f>
        <v>0</v>
      </c>
      <c r="C114" s="318">
        <f>'随時①-2'!C14</f>
        <v>0</v>
      </c>
      <c r="D114" s="209">
        <v>111</v>
      </c>
      <c r="E114" s="268">
        <f>'2-2'!E114</f>
        <v>0</v>
      </c>
      <c r="F114" s="268">
        <f>'2-2'!F114</f>
        <v>0</v>
      </c>
      <c r="G114" s="274">
        <f>'2-2'!G114</f>
        <v>0</v>
      </c>
      <c r="H114" s="275">
        <f>'2-2'!H114</f>
        <v>0</v>
      </c>
      <c r="I114" s="275">
        <f>'2-2'!I114</f>
        <v>0</v>
      </c>
      <c r="J114" s="326">
        <f>'2-2'!J114</f>
        <v>0</v>
      </c>
      <c r="K114" s="320">
        <f>'2-2'!K114</f>
        <v>0</v>
      </c>
      <c r="L114" s="181">
        <f>'2-2'!L114</f>
        <v>0</v>
      </c>
      <c r="M114" s="270">
        <f>'2-2'!M114</f>
        <v>0</v>
      </c>
      <c r="N114" s="270">
        <f>'2-2'!N114</f>
        <v>0</v>
      </c>
      <c r="O114" s="263">
        <f t="shared" si="8"/>
        <v>0</v>
      </c>
      <c r="P114" s="321">
        <f>'2-2'!P114</f>
        <v>0</v>
      </c>
      <c r="Q114" s="322">
        <f>'2-2'!Q114</f>
        <v>0</v>
      </c>
      <c r="R114" s="24">
        <f>IF(AND(ISNA(MATCH($D114,'随時②-2'!$D$4:$D$18,0)),ISNA(MATCH($D114,'随時③-2'!$D$4:$D$18,0))),0,1)</f>
        <v>0</v>
      </c>
      <c r="S114" s="61" t="str">
        <f t="shared" si="4"/>
        <v/>
      </c>
      <c r="T114" s="61" t="str">
        <f t="shared" si="5"/>
        <v/>
      </c>
      <c r="U114" s="5" t="str">
        <f t="shared" si="6"/>
        <v/>
      </c>
    </row>
    <row r="115" spans="1:21" ht="21.6" hidden="1" customHeight="1" x14ac:dyDescent="0.15">
      <c r="A115" s="316">
        <f>'随時①-2'!A15</f>
        <v>0</v>
      </c>
      <c r="B115" s="317">
        <f>'随時①-2'!B15</f>
        <v>0</v>
      </c>
      <c r="C115" s="318">
        <f>'随時①-2'!C15</f>
        <v>0</v>
      </c>
      <c r="D115" s="209">
        <v>112</v>
      </c>
      <c r="E115" s="268">
        <f>'2-2'!E115</f>
        <v>0</v>
      </c>
      <c r="F115" s="268">
        <f>'2-2'!F115</f>
        <v>0</v>
      </c>
      <c r="G115" s="274">
        <f>'2-2'!G115</f>
        <v>0</v>
      </c>
      <c r="H115" s="275">
        <f>'2-2'!H115</f>
        <v>0</v>
      </c>
      <c r="I115" s="275">
        <f>'2-2'!I115</f>
        <v>0</v>
      </c>
      <c r="J115" s="326">
        <f>'2-2'!J115</f>
        <v>0</v>
      </c>
      <c r="K115" s="320">
        <f>'2-2'!K115</f>
        <v>0</v>
      </c>
      <c r="L115" s="181">
        <f>'2-2'!L115</f>
        <v>0</v>
      </c>
      <c r="M115" s="270">
        <f>'2-2'!M115</f>
        <v>0</v>
      </c>
      <c r="N115" s="270">
        <f>'2-2'!N115</f>
        <v>0</v>
      </c>
      <c r="O115" s="263">
        <f t="shared" si="8"/>
        <v>0</v>
      </c>
      <c r="P115" s="321">
        <f>'2-2'!P115</f>
        <v>0</v>
      </c>
      <c r="Q115" s="322">
        <f>'2-2'!Q115</f>
        <v>0</v>
      </c>
      <c r="R115" s="24">
        <f>IF(AND(ISNA(MATCH($D115,'随時②-2'!$D$4:$D$18,0)),ISNA(MATCH($D115,'随時③-2'!$D$4:$D$18,0))),0,1)</f>
        <v>0</v>
      </c>
      <c r="S115" s="61" t="str">
        <f t="shared" si="4"/>
        <v/>
      </c>
      <c r="T115" s="61" t="str">
        <f t="shared" si="5"/>
        <v/>
      </c>
      <c r="U115" s="5" t="str">
        <f t="shared" si="6"/>
        <v/>
      </c>
    </row>
    <row r="116" spans="1:21" ht="21.6" hidden="1" customHeight="1" x14ac:dyDescent="0.15">
      <c r="A116" s="316">
        <f>'随時①-2'!A16</f>
        <v>0</v>
      </c>
      <c r="B116" s="317">
        <f>'随時①-2'!B16</f>
        <v>0</v>
      </c>
      <c r="C116" s="318">
        <f>'随時①-2'!C16</f>
        <v>0</v>
      </c>
      <c r="D116" s="209">
        <v>113</v>
      </c>
      <c r="E116" s="268">
        <f>'2-2'!E116</f>
        <v>0</v>
      </c>
      <c r="F116" s="268">
        <f>'2-2'!F116</f>
        <v>0</v>
      </c>
      <c r="G116" s="274">
        <f>'2-2'!G116</f>
        <v>0</v>
      </c>
      <c r="H116" s="275">
        <f>'2-2'!H116</f>
        <v>0</v>
      </c>
      <c r="I116" s="275">
        <f>'2-2'!I116</f>
        <v>0</v>
      </c>
      <c r="J116" s="326">
        <f>'2-2'!J116</f>
        <v>0</v>
      </c>
      <c r="K116" s="320">
        <f>'2-2'!K116</f>
        <v>0</v>
      </c>
      <c r="L116" s="181">
        <f>'2-2'!L116</f>
        <v>0</v>
      </c>
      <c r="M116" s="270">
        <f>'2-2'!M116</f>
        <v>0</v>
      </c>
      <c r="N116" s="270">
        <f>'2-2'!N116</f>
        <v>0</v>
      </c>
      <c r="O116" s="263">
        <f t="shared" si="8"/>
        <v>0</v>
      </c>
      <c r="P116" s="321">
        <f>'2-2'!P116</f>
        <v>0</v>
      </c>
      <c r="Q116" s="322">
        <f>'2-2'!Q116</f>
        <v>0</v>
      </c>
      <c r="R116" s="24">
        <f>IF(AND(ISNA(MATCH($D116,'随時②-2'!$D$4:$D$18,0)),ISNA(MATCH($D116,'随時③-2'!$D$4:$D$18,0))),0,1)</f>
        <v>0</v>
      </c>
      <c r="S116" s="61" t="str">
        <f t="shared" si="4"/>
        <v/>
      </c>
      <c r="T116" s="61" t="str">
        <f t="shared" si="5"/>
        <v/>
      </c>
      <c r="U116" s="5" t="str">
        <f t="shared" si="6"/>
        <v/>
      </c>
    </row>
    <row r="117" spans="1:21" ht="21.6" hidden="1" customHeight="1" x14ac:dyDescent="0.15">
      <c r="A117" s="316">
        <f>'随時①-2'!A17</f>
        <v>0</v>
      </c>
      <c r="B117" s="317">
        <f>'随時①-2'!B17</f>
        <v>0</v>
      </c>
      <c r="C117" s="318">
        <f>'随時①-2'!C17</f>
        <v>0</v>
      </c>
      <c r="D117" s="209">
        <v>114</v>
      </c>
      <c r="E117" s="268">
        <f>'2-2'!E117</f>
        <v>0</v>
      </c>
      <c r="F117" s="268">
        <f>'2-2'!F117</f>
        <v>0</v>
      </c>
      <c r="G117" s="274">
        <f>'2-2'!G117</f>
        <v>0</v>
      </c>
      <c r="H117" s="275">
        <f>'2-2'!H117</f>
        <v>0</v>
      </c>
      <c r="I117" s="275">
        <f>'2-2'!I117</f>
        <v>0</v>
      </c>
      <c r="J117" s="326">
        <f>'2-2'!J117</f>
        <v>0</v>
      </c>
      <c r="K117" s="320">
        <f>'2-2'!K117</f>
        <v>0</v>
      </c>
      <c r="L117" s="181">
        <f>'2-2'!L117</f>
        <v>0</v>
      </c>
      <c r="M117" s="270">
        <f>'2-2'!M117</f>
        <v>0</v>
      </c>
      <c r="N117" s="270">
        <f>'2-2'!N117</f>
        <v>0</v>
      </c>
      <c r="O117" s="263">
        <f t="shared" si="8"/>
        <v>0</v>
      </c>
      <c r="P117" s="321">
        <f>'2-2'!P117</f>
        <v>0</v>
      </c>
      <c r="Q117" s="322">
        <f>'2-2'!Q117</f>
        <v>0</v>
      </c>
      <c r="R117" s="24">
        <f>IF(AND(ISNA(MATCH($D117,'随時②-2'!$D$4:$D$18,0)),ISNA(MATCH($D117,'随時③-2'!$D$4:$D$18,0))),0,1)</f>
        <v>0</v>
      </c>
      <c r="S117" s="61" t="str">
        <f t="shared" si="4"/>
        <v/>
      </c>
      <c r="T117" s="61" t="str">
        <f t="shared" si="5"/>
        <v/>
      </c>
      <c r="U117" s="5" t="str">
        <f t="shared" si="6"/>
        <v/>
      </c>
    </row>
    <row r="118" spans="1:21" ht="21.6" hidden="1" customHeight="1" x14ac:dyDescent="0.15">
      <c r="A118" s="316">
        <f>'随時①-2'!A18</f>
        <v>0</v>
      </c>
      <c r="B118" s="317">
        <f>'随時①-2'!B18</f>
        <v>0</v>
      </c>
      <c r="C118" s="318">
        <f>'随時①-2'!C18</f>
        <v>0</v>
      </c>
      <c r="D118" s="209">
        <v>115</v>
      </c>
      <c r="E118" s="268">
        <f>'2-2'!E118</f>
        <v>0</v>
      </c>
      <c r="F118" s="268">
        <f>'2-2'!F118</f>
        <v>0</v>
      </c>
      <c r="G118" s="274">
        <f>'2-2'!G118</f>
        <v>0</v>
      </c>
      <c r="H118" s="275">
        <f>'2-2'!H118</f>
        <v>0</v>
      </c>
      <c r="I118" s="275">
        <f>'2-2'!I118</f>
        <v>0</v>
      </c>
      <c r="J118" s="326">
        <f>'2-2'!J118</f>
        <v>0</v>
      </c>
      <c r="K118" s="320">
        <f>'2-2'!K118</f>
        <v>0</v>
      </c>
      <c r="L118" s="181">
        <f>'2-2'!L118</f>
        <v>0</v>
      </c>
      <c r="M118" s="270">
        <f>'2-2'!M118</f>
        <v>0</v>
      </c>
      <c r="N118" s="270">
        <f>'2-2'!N118</f>
        <v>0</v>
      </c>
      <c r="O118" s="263">
        <f t="shared" si="8"/>
        <v>0</v>
      </c>
      <c r="P118" s="321">
        <f>'2-2'!P118</f>
        <v>0</v>
      </c>
      <c r="Q118" s="322">
        <f>'2-2'!Q118</f>
        <v>0</v>
      </c>
      <c r="R118" s="24">
        <f>IF(AND(ISNA(MATCH($D118,'随時②-2'!$D$4:$D$18,0)),ISNA(MATCH($D118,'随時③-2'!$D$4:$D$18,0))),0,1)</f>
        <v>0</v>
      </c>
      <c r="S118" s="61" t="str">
        <f t="shared" si="4"/>
        <v/>
      </c>
      <c r="T118" s="61" t="str">
        <f t="shared" si="5"/>
        <v/>
      </c>
      <c r="U118" s="5" t="str">
        <f t="shared" si="6"/>
        <v/>
      </c>
    </row>
    <row r="119" spans="1:21" ht="21.6" hidden="1" customHeight="1" x14ac:dyDescent="0.15">
      <c r="A119" s="316">
        <f>'随時①-2'!A19</f>
        <v>0</v>
      </c>
      <c r="B119" s="317">
        <f>'随時①-2'!B19</f>
        <v>0</v>
      </c>
      <c r="C119" s="318">
        <f>'随時①-2'!C19</f>
        <v>0</v>
      </c>
      <c r="D119" s="209">
        <v>116</v>
      </c>
      <c r="E119" s="268">
        <f>'2-2'!E119</f>
        <v>0</v>
      </c>
      <c r="F119" s="268">
        <f>'2-2'!F119</f>
        <v>0</v>
      </c>
      <c r="G119" s="274">
        <f>'2-2'!G119</f>
        <v>0</v>
      </c>
      <c r="H119" s="275">
        <f>'2-2'!H119</f>
        <v>0</v>
      </c>
      <c r="I119" s="275">
        <f>'2-2'!I119</f>
        <v>0</v>
      </c>
      <c r="J119" s="326">
        <f>'2-2'!J119</f>
        <v>0</v>
      </c>
      <c r="K119" s="320">
        <f>'2-2'!K119</f>
        <v>0</v>
      </c>
      <c r="L119" s="181">
        <f>'2-2'!L119</f>
        <v>0</v>
      </c>
      <c r="M119" s="270">
        <f>'2-2'!M119</f>
        <v>0</v>
      </c>
      <c r="N119" s="270">
        <f>'2-2'!N119</f>
        <v>0</v>
      </c>
      <c r="O119" s="263">
        <f t="shared" si="8"/>
        <v>0</v>
      </c>
      <c r="P119" s="321">
        <f>'2-2'!P119</f>
        <v>0</v>
      </c>
      <c r="Q119" s="322">
        <f>'2-2'!Q119</f>
        <v>0</v>
      </c>
      <c r="R119" s="24">
        <f>IF(AND(ISNA(MATCH($D119,'随時②-2'!$D$4:$D$18,0)),ISNA(MATCH($D119,'随時③-2'!$D$4:$D$18,0))),0,1)</f>
        <v>0</v>
      </c>
      <c r="S119" s="61" t="str">
        <f t="shared" si="4"/>
        <v/>
      </c>
      <c r="T119" s="61" t="str">
        <f t="shared" si="5"/>
        <v/>
      </c>
      <c r="U119" s="5" t="str">
        <f t="shared" si="6"/>
        <v/>
      </c>
    </row>
    <row r="120" spans="1:21" ht="21.6" hidden="1" customHeight="1" x14ac:dyDescent="0.15">
      <c r="A120" s="323">
        <f>'随時①-2'!A20</f>
        <v>0</v>
      </c>
      <c r="B120" s="324">
        <f>'随時①-2'!B20</f>
        <v>0</v>
      </c>
      <c r="C120" s="325">
        <f>'随時①-2'!C20</f>
        <v>0</v>
      </c>
      <c r="D120" s="209">
        <v>117</v>
      </c>
      <c r="E120" s="268">
        <f>'2-2'!E120</f>
        <v>0</v>
      </c>
      <c r="F120" s="268">
        <f>'2-2'!F120</f>
        <v>0</v>
      </c>
      <c r="G120" s="274">
        <f>'2-2'!G120</f>
        <v>0</v>
      </c>
      <c r="H120" s="275">
        <f>'2-2'!H120</f>
        <v>0</v>
      </c>
      <c r="I120" s="275">
        <f>'2-2'!I120</f>
        <v>0</v>
      </c>
      <c r="J120" s="326">
        <f>'2-2'!J120</f>
        <v>0</v>
      </c>
      <c r="K120" s="327">
        <f>'2-2'!K120</f>
        <v>0</v>
      </c>
      <c r="L120" s="274">
        <f>'2-2'!L120</f>
        <v>0</v>
      </c>
      <c r="M120" s="275">
        <f>'2-2'!M120</f>
        <v>0</v>
      </c>
      <c r="N120" s="275">
        <f>'2-2'!N120</f>
        <v>0</v>
      </c>
      <c r="O120" s="263">
        <f t="shared" si="8"/>
        <v>0</v>
      </c>
      <c r="P120" s="328">
        <f>'2-2'!P120</f>
        <v>0</v>
      </c>
      <c r="Q120" s="329">
        <f>'2-2'!Q120</f>
        <v>0</v>
      </c>
      <c r="R120" s="24">
        <f>IF(AND(ISNA(MATCH($D120,'随時②-2'!$D$4:$D$18,0)),ISNA(MATCH($D120,'随時③-2'!$D$4:$D$18,0))),0,1)</f>
        <v>0</v>
      </c>
      <c r="S120" s="61" t="str">
        <f t="shared" si="4"/>
        <v/>
      </c>
      <c r="T120" s="61" t="str">
        <f t="shared" si="5"/>
        <v/>
      </c>
      <c r="U120" s="5" t="str">
        <f t="shared" si="6"/>
        <v/>
      </c>
    </row>
    <row r="121" spans="1:21" ht="21.6" hidden="1" customHeight="1" x14ac:dyDescent="0.15">
      <c r="A121" s="323">
        <f>'随時①-2'!A21</f>
        <v>0</v>
      </c>
      <c r="B121" s="324">
        <f>'随時①-2'!B21</f>
        <v>0</v>
      </c>
      <c r="C121" s="325">
        <f>'随時①-2'!C21</f>
        <v>0</v>
      </c>
      <c r="D121" s="209">
        <v>118</v>
      </c>
      <c r="E121" s="268">
        <f>'2-2'!E121</f>
        <v>0</v>
      </c>
      <c r="F121" s="268">
        <f>'2-2'!F121</f>
        <v>0</v>
      </c>
      <c r="G121" s="274">
        <f>'2-2'!G121</f>
        <v>0</v>
      </c>
      <c r="H121" s="275">
        <f>'2-2'!H121</f>
        <v>0</v>
      </c>
      <c r="I121" s="275">
        <f>'2-2'!I121</f>
        <v>0</v>
      </c>
      <c r="J121" s="326">
        <f>'2-2'!J121</f>
        <v>0</v>
      </c>
      <c r="K121" s="327">
        <f>'2-2'!K121</f>
        <v>0</v>
      </c>
      <c r="L121" s="274">
        <f>'2-2'!L121</f>
        <v>0</v>
      </c>
      <c r="M121" s="275">
        <f>'2-2'!M121</f>
        <v>0</v>
      </c>
      <c r="N121" s="275">
        <f>'2-2'!N121</f>
        <v>0</v>
      </c>
      <c r="O121" s="263">
        <f t="shared" si="8"/>
        <v>0</v>
      </c>
      <c r="P121" s="328">
        <f>'2-2'!P121</f>
        <v>0</v>
      </c>
      <c r="Q121" s="329">
        <f>'2-2'!Q121</f>
        <v>0</v>
      </c>
      <c r="R121" s="24">
        <f>IF(AND(ISNA(MATCH($D121,'随時②-2'!$D$4:$D$18,0)),ISNA(MATCH($D121,'随時③-2'!$D$4:$D$18,0))),0,1)</f>
        <v>0</v>
      </c>
      <c r="S121" s="61" t="str">
        <f t="shared" si="4"/>
        <v/>
      </c>
      <c r="T121" s="61" t="str">
        <f t="shared" si="5"/>
        <v/>
      </c>
      <c r="U121" s="5" t="str">
        <f t="shared" si="6"/>
        <v/>
      </c>
    </row>
    <row r="122" spans="1:21" ht="21.6" hidden="1" customHeight="1" x14ac:dyDescent="0.15">
      <c r="A122" s="316">
        <f>'随時①-2'!A22</f>
        <v>0</v>
      </c>
      <c r="B122" s="317">
        <f>'随時①-2'!B22</f>
        <v>0</v>
      </c>
      <c r="C122" s="318">
        <f>'随時①-2'!C22</f>
        <v>0</v>
      </c>
      <c r="D122" s="209">
        <v>119</v>
      </c>
      <c r="E122" s="268">
        <f>'2-2'!E122</f>
        <v>0</v>
      </c>
      <c r="F122" s="268">
        <f>'2-2'!F122</f>
        <v>0</v>
      </c>
      <c r="G122" s="274">
        <f>'2-2'!G122</f>
        <v>0</v>
      </c>
      <c r="H122" s="275">
        <f>'2-2'!H122</f>
        <v>0</v>
      </c>
      <c r="I122" s="275">
        <f>'2-2'!I122</f>
        <v>0</v>
      </c>
      <c r="J122" s="326">
        <f>'2-2'!J122</f>
        <v>0</v>
      </c>
      <c r="K122" s="320">
        <f>'2-2'!K122</f>
        <v>0</v>
      </c>
      <c r="L122" s="181">
        <f>'2-2'!L122</f>
        <v>0</v>
      </c>
      <c r="M122" s="270">
        <f>'2-2'!M122</f>
        <v>0</v>
      </c>
      <c r="N122" s="270">
        <f>'2-2'!N122</f>
        <v>0</v>
      </c>
      <c r="O122" s="263">
        <f t="shared" si="8"/>
        <v>0</v>
      </c>
      <c r="P122" s="321">
        <f>'2-2'!P122</f>
        <v>0</v>
      </c>
      <c r="Q122" s="322">
        <f>'2-2'!Q122</f>
        <v>0</v>
      </c>
      <c r="R122" s="24">
        <f>IF(AND(ISNA(MATCH($D122,'随時②-2'!$D$4:$D$18,0)),ISNA(MATCH($D122,'随時③-2'!$D$4:$D$18,0))),0,1)</f>
        <v>0</v>
      </c>
      <c r="S122" s="61" t="str">
        <f t="shared" si="4"/>
        <v/>
      </c>
      <c r="T122" s="61" t="str">
        <f t="shared" si="5"/>
        <v/>
      </c>
      <c r="U122" s="5" t="str">
        <f t="shared" si="6"/>
        <v/>
      </c>
    </row>
    <row r="123" spans="1:21" ht="21.6" hidden="1" customHeight="1" x14ac:dyDescent="0.15">
      <c r="A123" s="330">
        <f>'随時①-2'!A23</f>
        <v>0</v>
      </c>
      <c r="B123" s="331">
        <f>'随時①-2'!B23</f>
        <v>0</v>
      </c>
      <c r="C123" s="332">
        <f>'随時①-2'!C23</f>
        <v>0</v>
      </c>
      <c r="D123" s="277">
        <v>120</v>
      </c>
      <c r="E123" s="278">
        <f>'2-2'!E123</f>
        <v>0</v>
      </c>
      <c r="F123" s="278">
        <f>'2-2'!F123</f>
        <v>0</v>
      </c>
      <c r="G123" s="279">
        <f>'2-2'!G123</f>
        <v>0</v>
      </c>
      <c r="H123" s="280">
        <f>'2-2'!H123</f>
        <v>0</v>
      </c>
      <c r="I123" s="280">
        <f>'2-2'!I123</f>
        <v>0</v>
      </c>
      <c r="J123" s="524">
        <f>'2-2'!J123</f>
        <v>0</v>
      </c>
      <c r="K123" s="525">
        <f>'2-2'!K123</f>
        <v>0</v>
      </c>
      <c r="L123" s="394">
        <f>'2-2'!L123</f>
        <v>0</v>
      </c>
      <c r="M123" s="491">
        <f>'2-2'!M123</f>
        <v>0</v>
      </c>
      <c r="N123" s="491">
        <f>'2-2'!N123</f>
        <v>0</v>
      </c>
      <c r="O123" s="495">
        <f t="shared" si="8"/>
        <v>0</v>
      </c>
      <c r="P123" s="526">
        <f>'2-2'!P123</f>
        <v>0</v>
      </c>
      <c r="Q123" s="527">
        <f>'2-2'!Q123</f>
        <v>0</v>
      </c>
      <c r="R123" s="24">
        <f>IF(AND(ISNA(MATCH($D123,'随時②-2'!$D$4:$D$18,0)),ISNA(MATCH($D123,'随時③-2'!$D$4:$D$18,0))),0,1)</f>
        <v>0</v>
      </c>
      <c r="S123" s="61" t="str">
        <f t="shared" si="4"/>
        <v/>
      </c>
      <c r="T123" s="61" t="str">
        <f t="shared" si="5"/>
        <v/>
      </c>
      <c r="U123" s="5" t="str">
        <f t="shared" si="6"/>
        <v/>
      </c>
    </row>
    <row r="124" spans="1:21" ht="21.6" hidden="1" customHeight="1" x14ac:dyDescent="0.15">
      <c r="A124" s="316">
        <f>'随時②-2'!A21</f>
        <v>5</v>
      </c>
      <c r="B124" s="317" t="str">
        <f>'随時②-2'!B21</f>
        <v>2-(2)</v>
      </c>
      <c r="C124" s="318" t="str">
        <f>'随時②-2'!C21</f>
        <v>人権教育の推進</v>
      </c>
      <c r="D124" s="217">
        <v>201</v>
      </c>
      <c r="E124" s="269" t="str">
        <f>'2-2'!E124</f>
        <v>報償費</v>
      </c>
      <c r="F124" s="269" t="str">
        <f>'2-2'!F124</f>
        <v>（全）人権研修会講師謝礼金</v>
      </c>
      <c r="G124" s="181">
        <f>'2-2'!G124</f>
        <v>51000</v>
      </c>
      <c r="H124" s="270">
        <f>'2-2'!H124</f>
        <v>1</v>
      </c>
      <c r="I124" s="270">
        <f>'2-2'!I124</f>
        <v>1</v>
      </c>
      <c r="J124" s="326">
        <f>'2-2'!J124</f>
        <v>51000</v>
      </c>
      <c r="K124" s="327" t="str">
        <f>'2-2'!K124</f>
        <v>（全）人権研修会講師謝礼金</v>
      </c>
      <c r="L124" s="274">
        <f>'2-2'!L124</f>
        <v>0</v>
      </c>
      <c r="M124" s="275">
        <f>'2-2'!M124</f>
        <v>1</v>
      </c>
      <c r="N124" s="275">
        <f>'2-2'!N124</f>
        <v>1</v>
      </c>
      <c r="O124" s="263">
        <f t="shared" si="8"/>
        <v>0</v>
      </c>
      <c r="P124" s="328">
        <f>'2-2'!P124</f>
        <v>0</v>
      </c>
      <c r="Q124" s="329" t="str">
        <f>'2-2'!Q124</f>
        <v>60,000→9,000を(203)報酬へ</v>
      </c>
      <c r="R124" s="24">
        <f>IF(AND(ISNA(MATCH($D124,'随時②-2'!$D$4:$D$18,0)),ISNA(MATCH($D124,'随時③-2'!$D$4:$D$18,0))),0,1)</f>
        <v>0</v>
      </c>
      <c r="S124" s="61" t="str">
        <f t="shared" si="4"/>
        <v/>
      </c>
      <c r="T124" s="61" t="str">
        <f t="shared" si="5"/>
        <v/>
      </c>
      <c r="U124" s="5">
        <f t="shared" si="6"/>
        <v>1</v>
      </c>
    </row>
    <row r="125" spans="1:21" ht="21.6" hidden="1" customHeight="1" x14ac:dyDescent="0.15">
      <c r="A125" s="323">
        <f>'随時②-2'!A22</f>
        <v>1</v>
      </c>
      <c r="B125" s="324" t="str">
        <f>'随時②-2'!B22</f>
        <v>１-(1)</v>
      </c>
      <c r="C125" s="325" t="str">
        <f>'随時②-2'!C22</f>
        <v>生徒の自主的活動の活性化</v>
      </c>
      <c r="D125" s="209">
        <v>202</v>
      </c>
      <c r="E125" s="268" t="str">
        <f>'2-2'!E125</f>
        <v>報償費</v>
      </c>
      <c r="F125" s="268" t="str">
        <f>'2-2'!F125</f>
        <v>（全）PBL研修会講師謝礼金</v>
      </c>
      <c r="G125" s="274">
        <f>'2-2'!G125</f>
        <v>10000</v>
      </c>
      <c r="H125" s="275">
        <f>'2-2'!H125</f>
        <v>1</v>
      </c>
      <c r="I125" s="275">
        <f>'2-2'!I125</f>
        <v>1</v>
      </c>
      <c r="J125" s="326">
        <f>'2-2'!J125</f>
        <v>10000</v>
      </c>
      <c r="K125" s="320" t="str">
        <f>'2-2'!K125</f>
        <v>（全）PBL研修会講師謝礼金</v>
      </c>
      <c r="L125" s="181">
        <f>'2-2'!L125</f>
        <v>0</v>
      </c>
      <c r="M125" s="270">
        <f>'2-2'!M125</f>
        <v>1</v>
      </c>
      <c r="N125" s="270">
        <f>'2-2'!N125</f>
        <v>1</v>
      </c>
      <c r="O125" s="263">
        <f t="shared" si="8"/>
        <v>0</v>
      </c>
      <c r="P125" s="321">
        <f>'2-2'!P125</f>
        <v>0</v>
      </c>
      <c r="Q125" s="322" t="str">
        <f>'2-2'!Q125</f>
        <v>30,000→20,000を(203)報酬へ</v>
      </c>
      <c r="R125" s="24">
        <f>IF(AND(ISNA(MATCH($D125,'随時②-2'!$D$4:$D$18,0)),ISNA(MATCH($D125,'随時③-2'!$D$4:$D$18,0))),0,1)</f>
        <v>0</v>
      </c>
      <c r="S125" s="61" t="str">
        <f t="shared" si="4"/>
        <v/>
      </c>
      <c r="T125" s="61" t="str">
        <f t="shared" si="5"/>
        <v/>
      </c>
      <c r="U125" s="5">
        <f t="shared" si="6"/>
        <v>1</v>
      </c>
    </row>
    <row r="126" spans="1:21" ht="21.6" customHeight="1" x14ac:dyDescent="0.15">
      <c r="A126" s="323">
        <f>'随時②-2'!A23</f>
        <v>0</v>
      </c>
      <c r="B126" s="324">
        <f>'随時②-2'!B23</f>
        <v>0</v>
      </c>
      <c r="C126" s="325">
        <f>'随時②-2'!C23</f>
        <v>0</v>
      </c>
      <c r="D126" s="209">
        <v>203</v>
      </c>
      <c r="E126" s="268" t="str">
        <f>'2-2'!E126</f>
        <v>その他</v>
      </c>
      <c r="F126" s="268" t="str">
        <f>'2-2'!F126</f>
        <v>（全）会計年度任用職員の活用（任用）</v>
      </c>
      <c r="G126" s="274">
        <f>'2-2'!G126</f>
        <v>29000</v>
      </c>
      <c r="H126" s="275">
        <f>'2-2'!H126</f>
        <v>1</v>
      </c>
      <c r="I126" s="275">
        <f>'2-2'!I126</f>
        <v>1</v>
      </c>
      <c r="J126" s="326">
        <f>'2-2'!J126</f>
        <v>29000</v>
      </c>
      <c r="K126" s="320" t="str">
        <f>'2-2'!K126</f>
        <v>（全）会計年度任用職員の活用（任用）</v>
      </c>
      <c r="L126" s="181">
        <f>'2-2'!L126</f>
        <v>29000</v>
      </c>
      <c r="M126" s="270">
        <f>'2-2'!M126</f>
        <v>1</v>
      </c>
      <c r="N126" s="270">
        <f>'2-2'!N126</f>
        <v>1</v>
      </c>
      <c r="O126" s="263">
        <f t="shared" si="8"/>
        <v>29000</v>
      </c>
      <c r="P126" s="321">
        <f>'2-2'!P126</f>
        <v>0</v>
      </c>
      <c r="Q126" s="322">
        <f>'2-2'!Q126</f>
        <v>0</v>
      </c>
      <c r="R126" s="24">
        <f>IF(AND(ISNA(MATCH($D126,'随時②-2'!$D$4:$D$18,0)),ISNA(MATCH($D126,'随時③-2'!$D$4:$D$18,0))),0,1)</f>
        <v>0</v>
      </c>
      <c r="S126" s="61" t="str">
        <f t="shared" si="4"/>
        <v/>
      </c>
      <c r="T126" s="61" t="str">
        <f t="shared" si="5"/>
        <v/>
      </c>
      <c r="U126" s="5" t="e">
        <f t="shared" si="6"/>
        <v>#N/A</v>
      </c>
    </row>
    <row r="127" spans="1:21" ht="21.6" customHeight="1" x14ac:dyDescent="0.15">
      <c r="A127" s="323">
        <f>'随時②-2'!A24</f>
        <v>18</v>
      </c>
      <c r="B127" s="324" t="str">
        <f>'随時②-2'!B24</f>
        <v>１-(1)</v>
      </c>
      <c r="C127" s="325" t="str">
        <f>'随時②-2'!C24</f>
        <v>生徒の自主的活動の活性化</v>
      </c>
      <c r="D127" s="209">
        <v>204</v>
      </c>
      <c r="E127" s="268" t="str">
        <f>'2-2'!E127</f>
        <v>消耗需用費</v>
      </c>
      <c r="F127" s="268" t="str">
        <f>'2-2'!F127</f>
        <v>（全）PBL関連消耗品購入費</v>
      </c>
      <c r="G127" s="274">
        <f>'2-2'!G127</f>
        <v>150000</v>
      </c>
      <c r="H127" s="275">
        <f>'2-2'!H127</f>
        <v>1</v>
      </c>
      <c r="I127" s="275">
        <f>'2-2'!I127</f>
        <v>1</v>
      </c>
      <c r="J127" s="326">
        <f>'2-2'!J127</f>
        <v>150000</v>
      </c>
      <c r="K127" s="320" t="str">
        <f>'2-2'!K127</f>
        <v>（全）PBL関連消耗品購入費</v>
      </c>
      <c r="L127" s="181">
        <f>'2-2'!L127</f>
        <v>110988</v>
      </c>
      <c r="M127" s="270">
        <f>'2-2'!M127</f>
        <v>1</v>
      </c>
      <c r="N127" s="270">
        <f>'2-2'!N127</f>
        <v>1</v>
      </c>
      <c r="O127" s="263">
        <f t="shared" si="8"/>
        <v>110988</v>
      </c>
      <c r="P127" s="321">
        <f>'2-2'!P127</f>
        <v>0</v>
      </c>
      <c r="Q127" s="322">
        <f>'2-2'!Q127</f>
        <v>0</v>
      </c>
      <c r="R127" s="24">
        <f>IF(AND(ISNA(MATCH($D127,'随時②-2'!$D$4:$D$18,0)),ISNA(MATCH($D127,'随時③-2'!$D$4:$D$18,0))),0,1)</f>
        <v>0</v>
      </c>
      <c r="S127" s="61" t="str">
        <f t="shared" si="4"/>
        <v/>
      </c>
      <c r="T127" s="61" t="str">
        <f t="shared" si="5"/>
        <v/>
      </c>
      <c r="U127" s="5">
        <f t="shared" si="6"/>
        <v>7</v>
      </c>
    </row>
    <row r="128" spans="1:21" ht="21.6" customHeight="1" x14ac:dyDescent="0.15">
      <c r="A128" s="323">
        <f>'随時②-2'!A25</f>
        <v>14</v>
      </c>
      <c r="B128" s="324" t="str">
        <f>'随時②-2'!B25</f>
        <v>②-(1)</v>
      </c>
      <c r="C128" s="325" t="str">
        <f>'随時②-2'!C25</f>
        <v>基礎学力の定着と自ら考える力の育成</v>
      </c>
      <c r="D128" s="209">
        <v>205</v>
      </c>
      <c r="E128" s="268" t="str">
        <f>'2-2'!E128</f>
        <v>消耗需用費</v>
      </c>
      <c r="F128" s="268" t="str">
        <f>'2-2'!F128</f>
        <v>（定）学力向上授業改善のためのICT充実機器等購入費</v>
      </c>
      <c r="G128" s="274">
        <f>'2-2'!G128</f>
        <v>25520</v>
      </c>
      <c r="H128" s="275">
        <f>'2-2'!H128</f>
        <v>1</v>
      </c>
      <c r="I128" s="275">
        <f>'2-2'!I128</f>
        <v>1</v>
      </c>
      <c r="J128" s="326">
        <f>'2-2'!J128</f>
        <v>25520</v>
      </c>
      <c r="K128" s="320" t="str">
        <f>'2-2'!K128</f>
        <v>（定）学力向上授業改善のためのICT充実機器等購入費</v>
      </c>
      <c r="L128" s="181">
        <f>'2-2'!L128</f>
        <v>181247</v>
      </c>
      <c r="M128" s="270">
        <f>'2-2'!M128</f>
        <v>1</v>
      </c>
      <c r="N128" s="270">
        <f>'2-2'!N128</f>
        <v>1</v>
      </c>
      <c r="O128" s="263">
        <f t="shared" si="8"/>
        <v>181247</v>
      </c>
      <c r="P128" s="321">
        <f>'2-2'!P128</f>
        <v>0</v>
      </c>
      <c r="Q128" s="322">
        <f>'2-2'!Q128</f>
        <v>0</v>
      </c>
      <c r="R128" s="24">
        <f>IF(AND(ISNA(MATCH($D128,'随時②-2'!$D$4:$D$18,0)),ISNA(MATCH($D128,'随時③-2'!$D$4:$D$18,0))),0,1)</f>
        <v>0</v>
      </c>
      <c r="S128" s="61" t="str">
        <f t="shared" si="4"/>
        <v/>
      </c>
      <c r="T128" s="61" t="str">
        <f t="shared" si="5"/>
        <v/>
      </c>
      <c r="U128" s="5">
        <f t="shared" si="6"/>
        <v>7</v>
      </c>
    </row>
    <row r="129" spans="1:21" ht="21.6" customHeight="1" x14ac:dyDescent="0.15">
      <c r="A129" s="323">
        <f>'随時②-2'!A26</f>
        <v>14</v>
      </c>
      <c r="B129" s="324" t="str">
        <f>'随時②-2'!B26</f>
        <v>②-(1)</v>
      </c>
      <c r="C129" s="325" t="str">
        <f>'随時②-2'!C26</f>
        <v>基礎学力の定着と自ら考える力の育成</v>
      </c>
      <c r="D129" s="209">
        <v>206</v>
      </c>
      <c r="E129" s="268" t="str">
        <f>'2-2'!E129</f>
        <v>備品購入費</v>
      </c>
      <c r="F129" s="268" t="str">
        <f>'2-2'!F129</f>
        <v>（定）学力向上授業改善のためのICT充実機器等購入費</v>
      </c>
      <c r="G129" s="274">
        <f>'2-2'!G129</f>
        <v>244480</v>
      </c>
      <c r="H129" s="275">
        <f>'2-2'!H129</f>
        <v>1</v>
      </c>
      <c r="I129" s="275">
        <f>'2-2'!I129</f>
        <v>1</v>
      </c>
      <c r="J129" s="326">
        <f>'2-2'!J129</f>
        <v>244480</v>
      </c>
      <c r="K129" s="320" t="str">
        <f>'2-2'!K129</f>
        <v>（定）学力向上授業改善のためのICT充実機器等購入費</v>
      </c>
      <c r="L129" s="181">
        <f>'2-2'!L129</f>
        <v>181500</v>
      </c>
      <c r="M129" s="270">
        <f>'2-2'!M129</f>
        <v>1</v>
      </c>
      <c r="N129" s="270">
        <f>'2-2'!N129</f>
        <v>1</v>
      </c>
      <c r="O129" s="263">
        <f t="shared" si="8"/>
        <v>181500</v>
      </c>
      <c r="P129" s="321">
        <f>'2-2'!P129</f>
        <v>0</v>
      </c>
      <c r="Q129" s="322">
        <f>'2-2'!Q129</f>
        <v>0</v>
      </c>
      <c r="R129" s="24">
        <f>IF(AND(ISNA(MATCH($D129,'随時②-2'!$D$4:$D$18,0)),ISNA(MATCH($D129,'随時③-2'!$D$4:$D$18,0))),0,1)</f>
        <v>0</v>
      </c>
      <c r="S129" s="61" t="str">
        <f t="shared" si="4"/>
        <v/>
      </c>
      <c r="T129" s="61" t="str">
        <f t="shared" si="5"/>
        <v/>
      </c>
      <c r="U129" s="5">
        <f t="shared" si="6"/>
        <v>8</v>
      </c>
    </row>
    <row r="130" spans="1:21" ht="21.6" hidden="1" customHeight="1" x14ac:dyDescent="0.15">
      <c r="A130" s="323">
        <f>'随時②-2'!A27</f>
        <v>0</v>
      </c>
      <c r="B130" s="324">
        <f>'随時②-2'!B27</f>
        <v>0</v>
      </c>
      <c r="C130" s="325">
        <f>'随時②-2'!C27</f>
        <v>0</v>
      </c>
      <c r="D130" s="209">
        <v>207</v>
      </c>
      <c r="E130" s="268">
        <f>'2-2'!E130</f>
        <v>0</v>
      </c>
      <c r="F130" s="268">
        <f>'2-2'!F130</f>
        <v>0</v>
      </c>
      <c r="G130" s="274">
        <f>'2-2'!G130</f>
        <v>0</v>
      </c>
      <c r="H130" s="275">
        <f>'2-2'!H130</f>
        <v>0</v>
      </c>
      <c r="I130" s="275">
        <f>'2-2'!I130</f>
        <v>0</v>
      </c>
      <c r="J130" s="326">
        <f>'2-2'!J130</f>
        <v>0</v>
      </c>
      <c r="K130" s="320">
        <f>'2-2'!K130</f>
        <v>0</v>
      </c>
      <c r="L130" s="181">
        <f>'2-2'!L130</f>
        <v>0</v>
      </c>
      <c r="M130" s="270">
        <f>'2-2'!M130</f>
        <v>0</v>
      </c>
      <c r="N130" s="270">
        <f>'2-2'!N130</f>
        <v>0</v>
      </c>
      <c r="O130" s="263">
        <f t="shared" si="8"/>
        <v>0</v>
      </c>
      <c r="P130" s="321">
        <f>'2-2'!P130</f>
        <v>0</v>
      </c>
      <c r="Q130" s="322">
        <f>'2-2'!Q130</f>
        <v>0</v>
      </c>
      <c r="R130" s="24">
        <f>IF(AND(ISNA(MATCH($D130,'随時②-2'!$D$4:$D$18,0)),ISNA(MATCH($D130,'随時③-2'!$D$4:$D$18,0))),0,1)</f>
        <v>0</v>
      </c>
      <c r="S130" s="61" t="str">
        <f t="shared" si="4"/>
        <v/>
      </c>
      <c r="T130" s="61" t="str">
        <f t="shared" si="5"/>
        <v/>
      </c>
      <c r="U130" s="5" t="str">
        <f t="shared" si="6"/>
        <v/>
      </c>
    </row>
    <row r="131" spans="1:21" ht="21.6" hidden="1" customHeight="1" x14ac:dyDescent="0.15">
      <c r="A131" s="323">
        <f>'随時②-2'!A28</f>
        <v>0</v>
      </c>
      <c r="B131" s="324">
        <f>'随時②-2'!B28</f>
        <v>0</v>
      </c>
      <c r="C131" s="325">
        <f>'随時②-2'!C28</f>
        <v>0</v>
      </c>
      <c r="D131" s="209">
        <v>208</v>
      </c>
      <c r="E131" s="268">
        <f>'2-2'!E131</f>
        <v>0</v>
      </c>
      <c r="F131" s="268">
        <f>'2-2'!F131</f>
        <v>0</v>
      </c>
      <c r="G131" s="274">
        <f>'2-2'!G131</f>
        <v>0</v>
      </c>
      <c r="H131" s="275">
        <f>'2-2'!H131</f>
        <v>0</v>
      </c>
      <c r="I131" s="275">
        <f>'2-2'!I131</f>
        <v>0</v>
      </c>
      <c r="J131" s="326">
        <f>'2-2'!J131</f>
        <v>0</v>
      </c>
      <c r="K131" s="320">
        <f>'2-2'!K131</f>
        <v>0</v>
      </c>
      <c r="L131" s="181">
        <f>'2-2'!L131</f>
        <v>0</v>
      </c>
      <c r="M131" s="270">
        <f>'2-2'!M131</f>
        <v>0</v>
      </c>
      <c r="N131" s="270">
        <f>'2-2'!N131</f>
        <v>0</v>
      </c>
      <c r="O131" s="263">
        <f t="shared" si="8"/>
        <v>0</v>
      </c>
      <c r="P131" s="321">
        <f>'2-2'!P131</f>
        <v>0</v>
      </c>
      <c r="Q131" s="322">
        <f>'2-2'!Q131</f>
        <v>0</v>
      </c>
      <c r="R131" s="24">
        <f>IF(AND(ISNA(MATCH($D131,'随時②-2'!$D$4:$D$18,0)),ISNA(MATCH($D131,'随時③-2'!$D$4:$D$18,0))),0,1)</f>
        <v>0</v>
      </c>
      <c r="S131" s="61" t="str">
        <f t="shared" si="4"/>
        <v/>
      </c>
      <c r="T131" s="61" t="str">
        <f t="shared" si="5"/>
        <v/>
      </c>
      <c r="U131" s="5" t="str">
        <f t="shared" si="6"/>
        <v/>
      </c>
    </row>
    <row r="132" spans="1:21" ht="21.6" hidden="1" customHeight="1" x14ac:dyDescent="0.15">
      <c r="A132" s="323">
        <f>'随時②-2'!A29</f>
        <v>0</v>
      </c>
      <c r="B132" s="324">
        <f>'随時②-2'!B29</f>
        <v>0</v>
      </c>
      <c r="C132" s="325">
        <f>'随時②-2'!C29</f>
        <v>0</v>
      </c>
      <c r="D132" s="209">
        <v>209</v>
      </c>
      <c r="E132" s="268">
        <f>'2-2'!E132</f>
        <v>0</v>
      </c>
      <c r="F132" s="268">
        <f>'2-2'!F132</f>
        <v>0</v>
      </c>
      <c r="G132" s="274">
        <f>'2-2'!G132</f>
        <v>0</v>
      </c>
      <c r="H132" s="275">
        <f>'2-2'!H132</f>
        <v>0</v>
      </c>
      <c r="I132" s="275">
        <f>'2-2'!I132</f>
        <v>0</v>
      </c>
      <c r="J132" s="326">
        <f>'2-2'!J132</f>
        <v>0</v>
      </c>
      <c r="K132" s="320">
        <f>'2-2'!K132</f>
        <v>0</v>
      </c>
      <c r="L132" s="181">
        <f>'2-2'!L132</f>
        <v>0</v>
      </c>
      <c r="M132" s="270">
        <f>'2-2'!M132</f>
        <v>0</v>
      </c>
      <c r="N132" s="270">
        <f>'2-2'!N132</f>
        <v>0</v>
      </c>
      <c r="O132" s="263">
        <f t="shared" si="8"/>
        <v>0</v>
      </c>
      <c r="P132" s="321">
        <f>'2-2'!P132</f>
        <v>0</v>
      </c>
      <c r="Q132" s="322">
        <f>'2-2'!Q132</f>
        <v>0</v>
      </c>
      <c r="R132" s="24">
        <f>IF(AND(ISNA(MATCH($D132,'随時②-2'!$D$4:$D$18,0)),ISNA(MATCH($D132,'随時③-2'!$D$4:$D$18,0))),0,1)</f>
        <v>0</v>
      </c>
      <c r="S132" s="61" t="str">
        <f t="shared" ref="S132:S195" si="9">IF(P132="◎",J132,"")</f>
        <v/>
      </c>
      <c r="T132" s="61" t="str">
        <f t="shared" ref="T132:T195" si="10">IF(P132="◎",O132,"")</f>
        <v/>
      </c>
      <c r="U132" s="5" t="str">
        <f t="shared" si="6"/>
        <v/>
      </c>
    </row>
    <row r="133" spans="1:21" ht="21.6" hidden="1" customHeight="1" x14ac:dyDescent="0.15">
      <c r="A133" s="323">
        <f>'随時②-2'!A30</f>
        <v>0</v>
      </c>
      <c r="B133" s="324">
        <f>'随時②-2'!B30</f>
        <v>0</v>
      </c>
      <c r="C133" s="325">
        <f>'随時②-2'!C30</f>
        <v>0</v>
      </c>
      <c r="D133" s="209">
        <v>210</v>
      </c>
      <c r="E133" s="268">
        <f>'2-2'!E133</f>
        <v>0</v>
      </c>
      <c r="F133" s="268">
        <f>'2-2'!F133</f>
        <v>0</v>
      </c>
      <c r="G133" s="274">
        <f>'2-2'!G133</f>
        <v>0</v>
      </c>
      <c r="H133" s="275">
        <f>'2-2'!H133</f>
        <v>0</v>
      </c>
      <c r="I133" s="275">
        <f>'2-2'!I133</f>
        <v>0</v>
      </c>
      <c r="J133" s="326">
        <f>'2-2'!J133</f>
        <v>0</v>
      </c>
      <c r="K133" s="320">
        <f>'2-2'!K133</f>
        <v>0</v>
      </c>
      <c r="L133" s="181">
        <f>'2-2'!L133</f>
        <v>0</v>
      </c>
      <c r="M133" s="270">
        <f>'2-2'!M133</f>
        <v>0</v>
      </c>
      <c r="N133" s="270">
        <f>'2-2'!N133</f>
        <v>0</v>
      </c>
      <c r="O133" s="263">
        <f t="shared" si="8"/>
        <v>0</v>
      </c>
      <c r="P133" s="321">
        <f>'2-2'!P133</f>
        <v>0</v>
      </c>
      <c r="Q133" s="322">
        <f>'2-2'!Q133</f>
        <v>0</v>
      </c>
      <c r="R133" s="24">
        <f>IF(AND(ISNA(MATCH($D133,'随時②-2'!$D$4:$D$18,0)),ISNA(MATCH($D133,'随時③-2'!$D$4:$D$18,0))),0,1)</f>
        <v>0</v>
      </c>
      <c r="S133" s="61" t="str">
        <f t="shared" si="9"/>
        <v/>
      </c>
      <c r="T133" s="61" t="str">
        <f t="shared" si="10"/>
        <v/>
      </c>
      <c r="U133" s="5" t="str">
        <f t="shared" ref="U133:U138" si="11">IF($E133=0,"",VLOOKUP($E133,$V$5:$X$13,2))</f>
        <v/>
      </c>
    </row>
    <row r="134" spans="1:21" ht="21.6" hidden="1" customHeight="1" x14ac:dyDescent="0.15">
      <c r="A134" s="323">
        <f>'随時②-2'!A31</f>
        <v>0</v>
      </c>
      <c r="B134" s="324">
        <f>'随時②-2'!B31</f>
        <v>0</v>
      </c>
      <c r="C134" s="325">
        <f>'随時②-2'!C31</f>
        <v>0</v>
      </c>
      <c r="D134" s="209">
        <v>211</v>
      </c>
      <c r="E134" s="268">
        <f>'2-2'!E134</f>
        <v>0</v>
      </c>
      <c r="F134" s="268">
        <f>'2-2'!F134</f>
        <v>0</v>
      </c>
      <c r="G134" s="274">
        <f>'2-2'!G134</f>
        <v>0</v>
      </c>
      <c r="H134" s="275">
        <f>'2-2'!H134</f>
        <v>0</v>
      </c>
      <c r="I134" s="275">
        <f>'2-2'!I134</f>
        <v>0</v>
      </c>
      <c r="J134" s="326">
        <f>'2-2'!J134</f>
        <v>0</v>
      </c>
      <c r="K134" s="320">
        <f>'2-2'!K134</f>
        <v>0</v>
      </c>
      <c r="L134" s="181">
        <f>'2-2'!L134</f>
        <v>0</v>
      </c>
      <c r="M134" s="270">
        <f>'2-2'!M134</f>
        <v>0</v>
      </c>
      <c r="N134" s="270">
        <f>'2-2'!N134</f>
        <v>0</v>
      </c>
      <c r="O134" s="263">
        <f t="shared" si="8"/>
        <v>0</v>
      </c>
      <c r="P134" s="321">
        <f>'2-2'!P134</f>
        <v>0</v>
      </c>
      <c r="Q134" s="322">
        <f>'2-2'!Q134</f>
        <v>0</v>
      </c>
      <c r="R134" s="24">
        <f>IF(AND(ISNA(MATCH($D134,'随時②-2'!$D$4:$D$18,0)),ISNA(MATCH($D134,'随時③-2'!$D$4:$D$18,0))),0,1)</f>
        <v>0</v>
      </c>
      <c r="S134" s="61" t="str">
        <f t="shared" si="9"/>
        <v/>
      </c>
      <c r="T134" s="61" t="str">
        <f t="shared" si="10"/>
        <v/>
      </c>
      <c r="U134" s="5" t="str">
        <f t="shared" si="11"/>
        <v/>
      </c>
    </row>
    <row r="135" spans="1:21" ht="21.6" hidden="1" customHeight="1" x14ac:dyDescent="0.15">
      <c r="A135" s="323">
        <f>'随時②-2'!A32</f>
        <v>0</v>
      </c>
      <c r="B135" s="324">
        <f>'随時②-2'!B32</f>
        <v>0</v>
      </c>
      <c r="C135" s="325">
        <f>'随時②-2'!C32</f>
        <v>0</v>
      </c>
      <c r="D135" s="209">
        <v>212</v>
      </c>
      <c r="E135" s="268">
        <f>'2-2'!E135</f>
        <v>0</v>
      </c>
      <c r="F135" s="268">
        <f>'2-2'!F135</f>
        <v>0</v>
      </c>
      <c r="G135" s="274">
        <f>'2-2'!G135</f>
        <v>0</v>
      </c>
      <c r="H135" s="275">
        <f>'2-2'!H135</f>
        <v>0</v>
      </c>
      <c r="I135" s="275">
        <f>'2-2'!I135</f>
        <v>0</v>
      </c>
      <c r="J135" s="326">
        <f>'2-2'!J135</f>
        <v>0</v>
      </c>
      <c r="K135" s="320">
        <f>'2-2'!K135</f>
        <v>0</v>
      </c>
      <c r="L135" s="181">
        <f>'2-2'!L135</f>
        <v>0</v>
      </c>
      <c r="M135" s="270">
        <f>'2-2'!M135</f>
        <v>0</v>
      </c>
      <c r="N135" s="270">
        <f>'2-2'!N135</f>
        <v>0</v>
      </c>
      <c r="O135" s="263">
        <f t="shared" si="8"/>
        <v>0</v>
      </c>
      <c r="P135" s="321">
        <f>'2-2'!P135</f>
        <v>0</v>
      </c>
      <c r="Q135" s="322">
        <f>'2-2'!Q135</f>
        <v>0</v>
      </c>
      <c r="R135" s="24">
        <f>IF(AND(ISNA(MATCH($D135,'随時②-2'!$D$4:$D$18,0)),ISNA(MATCH($D135,'随時③-2'!$D$4:$D$18,0))),0,1)</f>
        <v>0</v>
      </c>
      <c r="S135" s="61" t="str">
        <f t="shared" si="9"/>
        <v/>
      </c>
      <c r="T135" s="61" t="str">
        <f t="shared" si="10"/>
        <v/>
      </c>
      <c r="U135" s="5" t="str">
        <f t="shared" si="11"/>
        <v/>
      </c>
    </row>
    <row r="136" spans="1:21" ht="21.6" hidden="1" customHeight="1" x14ac:dyDescent="0.15">
      <c r="A136" s="323">
        <f>'随時②-2'!A33</f>
        <v>0</v>
      </c>
      <c r="B136" s="324">
        <f>'随時②-2'!B33</f>
        <v>0</v>
      </c>
      <c r="C136" s="325">
        <f>'随時②-2'!C33</f>
        <v>0</v>
      </c>
      <c r="D136" s="209">
        <v>213</v>
      </c>
      <c r="E136" s="268">
        <f>'2-2'!E136</f>
        <v>0</v>
      </c>
      <c r="F136" s="268">
        <f>'2-2'!F136</f>
        <v>0</v>
      </c>
      <c r="G136" s="274">
        <f>'2-2'!G136</f>
        <v>0</v>
      </c>
      <c r="H136" s="275">
        <f>'2-2'!H136</f>
        <v>0</v>
      </c>
      <c r="I136" s="275">
        <f>'2-2'!I136</f>
        <v>0</v>
      </c>
      <c r="J136" s="326">
        <f>'2-2'!J136</f>
        <v>0</v>
      </c>
      <c r="K136" s="320">
        <f>'2-2'!K136</f>
        <v>0</v>
      </c>
      <c r="L136" s="181">
        <f>'2-2'!L136</f>
        <v>0</v>
      </c>
      <c r="M136" s="270">
        <f>'2-2'!M136</f>
        <v>0</v>
      </c>
      <c r="N136" s="270">
        <f>'2-2'!N136</f>
        <v>0</v>
      </c>
      <c r="O136" s="263">
        <f t="shared" si="8"/>
        <v>0</v>
      </c>
      <c r="P136" s="321">
        <f>'2-2'!P136</f>
        <v>0</v>
      </c>
      <c r="Q136" s="322">
        <f>'2-2'!Q136</f>
        <v>0</v>
      </c>
      <c r="R136" s="24">
        <f>IF(AND(ISNA(MATCH($D136,'随時②-2'!$D$4:$D$18,0)),ISNA(MATCH($D136,'随時③-2'!$D$4:$D$18,0))),0,1)</f>
        <v>0</v>
      </c>
      <c r="S136" s="61" t="str">
        <f t="shared" si="9"/>
        <v/>
      </c>
      <c r="T136" s="61" t="str">
        <f t="shared" si="10"/>
        <v/>
      </c>
      <c r="U136" s="5" t="str">
        <f t="shared" si="11"/>
        <v/>
      </c>
    </row>
    <row r="137" spans="1:21" ht="21.6" hidden="1" customHeight="1" x14ac:dyDescent="0.15">
      <c r="A137" s="323">
        <f>'随時②-2'!A34</f>
        <v>0</v>
      </c>
      <c r="B137" s="324">
        <f>'随時②-2'!B34</f>
        <v>0</v>
      </c>
      <c r="C137" s="325">
        <f>'随時②-2'!C34</f>
        <v>0</v>
      </c>
      <c r="D137" s="209">
        <v>214</v>
      </c>
      <c r="E137" s="268">
        <f>'2-2'!E137</f>
        <v>0</v>
      </c>
      <c r="F137" s="268">
        <f>'2-2'!F137</f>
        <v>0</v>
      </c>
      <c r="G137" s="274">
        <f>'2-2'!G137</f>
        <v>0</v>
      </c>
      <c r="H137" s="275">
        <f>'2-2'!H137</f>
        <v>0</v>
      </c>
      <c r="I137" s="275">
        <f>'2-2'!I137</f>
        <v>0</v>
      </c>
      <c r="J137" s="326">
        <f>'2-2'!J137</f>
        <v>0</v>
      </c>
      <c r="K137" s="320">
        <f>'2-2'!K137</f>
        <v>0</v>
      </c>
      <c r="L137" s="181">
        <f>'2-2'!L137</f>
        <v>0</v>
      </c>
      <c r="M137" s="270">
        <f>'2-2'!M137</f>
        <v>0</v>
      </c>
      <c r="N137" s="270">
        <f>'2-2'!N137</f>
        <v>0</v>
      </c>
      <c r="O137" s="263">
        <f t="shared" si="8"/>
        <v>0</v>
      </c>
      <c r="P137" s="321">
        <f>'2-2'!P137</f>
        <v>0</v>
      </c>
      <c r="Q137" s="322">
        <f>'2-2'!Q137</f>
        <v>0</v>
      </c>
      <c r="R137" s="24">
        <f>IF(AND(ISNA(MATCH($D137,'随時②-2'!$D$4:$D$18,0)),ISNA(MATCH($D137,'随時③-2'!$D$4:$D$18,0))),0,1)</f>
        <v>0</v>
      </c>
      <c r="S137" s="61" t="str">
        <f t="shared" si="9"/>
        <v/>
      </c>
      <c r="T137" s="61" t="str">
        <f t="shared" si="10"/>
        <v/>
      </c>
      <c r="U137" s="5" t="str">
        <f t="shared" si="11"/>
        <v/>
      </c>
    </row>
    <row r="138" spans="1:21" ht="21.6" hidden="1" customHeight="1" x14ac:dyDescent="0.15">
      <c r="A138" s="330">
        <f>'随時②-2'!A35</f>
        <v>0</v>
      </c>
      <c r="B138" s="331">
        <f>'随時②-2'!B35</f>
        <v>0</v>
      </c>
      <c r="C138" s="332">
        <f>'随時②-2'!C35</f>
        <v>0</v>
      </c>
      <c r="D138" s="277">
        <v>215</v>
      </c>
      <c r="E138" s="278">
        <f>'2-2'!E138</f>
        <v>0</v>
      </c>
      <c r="F138" s="278">
        <f>'2-2'!F138</f>
        <v>0</v>
      </c>
      <c r="G138" s="279">
        <f>'2-2'!G138</f>
        <v>0</v>
      </c>
      <c r="H138" s="280">
        <f>'2-2'!H138</f>
        <v>0</v>
      </c>
      <c r="I138" s="280">
        <f>'2-2'!I138</f>
        <v>0</v>
      </c>
      <c r="J138" s="333">
        <f>'2-2'!J138</f>
        <v>0</v>
      </c>
      <c r="K138" s="334">
        <f>'2-2'!K138</f>
        <v>0</v>
      </c>
      <c r="L138" s="279">
        <f>'2-2'!L138</f>
        <v>0</v>
      </c>
      <c r="M138" s="280">
        <f>'2-2'!M138</f>
        <v>0</v>
      </c>
      <c r="N138" s="280">
        <f>'2-2'!N138</f>
        <v>0</v>
      </c>
      <c r="O138" s="284">
        <f t="shared" si="8"/>
        <v>0</v>
      </c>
      <c r="P138" s="335">
        <f>'2-2'!P138</f>
        <v>0</v>
      </c>
      <c r="Q138" s="336">
        <f>'2-2'!Q138</f>
        <v>0</v>
      </c>
      <c r="R138" s="24">
        <f>IF(AND(ISNA(MATCH($D138,'随時②-2'!$D$4:$D$18,0)),ISNA(MATCH($D138,'随時③-2'!$D$4:$D$18,0))),0,1)</f>
        <v>0</v>
      </c>
      <c r="S138" s="61" t="str">
        <f t="shared" si="9"/>
        <v/>
      </c>
      <c r="T138" s="61" t="str">
        <f t="shared" si="10"/>
        <v/>
      </c>
      <c r="U138" s="5" t="str">
        <f t="shared" si="11"/>
        <v/>
      </c>
    </row>
    <row r="139" spans="1:21" ht="21.6" customHeight="1" x14ac:dyDescent="0.15">
      <c r="A139" s="316">
        <f>'2-4'!A4</f>
        <v>3</v>
      </c>
      <c r="B139" s="317" t="str">
        <f>'2-4'!B4</f>
        <v>1-(2)</v>
      </c>
      <c r="C139" s="318" t="str">
        <f>'2-4'!C4</f>
        <v>「確かな学力」の育成･基礎学力の向上</v>
      </c>
      <c r="D139" s="217">
        <v>301</v>
      </c>
      <c r="E139" s="269" t="str">
        <f>IF($R139=1,"",VLOOKUP($D139,'2-4'!$D$4:$L$103,2))</f>
        <v>備品購入費</v>
      </c>
      <c r="F139" s="269" t="str">
        <f>IF($R139=1,"取消し",VLOOKUP($D139,'2-4'!$D$4:$L$103,3))</f>
        <v>（全）ICT関連教材費</v>
      </c>
      <c r="G139" s="181">
        <f>IF($R139=1,,VLOOKUP($D139,'2-4'!$D$4:$L$103,4))</f>
        <v>228536</v>
      </c>
      <c r="H139" s="270">
        <f>IF($R139=1,,VLOOKUP($D139,'2-4'!$D$4:$L$103,5))</f>
        <v>1</v>
      </c>
      <c r="I139" s="270">
        <f>IF($R139=1,,VLOOKUP($D139,'2-4'!$D$4:$L$103,6))</f>
        <v>1</v>
      </c>
      <c r="J139" s="181">
        <f>IF($R139=1,,VLOOKUP($D139,'2-4'!$D$4:$L$103,7))</f>
        <v>228536</v>
      </c>
      <c r="K139" s="285" t="str">
        <f t="shared" ref="K139:K202" si="12">F139</f>
        <v>（全）ICT関連教材費</v>
      </c>
      <c r="L139" s="286">
        <f t="shared" ref="L139:L202" si="13">G139</f>
        <v>228536</v>
      </c>
      <c r="M139" s="287">
        <f t="shared" ref="M139:M202" si="14">H139</f>
        <v>1</v>
      </c>
      <c r="N139" s="287">
        <f t="shared" ref="N139:N202" si="15">I139</f>
        <v>1</v>
      </c>
      <c r="O139" s="288">
        <f>L139*M139*N139</f>
        <v>228536</v>
      </c>
      <c r="P139" s="337">
        <f>IF($R139=1,"",VLOOKUP($D139,'2-4'!$D$4:$L$103,8))</f>
        <v>0</v>
      </c>
      <c r="Q139" s="233"/>
      <c r="R139" s="24">
        <f>IF(AND(ISNA(MATCH($D139,'随時②-2'!$D$4:$D$18,0)),ISNA(MATCH($D139,'随時③-2'!$D$4:$D$18,0))),0,1)</f>
        <v>0</v>
      </c>
      <c r="S139" s="61" t="str">
        <f t="shared" si="9"/>
        <v/>
      </c>
      <c r="T139" s="61" t="str">
        <f t="shared" si="10"/>
        <v/>
      </c>
    </row>
    <row r="140" spans="1:21" ht="21.6" customHeight="1" thickBot="1" x14ac:dyDescent="0.2">
      <c r="A140" s="323">
        <f>'2-4'!A5</f>
        <v>19</v>
      </c>
      <c r="B140" s="324" t="str">
        <f>'2-4'!B5</f>
        <v>1-(2)</v>
      </c>
      <c r="C140" s="325" t="str">
        <f>'2-4'!C5</f>
        <v>「確かな学力」の育成･基礎学力の向上</v>
      </c>
      <c r="D140" s="209">
        <v>302</v>
      </c>
      <c r="E140" s="269" t="str">
        <f>IF($R140=1,"",VLOOKUP($D140,'2-4'!$D$4:$L$103,2))</f>
        <v>報償費</v>
      </c>
      <c r="F140" s="269" t="str">
        <f>IF($R140=1,"取消し",VLOOKUP($D140,'2-4'!$D$4:$L$103,3))</f>
        <v>（全）小論文受験対策出張講座講師謝礼</v>
      </c>
      <c r="G140" s="181">
        <f>IF($R140=1,,VLOOKUP($D140,'2-4'!$D$4:$L$103,4))</f>
        <v>200000</v>
      </c>
      <c r="H140" s="270">
        <f>IF($R140=1,,VLOOKUP($D140,'2-4'!$D$4:$L$103,5))</f>
        <v>1</v>
      </c>
      <c r="I140" s="270">
        <f>IF($R140=1,,VLOOKUP($D140,'2-4'!$D$4:$L$103,6))</f>
        <v>1</v>
      </c>
      <c r="J140" s="181">
        <f>IF($R140=1,,VLOOKUP($D140,'2-4'!$D$4:$L$103,7))</f>
        <v>200000</v>
      </c>
      <c r="K140" s="271" t="str">
        <f t="shared" si="12"/>
        <v>（全）小論文受験対策出張講座講師謝礼</v>
      </c>
      <c r="L140" s="272">
        <f t="shared" si="13"/>
        <v>200000</v>
      </c>
      <c r="M140" s="273">
        <f t="shared" si="14"/>
        <v>1</v>
      </c>
      <c r="N140" s="273">
        <f t="shared" si="15"/>
        <v>1</v>
      </c>
      <c r="O140" s="263">
        <f t="shared" ref="O140:O202" si="16">L140*M140*N140</f>
        <v>200000</v>
      </c>
      <c r="P140" s="337">
        <f>IF($R140=1,"",VLOOKUP($D140,'2-4'!$D$4:$L$103,8))</f>
        <v>0</v>
      </c>
      <c r="Q140" s="233"/>
      <c r="R140" s="24">
        <f>IF(AND(ISNA(MATCH($D140,'随時②-2'!$D$4:$D$18,0)),ISNA(MATCH($D140,'随時③-2'!$D$4:$D$18,0))),0,1)</f>
        <v>0</v>
      </c>
      <c r="S140" s="61" t="str">
        <f t="shared" si="9"/>
        <v/>
      </c>
      <c r="T140" s="61" t="str">
        <f t="shared" si="10"/>
        <v/>
      </c>
    </row>
    <row r="141" spans="1:21" ht="21.6" hidden="1" customHeight="1" x14ac:dyDescent="0.15">
      <c r="A141" s="323">
        <f>'2-4'!A6</f>
        <v>0</v>
      </c>
      <c r="B141" s="324">
        <f>'2-4'!B6</f>
        <v>0</v>
      </c>
      <c r="C141" s="325">
        <f>'2-4'!C6</f>
        <v>0</v>
      </c>
      <c r="D141" s="209">
        <v>303</v>
      </c>
      <c r="E141" s="269">
        <f>IF($R141=1,"",VLOOKUP($D141,'2-4'!$D$4:$L$103,2))</f>
        <v>0</v>
      </c>
      <c r="F141" s="269">
        <f>IF($R141=1,"取消し",VLOOKUP($D141,'2-4'!$D$4:$L$103,3))</f>
        <v>0</v>
      </c>
      <c r="G141" s="181">
        <f>IF($R141=1,,VLOOKUP($D141,'2-4'!$D$4:$L$103,4))</f>
        <v>0</v>
      </c>
      <c r="H141" s="270">
        <f>IF($R141=1,,VLOOKUP($D141,'2-4'!$D$4:$L$103,5))</f>
        <v>0</v>
      </c>
      <c r="I141" s="270">
        <f>IF($R141=1,,VLOOKUP($D141,'2-4'!$D$4:$L$103,6))</f>
        <v>0</v>
      </c>
      <c r="J141" s="181">
        <f>IF($R141=1,,VLOOKUP($D141,'2-4'!$D$4:$L$103,7))</f>
        <v>0</v>
      </c>
      <c r="K141" s="271">
        <f t="shared" si="12"/>
        <v>0</v>
      </c>
      <c r="L141" s="272">
        <f>G141</f>
        <v>0</v>
      </c>
      <c r="M141" s="273">
        <f t="shared" si="14"/>
        <v>0</v>
      </c>
      <c r="N141" s="273">
        <f t="shared" si="15"/>
        <v>0</v>
      </c>
      <c r="O141" s="263">
        <f t="shared" si="16"/>
        <v>0</v>
      </c>
      <c r="P141" s="337">
        <f>IF($R141=1,"",VLOOKUP($D141,'2-4'!$D$4:$L$103,8))</f>
        <v>0</v>
      </c>
      <c r="Q141" s="233">
        <f>IF($R141=1,"",VLOOKUP($D141,'2-4'!$D$4:$L$103,9))</f>
        <v>0</v>
      </c>
      <c r="R141" s="24">
        <f>IF(AND(ISNA(MATCH($D141,'随時②-2'!$D$4:$D$18,0)),ISNA(MATCH($D141,'随時③-2'!$D$4:$D$18,0))),0,1)</f>
        <v>0</v>
      </c>
      <c r="S141" s="61" t="str">
        <f t="shared" si="9"/>
        <v/>
      </c>
      <c r="T141" s="61" t="str">
        <f t="shared" si="10"/>
        <v/>
      </c>
    </row>
    <row r="142" spans="1:21" ht="21.6" hidden="1" customHeight="1" x14ac:dyDescent="0.15">
      <c r="A142" s="323">
        <f>'2-4'!A7</f>
        <v>9</v>
      </c>
      <c r="B142" s="324" t="str">
        <f>'2-4'!B7</f>
        <v>4-(2)</v>
      </c>
      <c r="C142" s="325" t="str">
        <f>'2-4'!C7</f>
        <v>開かれた学校づくり･専門高校としての特色を情報発信</v>
      </c>
      <c r="D142" s="209">
        <v>304</v>
      </c>
      <c r="E142" s="269" t="str">
        <f>IF($R142=1,"",VLOOKUP($D142,'2-4'!$D$4:$L$103,2))</f>
        <v>消耗需用費</v>
      </c>
      <c r="F142" s="269" t="str">
        <f>IF($R142=1,"取消し",VLOOKUP($D142,'2-4'!$D$4:$L$103,3))</f>
        <v>（全）学校説明会等で使用するパソコン他</v>
      </c>
      <c r="G142" s="181">
        <f>IF($R142=1,,VLOOKUP($D142,'2-4'!$D$4:$L$103,4))</f>
        <v>0</v>
      </c>
      <c r="H142" s="270">
        <f>IF($R142=1,,VLOOKUP($D142,'2-4'!$D$4:$L$103,5))</f>
        <v>1</v>
      </c>
      <c r="I142" s="270">
        <f>IF($R142=1,,VLOOKUP($D142,'2-4'!$D$4:$L$103,6))</f>
        <v>1</v>
      </c>
      <c r="J142" s="181">
        <f>IF($R142=1,,VLOOKUP($D142,'2-4'!$D$4:$L$103,7))</f>
        <v>0</v>
      </c>
      <c r="K142" s="271" t="str">
        <f t="shared" si="12"/>
        <v>（全）学校説明会等で使用するパソコン他</v>
      </c>
      <c r="L142" s="272">
        <f t="shared" si="13"/>
        <v>0</v>
      </c>
      <c r="M142" s="273">
        <f t="shared" si="14"/>
        <v>1</v>
      </c>
      <c r="N142" s="273">
        <f t="shared" si="15"/>
        <v>1</v>
      </c>
      <c r="O142" s="263">
        <f t="shared" si="16"/>
        <v>0</v>
      </c>
      <c r="P142" s="337">
        <f>IF($R142=1,"",VLOOKUP($D142,'2-4'!$D$4:$L$103,8))</f>
        <v>0</v>
      </c>
      <c r="Q142" s="233" t="str">
        <f>IF($R142=1,"",VLOOKUP($D142,'2-4'!$D$4:$L$103,9))</f>
        <v>追加希望</v>
      </c>
      <c r="R142" s="24">
        <f>IF(AND(ISNA(MATCH($D142,'随時②-2'!$D$4:$D$18,0)),ISNA(MATCH($D142,'随時③-2'!$D$4:$D$18,0))),0,1)</f>
        <v>0</v>
      </c>
      <c r="S142" s="61" t="str">
        <f t="shared" si="9"/>
        <v/>
      </c>
      <c r="T142" s="61" t="str">
        <f t="shared" si="10"/>
        <v/>
      </c>
    </row>
    <row r="143" spans="1:21" ht="21.6" hidden="1" customHeight="1" x14ac:dyDescent="0.15">
      <c r="A143" s="323">
        <f>'2-4'!A8</f>
        <v>0</v>
      </c>
      <c r="B143" s="324">
        <f>'2-4'!B8</f>
        <v>0</v>
      </c>
      <c r="C143" s="325">
        <f>'2-4'!C8</f>
        <v>0</v>
      </c>
      <c r="D143" s="209">
        <v>305</v>
      </c>
      <c r="E143" s="269">
        <f>IF($R143=1,"",VLOOKUP($D143,'2-4'!$D$4:$L$103,2))</f>
        <v>0</v>
      </c>
      <c r="F143" s="269">
        <f>IF($R143=1,"取消し",VLOOKUP($D143,'2-4'!$D$4:$L$103,3))</f>
        <v>0</v>
      </c>
      <c r="G143" s="181">
        <f>IF($R143=1,,VLOOKUP($D143,'2-4'!$D$4:$L$103,4))</f>
        <v>0</v>
      </c>
      <c r="H143" s="270">
        <f>IF($R143=1,,VLOOKUP($D143,'2-4'!$D$4:$L$103,5))</f>
        <v>0</v>
      </c>
      <c r="I143" s="270">
        <f>IF($R143=1,,VLOOKUP($D143,'2-4'!$D$4:$L$103,6))</f>
        <v>0</v>
      </c>
      <c r="J143" s="181">
        <f>IF($R143=1,,VLOOKUP($D143,'2-4'!$D$4:$L$103,7))</f>
        <v>0</v>
      </c>
      <c r="K143" s="271">
        <f t="shared" si="12"/>
        <v>0</v>
      </c>
      <c r="L143" s="272">
        <f t="shared" si="13"/>
        <v>0</v>
      </c>
      <c r="M143" s="273">
        <f t="shared" si="14"/>
        <v>0</v>
      </c>
      <c r="N143" s="273">
        <f t="shared" si="15"/>
        <v>0</v>
      </c>
      <c r="O143" s="263">
        <f t="shared" si="16"/>
        <v>0</v>
      </c>
      <c r="P143" s="337">
        <f>IF($R143=1,"",VLOOKUP($D143,'2-4'!$D$4:$L$103,8))</f>
        <v>0</v>
      </c>
      <c r="Q143" s="233">
        <f>IF($R143=1,"",VLOOKUP($D143,'2-4'!$D$4:$L$103,9))</f>
        <v>0</v>
      </c>
      <c r="R143" s="24">
        <f>IF(AND(ISNA(MATCH($D143,'随時②-2'!$D$4:$D$18,0)),ISNA(MATCH($D143,'随時③-2'!$D$4:$D$18,0))),0,1)</f>
        <v>0</v>
      </c>
      <c r="S143" s="61" t="str">
        <f t="shared" si="9"/>
        <v/>
      </c>
      <c r="T143" s="61" t="str">
        <f t="shared" si="10"/>
        <v/>
      </c>
    </row>
    <row r="144" spans="1:21" ht="21.6" hidden="1" customHeight="1" x14ac:dyDescent="0.15">
      <c r="A144" s="323">
        <f>'2-4'!A9</f>
        <v>0</v>
      </c>
      <c r="B144" s="324">
        <f>'2-4'!B9</f>
        <v>0</v>
      </c>
      <c r="C144" s="325">
        <f>'2-4'!C9</f>
        <v>0</v>
      </c>
      <c r="D144" s="209">
        <v>306</v>
      </c>
      <c r="E144" s="269">
        <f>IF($R144=1,"",VLOOKUP($D144,'2-4'!$D$4:$L$103,2))</f>
        <v>0</v>
      </c>
      <c r="F144" s="269">
        <f>IF($R144=1,"取消し",VLOOKUP($D144,'2-4'!$D$4:$L$103,3))</f>
        <v>0</v>
      </c>
      <c r="G144" s="181">
        <f>IF($R144=1,,VLOOKUP($D144,'2-4'!$D$4:$L$103,4))</f>
        <v>0</v>
      </c>
      <c r="H144" s="270">
        <f>IF($R144=1,,VLOOKUP($D144,'2-4'!$D$4:$L$103,5))</f>
        <v>0</v>
      </c>
      <c r="I144" s="270">
        <f>IF($R144=1,,VLOOKUP($D144,'2-4'!$D$4:$L$103,6))</f>
        <v>0</v>
      </c>
      <c r="J144" s="181">
        <f>IF($R144=1,,VLOOKUP($D144,'2-4'!$D$4:$L$103,7))</f>
        <v>0</v>
      </c>
      <c r="K144" s="271">
        <f t="shared" si="12"/>
        <v>0</v>
      </c>
      <c r="L144" s="272">
        <f t="shared" si="13"/>
        <v>0</v>
      </c>
      <c r="M144" s="273">
        <f t="shared" si="14"/>
        <v>0</v>
      </c>
      <c r="N144" s="273">
        <f t="shared" si="15"/>
        <v>0</v>
      </c>
      <c r="O144" s="263">
        <f t="shared" si="16"/>
        <v>0</v>
      </c>
      <c r="P144" s="337">
        <f>IF($R144=1,"",VLOOKUP($D144,'2-4'!$D$4:$L$103,8))</f>
        <v>0</v>
      </c>
      <c r="Q144" s="233">
        <f>IF($R144=1,"",VLOOKUP($D144,'2-4'!$D$4:$L$103,9))</f>
        <v>0</v>
      </c>
      <c r="R144" s="24">
        <f>IF(AND(ISNA(MATCH($D144,'随時②-2'!$D$4:$D$18,0)),ISNA(MATCH($D144,'随時③-2'!$D$4:$D$18,0))),0,1)</f>
        <v>0</v>
      </c>
      <c r="S144" s="61" t="str">
        <f t="shared" si="9"/>
        <v/>
      </c>
      <c r="T144" s="61" t="str">
        <f t="shared" si="10"/>
        <v/>
      </c>
    </row>
    <row r="145" spans="1:20" ht="21.6" hidden="1" customHeight="1" x14ac:dyDescent="0.15">
      <c r="A145" s="323">
        <f>'2-4'!A10</f>
        <v>0</v>
      </c>
      <c r="B145" s="324">
        <f>'2-4'!B10</f>
        <v>0</v>
      </c>
      <c r="C145" s="325">
        <f>'2-4'!C10</f>
        <v>0</v>
      </c>
      <c r="D145" s="209">
        <v>307</v>
      </c>
      <c r="E145" s="269">
        <f>IF($R145=1,"",VLOOKUP($D145,'2-4'!$D$4:$L$103,2))</f>
        <v>0</v>
      </c>
      <c r="F145" s="269">
        <f>IF($R145=1,"取消し",VLOOKUP($D145,'2-4'!$D$4:$L$103,3))</f>
        <v>0</v>
      </c>
      <c r="G145" s="181">
        <f>IF($R145=1,,VLOOKUP($D145,'2-4'!$D$4:$L$103,4))</f>
        <v>0</v>
      </c>
      <c r="H145" s="270">
        <f>IF($R145=1,,VLOOKUP($D145,'2-4'!$D$4:$L$103,5))</f>
        <v>0</v>
      </c>
      <c r="I145" s="270">
        <f>IF($R145=1,,VLOOKUP($D145,'2-4'!$D$4:$L$103,6))</f>
        <v>0</v>
      </c>
      <c r="J145" s="181">
        <f>IF($R145=1,,VLOOKUP($D145,'2-4'!$D$4:$L$103,7))</f>
        <v>0</v>
      </c>
      <c r="K145" s="271">
        <f t="shared" si="12"/>
        <v>0</v>
      </c>
      <c r="L145" s="272">
        <f t="shared" si="13"/>
        <v>0</v>
      </c>
      <c r="M145" s="273">
        <f t="shared" si="14"/>
        <v>0</v>
      </c>
      <c r="N145" s="273">
        <f t="shared" si="15"/>
        <v>0</v>
      </c>
      <c r="O145" s="263">
        <f t="shared" si="16"/>
        <v>0</v>
      </c>
      <c r="P145" s="337">
        <f>IF($R145=1,"",VLOOKUP($D145,'2-4'!$D$4:$L$103,8))</f>
        <v>0</v>
      </c>
      <c r="Q145" s="233">
        <f>IF($R145=1,"",VLOOKUP($D145,'2-4'!$D$4:$L$103,9))</f>
        <v>0</v>
      </c>
      <c r="R145" s="24">
        <f>IF(AND(ISNA(MATCH($D145,'随時②-2'!$D$4:$D$18,0)),ISNA(MATCH($D145,'随時③-2'!$D$4:$D$18,0))),0,1)</f>
        <v>0</v>
      </c>
      <c r="S145" s="61" t="str">
        <f t="shared" si="9"/>
        <v/>
      </c>
      <c r="T145" s="61" t="str">
        <f t="shared" si="10"/>
        <v/>
      </c>
    </row>
    <row r="146" spans="1:20" ht="21.6" hidden="1" customHeight="1" x14ac:dyDescent="0.15">
      <c r="A146" s="323">
        <f>'2-4'!A11</f>
        <v>0</v>
      </c>
      <c r="B146" s="324">
        <f>'2-4'!B11</f>
        <v>0</v>
      </c>
      <c r="C146" s="325">
        <f>'2-4'!C11</f>
        <v>0</v>
      </c>
      <c r="D146" s="209">
        <v>308</v>
      </c>
      <c r="E146" s="269">
        <f>IF($R146=1,"",VLOOKUP($D146,'2-4'!$D$4:$L$103,2))</f>
        <v>0</v>
      </c>
      <c r="F146" s="269">
        <f>IF($R146=1,"取消し",VLOOKUP($D146,'2-4'!$D$4:$L$103,3))</f>
        <v>0</v>
      </c>
      <c r="G146" s="181">
        <f>IF($R146=1,,VLOOKUP($D146,'2-4'!$D$4:$L$103,4))</f>
        <v>0</v>
      </c>
      <c r="H146" s="270">
        <f>IF($R146=1,,VLOOKUP($D146,'2-4'!$D$4:$L$103,5))</f>
        <v>0</v>
      </c>
      <c r="I146" s="270">
        <f>IF($R146=1,,VLOOKUP($D146,'2-4'!$D$4:$L$103,6))</f>
        <v>0</v>
      </c>
      <c r="J146" s="181">
        <f>IF($R146=1,,VLOOKUP($D146,'2-4'!$D$4:$L$103,7))</f>
        <v>0</v>
      </c>
      <c r="K146" s="271">
        <f t="shared" si="12"/>
        <v>0</v>
      </c>
      <c r="L146" s="272">
        <f t="shared" si="13"/>
        <v>0</v>
      </c>
      <c r="M146" s="273">
        <f t="shared" si="14"/>
        <v>0</v>
      </c>
      <c r="N146" s="273">
        <f t="shared" si="15"/>
        <v>0</v>
      </c>
      <c r="O146" s="263">
        <f t="shared" si="16"/>
        <v>0</v>
      </c>
      <c r="P146" s="337">
        <f>IF($R146=1,"",VLOOKUP($D146,'2-4'!$D$4:$L$103,8))</f>
        <v>0</v>
      </c>
      <c r="Q146" s="233">
        <f>IF($R146=1,"",VLOOKUP($D146,'2-4'!$D$4:$L$103,9))</f>
        <v>0</v>
      </c>
      <c r="R146" s="24">
        <f>IF(AND(ISNA(MATCH($D146,'随時②-2'!$D$4:$D$18,0)),ISNA(MATCH($D146,'随時③-2'!$D$4:$D$18,0))),0,1)</f>
        <v>0</v>
      </c>
      <c r="S146" s="61" t="str">
        <f t="shared" si="9"/>
        <v/>
      </c>
      <c r="T146" s="61" t="str">
        <f t="shared" si="10"/>
        <v/>
      </c>
    </row>
    <row r="147" spans="1:20" ht="21.6" hidden="1" customHeight="1" x14ac:dyDescent="0.15">
      <c r="A147" s="323">
        <f>'2-4'!A12</f>
        <v>0</v>
      </c>
      <c r="B147" s="324">
        <f>'2-4'!B12</f>
        <v>0</v>
      </c>
      <c r="C147" s="325">
        <f>'2-4'!C12</f>
        <v>0</v>
      </c>
      <c r="D147" s="209">
        <v>309</v>
      </c>
      <c r="E147" s="269">
        <f>IF($R147=1,"",VLOOKUP($D147,'2-4'!$D$4:$L$103,2))</f>
        <v>0</v>
      </c>
      <c r="F147" s="269">
        <f>IF($R147=1,"取消し",VLOOKUP($D147,'2-4'!$D$4:$L$103,3))</f>
        <v>0</v>
      </c>
      <c r="G147" s="181">
        <f>IF($R147=1,,VLOOKUP($D147,'2-4'!$D$4:$L$103,4))</f>
        <v>0</v>
      </c>
      <c r="H147" s="270">
        <f>IF($R147=1,,VLOOKUP($D147,'2-4'!$D$4:$L$103,5))</f>
        <v>0</v>
      </c>
      <c r="I147" s="270">
        <f>IF($R147=1,,VLOOKUP($D147,'2-4'!$D$4:$L$103,6))</f>
        <v>0</v>
      </c>
      <c r="J147" s="181">
        <f>IF($R147=1,,VLOOKUP($D147,'2-4'!$D$4:$L$103,7))</f>
        <v>0</v>
      </c>
      <c r="K147" s="271">
        <f t="shared" si="12"/>
        <v>0</v>
      </c>
      <c r="L147" s="272">
        <f t="shared" si="13"/>
        <v>0</v>
      </c>
      <c r="M147" s="273">
        <f t="shared" si="14"/>
        <v>0</v>
      </c>
      <c r="N147" s="273">
        <f t="shared" si="15"/>
        <v>0</v>
      </c>
      <c r="O147" s="263">
        <f t="shared" si="16"/>
        <v>0</v>
      </c>
      <c r="P147" s="337">
        <f>IF($R147=1,"",VLOOKUP($D147,'2-4'!$D$4:$L$103,8))</f>
        <v>0</v>
      </c>
      <c r="Q147" s="233">
        <f>IF($R147=1,"",VLOOKUP($D147,'2-4'!$D$4:$L$103,9))</f>
        <v>0</v>
      </c>
      <c r="R147" s="24">
        <f>IF(AND(ISNA(MATCH($D147,'随時②-2'!$D$4:$D$18,0)),ISNA(MATCH($D147,'随時③-2'!$D$4:$D$18,0))),0,1)</f>
        <v>0</v>
      </c>
      <c r="S147" s="61" t="str">
        <f t="shared" si="9"/>
        <v/>
      </c>
      <c r="T147" s="61" t="str">
        <f t="shared" si="10"/>
        <v/>
      </c>
    </row>
    <row r="148" spans="1:20" ht="21.6" hidden="1" customHeight="1" x14ac:dyDescent="0.15">
      <c r="A148" s="323">
        <f>'2-4'!A13</f>
        <v>0</v>
      </c>
      <c r="B148" s="324">
        <f>'2-4'!B13</f>
        <v>0</v>
      </c>
      <c r="C148" s="325">
        <f>'2-4'!C13</f>
        <v>0</v>
      </c>
      <c r="D148" s="209">
        <v>310</v>
      </c>
      <c r="E148" s="269">
        <f>IF($R148=1,"",VLOOKUP($D148,'2-4'!$D$4:$L$103,2))</f>
        <v>0</v>
      </c>
      <c r="F148" s="269">
        <f>IF($R148=1,"取消し",VLOOKUP($D148,'2-4'!$D$4:$L$103,3))</f>
        <v>0</v>
      </c>
      <c r="G148" s="181">
        <f>IF($R148=1,,VLOOKUP($D148,'2-4'!$D$4:$L$103,4))</f>
        <v>0</v>
      </c>
      <c r="H148" s="270">
        <f>IF($R148=1,,VLOOKUP($D148,'2-4'!$D$4:$L$103,5))</f>
        <v>0</v>
      </c>
      <c r="I148" s="270">
        <f>IF($R148=1,,VLOOKUP($D148,'2-4'!$D$4:$L$103,6))</f>
        <v>0</v>
      </c>
      <c r="J148" s="181">
        <f>IF($R148=1,,VLOOKUP($D148,'2-4'!$D$4:$L$103,7))</f>
        <v>0</v>
      </c>
      <c r="K148" s="271">
        <f t="shared" si="12"/>
        <v>0</v>
      </c>
      <c r="L148" s="272">
        <f t="shared" si="13"/>
        <v>0</v>
      </c>
      <c r="M148" s="273">
        <f t="shared" si="14"/>
        <v>0</v>
      </c>
      <c r="N148" s="273">
        <f t="shared" si="15"/>
        <v>0</v>
      </c>
      <c r="O148" s="263">
        <f t="shared" si="16"/>
        <v>0</v>
      </c>
      <c r="P148" s="337">
        <f>IF($R148=1,"",VLOOKUP($D148,'2-4'!$D$4:$L$103,8))</f>
        <v>0</v>
      </c>
      <c r="Q148" s="233">
        <f>IF($R148=1,"",VLOOKUP($D148,'2-4'!$D$4:$L$103,9))</f>
        <v>0</v>
      </c>
      <c r="R148" s="24">
        <f>IF(AND(ISNA(MATCH($D148,'随時②-2'!$D$4:$D$18,0)),ISNA(MATCH($D148,'随時③-2'!$D$4:$D$18,0))),0,1)</f>
        <v>0</v>
      </c>
      <c r="S148" s="61" t="str">
        <f t="shared" si="9"/>
        <v/>
      </c>
      <c r="T148" s="61" t="str">
        <f t="shared" si="10"/>
        <v/>
      </c>
    </row>
    <row r="149" spans="1:20" ht="21.6" hidden="1" customHeight="1" x14ac:dyDescent="0.15">
      <c r="A149" s="323">
        <f>'2-4'!A14</f>
        <v>0</v>
      </c>
      <c r="B149" s="324">
        <f>'2-4'!B14</f>
        <v>0</v>
      </c>
      <c r="C149" s="325">
        <f>'2-4'!C14</f>
        <v>0</v>
      </c>
      <c r="D149" s="209">
        <v>311</v>
      </c>
      <c r="E149" s="269">
        <f>IF($R149=1,"",VLOOKUP($D149,'2-4'!$D$4:$L$103,2))</f>
        <v>0</v>
      </c>
      <c r="F149" s="269">
        <f>IF($R149=1,"取消し",VLOOKUP($D149,'2-4'!$D$4:$L$103,3))</f>
        <v>0</v>
      </c>
      <c r="G149" s="181">
        <f>IF($R149=1,,VLOOKUP($D149,'2-4'!$D$4:$L$103,4))</f>
        <v>0</v>
      </c>
      <c r="H149" s="270">
        <f>IF($R149=1,,VLOOKUP($D149,'2-4'!$D$4:$L$103,5))</f>
        <v>0</v>
      </c>
      <c r="I149" s="270">
        <f>IF($R149=1,,VLOOKUP($D149,'2-4'!$D$4:$L$103,6))</f>
        <v>0</v>
      </c>
      <c r="J149" s="181">
        <f>IF($R149=1,,VLOOKUP($D149,'2-4'!$D$4:$L$103,7))</f>
        <v>0</v>
      </c>
      <c r="K149" s="271">
        <f t="shared" si="12"/>
        <v>0</v>
      </c>
      <c r="L149" s="272">
        <f t="shared" si="13"/>
        <v>0</v>
      </c>
      <c r="M149" s="273">
        <f t="shared" si="14"/>
        <v>0</v>
      </c>
      <c r="N149" s="273">
        <f t="shared" si="15"/>
        <v>0</v>
      </c>
      <c r="O149" s="263">
        <f t="shared" si="16"/>
        <v>0</v>
      </c>
      <c r="P149" s="337">
        <f>IF($R149=1,"",VLOOKUP($D149,'2-4'!$D$4:$L$103,8))</f>
        <v>0</v>
      </c>
      <c r="Q149" s="233">
        <f>IF($R149=1,"",VLOOKUP($D149,'2-4'!$D$4:$L$103,9))</f>
        <v>0</v>
      </c>
      <c r="R149" s="24">
        <f>IF(AND(ISNA(MATCH($D149,'随時②-2'!$D$4:$D$18,0)),ISNA(MATCH($D149,'随時③-2'!$D$4:$D$18,0))),0,1)</f>
        <v>0</v>
      </c>
      <c r="S149" s="61" t="str">
        <f t="shared" si="9"/>
        <v/>
      </c>
      <c r="T149" s="61" t="str">
        <f t="shared" si="10"/>
        <v/>
      </c>
    </row>
    <row r="150" spans="1:20" ht="21.6" hidden="1" customHeight="1" x14ac:dyDescent="0.15">
      <c r="A150" s="323">
        <f>'2-4'!A15</f>
        <v>0</v>
      </c>
      <c r="B150" s="324">
        <f>'2-4'!B15</f>
        <v>0</v>
      </c>
      <c r="C150" s="325">
        <f>'2-4'!C15</f>
        <v>0</v>
      </c>
      <c r="D150" s="209">
        <v>312</v>
      </c>
      <c r="E150" s="269">
        <f>IF($R150=1,"",VLOOKUP($D150,'2-4'!$D$4:$L$103,2))</f>
        <v>0</v>
      </c>
      <c r="F150" s="269">
        <f>IF($R150=1,"取消し",VLOOKUP($D150,'2-4'!$D$4:$L$103,3))</f>
        <v>0</v>
      </c>
      <c r="G150" s="181">
        <f>IF($R150=1,,VLOOKUP($D150,'2-4'!$D$4:$L$103,4))</f>
        <v>0</v>
      </c>
      <c r="H150" s="270">
        <f>IF($R150=1,,VLOOKUP($D150,'2-4'!$D$4:$L$103,5))</f>
        <v>0</v>
      </c>
      <c r="I150" s="270">
        <f>IF($R150=1,,VLOOKUP($D150,'2-4'!$D$4:$L$103,6))</f>
        <v>0</v>
      </c>
      <c r="J150" s="181">
        <f>IF($R150=1,,VLOOKUP($D150,'2-4'!$D$4:$L$103,7))</f>
        <v>0</v>
      </c>
      <c r="K150" s="271">
        <f t="shared" si="12"/>
        <v>0</v>
      </c>
      <c r="L150" s="272">
        <f t="shared" si="13"/>
        <v>0</v>
      </c>
      <c r="M150" s="273">
        <f t="shared" si="14"/>
        <v>0</v>
      </c>
      <c r="N150" s="273">
        <f t="shared" si="15"/>
        <v>0</v>
      </c>
      <c r="O150" s="263">
        <f t="shared" si="16"/>
        <v>0</v>
      </c>
      <c r="P150" s="337">
        <f>IF($R150=1,"",VLOOKUP($D150,'2-4'!$D$4:$L$103,8))</f>
        <v>0</v>
      </c>
      <c r="Q150" s="233">
        <f>IF($R150=1,"",VLOOKUP($D150,'2-4'!$D$4:$L$103,9))</f>
        <v>0</v>
      </c>
      <c r="R150" s="24">
        <f>IF(AND(ISNA(MATCH($D150,'随時②-2'!$D$4:$D$18,0)),ISNA(MATCH($D150,'随時③-2'!$D$4:$D$18,0))),0,1)</f>
        <v>0</v>
      </c>
      <c r="S150" s="61" t="str">
        <f t="shared" si="9"/>
        <v/>
      </c>
      <c r="T150" s="61" t="str">
        <f t="shared" si="10"/>
        <v/>
      </c>
    </row>
    <row r="151" spans="1:20" ht="21.6" hidden="1" customHeight="1" x14ac:dyDescent="0.15">
      <c r="A151" s="323">
        <f>'2-4'!A16</f>
        <v>0</v>
      </c>
      <c r="B151" s="324">
        <f>'2-4'!B16</f>
        <v>0</v>
      </c>
      <c r="C151" s="325">
        <f>'2-4'!C16</f>
        <v>0</v>
      </c>
      <c r="D151" s="209">
        <v>313</v>
      </c>
      <c r="E151" s="269">
        <f>IF($R151=1,"",VLOOKUP($D151,'2-4'!$D$4:$L$103,2))</f>
        <v>0</v>
      </c>
      <c r="F151" s="269">
        <f>IF($R151=1,"取消し",VLOOKUP($D151,'2-4'!$D$4:$L$103,3))</f>
        <v>0</v>
      </c>
      <c r="G151" s="181">
        <f>IF($R151=1,,VLOOKUP($D151,'2-4'!$D$4:$L$103,4))</f>
        <v>0</v>
      </c>
      <c r="H151" s="270">
        <f>IF($R151=1,,VLOOKUP($D151,'2-4'!$D$4:$L$103,5))</f>
        <v>0</v>
      </c>
      <c r="I151" s="270">
        <f>IF($R151=1,,VLOOKUP($D151,'2-4'!$D$4:$L$103,6))</f>
        <v>0</v>
      </c>
      <c r="J151" s="181">
        <f>IF($R151=1,,VLOOKUP($D151,'2-4'!$D$4:$L$103,7))</f>
        <v>0</v>
      </c>
      <c r="K151" s="271">
        <f t="shared" si="12"/>
        <v>0</v>
      </c>
      <c r="L151" s="272">
        <f t="shared" si="13"/>
        <v>0</v>
      </c>
      <c r="M151" s="273">
        <f t="shared" si="14"/>
        <v>0</v>
      </c>
      <c r="N151" s="273">
        <f t="shared" si="15"/>
        <v>0</v>
      </c>
      <c r="O151" s="263">
        <f t="shared" si="16"/>
        <v>0</v>
      </c>
      <c r="P151" s="337">
        <f>IF($R151=1,"",VLOOKUP($D151,'2-4'!$D$4:$L$103,8))</f>
        <v>0</v>
      </c>
      <c r="Q151" s="233">
        <f>IF($R151=1,"",VLOOKUP($D151,'2-4'!$D$4:$L$103,9))</f>
        <v>0</v>
      </c>
      <c r="R151" s="24">
        <f>IF(AND(ISNA(MATCH($D151,'随時②-2'!$D$4:$D$18,0)),ISNA(MATCH($D151,'随時③-2'!$D$4:$D$18,0))),0,1)</f>
        <v>0</v>
      </c>
      <c r="S151" s="61" t="str">
        <f t="shared" si="9"/>
        <v/>
      </c>
      <c r="T151" s="61" t="str">
        <f t="shared" si="10"/>
        <v/>
      </c>
    </row>
    <row r="152" spans="1:20" ht="21.6" hidden="1" customHeight="1" x14ac:dyDescent="0.15">
      <c r="A152" s="323">
        <f>'2-4'!A17</f>
        <v>0</v>
      </c>
      <c r="B152" s="324">
        <f>'2-4'!B17</f>
        <v>0</v>
      </c>
      <c r="C152" s="325">
        <f>'2-4'!C17</f>
        <v>0</v>
      </c>
      <c r="D152" s="209">
        <v>314</v>
      </c>
      <c r="E152" s="269">
        <f>IF($R152=1,"",VLOOKUP($D152,'2-4'!$D$4:$L$103,2))</f>
        <v>0</v>
      </c>
      <c r="F152" s="269">
        <f>IF($R152=1,"取消し",VLOOKUP($D152,'2-4'!$D$4:$L$103,3))</f>
        <v>0</v>
      </c>
      <c r="G152" s="181">
        <f>IF($R152=1,,VLOOKUP($D152,'2-4'!$D$4:$L$103,4))</f>
        <v>0</v>
      </c>
      <c r="H152" s="270">
        <f>IF($R152=1,,VLOOKUP($D152,'2-4'!$D$4:$L$103,5))</f>
        <v>0</v>
      </c>
      <c r="I152" s="270">
        <f>IF($R152=1,,VLOOKUP($D152,'2-4'!$D$4:$L$103,6))</f>
        <v>0</v>
      </c>
      <c r="J152" s="181">
        <f>IF($R152=1,,VLOOKUP($D152,'2-4'!$D$4:$L$103,7))</f>
        <v>0</v>
      </c>
      <c r="K152" s="271">
        <f t="shared" si="12"/>
        <v>0</v>
      </c>
      <c r="L152" s="272">
        <f t="shared" si="13"/>
        <v>0</v>
      </c>
      <c r="M152" s="273">
        <f t="shared" si="14"/>
        <v>0</v>
      </c>
      <c r="N152" s="273">
        <f t="shared" si="15"/>
        <v>0</v>
      </c>
      <c r="O152" s="263">
        <f t="shared" si="16"/>
        <v>0</v>
      </c>
      <c r="P152" s="337">
        <f>IF($R152=1,"",VLOOKUP($D152,'2-4'!$D$4:$L$103,8))</f>
        <v>0</v>
      </c>
      <c r="Q152" s="233">
        <f>IF($R152=1,"",VLOOKUP($D152,'2-4'!$D$4:$L$103,9))</f>
        <v>0</v>
      </c>
      <c r="R152" s="24">
        <f>IF(AND(ISNA(MATCH($D152,'随時②-2'!$D$4:$D$18,0)),ISNA(MATCH($D152,'随時③-2'!$D$4:$D$18,0))),0,1)</f>
        <v>0</v>
      </c>
      <c r="S152" s="61" t="str">
        <f t="shared" si="9"/>
        <v/>
      </c>
      <c r="T152" s="61" t="str">
        <f t="shared" si="10"/>
        <v/>
      </c>
    </row>
    <row r="153" spans="1:20" ht="21.6" hidden="1" customHeight="1" x14ac:dyDescent="0.15">
      <c r="A153" s="323">
        <f>'2-4'!A18</f>
        <v>0</v>
      </c>
      <c r="B153" s="324">
        <f>'2-4'!B18</f>
        <v>0</v>
      </c>
      <c r="C153" s="325">
        <f>'2-4'!C18</f>
        <v>0</v>
      </c>
      <c r="D153" s="209">
        <v>315</v>
      </c>
      <c r="E153" s="269">
        <f>IF($R153=1,"",VLOOKUP($D153,'2-4'!$D$4:$L$103,2))</f>
        <v>0</v>
      </c>
      <c r="F153" s="269">
        <f>IF($R153=1,"取消し",VLOOKUP($D153,'2-4'!$D$4:$L$103,3))</f>
        <v>0</v>
      </c>
      <c r="G153" s="181">
        <f>IF($R153=1,,VLOOKUP($D153,'2-4'!$D$4:$L$103,4))</f>
        <v>0</v>
      </c>
      <c r="H153" s="270">
        <f>IF($R153=1,,VLOOKUP($D153,'2-4'!$D$4:$L$103,5))</f>
        <v>0</v>
      </c>
      <c r="I153" s="270">
        <f>IF($R153=1,,VLOOKUP($D153,'2-4'!$D$4:$L$103,6))</f>
        <v>0</v>
      </c>
      <c r="J153" s="181">
        <f>IF($R153=1,,VLOOKUP($D153,'2-4'!$D$4:$L$103,7))</f>
        <v>0</v>
      </c>
      <c r="K153" s="271">
        <f t="shared" si="12"/>
        <v>0</v>
      </c>
      <c r="L153" s="272">
        <f t="shared" si="13"/>
        <v>0</v>
      </c>
      <c r="M153" s="273">
        <f t="shared" si="14"/>
        <v>0</v>
      </c>
      <c r="N153" s="273">
        <f t="shared" si="15"/>
        <v>0</v>
      </c>
      <c r="O153" s="263">
        <f t="shared" si="16"/>
        <v>0</v>
      </c>
      <c r="P153" s="337">
        <f>IF($R153=1,"",VLOOKUP($D153,'2-4'!$D$4:$L$103,8))</f>
        <v>0</v>
      </c>
      <c r="Q153" s="233">
        <f>IF($R153=1,"",VLOOKUP($D153,'2-4'!$D$4:$L$103,9))</f>
        <v>0</v>
      </c>
      <c r="R153" s="24">
        <f>IF(AND(ISNA(MATCH($D153,'随時②-2'!$D$4:$D$18,0)),ISNA(MATCH($D153,'随時③-2'!$D$4:$D$18,0))),0,1)</f>
        <v>0</v>
      </c>
      <c r="S153" s="61" t="str">
        <f t="shared" si="9"/>
        <v/>
      </c>
      <c r="T153" s="61" t="str">
        <f t="shared" si="10"/>
        <v/>
      </c>
    </row>
    <row r="154" spans="1:20" ht="21.6" hidden="1" customHeight="1" x14ac:dyDescent="0.15">
      <c r="A154" s="323">
        <f>'2-4'!A19</f>
        <v>0</v>
      </c>
      <c r="B154" s="324">
        <f>'2-4'!B19</f>
        <v>0</v>
      </c>
      <c r="C154" s="325">
        <f>'2-4'!C19</f>
        <v>0</v>
      </c>
      <c r="D154" s="209">
        <v>316</v>
      </c>
      <c r="E154" s="269">
        <f>IF($R154=1,"",VLOOKUP($D154,'2-4'!$D$4:$L$103,2))</f>
        <v>0</v>
      </c>
      <c r="F154" s="269">
        <f>IF($R154=1,"取消し",VLOOKUP($D154,'2-4'!$D$4:$L$103,3))</f>
        <v>0</v>
      </c>
      <c r="G154" s="181">
        <f>IF($R154=1,,VLOOKUP($D154,'2-4'!$D$4:$L$103,4))</f>
        <v>0</v>
      </c>
      <c r="H154" s="270">
        <f>IF($R154=1,,VLOOKUP($D154,'2-4'!$D$4:$L$103,5))</f>
        <v>0</v>
      </c>
      <c r="I154" s="270">
        <f>IF($R154=1,,VLOOKUP($D154,'2-4'!$D$4:$L$103,6))</f>
        <v>0</v>
      </c>
      <c r="J154" s="181">
        <f>IF($R154=1,,VLOOKUP($D154,'2-4'!$D$4:$L$103,7))</f>
        <v>0</v>
      </c>
      <c r="K154" s="271">
        <f t="shared" si="12"/>
        <v>0</v>
      </c>
      <c r="L154" s="272">
        <f t="shared" si="13"/>
        <v>0</v>
      </c>
      <c r="M154" s="273">
        <f t="shared" si="14"/>
        <v>0</v>
      </c>
      <c r="N154" s="273">
        <f t="shared" si="15"/>
        <v>0</v>
      </c>
      <c r="O154" s="263">
        <f t="shared" si="16"/>
        <v>0</v>
      </c>
      <c r="P154" s="337">
        <f>IF($R154=1,"",VLOOKUP($D154,'2-4'!$D$4:$L$103,8))</f>
        <v>0</v>
      </c>
      <c r="Q154" s="233">
        <f>IF($R154=1,"",VLOOKUP($D154,'2-4'!$D$4:$L$103,9))</f>
        <v>0</v>
      </c>
      <c r="R154" s="24">
        <f>IF(AND(ISNA(MATCH($D154,'随時②-2'!$D$4:$D$18,0)),ISNA(MATCH($D154,'随時③-2'!$D$4:$D$18,0))),0,1)</f>
        <v>0</v>
      </c>
      <c r="S154" s="61" t="str">
        <f t="shared" si="9"/>
        <v/>
      </c>
      <c r="T154" s="61" t="str">
        <f t="shared" si="10"/>
        <v/>
      </c>
    </row>
    <row r="155" spans="1:20" ht="21.6" hidden="1" customHeight="1" x14ac:dyDescent="0.15">
      <c r="A155" s="323">
        <f>'2-4'!A20</f>
        <v>0</v>
      </c>
      <c r="B155" s="324">
        <f>'2-4'!B20</f>
        <v>0</v>
      </c>
      <c r="C155" s="325">
        <f>'2-4'!C20</f>
        <v>0</v>
      </c>
      <c r="D155" s="209">
        <v>317</v>
      </c>
      <c r="E155" s="269">
        <f>IF($R155=1,"",VLOOKUP($D155,'2-4'!$D$4:$L$103,2))</f>
        <v>0</v>
      </c>
      <c r="F155" s="269">
        <f>IF($R155=1,"取消し",VLOOKUP($D155,'2-4'!$D$4:$L$103,3))</f>
        <v>0</v>
      </c>
      <c r="G155" s="181">
        <f>IF($R155=1,,VLOOKUP($D155,'2-4'!$D$4:$L$103,4))</f>
        <v>0</v>
      </c>
      <c r="H155" s="270">
        <f>IF($R155=1,,VLOOKUP($D155,'2-4'!$D$4:$L$103,5))</f>
        <v>0</v>
      </c>
      <c r="I155" s="270">
        <f>IF($R155=1,,VLOOKUP($D155,'2-4'!$D$4:$L$103,6))</f>
        <v>0</v>
      </c>
      <c r="J155" s="181">
        <f>IF($R155=1,,VLOOKUP($D155,'2-4'!$D$4:$L$103,7))</f>
        <v>0</v>
      </c>
      <c r="K155" s="271">
        <f t="shared" si="12"/>
        <v>0</v>
      </c>
      <c r="L155" s="272">
        <f t="shared" si="13"/>
        <v>0</v>
      </c>
      <c r="M155" s="273">
        <f t="shared" si="14"/>
        <v>0</v>
      </c>
      <c r="N155" s="273">
        <f t="shared" si="15"/>
        <v>0</v>
      </c>
      <c r="O155" s="263">
        <f t="shared" si="16"/>
        <v>0</v>
      </c>
      <c r="P155" s="337">
        <f>IF($R155=1,"",VLOOKUP($D155,'2-4'!$D$4:$L$103,8))</f>
        <v>0</v>
      </c>
      <c r="Q155" s="233">
        <f>IF($R155=1,"",VLOOKUP($D155,'2-4'!$D$4:$L$103,9))</f>
        <v>0</v>
      </c>
      <c r="R155" s="24">
        <f>IF(AND(ISNA(MATCH($D155,'随時②-2'!$D$4:$D$18,0)),ISNA(MATCH($D155,'随時③-2'!$D$4:$D$18,0))),0,1)</f>
        <v>0</v>
      </c>
      <c r="S155" s="61" t="str">
        <f t="shared" si="9"/>
        <v/>
      </c>
      <c r="T155" s="61" t="str">
        <f t="shared" si="10"/>
        <v/>
      </c>
    </row>
    <row r="156" spans="1:20" ht="21.6" hidden="1" customHeight="1" x14ac:dyDescent="0.15">
      <c r="A156" s="323">
        <f>'2-4'!A21</f>
        <v>0</v>
      </c>
      <c r="B156" s="324">
        <f>'2-4'!B21</f>
        <v>0</v>
      </c>
      <c r="C156" s="325">
        <f>'2-4'!C21</f>
        <v>0</v>
      </c>
      <c r="D156" s="209">
        <v>318</v>
      </c>
      <c r="E156" s="269">
        <f>IF($R156=1,"",VLOOKUP($D156,'2-4'!$D$4:$L$103,2))</f>
        <v>0</v>
      </c>
      <c r="F156" s="269">
        <f>IF($R156=1,"取消し",VLOOKUP($D156,'2-4'!$D$4:$L$103,3))</f>
        <v>0</v>
      </c>
      <c r="G156" s="181">
        <f>IF($R156=1,,VLOOKUP($D156,'2-4'!$D$4:$L$103,4))</f>
        <v>0</v>
      </c>
      <c r="H156" s="270">
        <f>IF($R156=1,,VLOOKUP($D156,'2-4'!$D$4:$L$103,5))</f>
        <v>0</v>
      </c>
      <c r="I156" s="270">
        <f>IF($R156=1,,VLOOKUP($D156,'2-4'!$D$4:$L$103,6))</f>
        <v>0</v>
      </c>
      <c r="J156" s="181">
        <f>IF($R156=1,,VLOOKUP($D156,'2-4'!$D$4:$L$103,7))</f>
        <v>0</v>
      </c>
      <c r="K156" s="271">
        <f t="shared" si="12"/>
        <v>0</v>
      </c>
      <c r="L156" s="272">
        <f t="shared" si="13"/>
        <v>0</v>
      </c>
      <c r="M156" s="273">
        <f t="shared" si="14"/>
        <v>0</v>
      </c>
      <c r="N156" s="273">
        <f t="shared" si="15"/>
        <v>0</v>
      </c>
      <c r="O156" s="263">
        <f t="shared" si="16"/>
        <v>0</v>
      </c>
      <c r="P156" s="337">
        <f>IF($R156=1,"",VLOOKUP($D156,'2-4'!$D$4:$L$103,8))</f>
        <v>0</v>
      </c>
      <c r="Q156" s="233">
        <f>IF($R156=1,"",VLOOKUP($D156,'2-4'!$D$4:$L$103,9))</f>
        <v>0</v>
      </c>
      <c r="R156" s="24">
        <f>IF(AND(ISNA(MATCH($D156,'随時②-2'!$D$4:$D$18,0)),ISNA(MATCH($D156,'随時③-2'!$D$4:$D$18,0))),0,1)</f>
        <v>0</v>
      </c>
      <c r="S156" s="61" t="str">
        <f t="shared" si="9"/>
        <v/>
      </c>
      <c r="T156" s="61" t="str">
        <f t="shared" si="10"/>
        <v/>
      </c>
    </row>
    <row r="157" spans="1:20" ht="21.6" hidden="1" customHeight="1" x14ac:dyDescent="0.15">
      <c r="A157" s="323">
        <f>'2-4'!A22</f>
        <v>0</v>
      </c>
      <c r="B157" s="324">
        <f>'2-4'!B22</f>
        <v>0</v>
      </c>
      <c r="C157" s="325">
        <f>'2-4'!C22</f>
        <v>0</v>
      </c>
      <c r="D157" s="209">
        <v>319</v>
      </c>
      <c r="E157" s="269">
        <f>IF($R157=1,"",VLOOKUP($D157,'2-4'!$D$4:$L$103,2))</f>
        <v>0</v>
      </c>
      <c r="F157" s="269">
        <f>IF($R157=1,"取消し",VLOOKUP($D157,'2-4'!$D$4:$L$103,3))</f>
        <v>0</v>
      </c>
      <c r="G157" s="181">
        <f>IF($R157=1,,VLOOKUP($D157,'2-4'!$D$4:$L$103,4))</f>
        <v>0</v>
      </c>
      <c r="H157" s="270">
        <f>IF($R157=1,,VLOOKUP($D157,'2-4'!$D$4:$L$103,5))</f>
        <v>0</v>
      </c>
      <c r="I157" s="270">
        <f>IF($R157=1,,VLOOKUP($D157,'2-4'!$D$4:$L$103,6))</f>
        <v>0</v>
      </c>
      <c r="J157" s="181">
        <f>IF($R157=1,,VLOOKUP($D157,'2-4'!$D$4:$L$103,7))</f>
        <v>0</v>
      </c>
      <c r="K157" s="271">
        <f t="shared" si="12"/>
        <v>0</v>
      </c>
      <c r="L157" s="272">
        <f t="shared" si="13"/>
        <v>0</v>
      </c>
      <c r="M157" s="273">
        <f t="shared" si="14"/>
        <v>0</v>
      </c>
      <c r="N157" s="273">
        <f t="shared" si="15"/>
        <v>0</v>
      </c>
      <c r="O157" s="263">
        <f t="shared" si="16"/>
        <v>0</v>
      </c>
      <c r="P157" s="337">
        <f>IF($R157=1,"",VLOOKUP($D157,'2-4'!$D$4:$L$103,8))</f>
        <v>0</v>
      </c>
      <c r="Q157" s="233">
        <f>IF($R157=1,"",VLOOKUP($D157,'2-4'!$D$4:$L$103,9))</f>
        <v>0</v>
      </c>
      <c r="R157" s="24">
        <f>IF(AND(ISNA(MATCH($D157,'随時②-2'!$D$4:$D$18,0)),ISNA(MATCH($D157,'随時③-2'!$D$4:$D$18,0))),0,1)</f>
        <v>0</v>
      </c>
      <c r="S157" s="61" t="str">
        <f t="shared" si="9"/>
        <v/>
      </c>
      <c r="T157" s="61" t="str">
        <f t="shared" si="10"/>
        <v/>
      </c>
    </row>
    <row r="158" spans="1:20" ht="21.6" hidden="1" customHeight="1" x14ac:dyDescent="0.15">
      <c r="A158" s="323">
        <f>'2-4'!A23</f>
        <v>0</v>
      </c>
      <c r="B158" s="324">
        <f>'2-4'!B23</f>
        <v>0</v>
      </c>
      <c r="C158" s="325">
        <f>'2-4'!C23</f>
        <v>0</v>
      </c>
      <c r="D158" s="209">
        <v>320</v>
      </c>
      <c r="E158" s="269">
        <f>IF($R158=1,"",VLOOKUP($D158,'2-4'!$D$4:$L$103,2))</f>
        <v>0</v>
      </c>
      <c r="F158" s="269">
        <f>IF($R158=1,"取消し",VLOOKUP($D158,'2-4'!$D$4:$L$103,3))</f>
        <v>0</v>
      </c>
      <c r="G158" s="181">
        <f>IF($R158=1,,VLOOKUP($D158,'2-4'!$D$4:$L$103,4))</f>
        <v>0</v>
      </c>
      <c r="H158" s="270">
        <f>IF($R158=1,,VLOOKUP($D158,'2-4'!$D$4:$L$103,5))</f>
        <v>0</v>
      </c>
      <c r="I158" s="270">
        <f>IF($R158=1,,VLOOKUP($D158,'2-4'!$D$4:$L$103,6))</f>
        <v>0</v>
      </c>
      <c r="J158" s="181">
        <f>IF($R158=1,,VLOOKUP($D158,'2-4'!$D$4:$L$103,7))</f>
        <v>0</v>
      </c>
      <c r="K158" s="271">
        <f t="shared" si="12"/>
        <v>0</v>
      </c>
      <c r="L158" s="272">
        <f t="shared" si="13"/>
        <v>0</v>
      </c>
      <c r="M158" s="273">
        <f t="shared" si="14"/>
        <v>0</v>
      </c>
      <c r="N158" s="273">
        <f t="shared" si="15"/>
        <v>0</v>
      </c>
      <c r="O158" s="263">
        <f t="shared" si="16"/>
        <v>0</v>
      </c>
      <c r="P158" s="337">
        <f>IF($R158=1,"",VLOOKUP($D158,'2-4'!$D$4:$L$103,8))</f>
        <v>0</v>
      </c>
      <c r="Q158" s="233">
        <f>IF($R158=1,"",VLOOKUP($D158,'2-4'!$D$4:$L$103,9))</f>
        <v>0</v>
      </c>
      <c r="R158" s="24">
        <f>IF(AND(ISNA(MATCH($D158,'随時②-2'!$D$4:$D$18,0)),ISNA(MATCH($D158,'随時③-2'!$D$4:$D$18,0))),0,1)</f>
        <v>0</v>
      </c>
      <c r="S158" s="61" t="str">
        <f t="shared" si="9"/>
        <v/>
      </c>
      <c r="T158" s="61" t="str">
        <f t="shared" si="10"/>
        <v/>
      </c>
    </row>
    <row r="159" spans="1:20" ht="21.6" hidden="1" customHeight="1" x14ac:dyDescent="0.15">
      <c r="A159" s="323">
        <f>'2-4'!A24</f>
        <v>0</v>
      </c>
      <c r="B159" s="324">
        <f>'2-4'!B24</f>
        <v>0</v>
      </c>
      <c r="C159" s="325">
        <f>'2-4'!C24</f>
        <v>0</v>
      </c>
      <c r="D159" s="209">
        <v>321</v>
      </c>
      <c r="E159" s="269">
        <f>IF($R159=1,"",VLOOKUP($D159,'2-4'!$D$4:$L$103,2))</f>
        <v>0</v>
      </c>
      <c r="F159" s="269">
        <f>IF($R159=1,"取消し",VLOOKUP($D159,'2-4'!$D$4:$L$103,3))</f>
        <v>0</v>
      </c>
      <c r="G159" s="181">
        <f>IF($R159=1,,VLOOKUP($D159,'2-4'!$D$4:$L$103,4))</f>
        <v>0</v>
      </c>
      <c r="H159" s="270">
        <f>IF($R159=1,,VLOOKUP($D159,'2-4'!$D$4:$L$103,5))</f>
        <v>0</v>
      </c>
      <c r="I159" s="270">
        <f>IF($R159=1,,VLOOKUP($D159,'2-4'!$D$4:$L$103,6))</f>
        <v>0</v>
      </c>
      <c r="J159" s="181">
        <f>IF($R159=1,,VLOOKUP($D159,'2-4'!$D$4:$L$103,7))</f>
        <v>0</v>
      </c>
      <c r="K159" s="271">
        <f t="shared" si="12"/>
        <v>0</v>
      </c>
      <c r="L159" s="272">
        <f t="shared" si="13"/>
        <v>0</v>
      </c>
      <c r="M159" s="273">
        <f t="shared" si="14"/>
        <v>0</v>
      </c>
      <c r="N159" s="273">
        <f t="shared" si="15"/>
        <v>0</v>
      </c>
      <c r="O159" s="263">
        <f t="shared" si="16"/>
        <v>0</v>
      </c>
      <c r="P159" s="337">
        <f>IF($R159=1,"",VLOOKUP($D159,'2-4'!$D$4:$L$103,8))</f>
        <v>0</v>
      </c>
      <c r="Q159" s="233">
        <f>IF($R159=1,"",VLOOKUP($D159,'2-4'!$D$4:$L$103,9))</f>
        <v>0</v>
      </c>
      <c r="R159" s="24">
        <f>IF(AND(ISNA(MATCH($D159,'随時②-2'!$D$4:$D$18,0)),ISNA(MATCH($D159,'随時③-2'!$D$4:$D$18,0))),0,1)</f>
        <v>0</v>
      </c>
      <c r="S159" s="61" t="str">
        <f t="shared" si="9"/>
        <v/>
      </c>
      <c r="T159" s="61" t="str">
        <f t="shared" si="10"/>
        <v/>
      </c>
    </row>
    <row r="160" spans="1:20" ht="21.6" hidden="1" customHeight="1" x14ac:dyDescent="0.15">
      <c r="A160" s="323">
        <f>'2-4'!A25</f>
        <v>0</v>
      </c>
      <c r="B160" s="324">
        <f>'2-4'!B25</f>
        <v>0</v>
      </c>
      <c r="C160" s="325">
        <f>'2-4'!C25</f>
        <v>0</v>
      </c>
      <c r="D160" s="209">
        <v>322</v>
      </c>
      <c r="E160" s="269">
        <f>IF($R160=1,"",VLOOKUP($D160,'2-4'!$D$4:$L$103,2))</f>
        <v>0</v>
      </c>
      <c r="F160" s="269">
        <f>IF($R160=1,"取消し",VLOOKUP($D160,'2-4'!$D$4:$L$103,3))</f>
        <v>0</v>
      </c>
      <c r="G160" s="181">
        <f>IF($R160=1,,VLOOKUP($D160,'2-4'!$D$4:$L$103,4))</f>
        <v>0</v>
      </c>
      <c r="H160" s="270">
        <f>IF($R160=1,,VLOOKUP($D160,'2-4'!$D$4:$L$103,5))</f>
        <v>0</v>
      </c>
      <c r="I160" s="270">
        <f>IF($R160=1,,VLOOKUP($D160,'2-4'!$D$4:$L$103,6))</f>
        <v>0</v>
      </c>
      <c r="J160" s="181">
        <f>IF($R160=1,,VLOOKUP($D160,'2-4'!$D$4:$L$103,7))</f>
        <v>0</v>
      </c>
      <c r="K160" s="271">
        <f t="shared" si="12"/>
        <v>0</v>
      </c>
      <c r="L160" s="272">
        <f t="shared" si="13"/>
        <v>0</v>
      </c>
      <c r="M160" s="273">
        <f t="shared" si="14"/>
        <v>0</v>
      </c>
      <c r="N160" s="273">
        <f t="shared" si="15"/>
        <v>0</v>
      </c>
      <c r="O160" s="263">
        <f t="shared" si="16"/>
        <v>0</v>
      </c>
      <c r="P160" s="337">
        <f>IF($R160=1,"",VLOOKUP($D160,'2-4'!$D$4:$L$103,8))</f>
        <v>0</v>
      </c>
      <c r="Q160" s="233">
        <f>IF($R160=1,"",VLOOKUP($D160,'2-4'!$D$4:$L$103,9))</f>
        <v>0</v>
      </c>
      <c r="R160" s="24">
        <f>IF(AND(ISNA(MATCH($D160,'随時②-2'!$D$4:$D$18,0)),ISNA(MATCH($D160,'随時③-2'!$D$4:$D$18,0))),0,1)</f>
        <v>0</v>
      </c>
      <c r="S160" s="61" t="str">
        <f t="shared" si="9"/>
        <v/>
      </c>
      <c r="T160" s="61" t="str">
        <f t="shared" si="10"/>
        <v/>
      </c>
    </row>
    <row r="161" spans="1:20" ht="21.6" hidden="1" customHeight="1" x14ac:dyDescent="0.15">
      <c r="A161" s="323">
        <f>'2-4'!A26</f>
        <v>0</v>
      </c>
      <c r="B161" s="324">
        <f>'2-4'!B26</f>
        <v>0</v>
      </c>
      <c r="C161" s="325">
        <f>'2-4'!C26</f>
        <v>0</v>
      </c>
      <c r="D161" s="209">
        <v>323</v>
      </c>
      <c r="E161" s="269">
        <f>IF($R161=1,"",VLOOKUP($D161,'2-4'!$D$4:$L$103,2))</f>
        <v>0</v>
      </c>
      <c r="F161" s="269">
        <f>IF($R161=1,"取消し",VLOOKUP($D161,'2-4'!$D$4:$L$103,3))</f>
        <v>0</v>
      </c>
      <c r="G161" s="181">
        <f>IF($R161=1,,VLOOKUP($D161,'2-4'!$D$4:$L$103,4))</f>
        <v>0</v>
      </c>
      <c r="H161" s="270">
        <f>IF($R161=1,,VLOOKUP($D161,'2-4'!$D$4:$L$103,5))</f>
        <v>0</v>
      </c>
      <c r="I161" s="270">
        <f>IF($R161=1,,VLOOKUP($D161,'2-4'!$D$4:$L$103,6))</f>
        <v>0</v>
      </c>
      <c r="J161" s="181">
        <f>IF($R161=1,,VLOOKUP($D161,'2-4'!$D$4:$L$103,7))</f>
        <v>0</v>
      </c>
      <c r="K161" s="271">
        <f t="shared" si="12"/>
        <v>0</v>
      </c>
      <c r="L161" s="272">
        <f t="shared" si="13"/>
        <v>0</v>
      </c>
      <c r="M161" s="273">
        <f t="shared" si="14"/>
        <v>0</v>
      </c>
      <c r="N161" s="273">
        <f t="shared" si="15"/>
        <v>0</v>
      </c>
      <c r="O161" s="263">
        <f t="shared" si="16"/>
        <v>0</v>
      </c>
      <c r="P161" s="337">
        <f>IF($R161=1,"",VLOOKUP($D161,'2-4'!$D$4:$L$103,8))</f>
        <v>0</v>
      </c>
      <c r="Q161" s="233">
        <f>IF($R161=1,"",VLOOKUP($D161,'2-4'!$D$4:$L$103,9))</f>
        <v>0</v>
      </c>
      <c r="R161" s="24">
        <f>IF(AND(ISNA(MATCH($D161,'随時②-2'!$D$4:$D$18,0)),ISNA(MATCH($D161,'随時③-2'!$D$4:$D$18,0))),0,1)</f>
        <v>0</v>
      </c>
      <c r="S161" s="61" t="str">
        <f t="shared" si="9"/>
        <v/>
      </c>
      <c r="T161" s="61" t="str">
        <f t="shared" si="10"/>
        <v/>
      </c>
    </row>
    <row r="162" spans="1:20" ht="21.6" hidden="1" customHeight="1" x14ac:dyDescent="0.15">
      <c r="A162" s="323">
        <f>'2-4'!A27</f>
        <v>0</v>
      </c>
      <c r="B162" s="324">
        <f>'2-4'!B27</f>
        <v>0</v>
      </c>
      <c r="C162" s="325">
        <f>'2-4'!C27</f>
        <v>0</v>
      </c>
      <c r="D162" s="209">
        <v>324</v>
      </c>
      <c r="E162" s="269">
        <f>IF($R162=1,"",VLOOKUP($D162,'2-4'!$D$4:$L$103,2))</f>
        <v>0</v>
      </c>
      <c r="F162" s="269">
        <f>IF($R162=1,"取消し",VLOOKUP($D162,'2-4'!$D$4:$L$103,3))</f>
        <v>0</v>
      </c>
      <c r="G162" s="181">
        <f>IF($R162=1,,VLOOKUP($D162,'2-4'!$D$4:$L$103,4))</f>
        <v>0</v>
      </c>
      <c r="H162" s="270">
        <f>IF($R162=1,,VLOOKUP($D162,'2-4'!$D$4:$L$103,5))</f>
        <v>0</v>
      </c>
      <c r="I162" s="270">
        <f>IF($R162=1,,VLOOKUP($D162,'2-4'!$D$4:$L$103,6))</f>
        <v>0</v>
      </c>
      <c r="J162" s="181">
        <f>IF($R162=1,,VLOOKUP($D162,'2-4'!$D$4:$L$103,7))</f>
        <v>0</v>
      </c>
      <c r="K162" s="271">
        <f t="shared" si="12"/>
        <v>0</v>
      </c>
      <c r="L162" s="272">
        <f t="shared" si="13"/>
        <v>0</v>
      </c>
      <c r="M162" s="273">
        <f t="shared" si="14"/>
        <v>0</v>
      </c>
      <c r="N162" s="273">
        <f t="shared" si="15"/>
        <v>0</v>
      </c>
      <c r="O162" s="263">
        <f t="shared" si="16"/>
        <v>0</v>
      </c>
      <c r="P162" s="337">
        <f>IF($R162=1,"",VLOOKUP($D162,'2-4'!$D$4:$L$103,8))</f>
        <v>0</v>
      </c>
      <c r="Q162" s="233">
        <f>IF($R162=1,"",VLOOKUP($D162,'2-4'!$D$4:$L$103,9))</f>
        <v>0</v>
      </c>
      <c r="R162" s="24">
        <f>IF(AND(ISNA(MATCH($D162,'随時②-2'!$D$4:$D$18,0)),ISNA(MATCH($D162,'随時③-2'!$D$4:$D$18,0))),0,1)</f>
        <v>0</v>
      </c>
      <c r="S162" s="61" t="str">
        <f t="shared" si="9"/>
        <v/>
      </c>
      <c r="T162" s="61" t="str">
        <f t="shared" si="10"/>
        <v/>
      </c>
    </row>
    <row r="163" spans="1:20" ht="21.6" hidden="1" customHeight="1" x14ac:dyDescent="0.15">
      <c r="A163" s="323">
        <f>'2-4'!A28</f>
        <v>0</v>
      </c>
      <c r="B163" s="324">
        <f>'2-4'!B28</f>
        <v>0</v>
      </c>
      <c r="C163" s="325">
        <f>'2-4'!C28</f>
        <v>0</v>
      </c>
      <c r="D163" s="209">
        <v>325</v>
      </c>
      <c r="E163" s="269">
        <f>IF($R163=1,"",VLOOKUP($D163,'2-4'!$D$4:$L$103,2))</f>
        <v>0</v>
      </c>
      <c r="F163" s="269">
        <f>IF($R163=1,"取消し",VLOOKUP($D163,'2-4'!$D$4:$L$103,3))</f>
        <v>0</v>
      </c>
      <c r="G163" s="181">
        <f>IF($R163=1,,VLOOKUP($D163,'2-4'!$D$4:$L$103,4))</f>
        <v>0</v>
      </c>
      <c r="H163" s="270">
        <f>IF($R163=1,,VLOOKUP($D163,'2-4'!$D$4:$L$103,5))</f>
        <v>0</v>
      </c>
      <c r="I163" s="270">
        <f>IF($R163=1,,VLOOKUP($D163,'2-4'!$D$4:$L$103,6))</f>
        <v>0</v>
      </c>
      <c r="J163" s="181">
        <f>IF($R163=1,,VLOOKUP($D163,'2-4'!$D$4:$L$103,7))</f>
        <v>0</v>
      </c>
      <c r="K163" s="271">
        <f t="shared" si="12"/>
        <v>0</v>
      </c>
      <c r="L163" s="272">
        <f t="shared" si="13"/>
        <v>0</v>
      </c>
      <c r="M163" s="273">
        <f t="shared" si="14"/>
        <v>0</v>
      </c>
      <c r="N163" s="273">
        <f t="shared" si="15"/>
        <v>0</v>
      </c>
      <c r="O163" s="263">
        <f t="shared" si="16"/>
        <v>0</v>
      </c>
      <c r="P163" s="337">
        <f>IF($R163=1,"",VLOOKUP($D163,'2-4'!$D$4:$L$103,8))</f>
        <v>0</v>
      </c>
      <c r="Q163" s="233">
        <f>IF($R163=1,"",VLOOKUP($D163,'2-4'!$D$4:$L$103,9))</f>
        <v>0</v>
      </c>
      <c r="R163" s="24">
        <f>IF(AND(ISNA(MATCH($D163,'随時②-2'!$D$4:$D$18,0)),ISNA(MATCH($D163,'随時③-2'!$D$4:$D$18,0))),0,1)</f>
        <v>0</v>
      </c>
      <c r="S163" s="61" t="str">
        <f t="shared" si="9"/>
        <v/>
      </c>
      <c r="T163" s="61" t="str">
        <f t="shared" si="10"/>
        <v/>
      </c>
    </row>
    <row r="164" spans="1:20" ht="21.6" hidden="1" customHeight="1" x14ac:dyDescent="0.15">
      <c r="A164" s="323">
        <f>'2-4'!A29</f>
        <v>0</v>
      </c>
      <c r="B164" s="324">
        <f>'2-4'!B29</f>
        <v>0</v>
      </c>
      <c r="C164" s="325">
        <f>'2-4'!C29</f>
        <v>0</v>
      </c>
      <c r="D164" s="209">
        <v>326</v>
      </c>
      <c r="E164" s="269">
        <f>IF($R164=1,"",VLOOKUP($D164,'2-4'!$D$4:$L$103,2))</f>
        <v>0</v>
      </c>
      <c r="F164" s="269">
        <f>IF($R164=1,"取消し",VLOOKUP($D164,'2-4'!$D$4:$L$103,3))</f>
        <v>0</v>
      </c>
      <c r="G164" s="181">
        <f>IF($R164=1,,VLOOKUP($D164,'2-4'!$D$4:$L$103,4))</f>
        <v>0</v>
      </c>
      <c r="H164" s="270">
        <f>IF($R164=1,,VLOOKUP($D164,'2-4'!$D$4:$L$103,5))</f>
        <v>0</v>
      </c>
      <c r="I164" s="270">
        <f>IF($R164=1,,VLOOKUP($D164,'2-4'!$D$4:$L$103,6))</f>
        <v>0</v>
      </c>
      <c r="J164" s="181">
        <f>IF($R164=1,,VLOOKUP($D164,'2-4'!$D$4:$L$103,7))</f>
        <v>0</v>
      </c>
      <c r="K164" s="271">
        <f t="shared" si="12"/>
        <v>0</v>
      </c>
      <c r="L164" s="272">
        <f t="shared" si="13"/>
        <v>0</v>
      </c>
      <c r="M164" s="273">
        <f t="shared" si="14"/>
        <v>0</v>
      </c>
      <c r="N164" s="273">
        <f t="shared" si="15"/>
        <v>0</v>
      </c>
      <c r="O164" s="263">
        <f t="shared" si="16"/>
        <v>0</v>
      </c>
      <c r="P164" s="337">
        <f>IF($R164=1,"",VLOOKUP($D164,'2-4'!$D$4:$L$103,8))</f>
        <v>0</v>
      </c>
      <c r="Q164" s="233">
        <f>IF($R164=1,"",VLOOKUP($D164,'2-4'!$D$4:$L$103,9))</f>
        <v>0</v>
      </c>
      <c r="R164" s="24">
        <f>IF(AND(ISNA(MATCH($D164,'随時②-2'!$D$4:$D$18,0)),ISNA(MATCH($D164,'随時③-2'!$D$4:$D$18,0))),0,1)</f>
        <v>0</v>
      </c>
      <c r="S164" s="61" t="str">
        <f t="shared" si="9"/>
        <v/>
      </c>
      <c r="T164" s="61" t="str">
        <f t="shared" si="10"/>
        <v/>
      </c>
    </row>
    <row r="165" spans="1:20" ht="21.6" hidden="1" customHeight="1" x14ac:dyDescent="0.15">
      <c r="A165" s="323">
        <f>'2-4'!A30</f>
        <v>0</v>
      </c>
      <c r="B165" s="324">
        <f>'2-4'!B30</f>
        <v>0</v>
      </c>
      <c r="C165" s="325">
        <f>'2-4'!C30</f>
        <v>0</v>
      </c>
      <c r="D165" s="209">
        <v>327</v>
      </c>
      <c r="E165" s="269">
        <f>IF($R165=1,"",VLOOKUP($D165,'2-4'!$D$4:$L$103,2))</f>
        <v>0</v>
      </c>
      <c r="F165" s="269">
        <f>IF($R165=1,"取消し",VLOOKUP($D165,'2-4'!$D$4:$L$103,3))</f>
        <v>0</v>
      </c>
      <c r="G165" s="181">
        <f>IF($R165=1,,VLOOKUP($D165,'2-4'!$D$4:$L$103,4))</f>
        <v>0</v>
      </c>
      <c r="H165" s="270">
        <f>IF($R165=1,,VLOOKUP($D165,'2-4'!$D$4:$L$103,5))</f>
        <v>0</v>
      </c>
      <c r="I165" s="270">
        <f>IF($R165=1,,VLOOKUP($D165,'2-4'!$D$4:$L$103,6))</f>
        <v>0</v>
      </c>
      <c r="J165" s="181">
        <f>IF($R165=1,,VLOOKUP($D165,'2-4'!$D$4:$L$103,7))</f>
        <v>0</v>
      </c>
      <c r="K165" s="271">
        <f t="shared" si="12"/>
        <v>0</v>
      </c>
      <c r="L165" s="272">
        <f t="shared" si="13"/>
        <v>0</v>
      </c>
      <c r="M165" s="273">
        <f t="shared" si="14"/>
        <v>0</v>
      </c>
      <c r="N165" s="273">
        <f t="shared" si="15"/>
        <v>0</v>
      </c>
      <c r="O165" s="263">
        <f t="shared" si="16"/>
        <v>0</v>
      </c>
      <c r="P165" s="337">
        <f>IF($R165=1,"",VLOOKUP($D165,'2-4'!$D$4:$L$103,8))</f>
        <v>0</v>
      </c>
      <c r="Q165" s="233">
        <f>IF($R165=1,"",VLOOKUP($D165,'2-4'!$D$4:$L$103,9))</f>
        <v>0</v>
      </c>
      <c r="R165" s="24">
        <f>IF(AND(ISNA(MATCH($D165,'随時②-2'!$D$4:$D$18,0)),ISNA(MATCH($D165,'随時③-2'!$D$4:$D$18,0))),0,1)</f>
        <v>0</v>
      </c>
      <c r="S165" s="61" t="str">
        <f t="shared" si="9"/>
        <v/>
      </c>
      <c r="T165" s="61" t="str">
        <f t="shared" si="10"/>
        <v/>
      </c>
    </row>
    <row r="166" spans="1:20" ht="21.6" hidden="1" customHeight="1" x14ac:dyDescent="0.15">
      <c r="A166" s="323">
        <f>'2-4'!A31</f>
        <v>0</v>
      </c>
      <c r="B166" s="324">
        <f>'2-4'!B31</f>
        <v>0</v>
      </c>
      <c r="C166" s="325">
        <f>'2-4'!C31</f>
        <v>0</v>
      </c>
      <c r="D166" s="209">
        <v>328</v>
      </c>
      <c r="E166" s="269">
        <f>IF($R166=1,"",VLOOKUP($D166,'2-4'!$D$4:$L$103,2))</f>
        <v>0</v>
      </c>
      <c r="F166" s="269">
        <f>IF($R166=1,"取消し",VLOOKUP($D166,'2-4'!$D$4:$L$103,3))</f>
        <v>0</v>
      </c>
      <c r="G166" s="181">
        <f>IF($R166=1,,VLOOKUP($D166,'2-4'!$D$4:$L$103,4))</f>
        <v>0</v>
      </c>
      <c r="H166" s="270">
        <f>IF($R166=1,,VLOOKUP($D166,'2-4'!$D$4:$L$103,5))</f>
        <v>0</v>
      </c>
      <c r="I166" s="270">
        <f>IF($R166=1,,VLOOKUP($D166,'2-4'!$D$4:$L$103,6))</f>
        <v>0</v>
      </c>
      <c r="J166" s="181">
        <f>IF($R166=1,,VLOOKUP($D166,'2-4'!$D$4:$L$103,7))</f>
        <v>0</v>
      </c>
      <c r="K166" s="271">
        <f t="shared" si="12"/>
        <v>0</v>
      </c>
      <c r="L166" s="272">
        <f t="shared" si="13"/>
        <v>0</v>
      </c>
      <c r="M166" s="273">
        <f t="shared" si="14"/>
        <v>0</v>
      </c>
      <c r="N166" s="273">
        <f t="shared" si="15"/>
        <v>0</v>
      </c>
      <c r="O166" s="263">
        <f t="shared" si="16"/>
        <v>0</v>
      </c>
      <c r="P166" s="337">
        <f>IF($R166=1,"",VLOOKUP($D166,'2-4'!$D$4:$L$103,8))</f>
        <v>0</v>
      </c>
      <c r="Q166" s="233">
        <f>IF($R166=1,"",VLOOKUP($D166,'2-4'!$D$4:$L$103,9))</f>
        <v>0</v>
      </c>
      <c r="R166" s="24">
        <f>IF(AND(ISNA(MATCH($D166,'随時②-2'!$D$4:$D$18,0)),ISNA(MATCH($D166,'随時③-2'!$D$4:$D$18,0))),0,1)</f>
        <v>0</v>
      </c>
      <c r="S166" s="61" t="str">
        <f t="shared" si="9"/>
        <v/>
      </c>
      <c r="T166" s="61" t="str">
        <f t="shared" si="10"/>
        <v/>
      </c>
    </row>
    <row r="167" spans="1:20" ht="21.6" hidden="1" customHeight="1" x14ac:dyDescent="0.15">
      <c r="A167" s="323">
        <f>'2-4'!A32</f>
        <v>0</v>
      </c>
      <c r="B167" s="324">
        <f>'2-4'!B32</f>
        <v>0</v>
      </c>
      <c r="C167" s="325">
        <f>'2-4'!C32</f>
        <v>0</v>
      </c>
      <c r="D167" s="209">
        <v>329</v>
      </c>
      <c r="E167" s="269">
        <f>IF($R167=1,"",VLOOKUP($D167,'2-4'!$D$4:$L$103,2))</f>
        <v>0</v>
      </c>
      <c r="F167" s="269">
        <f>IF($R167=1,"取消し",VLOOKUP($D167,'2-4'!$D$4:$L$103,3))</f>
        <v>0</v>
      </c>
      <c r="G167" s="181">
        <f>IF($R167=1,,VLOOKUP($D167,'2-4'!$D$4:$L$103,4))</f>
        <v>0</v>
      </c>
      <c r="H167" s="270">
        <f>IF($R167=1,,VLOOKUP($D167,'2-4'!$D$4:$L$103,5))</f>
        <v>0</v>
      </c>
      <c r="I167" s="270">
        <f>IF($R167=1,,VLOOKUP($D167,'2-4'!$D$4:$L$103,6))</f>
        <v>0</v>
      </c>
      <c r="J167" s="181">
        <f>IF($R167=1,,VLOOKUP($D167,'2-4'!$D$4:$L$103,7))</f>
        <v>0</v>
      </c>
      <c r="K167" s="271">
        <f t="shared" si="12"/>
        <v>0</v>
      </c>
      <c r="L167" s="272">
        <f t="shared" si="13"/>
        <v>0</v>
      </c>
      <c r="M167" s="273">
        <f t="shared" si="14"/>
        <v>0</v>
      </c>
      <c r="N167" s="273">
        <f t="shared" si="15"/>
        <v>0</v>
      </c>
      <c r="O167" s="263">
        <f t="shared" si="16"/>
        <v>0</v>
      </c>
      <c r="P167" s="337">
        <f>IF($R167=1,"",VLOOKUP($D167,'2-4'!$D$4:$L$103,8))</f>
        <v>0</v>
      </c>
      <c r="Q167" s="233">
        <f>IF($R167=1,"",VLOOKUP($D167,'2-4'!$D$4:$L$103,9))</f>
        <v>0</v>
      </c>
      <c r="R167" s="24">
        <f>IF(AND(ISNA(MATCH($D167,'随時②-2'!$D$4:$D$18,0)),ISNA(MATCH($D167,'随時③-2'!$D$4:$D$18,0))),0,1)</f>
        <v>0</v>
      </c>
      <c r="S167" s="61" t="str">
        <f t="shared" si="9"/>
        <v/>
      </c>
      <c r="T167" s="61" t="str">
        <f t="shared" si="10"/>
        <v/>
      </c>
    </row>
    <row r="168" spans="1:20" ht="21.6" hidden="1" customHeight="1" x14ac:dyDescent="0.15">
      <c r="A168" s="323">
        <f>'2-4'!A33</f>
        <v>0</v>
      </c>
      <c r="B168" s="324">
        <f>'2-4'!B33</f>
        <v>0</v>
      </c>
      <c r="C168" s="325">
        <f>'2-4'!C33</f>
        <v>0</v>
      </c>
      <c r="D168" s="209">
        <v>330</v>
      </c>
      <c r="E168" s="269">
        <f>IF($R168=1,"",VLOOKUP($D168,'2-4'!$D$4:$L$103,2))</f>
        <v>0</v>
      </c>
      <c r="F168" s="269">
        <f>IF($R168=1,"取消し",VLOOKUP($D168,'2-4'!$D$4:$L$103,3))</f>
        <v>0</v>
      </c>
      <c r="G168" s="181">
        <f>IF($R168=1,,VLOOKUP($D168,'2-4'!$D$4:$L$103,4))</f>
        <v>0</v>
      </c>
      <c r="H168" s="270">
        <f>IF($R168=1,,VLOOKUP($D168,'2-4'!$D$4:$L$103,5))</f>
        <v>0</v>
      </c>
      <c r="I168" s="270">
        <f>IF($R168=1,,VLOOKUP($D168,'2-4'!$D$4:$L$103,6))</f>
        <v>0</v>
      </c>
      <c r="J168" s="181">
        <f>IF($R168=1,,VLOOKUP($D168,'2-4'!$D$4:$L$103,7))</f>
        <v>0</v>
      </c>
      <c r="K168" s="271">
        <f t="shared" si="12"/>
        <v>0</v>
      </c>
      <c r="L168" s="272">
        <f t="shared" si="13"/>
        <v>0</v>
      </c>
      <c r="M168" s="273">
        <f t="shared" si="14"/>
        <v>0</v>
      </c>
      <c r="N168" s="273">
        <f t="shared" si="15"/>
        <v>0</v>
      </c>
      <c r="O168" s="263">
        <f t="shared" si="16"/>
        <v>0</v>
      </c>
      <c r="P168" s="337">
        <f>IF($R168=1,"",VLOOKUP($D168,'2-4'!$D$4:$L$103,8))</f>
        <v>0</v>
      </c>
      <c r="Q168" s="233">
        <f>IF($R168=1,"",VLOOKUP($D168,'2-4'!$D$4:$L$103,9))</f>
        <v>0</v>
      </c>
      <c r="R168" s="24">
        <f>IF(AND(ISNA(MATCH($D168,'随時②-2'!$D$4:$D$18,0)),ISNA(MATCH($D168,'随時③-2'!$D$4:$D$18,0))),0,1)</f>
        <v>0</v>
      </c>
      <c r="S168" s="61" t="str">
        <f t="shared" si="9"/>
        <v/>
      </c>
      <c r="T168" s="61" t="str">
        <f t="shared" si="10"/>
        <v/>
      </c>
    </row>
    <row r="169" spans="1:20" ht="21.6" hidden="1" customHeight="1" x14ac:dyDescent="0.15">
      <c r="A169" s="323">
        <f>'2-4'!A34</f>
        <v>0</v>
      </c>
      <c r="B169" s="324">
        <f>'2-4'!B34</f>
        <v>0</v>
      </c>
      <c r="C169" s="325">
        <f>'2-4'!C34</f>
        <v>0</v>
      </c>
      <c r="D169" s="209">
        <v>331</v>
      </c>
      <c r="E169" s="269">
        <f>IF($R169=1,"",VLOOKUP($D169,'2-4'!$D$4:$L$103,2))</f>
        <v>0</v>
      </c>
      <c r="F169" s="269">
        <f>IF($R169=1,"取消し",VLOOKUP($D169,'2-4'!$D$4:$L$103,3))</f>
        <v>0</v>
      </c>
      <c r="G169" s="181">
        <f>IF($R169=1,,VLOOKUP($D169,'2-4'!$D$4:$L$103,4))</f>
        <v>0</v>
      </c>
      <c r="H169" s="270">
        <f>IF($R169=1,,VLOOKUP($D169,'2-4'!$D$4:$L$103,5))</f>
        <v>0</v>
      </c>
      <c r="I169" s="270">
        <f>IF($R169=1,,VLOOKUP($D169,'2-4'!$D$4:$L$103,6))</f>
        <v>0</v>
      </c>
      <c r="J169" s="181">
        <f>IF($R169=1,,VLOOKUP($D169,'2-4'!$D$4:$L$103,7))</f>
        <v>0</v>
      </c>
      <c r="K169" s="271">
        <f t="shared" si="12"/>
        <v>0</v>
      </c>
      <c r="L169" s="272">
        <f t="shared" si="13"/>
        <v>0</v>
      </c>
      <c r="M169" s="273">
        <f t="shared" si="14"/>
        <v>0</v>
      </c>
      <c r="N169" s="273">
        <f t="shared" si="15"/>
        <v>0</v>
      </c>
      <c r="O169" s="263">
        <f t="shared" si="16"/>
        <v>0</v>
      </c>
      <c r="P169" s="337">
        <f>IF($R169=1,"",VLOOKUP($D169,'2-4'!$D$4:$L$103,8))</f>
        <v>0</v>
      </c>
      <c r="Q169" s="233">
        <f>IF($R169=1,"",VLOOKUP($D169,'2-4'!$D$4:$L$103,9))</f>
        <v>0</v>
      </c>
      <c r="R169" s="24">
        <f>IF(AND(ISNA(MATCH($D169,'随時②-2'!$D$4:$D$18,0)),ISNA(MATCH($D169,'随時③-2'!$D$4:$D$18,0))),0,1)</f>
        <v>0</v>
      </c>
      <c r="S169" s="61" t="str">
        <f t="shared" si="9"/>
        <v/>
      </c>
      <c r="T169" s="61" t="str">
        <f t="shared" si="10"/>
        <v/>
      </c>
    </row>
    <row r="170" spans="1:20" ht="21.6" hidden="1" customHeight="1" x14ac:dyDescent="0.15">
      <c r="A170" s="323">
        <f>'2-4'!A35</f>
        <v>0</v>
      </c>
      <c r="B170" s="324">
        <f>'2-4'!B35</f>
        <v>0</v>
      </c>
      <c r="C170" s="325">
        <f>'2-4'!C35</f>
        <v>0</v>
      </c>
      <c r="D170" s="209">
        <v>332</v>
      </c>
      <c r="E170" s="269">
        <f>IF($R170=1,"",VLOOKUP($D170,'2-4'!$D$4:$L$103,2))</f>
        <v>0</v>
      </c>
      <c r="F170" s="269">
        <f>IF($R170=1,"取消し",VLOOKUP($D170,'2-4'!$D$4:$L$103,3))</f>
        <v>0</v>
      </c>
      <c r="G170" s="181">
        <f>IF($R170=1,,VLOOKUP($D170,'2-4'!$D$4:$L$103,4))</f>
        <v>0</v>
      </c>
      <c r="H170" s="270">
        <f>IF($R170=1,,VLOOKUP($D170,'2-4'!$D$4:$L$103,5))</f>
        <v>0</v>
      </c>
      <c r="I170" s="270">
        <f>IF($R170=1,,VLOOKUP($D170,'2-4'!$D$4:$L$103,6))</f>
        <v>0</v>
      </c>
      <c r="J170" s="181">
        <f>IF($R170=1,,VLOOKUP($D170,'2-4'!$D$4:$L$103,7))</f>
        <v>0</v>
      </c>
      <c r="K170" s="271">
        <f t="shared" si="12"/>
        <v>0</v>
      </c>
      <c r="L170" s="272">
        <f t="shared" si="13"/>
        <v>0</v>
      </c>
      <c r="M170" s="273">
        <f t="shared" si="14"/>
        <v>0</v>
      </c>
      <c r="N170" s="273">
        <f t="shared" si="15"/>
        <v>0</v>
      </c>
      <c r="O170" s="263">
        <f t="shared" si="16"/>
        <v>0</v>
      </c>
      <c r="P170" s="337">
        <f>IF($R170=1,"",VLOOKUP($D170,'2-4'!$D$4:$L$103,8))</f>
        <v>0</v>
      </c>
      <c r="Q170" s="233">
        <f>IF($R170=1,"",VLOOKUP($D170,'2-4'!$D$4:$L$103,9))</f>
        <v>0</v>
      </c>
      <c r="R170" s="24">
        <f>IF(AND(ISNA(MATCH($D170,'随時②-2'!$D$4:$D$18,0)),ISNA(MATCH($D170,'随時③-2'!$D$4:$D$18,0))),0,1)</f>
        <v>0</v>
      </c>
      <c r="S170" s="61" t="str">
        <f t="shared" si="9"/>
        <v/>
      </c>
      <c r="T170" s="61" t="str">
        <f t="shared" si="10"/>
        <v/>
      </c>
    </row>
    <row r="171" spans="1:20" ht="21.6" hidden="1" customHeight="1" x14ac:dyDescent="0.15">
      <c r="A171" s="323">
        <f>'2-4'!A36</f>
        <v>0</v>
      </c>
      <c r="B171" s="324">
        <f>'2-4'!B36</f>
        <v>0</v>
      </c>
      <c r="C171" s="325">
        <f>'2-4'!C36</f>
        <v>0</v>
      </c>
      <c r="D171" s="209">
        <v>333</v>
      </c>
      <c r="E171" s="269">
        <f>IF($R171=1,"",VLOOKUP($D171,'2-4'!$D$4:$L$103,2))</f>
        <v>0</v>
      </c>
      <c r="F171" s="269">
        <f>IF($R171=1,"取消し",VLOOKUP($D171,'2-4'!$D$4:$L$103,3))</f>
        <v>0</v>
      </c>
      <c r="G171" s="181">
        <f>IF($R171=1,,VLOOKUP($D171,'2-4'!$D$4:$L$103,4))</f>
        <v>0</v>
      </c>
      <c r="H171" s="270">
        <f>IF($R171=1,,VLOOKUP($D171,'2-4'!$D$4:$L$103,5))</f>
        <v>0</v>
      </c>
      <c r="I171" s="270">
        <f>IF($R171=1,,VLOOKUP($D171,'2-4'!$D$4:$L$103,6))</f>
        <v>0</v>
      </c>
      <c r="J171" s="181">
        <f>IF($R171=1,,VLOOKUP($D171,'2-4'!$D$4:$L$103,7))</f>
        <v>0</v>
      </c>
      <c r="K171" s="271">
        <f t="shared" si="12"/>
        <v>0</v>
      </c>
      <c r="L171" s="272">
        <f t="shared" si="13"/>
        <v>0</v>
      </c>
      <c r="M171" s="273">
        <f t="shared" si="14"/>
        <v>0</v>
      </c>
      <c r="N171" s="273">
        <f t="shared" si="15"/>
        <v>0</v>
      </c>
      <c r="O171" s="263">
        <f t="shared" si="16"/>
        <v>0</v>
      </c>
      <c r="P171" s="337">
        <f>IF($R171=1,"",VLOOKUP($D171,'2-4'!$D$4:$L$103,8))</f>
        <v>0</v>
      </c>
      <c r="Q171" s="233">
        <f>IF($R171=1,"",VLOOKUP($D171,'2-4'!$D$4:$L$103,9))</f>
        <v>0</v>
      </c>
      <c r="R171" s="24">
        <f>IF(AND(ISNA(MATCH($D171,'随時②-2'!$D$4:$D$18,0)),ISNA(MATCH($D171,'随時③-2'!$D$4:$D$18,0))),0,1)</f>
        <v>0</v>
      </c>
      <c r="S171" s="61" t="str">
        <f t="shared" si="9"/>
        <v/>
      </c>
      <c r="T171" s="61" t="str">
        <f t="shared" si="10"/>
        <v/>
      </c>
    </row>
    <row r="172" spans="1:20" ht="21.6" hidden="1" customHeight="1" x14ac:dyDescent="0.15">
      <c r="A172" s="323">
        <f>'2-4'!A37</f>
        <v>0</v>
      </c>
      <c r="B172" s="324">
        <f>'2-4'!B37</f>
        <v>0</v>
      </c>
      <c r="C172" s="325">
        <f>'2-4'!C37</f>
        <v>0</v>
      </c>
      <c r="D172" s="209">
        <v>334</v>
      </c>
      <c r="E172" s="269">
        <f>IF($R172=1,"",VLOOKUP($D172,'2-4'!$D$4:$L$103,2))</f>
        <v>0</v>
      </c>
      <c r="F172" s="269">
        <f>IF($R172=1,"取消し",VLOOKUP($D172,'2-4'!$D$4:$L$103,3))</f>
        <v>0</v>
      </c>
      <c r="G172" s="181">
        <f>IF($R172=1,,VLOOKUP($D172,'2-4'!$D$4:$L$103,4))</f>
        <v>0</v>
      </c>
      <c r="H172" s="270">
        <f>IF($R172=1,,VLOOKUP($D172,'2-4'!$D$4:$L$103,5))</f>
        <v>0</v>
      </c>
      <c r="I172" s="270">
        <f>IF($R172=1,,VLOOKUP($D172,'2-4'!$D$4:$L$103,6))</f>
        <v>0</v>
      </c>
      <c r="J172" s="181">
        <f>IF($R172=1,,VLOOKUP($D172,'2-4'!$D$4:$L$103,7))</f>
        <v>0</v>
      </c>
      <c r="K172" s="271">
        <f t="shared" si="12"/>
        <v>0</v>
      </c>
      <c r="L172" s="272">
        <f t="shared" si="13"/>
        <v>0</v>
      </c>
      <c r="M172" s="273">
        <f t="shared" si="14"/>
        <v>0</v>
      </c>
      <c r="N172" s="273">
        <f t="shared" si="15"/>
        <v>0</v>
      </c>
      <c r="O172" s="263">
        <f t="shared" si="16"/>
        <v>0</v>
      </c>
      <c r="P172" s="337">
        <f>IF($R172=1,"",VLOOKUP($D172,'2-4'!$D$4:$L$103,8))</f>
        <v>0</v>
      </c>
      <c r="Q172" s="233">
        <f>IF($R172=1,"",VLOOKUP($D172,'2-4'!$D$4:$L$103,9))</f>
        <v>0</v>
      </c>
      <c r="R172" s="24">
        <f>IF(AND(ISNA(MATCH($D172,'随時②-2'!$D$4:$D$18,0)),ISNA(MATCH($D172,'随時③-2'!$D$4:$D$18,0))),0,1)</f>
        <v>0</v>
      </c>
      <c r="S172" s="61" t="str">
        <f t="shared" si="9"/>
        <v/>
      </c>
      <c r="T172" s="61" t="str">
        <f t="shared" si="10"/>
        <v/>
      </c>
    </row>
    <row r="173" spans="1:20" ht="21.6" hidden="1" customHeight="1" x14ac:dyDescent="0.15">
      <c r="A173" s="323">
        <f>'2-4'!A38</f>
        <v>0</v>
      </c>
      <c r="B173" s="324">
        <f>'2-4'!B38</f>
        <v>0</v>
      </c>
      <c r="C173" s="325">
        <f>'2-4'!C38</f>
        <v>0</v>
      </c>
      <c r="D173" s="209">
        <v>335</v>
      </c>
      <c r="E173" s="269">
        <f>IF($R173=1,"",VLOOKUP($D173,'2-4'!$D$4:$L$103,2))</f>
        <v>0</v>
      </c>
      <c r="F173" s="269">
        <f>IF($R173=1,"取消し",VLOOKUP($D173,'2-4'!$D$4:$L$103,3))</f>
        <v>0</v>
      </c>
      <c r="G173" s="181">
        <f>IF($R173=1,,VLOOKUP($D173,'2-4'!$D$4:$L$103,4))</f>
        <v>0</v>
      </c>
      <c r="H173" s="270">
        <f>IF($R173=1,,VLOOKUP($D173,'2-4'!$D$4:$L$103,5))</f>
        <v>0</v>
      </c>
      <c r="I173" s="270">
        <f>IF($R173=1,,VLOOKUP($D173,'2-4'!$D$4:$L$103,6))</f>
        <v>0</v>
      </c>
      <c r="J173" s="181">
        <f>IF($R173=1,,VLOOKUP($D173,'2-4'!$D$4:$L$103,7))</f>
        <v>0</v>
      </c>
      <c r="K173" s="271">
        <f t="shared" si="12"/>
        <v>0</v>
      </c>
      <c r="L173" s="272">
        <f t="shared" si="13"/>
        <v>0</v>
      </c>
      <c r="M173" s="273">
        <f t="shared" si="14"/>
        <v>0</v>
      </c>
      <c r="N173" s="273">
        <f t="shared" si="15"/>
        <v>0</v>
      </c>
      <c r="O173" s="263">
        <f t="shared" si="16"/>
        <v>0</v>
      </c>
      <c r="P173" s="337">
        <f>IF($R173=1,"",VLOOKUP($D173,'2-4'!$D$4:$L$103,8))</f>
        <v>0</v>
      </c>
      <c r="Q173" s="233">
        <f>IF($R173=1,"",VLOOKUP($D173,'2-4'!$D$4:$L$103,9))</f>
        <v>0</v>
      </c>
      <c r="R173" s="24">
        <f>IF(AND(ISNA(MATCH($D173,'随時②-2'!$D$4:$D$18,0)),ISNA(MATCH($D173,'随時③-2'!$D$4:$D$18,0))),0,1)</f>
        <v>0</v>
      </c>
      <c r="S173" s="61" t="str">
        <f t="shared" si="9"/>
        <v/>
      </c>
      <c r="T173" s="61" t="str">
        <f t="shared" si="10"/>
        <v/>
      </c>
    </row>
    <row r="174" spans="1:20" ht="21.6" hidden="1" customHeight="1" x14ac:dyDescent="0.15">
      <c r="A174" s="323">
        <f>'2-4'!A39</f>
        <v>0</v>
      </c>
      <c r="B174" s="324">
        <f>'2-4'!B39</f>
        <v>0</v>
      </c>
      <c r="C174" s="325">
        <f>'2-4'!C39</f>
        <v>0</v>
      </c>
      <c r="D174" s="209">
        <v>336</v>
      </c>
      <c r="E174" s="269">
        <f>IF($R174=1,"",VLOOKUP($D174,'2-4'!$D$4:$L$103,2))</f>
        <v>0</v>
      </c>
      <c r="F174" s="269">
        <f>IF($R174=1,"取消し",VLOOKUP($D174,'2-4'!$D$4:$L$103,3))</f>
        <v>0</v>
      </c>
      <c r="G174" s="181">
        <f>IF($R174=1,,VLOOKUP($D174,'2-4'!$D$4:$L$103,4))</f>
        <v>0</v>
      </c>
      <c r="H174" s="270">
        <f>IF($R174=1,,VLOOKUP($D174,'2-4'!$D$4:$L$103,5))</f>
        <v>0</v>
      </c>
      <c r="I174" s="270">
        <f>IF($R174=1,,VLOOKUP($D174,'2-4'!$D$4:$L$103,6))</f>
        <v>0</v>
      </c>
      <c r="J174" s="181">
        <f>IF($R174=1,,VLOOKUP($D174,'2-4'!$D$4:$L$103,7))</f>
        <v>0</v>
      </c>
      <c r="K174" s="271">
        <f t="shared" si="12"/>
        <v>0</v>
      </c>
      <c r="L174" s="272">
        <f t="shared" si="13"/>
        <v>0</v>
      </c>
      <c r="M174" s="273">
        <f t="shared" si="14"/>
        <v>0</v>
      </c>
      <c r="N174" s="273">
        <f t="shared" si="15"/>
        <v>0</v>
      </c>
      <c r="O174" s="263">
        <f t="shared" si="16"/>
        <v>0</v>
      </c>
      <c r="P174" s="337">
        <f>IF($R174=1,"",VLOOKUP($D174,'2-4'!$D$4:$L$103,8))</f>
        <v>0</v>
      </c>
      <c r="Q174" s="233">
        <f>IF($R174=1,"",VLOOKUP($D174,'2-4'!$D$4:$L$103,9))</f>
        <v>0</v>
      </c>
      <c r="R174" s="24">
        <f>IF(AND(ISNA(MATCH($D174,'随時②-2'!$D$4:$D$18,0)),ISNA(MATCH($D174,'随時③-2'!$D$4:$D$18,0))),0,1)</f>
        <v>0</v>
      </c>
      <c r="S174" s="61" t="str">
        <f t="shared" si="9"/>
        <v/>
      </c>
      <c r="T174" s="61" t="str">
        <f t="shared" si="10"/>
        <v/>
      </c>
    </row>
    <row r="175" spans="1:20" ht="21.6" hidden="1" customHeight="1" x14ac:dyDescent="0.15">
      <c r="A175" s="323">
        <f>'2-4'!A40</f>
        <v>0</v>
      </c>
      <c r="B175" s="324">
        <f>'2-4'!B40</f>
        <v>0</v>
      </c>
      <c r="C175" s="325">
        <f>'2-4'!C40</f>
        <v>0</v>
      </c>
      <c r="D175" s="209">
        <v>337</v>
      </c>
      <c r="E175" s="269">
        <f>IF($R175=1,"",VLOOKUP($D175,'2-4'!$D$4:$L$103,2))</f>
        <v>0</v>
      </c>
      <c r="F175" s="269">
        <f>IF($R175=1,"取消し",VLOOKUP($D175,'2-4'!$D$4:$L$103,3))</f>
        <v>0</v>
      </c>
      <c r="G175" s="181">
        <f>IF($R175=1,,VLOOKUP($D175,'2-4'!$D$4:$L$103,4))</f>
        <v>0</v>
      </c>
      <c r="H175" s="270">
        <f>IF($R175=1,,VLOOKUP($D175,'2-4'!$D$4:$L$103,5))</f>
        <v>0</v>
      </c>
      <c r="I175" s="270">
        <f>IF($R175=1,,VLOOKUP($D175,'2-4'!$D$4:$L$103,6))</f>
        <v>0</v>
      </c>
      <c r="J175" s="181">
        <f>IF($R175=1,,VLOOKUP($D175,'2-4'!$D$4:$L$103,7))</f>
        <v>0</v>
      </c>
      <c r="K175" s="271">
        <f t="shared" si="12"/>
        <v>0</v>
      </c>
      <c r="L175" s="272">
        <f t="shared" si="13"/>
        <v>0</v>
      </c>
      <c r="M175" s="273">
        <f t="shared" si="14"/>
        <v>0</v>
      </c>
      <c r="N175" s="273">
        <f t="shared" si="15"/>
        <v>0</v>
      </c>
      <c r="O175" s="263">
        <f t="shared" si="16"/>
        <v>0</v>
      </c>
      <c r="P175" s="337">
        <f>IF($R175=1,"",VLOOKUP($D175,'2-4'!$D$4:$L$103,8))</f>
        <v>0</v>
      </c>
      <c r="Q175" s="233">
        <f>IF($R175=1,"",VLOOKUP($D175,'2-4'!$D$4:$L$103,9))</f>
        <v>0</v>
      </c>
      <c r="R175" s="24">
        <f>IF(AND(ISNA(MATCH($D175,'随時②-2'!$D$4:$D$18,0)),ISNA(MATCH($D175,'随時③-2'!$D$4:$D$18,0))),0,1)</f>
        <v>0</v>
      </c>
      <c r="S175" s="61" t="str">
        <f t="shared" si="9"/>
        <v/>
      </c>
      <c r="T175" s="61" t="str">
        <f t="shared" si="10"/>
        <v/>
      </c>
    </row>
    <row r="176" spans="1:20" ht="21.6" hidden="1" customHeight="1" x14ac:dyDescent="0.15">
      <c r="A176" s="323">
        <f>'2-4'!A41</f>
        <v>0</v>
      </c>
      <c r="B176" s="324">
        <f>'2-4'!B41</f>
        <v>0</v>
      </c>
      <c r="C176" s="325">
        <f>'2-4'!C41</f>
        <v>0</v>
      </c>
      <c r="D176" s="209">
        <v>338</v>
      </c>
      <c r="E176" s="269">
        <f>IF($R176=1,"",VLOOKUP($D176,'2-4'!$D$4:$L$103,2))</f>
        <v>0</v>
      </c>
      <c r="F176" s="269">
        <f>IF($R176=1,"取消し",VLOOKUP($D176,'2-4'!$D$4:$L$103,3))</f>
        <v>0</v>
      </c>
      <c r="G176" s="181">
        <f>IF($R176=1,,VLOOKUP($D176,'2-4'!$D$4:$L$103,4))</f>
        <v>0</v>
      </c>
      <c r="H176" s="270">
        <f>IF($R176=1,,VLOOKUP($D176,'2-4'!$D$4:$L$103,5))</f>
        <v>0</v>
      </c>
      <c r="I176" s="270">
        <f>IF($R176=1,,VLOOKUP($D176,'2-4'!$D$4:$L$103,6))</f>
        <v>0</v>
      </c>
      <c r="J176" s="181">
        <f>IF($R176=1,,VLOOKUP($D176,'2-4'!$D$4:$L$103,7))</f>
        <v>0</v>
      </c>
      <c r="K176" s="271">
        <f t="shared" si="12"/>
        <v>0</v>
      </c>
      <c r="L176" s="272">
        <f t="shared" si="13"/>
        <v>0</v>
      </c>
      <c r="M176" s="273">
        <f t="shared" si="14"/>
        <v>0</v>
      </c>
      <c r="N176" s="273">
        <f t="shared" si="15"/>
        <v>0</v>
      </c>
      <c r="O176" s="263">
        <f t="shared" si="16"/>
        <v>0</v>
      </c>
      <c r="P176" s="337">
        <f>IF($R176=1,"",VLOOKUP($D176,'2-4'!$D$4:$L$103,8))</f>
        <v>0</v>
      </c>
      <c r="Q176" s="233">
        <f>IF($R176=1,"",VLOOKUP($D176,'2-4'!$D$4:$L$103,9))</f>
        <v>0</v>
      </c>
      <c r="R176" s="24">
        <f>IF(AND(ISNA(MATCH($D176,'随時②-2'!$D$4:$D$18,0)),ISNA(MATCH($D176,'随時③-2'!$D$4:$D$18,0))),0,1)</f>
        <v>0</v>
      </c>
      <c r="S176" s="61" t="str">
        <f t="shared" si="9"/>
        <v/>
      </c>
      <c r="T176" s="61" t="str">
        <f t="shared" si="10"/>
        <v/>
      </c>
    </row>
    <row r="177" spans="1:20" ht="21.6" hidden="1" customHeight="1" x14ac:dyDescent="0.15">
      <c r="A177" s="323">
        <f>'2-4'!A42</f>
        <v>0</v>
      </c>
      <c r="B177" s="324">
        <f>'2-4'!B42</f>
        <v>0</v>
      </c>
      <c r="C177" s="325">
        <f>'2-4'!C42</f>
        <v>0</v>
      </c>
      <c r="D177" s="209">
        <v>339</v>
      </c>
      <c r="E177" s="269">
        <f>IF($R177=1,"",VLOOKUP($D177,'2-4'!$D$4:$L$103,2))</f>
        <v>0</v>
      </c>
      <c r="F177" s="269">
        <f>IF($R177=1,"取消し",VLOOKUP($D177,'2-4'!$D$4:$L$103,3))</f>
        <v>0</v>
      </c>
      <c r="G177" s="181">
        <f>IF($R177=1,,VLOOKUP($D177,'2-4'!$D$4:$L$103,4))</f>
        <v>0</v>
      </c>
      <c r="H177" s="270">
        <f>IF($R177=1,,VLOOKUP($D177,'2-4'!$D$4:$L$103,5))</f>
        <v>0</v>
      </c>
      <c r="I177" s="270">
        <f>IF($R177=1,,VLOOKUP($D177,'2-4'!$D$4:$L$103,6))</f>
        <v>0</v>
      </c>
      <c r="J177" s="181">
        <f>IF($R177=1,,VLOOKUP($D177,'2-4'!$D$4:$L$103,7))</f>
        <v>0</v>
      </c>
      <c r="K177" s="271">
        <f t="shared" si="12"/>
        <v>0</v>
      </c>
      <c r="L177" s="272">
        <f t="shared" si="13"/>
        <v>0</v>
      </c>
      <c r="M177" s="273">
        <f t="shared" si="14"/>
        <v>0</v>
      </c>
      <c r="N177" s="273">
        <f t="shared" si="15"/>
        <v>0</v>
      </c>
      <c r="O177" s="263">
        <f t="shared" si="16"/>
        <v>0</v>
      </c>
      <c r="P177" s="337">
        <f>IF($R177=1,"",VLOOKUP($D177,'2-4'!$D$4:$L$103,8))</f>
        <v>0</v>
      </c>
      <c r="Q177" s="233">
        <f>IF($R177=1,"",VLOOKUP($D177,'2-4'!$D$4:$L$103,9))</f>
        <v>0</v>
      </c>
      <c r="R177" s="24">
        <f>IF(AND(ISNA(MATCH($D177,'随時②-2'!$D$4:$D$18,0)),ISNA(MATCH($D177,'随時③-2'!$D$4:$D$18,0))),0,1)</f>
        <v>0</v>
      </c>
      <c r="S177" s="61" t="str">
        <f t="shared" si="9"/>
        <v/>
      </c>
      <c r="T177" s="61" t="str">
        <f t="shared" si="10"/>
        <v/>
      </c>
    </row>
    <row r="178" spans="1:20" ht="21.6" hidden="1" customHeight="1" x14ac:dyDescent="0.15">
      <c r="A178" s="323">
        <f>'2-4'!A43</f>
        <v>0</v>
      </c>
      <c r="B178" s="324">
        <f>'2-4'!B43</f>
        <v>0</v>
      </c>
      <c r="C178" s="325">
        <f>'2-4'!C43</f>
        <v>0</v>
      </c>
      <c r="D178" s="209">
        <v>340</v>
      </c>
      <c r="E178" s="269">
        <f>IF($R178=1,"",VLOOKUP($D178,'2-4'!$D$4:$L$103,2))</f>
        <v>0</v>
      </c>
      <c r="F178" s="269">
        <f>IF($R178=1,"取消し",VLOOKUP($D178,'2-4'!$D$4:$L$103,3))</f>
        <v>0</v>
      </c>
      <c r="G178" s="181">
        <f>IF($R178=1,,VLOOKUP($D178,'2-4'!$D$4:$L$103,4))</f>
        <v>0</v>
      </c>
      <c r="H178" s="270">
        <f>IF($R178=1,,VLOOKUP($D178,'2-4'!$D$4:$L$103,5))</f>
        <v>0</v>
      </c>
      <c r="I178" s="270">
        <f>IF($R178=1,,VLOOKUP($D178,'2-4'!$D$4:$L$103,6))</f>
        <v>0</v>
      </c>
      <c r="J178" s="181">
        <f>IF($R178=1,,VLOOKUP($D178,'2-4'!$D$4:$L$103,7))</f>
        <v>0</v>
      </c>
      <c r="K178" s="271">
        <f t="shared" si="12"/>
        <v>0</v>
      </c>
      <c r="L178" s="272">
        <f t="shared" si="13"/>
        <v>0</v>
      </c>
      <c r="M178" s="273">
        <f t="shared" si="14"/>
        <v>0</v>
      </c>
      <c r="N178" s="273">
        <f t="shared" si="15"/>
        <v>0</v>
      </c>
      <c r="O178" s="263">
        <f t="shared" si="16"/>
        <v>0</v>
      </c>
      <c r="P178" s="337">
        <f>IF($R178=1,"",VLOOKUP($D178,'2-4'!$D$4:$L$103,8))</f>
        <v>0</v>
      </c>
      <c r="Q178" s="233">
        <f>IF($R178=1,"",VLOOKUP($D178,'2-4'!$D$4:$L$103,9))</f>
        <v>0</v>
      </c>
      <c r="R178" s="24">
        <f>IF(AND(ISNA(MATCH($D178,'随時②-2'!$D$4:$D$18,0)),ISNA(MATCH($D178,'随時③-2'!$D$4:$D$18,0))),0,1)</f>
        <v>0</v>
      </c>
      <c r="S178" s="61" t="str">
        <f t="shared" si="9"/>
        <v/>
      </c>
      <c r="T178" s="61" t="str">
        <f t="shared" si="10"/>
        <v/>
      </c>
    </row>
    <row r="179" spans="1:20" ht="21.6" hidden="1" customHeight="1" x14ac:dyDescent="0.15">
      <c r="A179" s="323">
        <f>'2-4'!A44</f>
        <v>0</v>
      </c>
      <c r="B179" s="324">
        <f>'2-4'!B44</f>
        <v>0</v>
      </c>
      <c r="C179" s="325">
        <f>'2-4'!C44</f>
        <v>0</v>
      </c>
      <c r="D179" s="209">
        <v>341</v>
      </c>
      <c r="E179" s="269">
        <f>IF($R179=1,"",VLOOKUP($D179,'2-4'!$D$4:$L$103,2))</f>
        <v>0</v>
      </c>
      <c r="F179" s="269">
        <f>IF($R179=1,"取消し",VLOOKUP($D179,'2-4'!$D$4:$L$103,3))</f>
        <v>0</v>
      </c>
      <c r="G179" s="181">
        <f>IF($R179=1,,VLOOKUP($D179,'2-4'!$D$4:$L$103,4))</f>
        <v>0</v>
      </c>
      <c r="H179" s="270">
        <f>IF($R179=1,,VLOOKUP($D179,'2-4'!$D$4:$L$103,5))</f>
        <v>0</v>
      </c>
      <c r="I179" s="270">
        <f>IF($R179=1,,VLOOKUP($D179,'2-4'!$D$4:$L$103,6))</f>
        <v>0</v>
      </c>
      <c r="J179" s="181">
        <f>IF($R179=1,,VLOOKUP($D179,'2-4'!$D$4:$L$103,7))</f>
        <v>0</v>
      </c>
      <c r="K179" s="271">
        <f t="shared" si="12"/>
        <v>0</v>
      </c>
      <c r="L179" s="272">
        <f t="shared" si="13"/>
        <v>0</v>
      </c>
      <c r="M179" s="273">
        <f t="shared" si="14"/>
        <v>0</v>
      </c>
      <c r="N179" s="273">
        <f t="shared" si="15"/>
        <v>0</v>
      </c>
      <c r="O179" s="263">
        <f t="shared" si="16"/>
        <v>0</v>
      </c>
      <c r="P179" s="337">
        <f>IF($R179=1,"",VLOOKUP($D179,'2-4'!$D$4:$L$103,8))</f>
        <v>0</v>
      </c>
      <c r="Q179" s="233">
        <f>IF($R179=1,"",VLOOKUP($D179,'2-4'!$D$4:$L$103,9))</f>
        <v>0</v>
      </c>
      <c r="R179" s="24">
        <f>IF(AND(ISNA(MATCH($D179,'随時②-2'!$D$4:$D$18,0)),ISNA(MATCH($D179,'随時③-2'!$D$4:$D$18,0))),0,1)</f>
        <v>0</v>
      </c>
      <c r="S179" s="61" t="str">
        <f t="shared" si="9"/>
        <v/>
      </c>
      <c r="T179" s="61" t="str">
        <f t="shared" si="10"/>
        <v/>
      </c>
    </row>
    <row r="180" spans="1:20" ht="21.6" hidden="1" customHeight="1" x14ac:dyDescent="0.15">
      <c r="A180" s="323">
        <f>'2-4'!A45</f>
        <v>0</v>
      </c>
      <c r="B180" s="324">
        <f>'2-4'!B45</f>
        <v>0</v>
      </c>
      <c r="C180" s="325">
        <f>'2-4'!C45</f>
        <v>0</v>
      </c>
      <c r="D180" s="209">
        <v>342</v>
      </c>
      <c r="E180" s="269">
        <f>IF($R180=1,"",VLOOKUP($D180,'2-4'!$D$4:$L$103,2))</f>
        <v>0</v>
      </c>
      <c r="F180" s="269">
        <f>IF($R180=1,"取消し",VLOOKUP($D180,'2-4'!$D$4:$L$103,3))</f>
        <v>0</v>
      </c>
      <c r="G180" s="181">
        <f>IF($R180=1,,VLOOKUP($D180,'2-4'!$D$4:$L$103,4))</f>
        <v>0</v>
      </c>
      <c r="H180" s="270">
        <f>IF($R180=1,,VLOOKUP($D180,'2-4'!$D$4:$L$103,5))</f>
        <v>0</v>
      </c>
      <c r="I180" s="270">
        <f>IF($R180=1,,VLOOKUP($D180,'2-4'!$D$4:$L$103,6))</f>
        <v>0</v>
      </c>
      <c r="J180" s="181">
        <f>IF($R180=1,,VLOOKUP($D180,'2-4'!$D$4:$L$103,7))</f>
        <v>0</v>
      </c>
      <c r="K180" s="271">
        <f t="shared" si="12"/>
        <v>0</v>
      </c>
      <c r="L180" s="272">
        <f t="shared" si="13"/>
        <v>0</v>
      </c>
      <c r="M180" s="273">
        <f t="shared" si="14"/>
        <v>0</v>
      </c>
      <c r="N180" s="273">
        <f t="shared" si="15"/>
        <v>0</v>
      </c>
      <c r="O180" s="263">
        <f t="shared" si="16"/>
        <v>0</v>
      </c>
      <c r="P180" s="337">
        <f>IF($R180=1,"",VLOOKUP($D180,'2-4'!$D$4:$L$103,8))</f>
        <v>0</v>
      </c>
      <c r="Q180" s="233">
        <f>IF($R180=1,"",VLOOKUP($D180,'2-4'!$D$4:$L$103,9))</f>
        <v>0</v>
      </c>
      <c r="R180" s="24">
        <f>IF(AND(ISNA(MATCH($D180,'随時②-2'!$D$4:$D$18,0)),ISNA(MATCH($D180,'随時③-2'!$D$4:$D$18,0))),0,1)</f>
        <v>0</v>
      </c>
      <c r="S180" s="61" t="str">
        <f t="shared" si="9"/>
        <v/>
      </c>
      <c r="T180" s="61" t="str">
        <f t="shared" si="10"/>
        <v/>
      </c>
    </row>
    <row r="181" spans="1:20" ht="21.6" hidden="1" customHeight="1" x14ac:dyDescent="0.15">
      <c r="A181" s="323">
        <f>'2-4'!A46</f>
        <v>0</v>
      </c>
      <c r="B181" s="324">
        <f>'2-4'!B46</f>
        <v>0</v>
      </c>
      <c r="C181" s="325">
        <f>'2-4'!C46</f>
        <v>0</v>
      </c>
      <c r="D181" s="209">
        <v>343</v>
      </c>
      <c r="E181" s="268">
        <f>IF($R181=1,"",VLOOKUP($D181,'2-4'!$D$4:$L$103,2))</f>
        <v>0</v>
      </c>
      <c r="F181" s="268">
        <f>IF($R181=1,"取消し",VLOOKUP($D181,'2-4'!$D$4:$L$103,3))</f>
        <v>0</v>
      </c>
      <c r="G181" s="274">
        <f>IF($R181=1,,VLOOKUP($D181,'2-4'!$D$4:$L$103,4))</f>
        <v>0</v>
      </c>
      <c r="H181" s="275">
        <f>IF($R181=1,,VLOOKUP($D181,'2-4'!$D$4:$L$103,5))</f>
        <v>0</v>
      </c>
      <c r="I181" s="275">
        <f>IF($R181=1,,VLOOKUP($D181,'2-4'!$D$4:$L$103,6))</f>
        <v>0</v>
      </c>
      <c r="J181" s="274">
        <f>IF($R181=1,,VLOOKUP($D181,'2-4'!$D$4:$L$103,7))</f>
        <v>0</v>
      </c>
      <c r="K181" s="271">
        <f t="shared" si="12"/>
        <v>0</v>
      </c>
      <c r="L181" s="272">
        <f t="shared" si="13"/>
        <v>0</v>
      </c>
      <c r="M181" s="273">
        <f t="shared" si="14"/>
        <v>0</v>
      </c>
      <c r="N181" s="273">
        <f t="shared" si="15"/>
        <v>0</v>
      </c>
      <c r="O181" s="263">
        <f t="shared" si="16"/>
        <v>0</v>
      </c>
      <c r="P181" s="338">
        <f>IF($R181=1,"",VLOOKUP($D181,'2-4'!$D$4:$L$103,8))</f>
        <v>0</v>
      </c>
      <c r="Q181" s="216">
        <f>IF($R181=1,"",VLOOKUP($D181,'2-4'!$D$4:$L$103,9))</f>
        <v>0</v>
      </c>
      <c r="R181" s="24">
        <f>IF(AND(ISNA(MATCH($D181,'随時②-2'!$D$4:$D$18,0)),ISNA(MATCH($D181,'随時③-2'!$D$4:$D$18,0))),0,1)</f>
        <v>0</v>
      </c>
      <c r="S181" s="61" t="str">
        <f t="shared" si="9"/>
        <v/>
      </c>
      <c r="T181" s="61" t="str">
        <f t="shared" si="10"/>
        <v/>
      </c>
    </row>
    <row r="182" spans="1:20" ht="21.6" hidden="1" customHeight="1" x14ac:dyDescent="0.15">
      <c r="A182" s="323">
        <f>'2-4'!A47</f>
        <v>0</v>
      </c>
      <c r="B182" s="324">
        <f>'2-4'!B47</f>
        <v>0</v>
      </c>
      <c r="C182" s="325">
        <f>'2-4'!C47</f>
        <v>0</v>
      </c>
      <c r="D182" s="209">
        <v>344</v>
      </c>
      <c r="E182" s="268">
        <f>IF($R182=1,"",VLOOKUP($D182,'2-4'!$D$4:$L$103,2))</f>
        <v>0</v>
      </c>
      <c r="F182" s="268">
        <f>IF($R182=1,"取消し",VLOOKUP($D182,'2-4'!$D$4:$L$103,3))</f>
        <v>0</v>
      </c>
      <c r="G182" s="274">
        <f>IF($R182=1,,VLOOKUP($D182,'2-4'!$D$4:$L$103,4))</f>
        <v>0</v>
      </c>
      <c r="H182" s="275">
        <f>IF($R182=1,,VLOOKUP($D182,'2-4'!$D$4:$L$103,5))</f>
        <v>0</v>
      </c>
      <c r="I182" s="275">
        <f>IF($R182=1,,VLOOKUP($D182,'2-4'!$D$4:$L$103,6))</f>
        <v>0</v>
      </c>
      <c r="J182" s="274">
        <f>IF($R182=1,,VLOOKUP($D182,'2-4'!$D$4:$L$103,7))</f>
        <v>0</v>
      </c>
      <c r="K182" s="271">
        <f t="shared" si="12"/>
        <v>0</v>
      </c>
      <c r="L182" s="272">
        <f t="shared" si="13"/>
        <v>0</v>
      </c>
      <c r="M182" s="273">
        <f t="shared" si="14"/>
        <v>0</v>
      </c>
      <c r="N182" s="273">
        <f t="shared" si="15"/>
        <v>0</v>
      </c>
      <c r="O182" s="263">
        <f t="shared" si="16"/>
        <v>0</v>
      </c>
      <c r="P182" s="338">
        <f>IF($R182=1,"",VLOOKUP($D182,'2-4'!$D$4:$L$103,8))</f>
        <v>0</v>
      </c>
      <c r="Q182" s="216">
        <f>IF($R182=1,"",VLOOKUP($D182,'2-4'!$D$4:$L$103,9))</f>
        <v>0</v>
      </c>
      <c r="R182" s="24">
        <f>IF(AND(ISNA(MATCH($D182,'随時②-2'!$D$4:$D$18,0)),ISNA(MATCH($D182,'随時③-2'!$D$4:$D$18,0))),0,1)</f>
        <v>0</v>
      </c>
      <c r="S182" s="61" t="str">
        <f t="shared" si="9"/>
        <v/>
      </c>
      <c r="T182" s="61" t="str">
        <f t="shared" si="10"/>
        <v/>
      </c>
    </row>
    <row r="183" spans="1:20" ht="21.6" hidden="1" customHeight="1" x14ac:dyDescent="0.15">
      <c r="A183" s="323">
        <f>'2-4'!A48</f>
        <v>0</v>
      </c>
      <c r="B183" s="324">
        <f>'2-4'!B48</f>
        <v>0</v>
      </c>
      <c r="C183" s="325">
        <f>'2-4'!C48</f>
        <v>0</v>
      </c>
      <c r="D183" s="209">
        <v>345</v>
      </c>
      <c r="E183" s="269">
        <f>IF($R183=1,"",VLOOKUP($D183,'2-4'!$D$4:$L$103,2))</f>
        <v>0</v>
      </c>
      <c r="F183" s="269">
        <f>IF($R183=1,"取消し",VLOOKUP($D183,'2-4'!$D$4:$L$103,3))</f>
        <v>0</v>
      </c>
      <c r="G183" s="181">
        <f>IF($R183=1,,VLOOKUP($D183,'2-4'!$D$4:$L$103,4))</f>
        <v>0</v>
      </c>
      <c r="H183" s="270">
        <f>IF($R183=1,,VLOOKUP($D183,'2-4'!$D$4:$L$103,5))</f>
        <v>0</v>
      </c>
      <c r="I183" s="270">
        <f>IF($R183=1,,VLOOKUP($D183,'2-4'!$D$4:$L$103,6))</f>
        <v>0</v>
      </c>
      <c r="J183" s="181">
        <f>IF($R183=1,,VLOOKUP($D183,'2-4'!$D$4:$L$103,7))</f>
        <v>0</v>
      </c>
      <c r="K183" s="271">
        <f t="shared" si="12"/>
        <v>0</v>
      </c>
      <c r="L183" s="272">
        <f t="shared" si="13"/>
        <v>0</v>
      </c>
      <c r="M183" s="273">
        <f t="shared" si="14"/>
        <v>0</v>
      </c>
      <c r="N183" s="273">
        <f t="shared" si="15"/>
        <v>0</v>
      </c>
      <c r="O183" s="263">
        <f t="shared" si="16"/>
        <v>0</v>
      </c>
      <c r="P183" s="337">
        <f>IF($R183=1,"",VLOOKUP($D183,'2-4'!$D$4:$L$103,8))</f>
        <v>0</v>
      </c>
      <c r="Q183" s="233">
        <f>IF($R183=1,"",VLOOKUP($D183,'2-4'!$D$4:$L$103,9))</f>
        <v>0</v>
      </c>
      <c r="R183" s="24">
        <f>IF(AND(ISNA(MATCH($D183,'随時②-2'!$D$4:$D$18,0)),ISNA(MATCH($D183,'随時③-2'!$D$4:$D$18,0))),0,1)</f>
        <v>0</v>
      </c>
      <c r="S183" s="61" t="str">
        <f t="shared" si="9"/>
        <v/>
      </c>
      <c r="T183" s="61" t="str">
        <f t="shared" si="10"/>
        <v/>
      </c>
    </row>
    <row r="184" spans="1:20" ht="21.6" hidden="1" customHeight="1" x14ac:dyDescent="0.15">
      <c r="A184" s="323">
        <f>'2-4'!A49</f>
        <v>0</v>
      </c>
      <c r="B184" s="324">
        <f>'2-4'!B49</f>
        <v>0</v>
      </c>
      <c r="C184" s="325">
        <f>'2-4'!C49</f>
        <v>0</v>
      </c>
      <c r="D184" s="209">
        <v>346</v>
      </c>
      <c r="E184" s="269">
        <f>IF($R184=1,"",VLOOKUP($D184,'2-4'!$D$4:$L$103,2))</f>
        <v>0</v>
      </c>
      <c r="F184" s="269">
        <f>IF($R184=1,"取消し",VLOOKUP($D184,'2-4'!$D$4:$L$103,3))</f>
        <v>0</v>
      </c>
      <c r="G184" s="181">
        <f>IF($R184=1,,VLOOKUP($D184,'2-4'!$D$4:$L$103,4))</f>
        <v>0</v>
      </c>
      <c r="H184" s="270">
        <f>IF($R184=1,,VLOOKUP($D184,'2-4'!$D$4:$L$103,5))</f>
        <v>0</v>
      </c>
      <c r="I184" s="270">
        <f>IF($R184=1,,VLOOKUP($D184,'2-4'!$D$4:$L$103,6))</f>
        <v>0</v>
      </c>
      <c r="J184" s="181">
        <f>IF($R184=1,,VLOOKUP($D184,'2-4'!$D$4:$L$103,7))</f>
        <v>0</v>
      </c>
      <c r="K184" s="271">
        <f t="shared" si="12"/>
        <v>0</v>
      </c>
      <c r="L184" s="272">
        <f t="shared" si="13"/>
        <v>0</v>
      </c>
      <c r="M184" s="273">
        <f t="shared" si="14"/>
        <v>0</v>
      </c>
      <c r="N184" s="273">
        <f t="shared" si="15"/>
        <v>0</v>
      </c>
      <c r="O184" s="263">
        <f t="shared" si="16"/>
        <v>0</v>
      </c>
      <c r="P184" s="337">
        <f>IF($R184=1,"",VLOOKUP($D184,'2-4'!$D$4:$L$103,8))</f>
        <v>0</v>
      </c>
      <c r="Q184" s="233">
        <f>IF($R184=1,"",VLOOKUP($D184,'2-4'!$D$4:$L$103,9))</f>
        <v>0</v>
      </c>
      <c r="R184" s="24">
        <f>IF(AND(ISNA(MATCH($D184,'随時②-2'!$D$4:$D$18,0)),ISNA(MATCH($D184,'随時③-2'!$D$4:$D$18,0))),0,1)</f>
        <v>0</v>
      </c>
      <c r="S184" s="61" t="str">
        <f t="shared" si="9"/>
        <v/>
      </c>
      <c r="T184" s="61" t="str">
        <f t="shared" si="10"/>
        <v/>
      </c>
    </row>
    <row r="185" spans="1:20" ht="21.6" hidden="1" customHeight="1" x14ac:dyDescent="0.15">
      <c r="A185" s="323">
        <f>'2-4'!A50</f>
        <v>0</v>
      </c>
      <c r="B185" s="324">
        <f>'2-4'!B50</f>
        <v>0</v>
      </c>
      <c r="C185" s="325">
        <f>'2-4'!C50</f>
        <v>0</v>
      </c>
      <c r="D185" s="209">
        <v>347</v>
      </c>
      <c r="E185" s="269">
        <f>IF($R185=1,"",VLOOKUP($D185,'2-4'!$D$4:$L$103,2))</f>
        <v>0</v>
      </c>
      <c r="F185" s="269">
        <f>IF($R185=1,"取消し",VLOOKUP($D185,'2-4'!$D$4:$L$103,3))</f>
        <v>0</v>
      </c>
      <c r="G185" s="181">
        <f>IF($R185=1,,VLOOKUP($D185,'2-4'!$D$4:$L$103,4))</f>
        <v>0</v>
      </c>
      <c r="H185" s="270">
        <f>IF($R185=1,,VLOOKUP($D185,'2-4'!$D$4:$L$103,5))</f>
        <v>0</v>
      </c>
      <c r="I185" s="270">
        <f>IF($R185=1,,VLOOKUP($D185,'2-4'!$D$4:$L$103,6))</f>
        <v>0</v>
      </c>
      <c r="J185" s="181">
        <f>IF($R185=1,,VLOOKUP($D185,'2-4'!$D$4:$L$103,7))</f>
        <v>0</v>
      </c>
      <c r="K185" s="271">
        <f t="shared" si="12"/>
        <v>0</v>
      </c>
      <c r="L185" s="272">
        <f t="shared" si="13"/>
        <v>0</v>
      </c>
      <c r="M185" s="273">
        <f t="shared" si="14"/>
        <v>0</v>
      </c>
      <c r="N185" s="273">
        <f t="shared" si="15"/>
        <v>0</v>
      </c>
      <c r="O185" s="263">
        <f t="shared" si="16"/>
        <v>0</v>
      </c>
      <c r="P185" s="337">
        <f>IF($R185=1,"",VLOOKUP($D185,'2-4'!$D$4:$L$103,8))</f>
        <v>0</v>
      </c>
      <c r="Q185" s="233">
        <f>IF($R185=1,"",VLOOKUP($D185,'2-4'!$D$4:$L$103,9))</f>
        <v>0</v>
      </c>
      <c r="R185" s="24">
        <f>IF(AND(ISNA(MATCH($D185,'随時②-2'!$D$4:$D$18,0)),ISNA(MATCH($D185,'随時③-2'!$D$4:$D$18,0))),0,1)</f>
        <v>0</v>
      </c>
      <c r="S185" s="61" t="str">
        <f t="shared" si="9"/>
        <v/>
      </c>
      <c r="T185" s="61" t="str">
        <f t="shared" si="10"/>
        <v/>
      </c>
    </row>
    <row r="186" spans="1:20" ht="21.6" hidden="1" customHeight="1" x14ac:dyDescent="0.15">
      <c r="A186" s="323">
        <f>'2-4'!A51</f>
        <v>0</v>
      </c>
      <c r="B186" s="324">
        <f>'2-4'!B51</f>
        <v>0</v>
      </c>
      <c r="C186" s="325">
        <f>'2-4'!C51</f>
        <v>0</v>
      </c>
      <c r="D186" s="209">
        <v>348</v>
      </c>
      <c r="E186" s="269">
        <f>IF($R186=1,"",VLOOKUP($D186,'2-4'!$D$4:$L$103,2))</f>
        <v>0</v>
      </c>
      <c r="F186" s="269">
        <f>IF($R186=1,"取消し",VLOOKUP($D186,'2-4'!$D$4:$L$103,3))</f>
        <v>0</v>
      </c>
      <c r="G186" s="181">
        <f>IF($R186=1,,VLOOKUP($D186,'2-4'!$D$4:$L$103,4))</f>
        <v>0</v>
      </c>
      <c r="H186" s="270">
        <f>IF($R186=1,,VLOOKUP($D186,'2-4'!$D$4:$L$103,5))</f>
        <v>0</v>
      </c>
      <c r="I186" s="270">
        <f>IF($R186=1,,VLOOKUP($D186,'2-4'!$D$4:$L$103,6))</f>
        <v>0</v>
      </c>
      <c r="J186" s="181">
        <f>IF($R186=1,,VLOOKUP($D186,'2-4'!$D$4:$L$103,7))</f>
        <v>0</v>
      </c>
      <c r="K186" s="271">
        <f t="shared" si="12"/>
        <v>0</v>
      </c>
      <c r="L186" s="272">
        <f t="shared" si="13"/>
        <v>0</v>
      </c>
      <c r="M186" s="273">
        <f t="shared" si="14"/>
        <v>0</v>
      </c>
      <c r="N186" s="273">
        <f t="shared" si="15"/>
        <v>0</v>
      </c>
      <c r="O186" s="263">
        <f t="shared" si="16"/>
        <v>0</v>
      </c>
      <c r="P186" s="337">
        <f>IF($R186=1,"",VLOOKUP($D186,'2-4'!$D$4:$L$103,8))</f>
        <v>0</v>
      </c>
      <c r="Q186" s="233">
        <f>IF($R186=1,"",VLOOKUP($D186,'2-4'!$D$4:$L$103,9))</f>
        <v>0</v>
      </c>
      <c r="R186" s="24">
        <f>IF(AND(ISNA(MATCH($D186,'随時②-2'!$D$4:$D$18,0)),ISNA(MATCH($D186,'随時③-2'!$D$4:$D$18,0))),0,1)</f>
        <v>0</v>
      </c>
      <c r="S186" s="61" t="str">
        <f t="shared" si="9"/>
        <v/>
      </c>
      <c r="T186" s="61" t="str">
        <f t="shared" si="10"/>
        <v/>
      </c>
    </row>
    <row r="187" spans="1:20" ht="21.6" hidden="1" customHeight="1" x14ac:dyDescent="0.15">
      <c r="A187" s="323">
        <f>'2-4'!A52</f>
        <v>0</v>
      </c>
      <c r="B187" s="324">
        <f>'2-4'!B52</f>
        <v>0</v>
      </c>
      <c r="C187" s="325">
        <f>'2-4'!C52</f>
        <v>0</v>
      </c>
      <c r="D187" s="209">
        <v>349</v>
      </c>
      <c r="E187" s="269">
        <f>IF($R187=1,"",VLOOKUP($D187,'2-4'!$D$4:$L$103,2))</f>
        <v>0</v>
      </c>
      <c r="F187" s="269">
        <f>IF($R187=1,"取消し",VLOOKUP($D187,'2-4'!$D$4:$L$103,3))</f>
        <v>0</v>
      </c>
      <c r="G187" s="181">
        <f>IF($R187=1,,VLOOKUP($D187,'2-4'!$D$4:$L$103,4))</f>
        <v>0</v>
      </c>
      <c r="H187" s="270">
        <f>IF($R187=1,,VLOOKUP($D187,'2-4'!$D$4:$L$103,5))</f>
        <v>0</v>
      </c>
      <c r="I187" s="270">
        <f>IF($R187=1,,VLOOKUP($D187,'2-4'!$D$4:$L$103,6))</f>
        <v>0</v>
      </c>
      <c r="J187" s="181">
        <f>IF($R187=1,,VLOOKUP($D187,'2-4'!$D$4:$L$103,7))</f>
        <v>0</v>
      </c>
      <c r="K187" s="271">
        <f t="shared" si="12"/>
        <v>0</v>
      </c>
      <c r="L187" s="272">
        <f t="shared" si="13"/>
        <v>0</v>
      </c>
      <c r="M187" s="273">
        <f t="shared" si="14"/>
        <v>0</v>
      </c>
      <c r="N187" s="273">
        <f t="shared" si="15"/>
        <v>0</v>
      </c>
      <c r="O187" s="263">
        <f t="shared" si="16"/>
        <v>0</v>
      </c>
      <c r="P187" s="337">
        <f>IF($R187=1,"",VLOOKUP($D187,'2-4'!$D$4:$L$103,8))</f>
        <v>0</v>
      </c>
      <c r="Q187" s="233">
        <f>IF($R187=1,"",VLOOKUP($D187,'2-4'!$D$4:$L$103,9))</f>
        <v>0</v>
      </c>
      <c r="R187" s="24">
        <f>IF(AND(ISNA(MATCH($D187,'随時②-2'!$D$4:$D$18,0)),ISNA(MATCH($D187,'随時③-2'!$D$4:$D$18,0))),0,1)</f>
        <v>0</v>
      </c>
      <c r="S187" s="61" t="str">
        <f t="shared" si="9"/>
        <v/>
      </c>
      <c r="T187" s="61" t="str">
        <f t="shared" si="10"/>
        <v/>
      </c>
    </row>
    <row r="188" spans="1:20" ht="21.6" hidden="1" customHeight="1" x14ac:dyDescent="0.15">
      <c r="A188" s="323">
        <f>'2-4'!A53</f>
        <v>0</v>
      </c>
      <c r="B188" s="324">
        <f>'2-4'!B53</f>
        <v>0</v>
      </c>
      <c r="C188" s="325">
        <f>'2-4'!C53</f>
        <v>0</v>
      </c>
      <c r="D188" s="209">
        <v>350</v>
      </c>
      <c r="E188" s="269">
        <f>IF($R188=1,"",VLOOKUP($D188,'2-4'!$D$4:$L$103,2))</f>
        <v>0</v>
      </c>
      <c r="F188" s="269">
        <f>IF($R188=1,"取消し",VLOOKUP($D188,'2-4'!$D$4:$L$103,3))</f>
        <v>0</v>
      </c>
      <c r="G188" s="181">
        <f>IF($R188=1,,VLOOKUP($D188,'2-4'!$D$4:$L$103,4))</f>
        <v>0</v>
      </c>
      <c r="H188" s="270">
        <f>IF($R188=1,,VLOOKUP($D188,'2-4'!$D$4:$L$103,5))</f>
        <v>0</v>
      </c>
      <c r="I188" s="270">
        <f>IF($R188=1,,VLOOKUP($D188,'2-4'!$D$4:$L$103,6))</f>
        <v>0</v>
      </c>
      <c r="J188" s="181">
        <f>IF($R188=1,,VLOOKUP($D188,'2-4'!$D$4:$L$103,7))</f>
        <v>0</v>
      </c>
      <c r="K188" s="271">
        <f t="shared" si="12"/>
        <v>0</v>
      </c>
      <c r="L188" s="272">
        <f t="shared" si="13"/>
        <v>0</v>
      </c>
      <c r="M188" s="273">
        <f t="shared" si="14"/>
        <v>0</v>
      </c>
      <c r="N188" s="273">
        <f t="shared" si="15"/>
        <v>0</v>
      </c>
      <c r="O188" s="263">
        <f t="shared" si="16"/>
        <v>0</v>
      </c>
      <c r="P188" s="337">
        <f>IF($R188=1,"",VLOOKUP($D188,'2-4'!$D$4:$L$103,8))</f>
        <v>0</v>
      </c>
      <c r="Q188" s="233">
        <f>IF($R188=1,"",VLOOKUP($D188,'2-4'!$D$4:$L$103,9))</f>
        <v>0</v>
      </c>
      <c r="R188" s="24">
        <f>IF(AND(ISNA(MATCH($D188,'随時②-2'!$D$4:$D$18,0)),ISNA(MATCH($D188,'随時③-2'!$D$4:$D$18,0))),0,1)</f>
        <v>0</v>
      </c>
      <c r="S188" s="61" t="str">
        <f t="shared" si="9"/>
        <v/>
      </c>
      <c r="T188" s="61" t="str">
        <f t="shared" si="10"/>
        <v/>
      </c>
    </row>
    <row r="189" spans="1:20" ht="21.6" hidden="1" customHeight="1" x14ac:dyDescent="0.15">
      <c r="A189" s="323">
        <f>'2-4'!A54</f>
        <v>0</v>
      </c>
      <c r="B189" s="324">
        <f>'2-4'!B54</f>
        <v>0</v>
      </c>
      <c r="C189" s="325">
        <f>'2-4'!C54</f>
        <v>0</v>
      </c>
      <c r="D189" s="209">
        <v>351</v>
      </c>
      <c r="E189" s="269">
        <f>IF($R189=1,"",VLOOKUP($D189,'2-4'!$D$4:$L$103,2))</f>
        <v>0</v>
      </c>
      <c r="F189" s="269">
        <f>IF($R189=1,"取消し",VLOOKUP($D189,'2-4'!$D$4:$L$103,3))</f>
        <v>0</v>
      </c>
      <c r="G189" s="181">
        <f>IF($R189=1,,VLOOKUP($D189,'2-4'!$D$4:$L$103,4))</f>
        <v>0</v>
      </c>
      <c r="H189" s="270">
        <f>IF($R189=1,,VLOOKUP($D189,'2-4'!$D$4:$L$103,5))</f>
        <v>0</v>
      </c>
      <c r="I189" s="270">
        <f>IF($R189=1,,VLOOKUP($D189,'2-4'!$D$4:$L$103,6))</f>
        <v>0</v>
      </c>
      <c r="J189" s="181">
        <f>IF($R189=1,,VLOOKUP($D189,'2-4'!$D$4:$L$103,7))</f>
        <v>0</v>
      </c>
      <c r="K189" s="271">
        <f t="shared" si="12"/>
        <v>0</v>
      </c>
      <c r="L189" s="272">
        <f t="shared" si="13"/>
        <v>0</v>
      </c>
      <c r="M189" s="273">
        <f t="shared" si="14"/>
        <v>0</v>
      </c>
      <c r="N189" s="273">
        <f t="shared" si="15"/>
        <v>0</v>
      </c>
      <c r="O189" s="263">
        <f t="shared" si="16"/>
        <v>0</v>
      </c>
      <c r="P189" s="337">
        <f>IF($R189=1,"",VLOOKUP($D189,'2-4'!$D$4:$L$103,8))</f>
        <v>0</v>
      </c>
      <c r="Q189" s="233">
        <f>IF($R189=1,"",VLOOKUP($D189,'2-4'!$D$4:$L$103,9))</f>
        <v>0</v>
      </c>
      <c r="R189" s="24">
        <f>IF(AND(ISNA(MATCH($D189,'随時②-2'!$D$4:$D$18,0)),ISNA(MATCH($D189,'随時③-2'!$D$4:$D$18,0))),0,1)</f>
        <v>0</v>
      </c>
      <c r="S189" s="61" t="str">
        <f t="shared" si="9"/>
        <v/>
      </c>
      <c r="T189" s="61" t="str">
        <f t="shared" si="10"/>
        <v/>
      </c>
    </row>
    <row r="190" spans="1:20" ht="21.6" hidden="1" customHeight="1" x14ac:dyDescent="0.15">
      <c r="A190" s="323">
        <f>'2-4'!A55</f>
        <v>0</v>
      </c>
      <c r="B190" s="324">
        <f>'2-4'!B55</f>
        <v>0</v>
      </c>
      <c r="C190" s="325">
        <f>'2-4'!C55</f>
        <v>0</v>
      </c>
      <c r="D190" s="209">
        <v>352</v>
      </c>
      <c r="E190" s="269">
        <f>IF($R190=1,"",VLOOKUP($D190,'2-4'!$D$4:$L$103,2))</f>
        <v>0</v>
      </c>
      <c r="F190" s="269">
        <f>IF($R190=1,"取消し",VLOOKUP($D190,'2-4'!$D$4:$L$103,3))</f>
        <v>0</v>
      </c>
      <c r="G190" s="181">
        <f>IF($R190=1,,VLOOKUP($D190,'2-4'!$D$4:$L$103,4))</f>
        <v>0</v>
      </c>
      <c r="H190" s="270">
        <f>IF($R190=1,,VLOOKUP($D190,'2-4'!$D$4:$L$103,5))</f>
        <v>0</v>
      </c>
      <c r="I190" s="270">
        <f>IF($R190=1,,VLOOKUP($D190,'2-4'!$D$4:$L$103,6))</f>
        <v>0</v>
      </c>
      <c r="J190" s="181">
        <f>IF($R190=1,,VLOOKUP($D190,'2-4'!$D$4:$L$103,7))</f>
        <v>0</v>
      </c>
      <c r="K190" s="271">
        <f t="shared" si="12"/>
        <v>0</v>
      </c>
      <c r="L190" s="272">
        <f t="shared" si="13"/>
        <v>0</v>
      </c>
      <c r="M190" s="273">
        <f t="shared" si="14"/>
        <v>0</v>
      </c>
      <c r="N190" s="273">
        <f t="shared" si="15"/>
        <v>0</v>
      </c>
      <c r="O190" s="263">
        <f t="shared" si="16"/>
        <v>0</v>
      </c>
      <c r="P190" s="337">
        <f>IF($R190=1,"",VLOOKUP($D190,'2-4'!$D$4:$L$103,8))</f>
        <v>0</v>
      </c>
      <c r="Q190" s="233">
        <f>IF($R190=1,"",VLOOKUP($D190,'2-4'!$D$4:$L$103,9))</f>
        <v>0</v>
      </c>
      <c r="R190" s="24">
        <f>IF(AND(ISNA(MATCH($D190,'随時②-2'!$D$4:$D$18,0)),ISNA(MATCH($D190,'随時③-2'!$D$4:$D$18,0))),0,1)</f>
        <v>0</v>
      </c>
      <c r="S190" s="61" t="str">
        <f t="shared" si="9"/>
        <v/>
      </c>
      <c r="T190" s="61" t="str">
        <f t="shared" si="10"/>
        <v/>
      </c>
    </row>
    <row r="191" spans="1:20" ht="21.6" hidden="1" customHeight="1" x14ac:dyDescent="0.15">
      <c r="A191" s="323">
        <f>'2-4'!A56</f>
        <v>0</v>
      </c>
      <c r="B191" s="324">
        <f>'2-4'!B56</f>
        <v>0</v>
      </c>
      <c r="C191" s="325">
        <f>'2-4'!C56</f>
        <v>0</v>
      </c>
      <c r="D191" s="209">
        <v>353</v>
      </c>
      <c r="E191" s="269">
        <f>IF($R191=1,"",VLOOKUP($D191,'2-4'!$D$4:$L$103,2))</f>
        <v>0</v>
      </c>
      <c r="F191" s="269">
        <f>IF($R191=1,"取消し",VLOOKUP($D191,'2-4'!$D$4:$L$103,3))</f>
        <v>0</v>
      </c>
      <c r="G191" s="181">
        <f>IF($R191=1,,VLOOKUP($D191,'2-4'!$D$4:$L$103,4))</f>
        <v>0</v>
      </c>
      <c r="H191" s="270">
        <f>IF($R191=1,,VLOOKUP($D191,'2-4'!$D$4:$L$103,5))</f>
        <v>0</v>
      </c>
      <c r="I191" s="270">
        <f>IF($R191=1,,VLOOKUP($D191,'2-4'!$D$4:$L$103,6))</f>
        <v>0</v>
      </c>
      <c r="J191" s="181">
        <f>IF($R191=1,,VLOOKUP($D191,'2-4'!$D$4:$L$103,7))</f>
        <v>0</v>
      </c>
      <c r="K191" s="271">
        <f t="shared" si="12"/>
        <v>0</v>
      </c>
      <c r="L191" s="272">
        <f t="shared" si="13"/>
        <v>0</v>
      </c>
      <c r="M191" s="273">
        <f t="shared" si="14"/>
        <v>0</v>
      </c>
      <c r="N191" s="273">
        <f t="shared" si="15"/>
        <v>0</v>
      </c>
      <c r="O191" s="263">
        <f t="shared" si="16"/>
        <v>0</v>
      </c>
      <c r="P191" s="337">
        <f>IF($R191=1,"",VLOOKUP($D191,'2-4'!$D$4:$L$103,8))</f>
        <v>0</v>
      </c>
      <c r="Q191" s="233">
        <f>IF($R191=1,"",VLOOKUP($D191,'2-4'!$D$4:$L$103,9))</f>
        <v>0</v>
      </c>
      <c r="R191" s="24">
        <f>IF(AND(ISNA(MATCH($D191,'随時②-2'!$D$4:$D$18,0)),ISNA(MATCH($D191,'随時③-2'!$D$4:$D$18,0))),0,1)</f>
        <v>0</v>
      </c>
      <c r="S191" s="61" t="str">
        <f t="shared" si="9"/>
        <v/>
      </c>
      <c r="T191" s="61" t="str">
        <f t="shared" si="10"/>
        <v/>
      </c>
    </row>
    <row r="192" spans="1:20" ht="21.6" hidden="1" customHeight="1" x14ac:dyDescent="0.15">
      <c r="A192" s="323">
        <f>'2-4'!A57</f>
        <v>0</v>
      </c>
      <c r="B192" s="324">
        <f>'2-4'!B57</f>
        <v>0</v>
      </c>
      <c r="C192" s="325">
        <f>'2-4'!C57</f>
        <v>0</v>
      </c>
      <c r="D192" s="209">
        <v>354</v>
      </c>
      <c r="E192" s="269">
        <f>IF($R192=1,"",VLOOKUP($D192,'2-4'!$D$4:$L$103,2))</f>
        <v>0</v>
      </c>
      <c r="F192" s="269">
        <f>IF($R192=1,"取消し",VLOOKUP($D192,'2-4'!$D$4:$L$103,3))</f>
        <v>0</v>
      </c>
      <c r="G192" s="181">
        <f>IF($R192=1,,VLOOKUP($D192,'2-4'!$D$4:$L$103,4))</f>
        <v>0</v>
      </c>
      <c r="H192" s="270">
        <f>IF($R192=1,,VLOOKUP($D192,'2-4'!$D$4:$L$103,5))</f>
        <v>0</v>
      </c>
      <c r="I192" s="270">
        <f>IF($R192=1,,VLOOKUP($D192,'2-4'!$D$4:$L$103,6))</f>
        <v>0</v>
      </c>
      <c r="J192" s="181">
        <f>IF($R192=1,,VLOOKUP($D192,'2-4'!$D$4:$L$103,7))</f>
        <v>0</v>
      </c>
      <c r="K192" s="271">
        <f t="shared" si="12"/>
        <v>0</v>
      </c>
      <c r="L192" s="272">
        <f t="shared" si="13"/>
        <v>0</v>
      </c>
      <c r="M192" s="273">
        <f t="shared" si="14"/>
        <v>0</v>
      </c>
      <c r="N192" s="273">
        <f t="shared" si="15"/>
        <v>0</v>
      </c>
      <c r="O192" s="263">
        <f t="shared" si="16"/>
        <v>0</v>
      </c>
      <c r="P192" s="337">
        <f>IF($R192=1,"",VLOOKUP($D192,'2-4'!$D$4:$L$103,8))</f>
        <v>0</v>
      </c>
      <c r="Q192" s="233">
        <f>IF($R192=1,"",VLOOKUP($D192,'2-4'!$D$4:$L$103,9))</f>
        <v>0</v>
      </c>
      <c r="R192" s="24">
        <f>IF(AND(ISNA(MATCH($D192,'随時②-2'!$D$4:$D$18,0)),ISNA(MATCH($D192,'随時③-2'!$D$4:$D$18,0))),0,1)</f>
        <v>0</v>
      </c>
      <c r="S192" s="61" t="str">
        <f t="shared" si="9"/>
        <v/>
      </c>
      <c r="T192" s="61" t="str">
        <f t="shared" si="10"/>
        <v/>
      </c>
    </row>
    <row r="193" spans="1:20" ht="21.6" hidden="1" customHeight="1" x14ac:dyDescent="0.15">
      <c r="A193" s="323">
        <f>'2-4'!A58</f>
        <v>0</v>
      </c>
      <c r="B193" s="324">
        <f>'2-4'!B58</f>
        <v>0</v>
      </c>
      <c r="C193" s="325">
        <f>'2-4'!C58</f>
        <v>0</v>
      </c>
      <c r="D193" s="209">
        <v>355</v>
      </c>
      <c r="E193" s="269">
        <f>IF($R193=1,"",VLOOKUP($D193,'2-4'!$D$4:$L$103,2))</f>
        <v>0</v>
      </c>
      <c r="F193" s="269">
        <f>IF($R193=1,"取消し",VLOOKUP($D193,'2-4'!$D$4:$L$103,3))</f>
        <v>0</v>
      </c>
      <c r="G193" s="181">
        <f>IF($R193=1,,VLOOKUP($D193,'2-4'!$D$4:$L$103,4))</f>
        <v>0</v>
      </c>
      <c r="H193" s="270">
        <f>IF($R193=1,,VLOOKUP($D193,'2-4'!$D$4:$L$103,5))</f>
        <v>0</v>
      </c>
      <c r="I193" s="270">
        <f>IF($R193=1,,VLOOKUP($D193,'2-4'!$D$4:$L$103,6))</f>
        <v>0</v>
      </c>
      <c r="J193" s="181">
        <f>IF($R193=1,,VLOOKUP($D193,'2-4'!$D$4:$L$103,7))</f>
        <v>0</v>
      </c>
      <c r="K193" s="271">
        <f t="shared" si="12"/>
        <v>0</v>
      </c>
      <c r="L193" s="272">
        <f t="shared" si="13"/>
        <v>0</v>
      </c>
      <c r="M193" s="273">
        <f t="shared" si="14"/>
        <v>0</v>
      </c>
      <c r="N193" s="273">
        <f t="shared" si="15"/>
        <v>0</v>
      </c>
      <c r="O193" s="263">
        <f t="shared" si="16"/>
        <v>0</v>
      </c>
      <c r="P193" s="337">
        <f>IF($R193=1,"",VLOOKUP($D193,'2-4'!$D$4:$L$103,8))</f>
        <v>0</v>
      </c>
      <c r="Q193" s="233">
        <f>IF($R193=1,"",VLOOKUP($D193,'2-4'!$D$4:$L$103,9))</f>
        <v>0</v>
      </c>
      <c r="R193" s="24">
        <f>IF(AND(ISNA(MATCH($D193,'随時②-2'!$D$4:$D$18,0)),ISNA(MATCH($D193,'随時③-2'!$D$4:$D$18,0))),0,1)</f>
        <v>0</v>
      </c>
      <c r="S193" s="61" t="str">
        <f t="shared" si="9"/>
        <v/>
      </c>
      <c r="T193" s="61" t="str">
        <f t="shared" si="10"/>
        <v/>
      </c>
    </row>
    <row r="194" spans="1:20" ht="21.6" hidden="1" customHeight="1" x14ac:dyDescent="0.15">
      <c r="A194" s="323">
        <f>'2-4'!A59</f>
        <v>0</v>
      </c>
      <c r="B194" s="324">
        <f>'2-4'!B59</f>
        <v>0</v>
      </c>
      <c r="C194" s="325">
        <f>'2-4'!C59</f>
        <v>0</v>
      </c>
      <c r="D194" s="209">
        <v>356</v>
      </c>
      <c r="E194" s="269">
        <f>IF($R194=1,"",VLOOKUP($D194,'2-4'!$D$4:$L$103,2))</f>
        <v>0</v>
      </c>
      <c r="F194" s="269">
        <f>IF($R194=1,"取消し",VLOOKUP($D194,'2-4'!$D$4:$L$103,3))</f>
        <v>0</v>
      </c>
      <c r="G194" s="181">
        <f>IF($R194=1,,VLOOKUP($D194,'2-4'!$D$4:$L$103,4))</f>
        <v>0</v>
      </c>
      <c r="H194" s="270">
        <f>IF($R194=1,,VLOOKUP($D194,'2-4'!$D$4:$L$103,5))</f>
        <v>0</v>
      </c>
      <c r="I194" s="270">
        <f>IF($R194=1,,VLOOKUP($D194,'2-4'!$D$4:$L$103,6))</f>
        <v>0</v>
      </c>
      <c r="J194" s="181">
        <f>IF($R194=1,,VLOOKUP($D194,'2-4'!$D$4:$L$103,7))</f>
        <v>0</v>
      </c>
      <c r="K194" s="271">
        <f t="shared" si="12"/>
        <v>0</v>
      </c>
      <c r="L194" s="272">
        <f t="shared" si="13"/>
        <v>0</v>
      </c>
      <c r="M194" s="273">
        <f t="shared" si="14"/>
        <v>0</v>
      </c>
      <c r="N194" s="273">
        <f t="shared" si="15"/>
        <v>0</v>
      </c>
      <c r="O194" s="263">
        <f t="shared" si="16"/>
        <v>0</v>
      </c>
      <c r="P194" s="337">
        <f>IF($R194=1,"",VLOOKUP($D194,'2-4'!$D$4:$L$103,8))</f>
        <v>0</v>
      </c>
      <c r="Q194" s="233">
        <f>IF($R194=1,"",VLOOKUP($D194,'2-4'!$D$4:$L$103,9))</f>
        <v>0</v>
      </c>
      <c r="R194" s="24">
        <f>IF(AND(ISNA(MATCH($D194,'随時②-2'!$D$4:$D$18,0)),ISNA(MATCH($D194,'随時③-2'!$D$4:$D$18,0))),0,1)</f>
        <v>0</v>
      </c>
      <c r="S194" s="61" t="str">
        <f t="shared" si="9"/>
        <v/>
      </c>
      <c r="T194" s="61" t="str">
        <f t="shared" si="10"/>
        <v/>
      </c>
    </row>
    <row r="195" spans="1:20" ht="21.6" hidden="1" customHeight="1" x14ac:dyDescent="0.15">
      <c r="A195" s="323">
        <f>'2-4'!A60</f>
        <v>0</v>
      </c>
      <c r="B195" s="324">
        <f>'2-4'!B60</f>
        <v>0</v>
      </c>
      <c r="C195" s="325">
        <f>'2-4'!C60</f>
        <v>0</v>
      </c>
      <c r="D195" s="209">
        <v>357</v>
      </c>
      <c r="E195" s="269">
        <f>IF($R195=1,"",VLOOKUP($D195,'2-4'!$D$4:$L$103,2))</f>
        <v>0</v>
      </c>
      <c r="F195" s="269">
        <f>IF($R195=1,"取消し",VLOOKUP($D195,'2-4'!$D$4:$L$103,3))</f>
        <v>0</v>
      </c>
      <c r="G195" s="181">
        <f>IF($R195=1,,VLOOKUP($D195,'2-4'!$D$4:$L$103,4))</f>
        <v>0</v>
      </c>
      <c r="H195" s="270">
        <f>IF($R195=1,,VLOOKUP($D195,'2-4'!$D$4:$L$103,5))</f>
        <v>0</v>
      </c>
      <c r="I195" s="270">
        <f>IF($R195=1,,VLOOKUP($D195,'2-4'!$D$4:$L$103,6))</f>
        <v>0</v>
      </c>
      <c r="J195" s="181">
        <f>IF($R195=1,,VLOOKUP($D195,'2-4'!$D$4:$L$103,7))</f>
        <v>0</v>
      </c>
      <c r="K195" s="271">
        <f t="shared" si="12"/>
        <v>0</v>
      </c>
      <c r="L195" s="272">
        <f t="shared" si="13"/>
        <v>0</v>
      </c>
      <c r="M195" s="273">
        <f t="shared" si="14"/>
        <v>0</v>
      </c>
      <c r="N195" s="273">
        <f t="shared" si="15"/>
        <v>0</v>
      </c>
      <c r="O195" s="263">
        <f t="shared" si="16"/>
        <v>0</v>
      </c>
      <c r="P195" s="337">
        <f>IF($R195=1,"",VLOOKUP($D195,'2-4'!$D$4:$L$103,8))</f>
        <v>0</v>
      </c>
      <c r="Q195" s="233">
        <f>IF($R195=1,"",VLOOKUP($D195,'2-4'!$D$4:$L$103,9))</f>
        <v>0</v>
      </c>
      <c r="R195" s="24">
        <f>IF(AND(ISNA(MATCH($D195,'随時②-2'!$D$4:$D$18,0)),ISNA(MATCH($D195,'随時③-2'!$D$4:$D$18,0))),0,1)</f>
        <v>0</v>
      </c>
      <c r="S195" s="61" t="str">
        <f t="shared" si="9"/>
        <v/>
      </c>
      <c r="T195" s="61" t="str">
        <f t="shared" si="10"/>
        <v/>
      </c>
    </row>
    <row r="196" spans="1:20" ht="21.6" hidden="1" customHeight="1" x14ac:dyDescent="0.15">
      <c r="A196" s="323">
        <f>'2-4'!A61</f>
        <v>0</v>
      </c>
      <c r="B196" s="324">
        <f>'2-4'!B61</f>
        <v>0</v>
      </c>
      <c r="C196" s="325">
        <f>'2-4'!C61</f>
        <v>0</v>
      </c>
      <c r="D196" s="209">
        <v>358</v>
      </c>
      <c r="E196" s="269">
        <f>IF($R196=1,"",VLOOKUP($D196,'2-4'!$D$4:$L$103,2))</f>
        <v>0</v>
      </c>
      <c r="F196" s="269">
        <f>IF($R196=1,"取消し",VLOOKUP($D196,'2-4'!$D$4:$L$103,3))</f>
        <v>0</v>
      </c>
      <c r="G196" s="181">
        <f>IF($R196=1,,VLOOKUP($D196,'2-4'!$D$4:$L$103,4))</f>
        <v>0</v>
      </c>
      <c r="H196" s="270">
        <f>IF($R196=1,,VLOOKUP($D196,'2-4'!$D$4:$L$103,5))</f>
        <v>0</v>
      </c>
      <c r="I196" s="270">
        <f>IF($R196=1,,VLOOKUP($D196,'2-4'!$D$4:$L$103,6))</f>
        <v>0</v>
      </c>
      <c r="J196" s="181">
        <f>IF($R196=1,,VLOOKUP($D196,'2-4'!$D$4:$L$103,7))</f>
        <v>0</v>
      </c>
      <c r="K196" s="271">
        <f t="shared" si="12"/>
        <v>0</v>
      </c>
      <c r="L196" s="272">
        <f t="shared" si="13"/>
        <v>0</v>
      </c>
      <c r="M196" s="273">
        <f t="shared" si="14"/>
        <v>0</v>
      </c>
      <c r="N196" s="273">
        <f t="shared" si="15"/>
        <v>0</v>
      </c>
      <c r="O196" s="263">
        <f t="shared" si="16"/>
        <v>0</v>
      </c>
      <c r="P196" s="337">
        <f>IF($R196=1,"",VLOOKUP($D196,'2-4'!$D$4:$L$103,8))</f>
        <v>0</v>
      </c>
      <c r="Q196" s="233">
        <f>IF($R196=1,"",VLOOKUP($D196,'2-4'!$D$4:$L$103,9))</f>
        <v>0</v>
      </c>
      <c r="R196" s="24">
        <f>IF(AND(ISNA(MATCH($D196,'随時②-2'!$D$4:$D$18,0)),ISNA(MATCH($D196,'随時③-2'!$D$4:$D$18,0))),0,1)</f>
        <v>0</v>
      </c>
      <c r="S196" s="61" t="str">
        <f t="shared" ref="S196:S252" si="17">IF(P196="◎",J196,"")</f>
        <v/>
      </c>
      <c r="T196" s="61" t="str">
        <f t="shared" ref="T196:T252" si="18">IF(P196="◎",O196,"")</f>
        <v/>
      </c>
    </row>
    <row r="197" spans="1:20" ht="21.6" hidden="1" customHeight="1" x14ac:dyDescent="0.15">
      <c r="A197" s="323">
        <f>'2-4'!A62</f>
        <v>0</v>
      </c>
      <c r="B197" s="324">
        <f>'2-4'!B62</f>
        <v>0</v>
      </c>
      <c r="C197" s="325">
        <f>'2-4'!C62</f>
        <v>0</v>
      </c>
      <c r="D197" s="209">
        <v>359</v>
      </c>
      <c r="E197" s="269">
        <f>IF($R197=1,"",VLOOKUP($D197,'2-4'!$D$4:$L$103,2))</f>
        <v>0</v>
      </c>
      <c r="F197" s="269">
        <f>IF($R197=1,"取消し",VLOOKUP($D197,'2-4'!$D$4:$L$103,3))</f>
        <v>0</v>
      </c>
      <c r="G197" s="181">
        <f>IF($R197=1,,VLOOKUP($D197,'2-4'!$D$4:$L$103,4))</f>
        <v>0</v>
      </c>
      <c r="H197" s="270">
        <f>IF($R197=1,,VLOOKUP($D197,'2-4'!$D$4:$L$103,5))</f>
        <v>0</v>
      </c>
      <c r="I197" s="270">
        <f>IF($R197=1,,VLOOKUP($D197,'2-4'!$D$4:$L$103,6))</f>
        <v>0</v>
      </c>
      <c r="J197" s="181">
        <f>IF($R197=1,,VLOOKUP($D197,'2-4'!$D$4:$L$103,7))</f>
        <v>0</v>
      </c>
      <c r="K197" s="271">
        <f t="shared" si="12"/>
        <v>0</v>
      </c>
      <c r="L197" s="272">
        <f t="shared" si="13"/>
        <v>0</v>
      </c>
      <c r="M197" s="273">
        <f t="shared" si="14"/>
        <v>0</v>
      </c>
      <c r="N197" s="273">
        <f t="shared" si="15"/>
        <v>0</v>
      </c>
      <c r="O197" s="263">
        <f t="shared" si="16"/>
        <v>0</v>
      </c>
      <c r="P197" s="337">
        <f>IF($R197=1,"",VLOOKUP($D197,'2-4'!$D$4:$L$103,8))</f>
        <v>0</v>
      </c>
      <c r="Q197" s="233">
        <f>IF($R197=1,"",VLOOKUP($D197,'2-4'!$D$4:$L$103,9))</f>
        <v>0</v>
      </c>
      <c r="R197" s="24">
        <f>IF(AND(ISNA(MATCH($D197,'随時②-2'!$D$4:$D$18,0)),ISNA(MATCH($D197,'随時③-2'!$D$4:$D$18,0))),0,1)</f>
        <v>0</v>
      </c>
      <c r="S197" s="61" t="str">
        <f t="shared" si="17"/>
        <v/>
      </c>
      <c r="T197" s="61" t="str">
        <f t="shared" si="18"/>
        <v/>
      </c>
    </row>
    <row r="198" spans="1:20" ht="21.6" hidden="1" customHeight="1" x14ac:dyDescent="0.15">
      <c r="A198" s="323">
        <f>'2-4'!A63</f>
        <v>0</v>
      </c>
      <c r="B198" s="324">
        <f>'2-4'!B63</f>
        <v>0</v>
      </c>
      <c r="C198" s="325">
        <f>'2-4'!C63</f>
        <v>0</v>
      </c>
      <c r="D198" s="209">
        <v>360</v>
      </c>
      <c r="E198" s="269">
        <f>IF($R198=1,"",VLOOKUP($D198,'2-4'!$D$4:$L$103,2))</f>
        <v>0</v>
      </c>
      <c r="F198" s="269">
        <f>IF($R198=1,"取消し",VLOOKUP($D198,'2-4'!$D$4:$L$103,3))</f>
        <v>0</v>
      </c>
      <c r="G198" s="181">
        <f>IF($R198=1,,VLOOKUP($D198,'2-4'!$D$4:$L$103,4))</f>
        <v>0</v>
      </c>
      <c r="H198" s="270">
        <f>IF($R198=1,,VLOOKUP($D198,'2-4'!$D$4:$L$103,5))</f>
        <v>0</v>
      </c>
      <c r="I198" s="270">
        <f>IF($R198=1,,VLOOKUP($D198,'2-4'!$D$4:$L$103,6))</f>
        <v>0</v>
      </c>
      <c r="J198" s="181">
        <f>IF($R198=1,,VLOOKUP($D198,'2-4'!$D$4:$L$103,7))</f>
        <v>0</v>
      </c>
      <c r="K198" s="271">
        <f t="shared" si="12"/>
        <v>0</v>
      </c>
      <c r="L198" s="272">
        <f t="shared" si="13"/>
        <v>0</v>
      </c>
      <c r="M198" s="273">
        <f t="shared" si="14"/>
        <v>0</v>
      </c>
      <c r="N198" s="273">
        <f t="shared" si="15"/>
        <v>0</v>
      </c>
      <c r="O198" s="263">
        <f t="shared" si="16"/>
        <v>0</v>
      </c>
      <c r="P198" s="337">
        <f>IF($R198=1,"",VLOOKUP($D198,'2-4'!$D$4:$L$103,8))</f>
        <v>0</v>
      </c>
      <c r="Q198" s="233">
        <f>IF($R198=1,"",VLOOKUP($D198,'2-4'!$D$4:$L$103,9))</f>
        <v>0</v>
      </c>
      <c r="R198" s="24">
        <f>IF(AND(ISNA(MATCH($D198,'随時②-2'!$D$4:$D$18,0)),ISNA(MATCH($D198,'随時③-2'!$D$4:$D$18,0))),0,1)</f>
        <v>0</v>
      </c>
      <c r="S198" s="61" t="str">
        <f t="shared" si="17"/>
        <v/>
      </c>
      <c r="T198" s="61" t="str">
        <f t="shared" si="18"/>
        <v/>
      </c>
    </row>
    <row r="199" spans="1:20" ht="21.6" hidden="1" customHeight="1" x14ac:dyDescent="0.15">
      <c r="A199" s="323">
        <f>'2-4'!A64</f>
        <v>0</v>
      </c>
      <c r="B199" s="324">
        <f>'2-4'!B64</f>
        <v>0</v>
      </c>
      <c r="C199" s="325">
        <f>'2-4'!C64</f>
        <v>0</v>
      </c>
      <c r="D199" s="209">
        <v>361</v>
      </c>
      <c r="E199" s="269">
        <f>IF($R199=1,"",VLOOKUP($D199,'2-4'!$D$4:$L$103,2))</f>
        <v>0</v>
      </c>
      <c r="F199" s="269">
        <f>IF($R199=1,"取消し",VLOOKUP($D199,'2-4'!$D$4:$L$103,3))</f>
        <v>0</v>
      </c>
      <c r="G199" s="181">
        <f>IF($R199=1,,VLOOKUP($D199,'2-4'!$D$4:$L$103,4))</f>
        <v>0</v>
      </c>
      <c r="H199" s="270">
        <f>IF($R199=1,,VLOOKUP($D199,'2-4'!$D$4:$L$103,5))</f>
        <v>0</v>
      </c>
      <c r="I199" s="270">
        <f>IF($R199=1,,VLOOKUP($D199,'2-4'!$D$4:$L$103,6))</f>
        <v>0</v>
      </c>
      <c r="J199" s="181">
        <f>IF($R199=1,,VLOOKUP($D199,'2-4'!$D$4:$L$103,7))</f>
        <v>0</v>
      </c>
      <c r="K199" s="271">
        <f t="shared" si="12"/>
        <v>0</v>
      </c>
      <c r="L199" s="272">
        <f t="shared" si="13"/>
        <v>0</v>
      </c>
      <c r="M199" s="273">
        <f t="shared" si="14"/>
        <v>0</v>
      </c>
      <c r="N199" s="273">
        <f t="shared" si="15"/>
        <v>0</v>
      </c>
      <c r="O199" s="263">
        <f t="shared" si="16"/>
        <v>0</v>
      </c>
      <c r="P199" s="337">
        <f>IF($R199=1,"",VLOOKUP($D199,'2-4'!$D$4:$L$103,8))</f>
        <v>0</v>
      </c>
      <c r="Q199" s="233">
        <f>IF($R199=1,"",VLOOKUP($D199,'2-4'!$D$4:$L$103,9))</f>
        <v>0</v>
      </c>
      <c r="R199" s="24">
        <f>IF(AND(ISNA(MATCH($D199,'随時②-2'!$D$4:$D$18,0)),ISNA(MATCH($D199,'随時③-2'!$D$4:$D$18,0))),0,1)</f>
        <v>0</v>
      </c>
      <c r="S199" s="61" t="str">
        <f t="shared" si="17"/>
        <v/>
      </c>
      <c r="T199" s="61" t="str">
        <f t="shared" si="18"/>
        <v/>
      </c>
    </row>
    <row r="200" spans="1:20" ht="21.6" hidden="1" customHeight="1" x14ac:dyDescent="0.15">
      <c r="A200" s="323">
        <f>'2-4'!A65</f>
        <v>0</v>
      </c>
      <c r="B200" s="324">
        <f>'2-4'!B65</f>
        <v>0</v>
      </c>
      <c r="C200" s="325">
        <f>'2-4'!C65</f>
        <v>0</v>
      </c>
      <c r="D200" s="209">
        <v>362</v>
      </c>
      <c r="E200" s="269">
        <f>IF($R200=1,"",VLOOKUP($D200,'2-4'!$D$4:$L$103,2))</f>
        <v>0</v>
      </c>
      <c r="F200" s="269">
        <f>IF($R200=1,"取消し",VLOOKUP($D200,'2-4'!$D$4:$L$103,3))</f>
        <v>0</v>
      </c>
      <c r="G200" s="181">
        <f>IF($R200=1,,VLOOKUP($D200,'2-4'!$D$4:$L$103,4))</f>
        <v>0</v>
      </c>
      <c r="H200" s="270">
        <f>IF($R200=1,,VLOOKUP($D200,'2-4'!$D$4:$L$103,5))</f>
        <v>0</v>
      </c>
      <c r="I200" s="270">
        <f>IF($R200=1,,VLOOKUP($D200,'2-4'!$D$4:$L$103,6))</f>
        <v>0</v>
      </c>
      <c r="J200" s="181">
        <f>IF($R200=1,,VLOOKUP($D200,'2-4'!$D$4:$L$103,7))</f>
        <v>0</v>
      </c>
      <c r="K200" s="271">
        <f t="shared" si="12"/>
        <v>0</v>
      </c>
      <c r="L200" s="272">
        <f t="shared" si="13"/>
        <v>0</v>
      </c>
      <c r="M200" s="273">
        <f t="shared" si="14"/>
        <v>0</v>
      </c>
      <c r="N200" s="273">
        <f t="shared" si="15"/>
        <v>0</v>
      </c>
      <c r="O200" s="263">
        <f t="shared" si="16"/>
        <v>0</v>
      </c>
      <c r="P200" s="337">
        <f>IF($R200=1,"",VLOOKUP($D200,'2-4'!$D$4:$L$103,8))</f>
        <v>0</v>
      </c>
      <c r="Q200" s="233">
        <f>IF($R200=1,"",VLOOKUP($D200,'2-4'!$D$4:$L$103,9))</f>
        <v>0</v>
      </c>
      <c r="R200" s="24">
        <f>IF(AND(ISNA(MATCH($D200,'随時②-2'!$D$4:$D$18,0)),ISNA(MATCH($D200,'随時③-2'!$D$4:$D$18,0))),0,1)</f>
        <v>0</v>
      </c>
      <c r="S200" s="61" t="str">
        <f t="shared" si="17"/>
        <v/>
      </c>
      <c r="T200" s="61" t="str">
        <f t="shared" si="18"/>
        <v/>
      </c>
    </row>
    <row r="201" spans="1:20" ht="21.6" hidden="1" customHeight="1" x14ac:dyDescent="0.15">
      <c r="A201" s="323">
        <f>'2-4'!A66</f>
        <v>0</v>
      </c>
      <c r="B201" s="324">
        <f>'2-4'!B66</f>
        <v>0</v>
      </c>
      <c r="C201" s="325">
        <f>'2-4'!C66</f>
        <v>0</v>
      </c>
      <c r="D201" s="209">
        <v>363</v>
      </c>
      <c r="E201" s="269">
        <f>IF($R201=1,"",VLOOKUP($D201,'2-4'!$D$4:$L$103,2))</f>
        <v>0</v>
      </c>
      <c r="F201" s="269">
        <f>IF($R201=1,"取消し",VLOOKUP($D201,'2-4'!$D$4:$L$103,3))</f>
        <v>0</v>
      </c>
      <c r="G201" s="181">
        <f>IF($R201=1,,VLOOKUP($D201,'2-4'!$D$4:$L$103,4))</f>
        <v>0</v>
      </c>
      <c r="H201" s="270">
        <f>IF($R201=1,,VLOOKUP($D201,'2-4'!$D$4:$L$103,5))</f>
        <v>0</v>
      </c>
      <c r="I201" s="270">
        <f>IF($R201=1,,VLOOKUP($D201,'2-4'!$D$4:$L$103,6))</f>
        <v>0</v>
      </c>
      <c r="J201" s="181">
        <f>IF($R201=1,,VLOOKUP($D201,'2-4'!$D$4:$L$103,7))</f>
        <v>0</v>
      </c>
      <c r="K201" s="271">
        <f t="shared" si="12"/>
        <v>0</v>
      </c>
      <c r="L201" s="272">
        <f t="shared" si="13"/>
        <v>0</v>
      </c>
      <c r="M201" s="273">
        <f t="shared" si="14"/>
        <v>0</v>
      </c>
      <c r="N201" s="273">
        <f t="shared" si="15"/>
        <v>0</v>
      </c>
      <c r="O201" s="263">
        <f t="shared" si="16"/>
        <v>0</v>
      </c>
      <c r="P201" s="337">
        <f>IF($R201=1,"",VLOOKUP($D201,'2-4'!$D$4:$L$103,8))</f>
        <v>0</v>
      </c>
      <c r="Q201" s="233">
        <f>IF($R201=1,"",VLOOKUP($D201,'2-4'!$D$4:$L$103,9))</f>
        <v>0</v>
      </c>
      <c r="R201" s="24">
        <f>IF(AND(ISNA(MATCH($D201,'随時②-2'!$D$4:$D$18,0)),ISNA(MATCH($D201,'随時③-2'!$D$4:$D$18,0))),0,1)</f>
        <v>0</v>
      </c>
      <c r="S201" s="61" t="str">
        <f t="shared" si="17"/>
        <v/>
      </c>
      <c r="T201" s="61" t="str">
        <f t="shared" si="18"/>
        <v/>
      </c>
    </row>
    <row r="202" spans="1:20" ht="21.6" hidden="1" customHeight="1" x14ac:dyDescent="0.15">
      <c r="A202" s="323">
        <f>'2-4'!A67</f>
        <v>0</v>
      </c>
      <c r="B202" s="324">
        <f>'2-4'!B67</f>
        <v>0</v>
      </c>
      <c r="C202" s="325">
        <f>'2-4'!C67</f>
        <v>0</v>
      </c>
      <c r="D202" s="209">
        <v>364</v>
      </c>
      <c r="E202" s="269">
        <f>IF($R202=1,"",VLOOKUP($D202,'2-4'!$D$4:$L$103,2))</f>
        <v>0</v>
      </c>
      <c r="F202" s="269">
        <f>IF($R202=1,"取消し",VLOOKUP($D202,'2-4'!$D$4:$L$103,3))</f>
        <v>0</v>
      </c>
      <c r="G202" s="181">
        <f>IF($R202=1,,VLOOKUP($D202,'2-4'!$D$4:$L$103,4))</f>
        <v>0</v>
      </c>
      <c r="H202" s="270">
        <f>IF($R202=1,,VLOOKUP($D202,'2-4'!$D$4:$L$103,5))</f>
        <v>0</v>
      </c>
      <c r="I202" s="270">
        <f>IF($R202=1,,VLOOKUP($D202,'2-4'!$D$4:$L$103,6))</f>
        <v>0</v>
      </c>
      <c r="J202" s="181">
        <f>IF($R202=1,,VLOOKUP($D202,'2-4'!$D$4:$L$103,7))</f>
        <v>0</v>
      </c>
      <c r="K202" s="271">
        <f t="shared" si="12"/>
        <v>0</v>
      </c>
      <c r="L202" s="272">
        <f t="shared" si="13"/>
        <v>0</v>
      </c>
      <c r="M202" s="273">
        <f t="shared" si="14"/>
        <v>0</v>
      </c>
      <c r="N202" s="273">
        <f t="shared" si="15"/>
        <v>0</v>
      </c>
      <c r="O202" s="263">
        <f t="shared" si="16"/>
        <v>0</v>
      </c>
      <c r="P202" s="337">
        <f>IF($R202=1,"",VLOOKUP($D202,'2-4'!$D$4:$L$103,8))</f>
        <v>0</v>
      </c>
      <c r="Q202" s="233">
        <f>IF($R202=1,"",VLOOKUP($D202,'2-4'!$D$4:$L$103,9))</f>
        <v>0</v>
      </c>
      <c r="R202" s="24">
        <f>IF(AND(ISNA(MATCH($D202,'随時②-2'!$D$4:$D$18,0)),ISNA(MATCH($D202,'随時③-2'!$D$4:$D$18,0))),0,1)</f>
        <v>0</v>
      </c>
      <c r="S202" s="61" t="str">
        <f t="shared" si="17"/>
        <v/>
      </c>
      <c r="T202" s="61" t="str">
        <f t="shared" si="18"/>
        <v/>
      </c>
    </row>
    <row r="203" spans="1:20" ht="21.6" hidden="1" customHeight="1" x14ac:dyDescent="0.15">
      <c r="A203" s="323">
        <f>'2-4'!A68</f>
        <v>0</v>
      </c>
      <c r="B203" s="324">
        <f>'2-4'!B68</f>
        <v>0</v>
      </c>
      <c r="C203" s="325">
        <f>'2-4'!C68</f>
        <v>0</v>
      </c>
      <c r="D203" s="209">
        <v>365</v>
      </c>
      <c r="E203" s="269">
        <f>IF($R203=1,"",VLOOKUP($D203,'2-4'!$D$4:$L$103,2))</f>
        <v>0</v>
      </c>
      <c r="F203" s="269">
        <f>IF($R203=1,"取消し",VLOOKUP($D203,'2-4'!$D$4:$L$103,3))</f>
        <v>0</v>
      </c>
      <c r="G203" s="181">
        <f>IF($R203=1,,VLOOKUP($D203,'2-4'!$D$4:$L$103,4))</f>
        <v>0</v>
      </c>
      <c r="H203" s="270">
        <f>IF($R203=1,,VLOOKUP($D203,'2-4'!$D$4:$L$103,5))</f>
        <v>0</v>
      </c>
      <c r="I203" s="270">
        <f>IF($R203=1,,VLOOKUP($D203,'2-4'!$D$4:$L$103,6))</f>
        <v>0</v>
      </c>
      <c r="J203" s="181">
        <f>IF($R203=1,,VLOOKUP($D203,'2-4'!$D$4:$L$103,7))</f>
        <v>0</v>
      </c>
      <c r="K203" s="271">
        <f t="shared" ref="K203:K238" si="19">F203</f>
        <v>0</v>
      </c>
      <c r="L203" s="272">
        <f t="shared" ref="L203:L238" si="20">G203</f>
        <v>0</v>
      </c>
      <c r="M203" s="273">
        <f t="shared" ref="M203:M238" si="21">H203</f>
        <v>0</v>
      </c>
      <c r="N203" s="273">
        <f t="shared" ref="N203:N238" si="22">I203</f>
        <v>0</v>
      </c>
      <c r="O203" s="263">
        <f t="shared" ref="O203:O253" si="23">L203*M203*N203</f>
        <v>0</v>
      </c>
      <c r="P203" s="337">
        <f>IF($R203=1,"",VLOOKUP($D203,'2-4'!$D$4:$L$103,8))</f>
        <v>0</v>
      </c>
      <c r="Q203" s="233">
        <f>IF($R203=1,"",VLOOKUP($D203,'2-4'!$D$4:$L$103,9))</f>
        <v>0</v>
      </c>
      <c r="R203" s="24">
        <f>IF(AND(ISNA(MATCH($D203,'随時②-2'!$D$4:$D$18,0)),ISNA(MATCH($D203,'随時③-2'!$D$4:$D$18,0))),0,1)</f>
        <v>0</v>
      </c>
      <c r="S203" s="61" t="str">
        <f t="shared" si="17"/>
        <v/>
      </c>
      <c r="T203" s="61" t="str">
        <f t="shared" si="18"/>
        <v/>
      </c>
    </row>
    <row r="204" spans="1:20" ht="21.6" hidden="1" customHeight="1" x14ac:dyDescent="0.15">
      <c r="A204" s="323">
        <f>'2-4'!A69</f>
        <v>0</v>
      </c>
      <c r="B204" s="324">
        <f>'2-4'!B69</f>
        <v>0</v>
      </c>
      <c r="C204" s="325">
        <f>'2-4'!C69</f>
        <v>0</v>
      </c>
      <c r="D204" s="209">
        <v>366</v>
      </c>
      <c r="E204" s="269">
        <f>IF($R204=1,"",VLOOKUP($D204,'2-4'!$D$4:$L$103,2))</f>
        <v>0</v>
      </c>
      <c r="F204" s="269">
        <f>IF($R204=1,"取消し",VLOOKUP($D204,'2-4'!$D$4:$L$103,3))</f>
        <v>0</v>
      </c>
      <c r="G204" s="181">
        <f>IF($R204=1,,VLOOKUP($D204,'2-4'!$D$4:$L$103,4))</f>
        <v>0</v>
      </c>
      <c r="H204" s="270">
        <f>IF($R204=1,,VLOOKUP($D204,'2-4'!$D$4:$L$103,5))</f>
        <v>0</v>
      </c>
      <c r="I204" s="270">
        <f>IF($R204=1,,VLOOKUP($D204,'2-4'!$D$4:$L$103,6))</f>
        <v>0</v>
      </c>
      <c r="J204" s="181">
        <f>IF($R204=1,,VLOOKUP($D204,'2-4'!$D$4:$L$103,7))</f>
        <v>0</v>
      </c>
      <c r="K204" s="271">
        <f t="shared" si="19"/>
        <v>0</v>
      </c>
      <c r="L204" s="272">
        <f t="shared" si="20"/>
        <v>0</v>
      </c>
      <c r="M204" s="273">
        <f t="shared" si="21"/>
        <v>0</v>
      </c>
      <c r="N204" s="273">
        <f t="shared" si="22"/>
        <v>0</v>
      </c>
      <c r="O204" s="263">
        <f t="shared" si="23"/>
        <v>0</v>
      </c>
      <c r="P204" s="337">
        <f>IF($R204=1,"",VLOOKUP($D204,'2-4'!$D$4:$L$103,8))</f>
        <v>0</v>
      </c>
      <c r="Q204" s="233">
        <f>IF($R204=1,"",VLOOKUP($D204,'2-4'!$D$4:$L$103,9))</f>
        <v>0</v>
      </c>
      <c r="R204" s="24">
        <f>IF(AND(ISNA(MATCH($D204,'随時②-2'!$D$4:$D$18,0)),ISNA(MATCH($D204,'随時③-2'!$D$4:$D$18,0))),0,1)</f>
        <v>0</v>
      </c>
      <c r="S204" s="61" t="str">
        <f t="shared" si="17"/>
        <v/>
      </c>
      <c r="T204" s="61" t="str">
        <f t="shared" si="18"/>
        <v/>
      </c>
    </row>
    <row r="205" spans="1:20" ht="21.6" hidden="1" customHeight="1" x14ac:dyDescent="0.15">
      <c r="A205" s="323">
        <f>'2-4'!A70</f>
        <v>0</v>
      </c>
      <c r="B205" s="324">
        <f>'2-4'!B70</f>
        <v>0</v>
      </c>
      <c r="C205" s="325">
        <f>'2-4'!C70</f>
        <v>0</v>
      </c>
      <c r="D205" s="209">
        <v>367</v>
      </c>
      <c r="E205" s="269">
        <f>IF($R205=1,"",VLOOKUP($D205,'2-4'!$D$4:$L$103,2))</f>
        <v>0</v>
      </c>
      <c r="F205" s="269">
        <f>IF($R205=1,"取消し",VLOOKUP($D205,'2-4'!$D$4:$L$103,3))</f>
        <v>0</v>
      </c>
      <c r="G205" s="181">
        <f>IF($R205=1,,VLOOKUP($D205,'2-4'!$D$4:$L$103,4))</f>
        <v>0</v>
      </c>
      <c r="H205" s="270">
        <f>IF($R205=1,,VLOOKUP($D205,'2-4'!$D$4:$L$103,5))</f>
        <v>0</v>
      </c>
      <c r="I205" s="270">
        <f>IF($R205=1,,VLOOKUP($D205,'2-4'!$D$4:$L$103,6))</f>
        <v>0</v>
      </c>
      <c r="J205" s="181">
        <f>IF($R205=1,,VLOOKUP($D205,'2-4'!$D$4:$L$103,7))</f>
        <v>0</v>
      </c>
      <c r="K205" s="271">
        <f t="shared" si="19"/>
        <v>0</v>
      </c>
      <c r="L205" s="272">
        <f t="shared" si="20"/>
        <v>0</v>
      </c>
      <c r="M205" s="273">
        <f t="shared" si="21"/>
        <v>0</v>
      </c>
      <c r="N205" s="273">
        <f t="shared" si="22"/>
        <v>0</v>
      </c>
      <c r="O205" s="263">
        <f t="shared" si="23"/>
        <v>0</v>
      </c>
      <c r="P205" s="337">
        <f>IF($R205=1,"",VLOOKUP($D205,'2-4'!$D$4:$L$103,8))</f>
        <v>0</v>
      </c>
      <c r="Q205" s="233">
        <f>IF($R205=1,"",VLOOKUP($D205,'2-4'!$D$4:$L$103,9))</f>
        <v>0</v>
      </c>
      <c r="R205" s="24">
        <f>IF(AND(ISNA(MATCH($D205,'随時②-2'!$D$4:$D$18,0)),ISNA(MATCH($D205,'随時③-2'!$D$4:$D$18,0))),0,1)</f>
        <v>0</v>
      </c>
      <c r="S205" s="61" t="str">
        <f t="shared" si="17"/>
        <v/>
      </c>
      <c r="T205" s="61" t="str">
        <f t="shared" si="18"/>
        <v/>
      </c>
    </row>
    <row r="206" spans="1:20" ht="21.6" hidden="1" customHeight="1" x14ac:dyDescent="0.15">
      <c r="A206" s="323">
        <f>'2-4'!A71</f>
        <v>0</v>
      </c>
      <c r="B206" s="324">
        <f>'2-4'!B71</f>
        <v>0</v>
      </c>
      <c r="C206" s="325">
        <f>'2-4'!C71</f>
        <v>0</v>
      </c>
      <c r="D206" s="209">
        <v>368</v>
      </c>
      <c r="E206" s="269">
        <f>IF($R206=1,"",VLOOKUP($D206,'2-4'!$D$4:$L$103,2))</f>
        <v>0</v>
      </c>
      <c r="F206" s="269">
        <f>IF($R206=1,"取消し",VLOOKUP($D206,'2-4'!$D$4:$L$103,3))</f>
        <v>0</v>
      </c>
      <c r="G206" s="181">
        <f>IF($R206=1,,VLOOKUP($D206,'2-4'!$D$4:$L$103,4))</f>
        <v>0</v>
      </c>
      <c r="H206" s="270">
        <f>IF($R206=1,,VLOOKUP($D206,'2-4'!$D$4:$L$103,5))</f>
        <v>0</v>
      </c>
      <c r="I206" s="270">
        <f>IF($R206=1,,VLOOKUP($D206,'2-4'!$D$4:$L$103,6))</f>
        <v>0</v>
      </c>
      <c r="J206" s="181">
        <f>IF($R206=1,,VLOOKUP($D206,'2-4'!$D$4:$L$103,7))</f>
        <v>0</v>
      </c>
      <c r="K206" s="271">
        <f t="shared" si="19"/>
        <v>0</v>
      </c>
      <c r="L206" s="272">
        <f t="shared" si="20"/>
        <v>0</v>
      </c>
      <c r="M206" s="273">
        <f t="shared" si="21"/>
        <v>0</v>
      </c>
      <c r="N206" s="273">
        <f t="shared" si="22"/>
        <v>0</v>
      </c>
      <c r="O206" s="263">
        <f t="shared" si="23"/>
        <v>0</v>
      </c>
      <c r="P206" s="337">
        <f>IF($R206=1,"",VLOOKUP($D206,'2-4'!$D$4:$L$103,8))</f>
        <v>0</v>
      </c>
      <c r="Q206" s="233">
        <f>IF($R206=1,"",VLOOKUP($D206,'2-4'!$D$4:$L$103,9))</f>
        <v>0</v>
      </c>
      <c r="R206" s="24">
        <f>IF(AND(ISNA(MATCH($D206,'随時②-2'!$D$4:$D$18,0)),ISNA(MATCH($D206,'随時③-2'!$D$4:$D$18,0))),0,1)</f>
        <v>0</v>
      </c>
      <c r="S206" s="61" t="str">
        <f t="shared" si="17"/>
        <v/>
      </c>
      <c r="T206" s="61" t="str">
        <f t="shared" si="18"/>
        <v/>
      </c>
    </row>
    <row r="207" spans="1:20" ht="21.6" hidden="1" customHeight="1" x14ac:dyDescent="0.15">
      <c r="A207" s="323">
        <f>'2-4'!A72</f>
        <v>0</v>
      </c>
      <c r="B207" s="324">
        <f>'2-4'!B72</f>
        <v>0</v>
      </c>
      <c r="C207" s="325">
        <f>'2-4'!C72</f>
        <v>0</v>
      </c>
      <c r="D207" s="209">
        <v>369</v>
      </c>
      <c r="E207" s="269">
        <f>IF($R207=1,"",VLOOKUP($D207,'2-4'!$D$4:$L$103,2))</f>
        <v>0</v>
      </c>
      <c r="F207" s="269">
        <f>IF($R207=1,"取消し",VLOOKUP($D207,'2-4'!$D$4:$L$103,3))</f>
        <v>0</v>
      </c>
      <c r="G207" s="181">
        <f>IF($R207=1,,VLOOKUP($D207,'2-4'!$D$4:$L$103,4))</f>
        <v>0</v>
      </c>
      <c r="H207" s="270">
        <f>IF($R207=1,,VLOOKUP($D207,'2-4'!$D$4:$L$103,5))</f>
        <v>0</v>
      </c>
      <c r="I207" s="270">
        <f>IF($R207=1,,VLOOKUP($D207,'2-4'!$D$4:$L$103,6))</f>
        <v>0</v>
      </c>
      <c r="J207" s="181">
        <f>IF($R207=1,,VLOOKUP($D207,'2-4'!$D$4:$L$103,7))</f>
        <v>0</v>
      </c>
      <c r="K207" s="271">
        <f t="shared" si="19"/>
        <v>0</v>
      </c>
      <c r="L207" s="272">
        <f t="shared" si="20"/>
        <v>0</v>
      </c>
      <c r="M207" s="273">
        <f t="shared" si="21"/>
        <v>0</v>
      </c>
      <c r="N207" s="273">
        <f t="shared" si="22"/>
        <v>0</v>
      </c>
      <c r="O207" s="263">
        <f t="shared" si="23"/>
        <v>0</v>
      </c>
      <c r="P207" s="337">
        <f>IF($R207=1,"",VLOOKUP($D207,'2-4'!$D$4:$L$103,8))</f>
        <v>0</v>
      </c>
      <c r="Q207" s="233">
        <f>IF($R207=1,"",VLOOKUP($D207,'2-4'!$D$4:$L$103,9))</f>
        <v>0</v>
      </c>
      <c r="R207" s="24">
        <f>IF(AND(ISNA(MATCH($D207,'随時②-2'!$D$4:$D$18,0)),ISNA(MATCH($D207,'随時③-2'!$D$4:$D$18,0))),0,1)</f>
        <v>0</v>
      </c>
      <c r="S207" s="61" t="str">
        <f t="shared" si="17"/>
        <v/>
      </c>
      <c r="T207" s="61" t="str">
        <f t="shared" si="18"/>
        <v/>
      </c>
    </row>
    <row r="208" spans="1:20" ht="21.6" hidden="1" customHeight="1" x14ac:dyDescent="0.15">
      <c r="A208" s="323">
        <f>'2-4'!A73</f>
        <v>0</v>
      </c>
      <c r="B208" s="324">
        <f>'2-4'!B73</f>
        <v>0</v>
      </c>
      <c r="C208" s="325">
        <f>'2-4'!C73</f>
        <v>0</v>
      </c>
      <c r="D208" s="209">
        <v>370</v>
      </c>
      <c r="E208" s="269">
        <f>IF($R208=1,"",VLOOKUP($D208,'2-4'!$D$4:$L$103,2))</f>
        <v>0</v>
      </c>
      <c r="F208" s="269">
        <f>IF($R208=1,"取消し",VLOOKUP($D208,'2-4'!$D$4:$L$103,3))</f>
        <v>0</v>
      </c>
      <c r="G208" s="181">
        <f>IF($R208=1,,VLOOKUP($D208,'2-4'!$D$4:$L$103,4))</f>
        <v>0</v>
      </c>
      <c r="H208" s="270">
        <f>IF($R208=1,,VLOOKUP($D208,'2-4'!$D$4:$L$103,5))</f>
        <v>0</v>
      </c>
      <c r="I208" s="270">
        <f>IF($R208=1,,VLOOKUP($D208,'2-4'!$D$4:$L$103,6))</f>
        <v>0</v>
      </c>
      <c r="J208" s="181">
        <f>IF($R208=1,,VLOOKUP($D208,'2-4'!$D$4:$L$103,7))</f>
        <v>0</v>
      </c>
      <c r="K208" s="271">
        <f t="shared" si="19"/>
        <v>0</v>
      </c>
      <c r="L208" s="272">
        <f t="shared" si="20"/>
        <v>0</v>
      </c>
      <c r="M208" s="273">
        <f t="shared" si="21"/>
        <v>0</v>
      </c>
      <c r="N208" s="273">
        <f t="shared" si="22"/>
        <v>0</v>
      </c>
      <c r="O208" s="263">
        <f t="shared" si="23"/>
        <v>0</v>
      </c>
      <c r="P208" s="337">
        <f>IF($R208=1,"",VLOOKUP($D208,'2-4'!$D$4:$L$103,8))</f>
        <v>0</v>
      </c>
      <c r="Q208" s="233">
        <f>IF($R208=1,"",VLOOKUP($D208,'2-4'!$D$4:$L$103,9))</f>
        <v>0</v>
      </c>
      <c r="R208" s="24">
        <f>IF(AND(ISNA(MATCH($D208,'随時②-2'!$D$4:$D$18,0)),ISNA(MATCH($D208,'随時③-2'!$D$4:$D$18,0))),0,1)</f>
        <v>0</v>
      </c>
      <c r="S208" s="61" t="str">
        <f t="shared" si="17"/>
        <v/>
      </c>
      <c r="T208" s="61" t="str">
        <f t="shared" si="18"/>
        <v/>
      </c>
    </row>
    <row r="209" spans="1:20" ht="21.6" hidden="1" customHeight="1" x14ac:dyDescent="0.15">
      <c r="A209" s="323">
        <f>'2-4'!A74</f>
        <v>0</v>
      </c>
      <c r="B209" s="324">
        <f>'2-4'!B74</f>
        <v>0</v>
      </c>
      <c r="C209" s="325">
        <f>'2-4'!C74</f>
        <v>0</v>
      </c>
      <c r="D209" s="209">
        <v>371</v>
      </c>
      <c r="E209" s="269">
        <f>IF($R209=1,"",VLOOKUP($D209,'2-4'!$D$4:$L$103,2))</f>
        <v>0</v>
      </c>
      <c r="F209" s="269">
        <f>IF($R209=1,"取消し",VLOOKUP($D209,'2-4'!$D$4:$L$103,3))</f>
        <v>0</v>
      </c>
      <c r="G209" s="181">
        <f>IF($R209=1,,VLOOKUP($D209,'2-4'!$D$4:$L$103,4))</f>
        <v>0</v>
      </c>
      <c r="H209" s="270">
        <f>IF($R209=1,,VLOOKUP($D209,'2-4'!$D$4:$L$103,5))</f>
        <v>0</v>
      </c>
      <c r="I209" s="270">
        <f>IF($R209=1,,VLOOKUP($D209,'2-4'!$D$4:$L$103,6))</f>
        <v>0</v>
      </c>
      <c r="J209" s="181">
        <f>IF($R209=1,,VLOOKUP($D209,'2-4'!$D$4:$L$103,7))</f>
        <v>0</v>
      </c>
      <c r="K209" s="271">
        <f t="shared" si="19"/>
        <v>0</v>
      </c>
      <c r="L209" s="272">
        <f t="shared" si="20"/>
        <v>0</v>
      </c>
      <c r="M209" s="273">
        <f t="shared" si="21"/>
        <v>0</v>
      </c>
      <c r="N209" s="273">
        <f t="shared" si="22"/>
        <v>0</v>
      </c>
      <c r="O209" s="263">
        <f t="shared" si="23"/>
        <v>0</v>
      </c>
      <c r="P209" s="337">
        <f>IF($R209=1,"",VLOOKUP($D209,'2-4'!$D$4:$L$103,8))</f>
        <v>0</v>
      </c>
      <c r="Q209" s="233">
        <f>IF($R209=1,"",VLOOKUP($D209,'2-4'!$D$4:$L$103,9))</f>
        <v>0</v>
      </c>
      <c r="R209" s="24">
        <f>IF(AND(ISNA(MATCH($D209,'随時②-2'!$D$4:$D$18,0)),ISNA(MATCH($D209,'随時③-2'!$D$4:$D$18,0))),0,1)</f>
        <v>0</v>
      </c>
      <c r="S209" s="61" t="str">
        <f t="shared" si="17"/>
        <v/>
      </c>
      <c r="T209" s="61" t="str">
        <f t="shared" si="18"/>
        <v/>
      </c>
    </row>
    <row r="210" spans="1:20" ht="21.6" hidden="1" customHeight="1" x14ac:dyDescent="0.15">
      <c r="A210" s="323">
        <f>'2-4'!A75</f>
        <v>0</v>
      </c>
      <c r="B210" s="324">
        <f>'2-4'!B75</f>
        <v>0</v>
      </c>
      <c r="C210" s="325">
        <f>'2-4'!C75</f>
        <v>0</v>
      </c>
      <c r="D210" s="209">
        <v>372</v>
      </c>
      <c r="E210" s="269">
        <f>IF($R210=1,"",VLOOKUP($D210,'2-4'!$D$4:$L$103,2))</f>
        <v>0</v>
      </c>
      <c r="F210" s="269">
        <f>IF($R210=1,"取消し",VLOOKUP($D210,'2-4'!$D$4:$L$103,3))</f>
        <v>0</v>
      </c>
      <c r="G210" s="181">
        <f>IF($R210=1,,VLOOKUP($D210,'2-4'!$D$4:$L$103,4))</f>
        <v>0</v>
      </c>
      <c r="H210" s="270">
        <f>IF($R210=1,,VLOOKUP($D210,'2-4'!$D$4:$L$103,5))</f>
        <v>0</v>
      </c>
      <c r="I210" s="270">
        <f>IF($R210=1,,VLOOKUP($D210,'2-4'!$D$4:$L$103,6))</f>
        <v>0</v>
      </c>
      <c r="J210" s="181">
        <f>IF($R210=1,,VLOOKUP($D210,'2-4'!$D$4:$L$103,7))</f>
        <v>0</v>
      </c>
      <c r="K210" s="271">
        <f t="shared" si="19"/>
        <v>0</v>
      </c>
      <c r="L210" s="272">
        <f t="shared" si="20"/>
        <v>0</v>
      </c>
      <c r="M210" s="273">
        <f t="shared" si="21"/>
        <v>0</v>
      </c>
      <c r="N210" s="273">
        <f t="shared" si="22"/>
        <v>0</v>
      </c>
      <c r="O210" s="263">
        <f t="shared" si="23"/>
        <v>0</v>
      </c>
      <c r="P210" s="337">
        <f>IF($R210=1,"",VLOOKUP($D210,'2-4'!$D$4:$L$103,8))</f>
        <v>0</v>
      </c>
      <c r="Q210" s="233">
        <f>IF($R210=1,"",VLOOKUP($D210,'2-4'!$D$4:$L$103,9))</f>
        <v>0</v>
      </c>
      <c r="R210" s="24">
        <f>IF(AND(ISNA(MATCH($D210,'随時②-2'!$D$4:$D$18,0)),ISNA(MATCH($D210,'随時③-2'!$D$4:$D$18,0))),0,1)</f>
        <v>0</v>
      </c>
      <c r="S210" s="61" t="str">
        <f t="shared" si="17"/>
        <v/>
      </c>
      <c r="T210" s="61" t="str">
        <f t="shared" si="18"/>
        <v/>
      </c>
    </row>
    <row r="211" spans="1:20" ht="21.6" hidden="1" customHeight="1" x14ac:dyDescent="0.15">
      <c r="A211" s="323">
        <f>'2-4'!A76</f>
        <v>0</v>
      </c>
      <c r="B211" s="324">
        <f>'2-4'!B76</f>
        <v>0</v>
      </c>
      <c r="C211" s="325">
        <f>'2-4'!C76</f>
        <v>0</v>
      </c>
      <c r="D211" s="209">
        <v>373</v>
      </c>
      <c r="E211" s="269">
        <f>IF($R211=1,"",VLOOKUP($D211,'2-4'!$D$4:$L$103,2))</f>
        <v>0</v>
      </c>
      <c r="F211" s="269">
        <f>IF($R211=1,"取消し",VLOOKUP($D211,'2-4'!$D$4:$L$103,3))</f>
        <v>0</v>
      </c>
      <c r="G211" s="181">
        <f>IF($R211=1,,VLOOKUP($D211,'2-4'!$D$4:$L$103,4))</f>
        <v>0</v>
      </c>
      <c r="H211" s="270">
        <f>IF($R211=1,,VLOOKUP($D211,'2-4'!$D$4:$L$103,5))</f>
        <v>0</v>
      </c>
      <c r="I211" s="270">
        <f>IF($R211=1,,VLOOKUP($D211,'2-4'!$D$4:$L$103,6))</f>
        <v>0</v>
      </c>
      <c r="J211" s="181">
        <f>IF($R211=1,,VLOOKUP($D211,'2-4'!$D$4:$L$103,7))</f>
        <v>0</v>
      </c>
      <c r="K211" s="271">
        <f t="shared" si="19"/>
        <v>0</v>
      </c>
      <c r="L211" s="272">
        <f t="shared" si="20"/>
        <v>0</v>
      </c>
      <c r="M211" s="273">
        <f t="shared" si="21"/>
        <v>0</v>
      </c>
      <c r="N211" s="273">
        <f t="shared" si="22"/>
        <v>0</v>
      </c>
      <c r="O211" s="263">
        <f t="shared" si="23"/>
        <v>0</v>
      </c>
      <c r="P211" s="337">
        <f>IF($R211=1,"",VLOOKUP($D211,'2-4'!$D$4:$L$103,8))</f>
        <v>0</v>
      </c>
      <c r="Q211" s="233">
        <f>IF($R211=1,"",VLOOKUP($D211,'2-4'!$D$4:$L$103,9))</f>
        <v>0</v>
      </c>
      <c r="R211" s="24">
        <f>IF(AND(ISNA(MATCH($D211,'随時②-2'!$D$4:$D$18,0)),ISNA(MATCH($D211,'随時③-2'!$D$4:$D$18,0))),0,1)</f>
        <v>0</v>
      </c>
      <c r="S211" s="61" t="str">
        <f t="shared" si="17"/>
        <v/>
      </c>
      <c r="T211" s="61" t="str">
        <f t="shared" si="18"/>
        <v/>
      </c>
    </row>
    <row r="212" spans="1:20" ht="21.6" hidden="1" customHeight="1" x14ac:dyDescent="0.15">
      <c r="A212" s="323">
        <f>'2-4'!A77</f>
        <v>0</v>
      </c>
      <c r="B212" s="324">
        <f>'2-4'!B77</f>
        <v>0</v>
      </c>
      <c r="C212" s="325">
        <f>'2-4'!C77</f>
        <v>0</v>
      </c>
      <c r="D212" s="209">
        <v>374</v>
      </c>
      <c r="E212" s="269">
        <f>IF($R212=1,"",VLOOKUP($D212,'2-4'!$D$4:$L$103,2))</f>
        <v>0</v>
      </c>
      <c r="F212" s="269">
        <f>IF($R212=1,"取消し",VLOOKUP($D212,'2-4'!$D$4:$L$103,3))</f>
        <v>0</v>
      </c>
      <c r="G212" s="181">
        <f>IF($R212=1,,VLOOKUP($D212,'2-4'!$D$4:$L$103,4))</f>
        <v>0</v>
      </c>
      <c r="H212" s="270">
        <f>IF($R212=1,,VLOOKUP($D212,'2-4'!$D$4:$L$103,5))</f>
        <v>0</v>
      </c>
      <c r="I212" s="270">
        <f>IF($R212=1,,VLOOKUP($D212,'2-4'!$D$4:$L$103,6))</f>
        <v>0</v>
      </c>
      <c r="J212" s="181">
        <f>IF($R212=1,,VLOOKUP($D212,'2-4'!$D$4:$L$103,7))</f>
        <v>0</v>
      </c>
      <c r="K212" s="271">
        <f t="shared" si="19"/>
        <v>0</v>
      </c>
      <c r="L212" s="272">
        <f t="shared" si="20"/>
        <v>0</v>
      </c>
      <c r="M212" s="273">
        <f t="shared" si="21"/>
        <v>0</v>
      </c>
      <c r="N212" s="273">
        <f t="shared" si="22"/>
        <v>0</v>
      </c>
      <c r="O212" s="263">
        <f t="shared" si="23"/>
        <v>0</v>
      </c>
      <c r="P212" s="337">
        <f>IF($R212=1,"",VLOOKUP($D212,'2-4'!$D$4:$L$103,8))</f>
        <v>0</v>
      </c>
      <c r="Q212" s="233">
        <f>IF($R212=1,"",VLOOKUP($D212,'2-4'!$D$4:$L$103,9))</f>
        <v>0</v>
      </c>
      <c r="R212" s="24">
        <f>IF(AND(ISNA(MATCH($D212,'随時②-2'!$D$4:$D$18,0)),ISNA(MATCH($D212,'随時③-2'!$D$4:$D$18,0))),0,1)</f>
        <v>0</v>
      </c>
      <c r="S212" s="61" t="str">
        <f t="shared" si="17"/>
        <v/>
      </c>
      <c r="T212" s="61" t="str">
        <f t="shared" si="18"/>
        <v/>
      </c>
    </row>
    <row r="213" spans="1:20" ht="21.6" hidden="1" customHeight="1" x14ac:dyDescent="0.15">
      <c r="A213" s="323">
        <f>'2-4'!A78</f>
        <v>0</v>
      </c>
      <c r="B213" s="324">
        <f>'2-4'!B78</f>
        <v>0</v>
      </c>
      <c r="C213" s="325">
        <f>'2-4'!C78</f>
        <v>0</v>
      </c>
      <c r="D213" s="209">
        <v>375</v>
      </c>
      <c r="E213" s="269">
        <f>IF($R213=1,"",VLOOKUP($D213,'2-4'!$D$4:$L$103,2))</f>
        <v>0</v>
      </c>
      <c r="F213" s="269">
        <f>IF($R213=1,"取消し",VLOOKUP($D213,'2-4'!$D$4:$L$103,3))</f>
        <v>0</v>
      </c>
      <c r="G213" s="181">
        <f>IF($R213=1,,VLOOKUP($D213,'2-4'!$D$4:$L$103,4))</f>
        <v>0</v>
      </c>
      <c r="H213" s="270">
        <f>IF($R213=1,,VLOOKUP($D213,'2-4'!$D$4:$L$103,5))</f>
        <v>0</v>
      </c>
      <c r="I213" s="270">
        <f>IF($R213=1,,VLOOKUP($D213,'2-4'!$D$4:$L$103,6))</f>
        <v>0</v>
      </c>
      <c r="J213" s="181">
        <f>IF($R213=1,,VLOOKUP($D213,'2-4'!$D$4:$L$103,7))</f>
        <v>0</v>
      </c>
      <c r="K213" s="271">
        <f t="shared" si="19"/>
        <v>0</v>
      </c>
      <c r="L213" s="272">
        <f t="shared" si="20"/>
        <v>0</v>
      </c>
      <c r="M213" s="273">
        <f t="shared" si="21"/>
        <v>0</v>
      </c>
      <c r="N213" s="273">
        <f t="shared" si="22"/>
        <v>0</v>
      </c>
      <c r="O213" s="263">
        <f t="shared" si="23"/>
        <v>0</v>
      </c>
      <c r="P213" s="337">
        <f>IF($R213=1,"",VLOOKUP($D213,'2-4'!$D$4:$L$103,8))</f>
        <v>0</v>
      </c>
      <c r="Q213" s="233">
        <f>IF($R213=1,"",VLOOKUP($D213,'2-4'!$D$4:$L$103,9))</f>
        <v>0</v>
      </c>
      <c r="R213" s="24">
        <f>IF(AND(ISNA(MATCH($D213,'随時②-2'!$D$4:$D$18,0)),ISNA(MATCH($D213,'随時③-2'!$D$4:$D$18,0))),0,1)</f>
        <v>0</v>
      </c>
      <c r="S213" s="61" t="str">
        <f t="shared" si="17"/>
        <v/>
      </c>
      <c r="T213" s="61" t="str">
        <f t="shared" si="18"/>
        <v/>
      </c>
    </row>
    <row r="214" spans="1:20" ht="21.6" hidden="1" customHeight="1" x14ac:dyDescent="0.15">
      <c r="A214" s="323">
        <f>'2-4'!A79</f>
        <v>0</v>
      </c>
      <c r="B214" s="324">
        <f>'2-4'!B79</f>
        <v>0</v>
      </c>
      <c r="C214" s="325">
        <f>'2-4'!C79</f>
        <v>0</v>
      </c>
      <c r="D214" s="209">
        <v>376</v>
      </c>
      <c r="E214" s="269">
        <f>IF($R214=1,"",VLOOKUP($D214,'2-4'!$D$4:$L$103,2))</f>
        <v>0</v>
      </c>
      <c r="F214" s="269">
        <f>IF($R214=1,"取消し",VLOOKUP($D214,'2-4'!$D$4:$L$103,3))</f>
        <v>0</v>
      </c>
      <c r="G214" s="181">
        <f>IF($R214=1,,VLOOKUP($D214,'2-4'!$D$4:$L$103,4))</f>
        <v>0</v>
      </c>
      <c r="H214" s="270">
        <f>IF($R214=1,,VLOOKUP($D214,'2-4'!$D$4:$L$103,5))</f>
        <v>0</v>
      </c>
      <c r="I214" s="270">
        <f>IF($R214=1,,VLOOKUP($D214,'2-4'!$D$4:$L$103,6))</f>
        <v>0</v>
      </c>
      <c r="J214" s="181">
        <f>IF($R214=1,,VLOOKUP($D214,'2-4'!$D$4:$L$103,7))</f>
        <v>0</v>
      </c>
      <c r="K214" s="271">
        <f t="shared" si="19"/>
        <v>0</v>
      </c>
      <c r="L214" s="272">
        <f t="shared" si="20"/>
        <v>0</v>
      </c>
      <c r="M214" s="273">
        <f t="shared" si="21"/>
        <v>0</v>
      </c>
      <c r="N214" s="273">
        <f t="shared" si="22"/>
        <v>0</v>
      </c>
      <c r="O214" s="263">
        <f t="shared" si="23"/>
        <v>0</v>
      </c>
      <c r="P214" s="337">
        <f>IF($R214=1,"",VLOOKUP($D214,'2-4'!$D$4:$L$103,8))</f>
        <v>0</v>
      </c>
      <c r="Q214" s="233">
        <f>IF($R214=1,"",VLOOKUP($D214,'2-4'!$D$4:$L$103,9))</f>
        <v>0</v>
      </c>
      <c r="R214" s="24">
        <f>IF(AND(ISNA(MATCH($D214,'随時②-2'!$D$4:$D$18,0)),ISNA(MATCH($D214,'随時③-2'!$D$4:$D$18,0))),0,1)</f>
        <v>0</v>
      </c>
      <c r="S214" s="61" t="str">
        <f t="shared" si="17"/>
        <v/>
      </c>
      <c r="T214" s="61" t="str">
        <f t="shared" si="18"/>
        <v/>
      </c>
    </row>
    <row r="215" spans="1:20" ht="21.6" hidden="1" customHeight="1" x14ac:dyDescent="0.15">
      <c r="A215" s="323">
        <f>'2-4'!A80</f>
        <v>0</v>
      </c>
      <c r="B215" s="324">
        <f>'2-4'!B80</f>
        <v>0</v>
      </c>
      <c r="C215" s="325">
        <f>'2-4'!C80</f>
        <v>0</v>
      </c>
      <c r="D215" s="209">
        <v>377</v>
      </c>
      <c r="E215" s="269">
        <f>IF($R215=1,"",VLOOKUP($D215,'2-4'!$D$4:$L$103,2))</f>
        <v>0</v>
      </c>
      <c r="F215" s="269">
        <f>IF($R215=1,"取消し",VLOOKUP($D215,'2-4'!$D$4:$L$103,3))</f>
        <v>0</v>
      </c>
      <c r="G215" s="181">
        <f>IF($R215=1,,VLOOKUP($D215,'2-4'!$D$4:$L$103,4))</f>
        <v>0</v>
      </c>
      <c r="H215" s="270">
        <f>IF($R215=1,,VLOOKUP($D215,'2-4'!$D$4:$L$103,5))</f>
        <v>0</v>
      </c>
      <c r="I215" s="270">
        <f>IF($R215=1,,VLOOKUP($D215,'2-4'!$D$4:$L$103,6))</f>
        <v>0</v>
      </c>
      <c r="J215" s="181">
        <f>IF($R215=1,,VLOOKUP($D215,'2-4'!$D$4:$L$103,7))</f>
        <v>0</v>
      </c>
      <c r="K215" s="271">
        <f t="shared" si="19"/>
        <v>0</v>
      </c>
      <c r="L215" s="272">
        <f t="shared" si="20"/>
        <v>0</v>
      </c>
      <c r="M215" s="273">
        <f t="shared" si="21"/>
        <v>0</v>
      </c>
      <c r="N215" s="273">
        <f t="shared" si="22"/>
        <v>0</v>
      </c>
      <c r="O215" s="263">
        <f t="shared" si="23"/>
        <v>0</v>
      </c>
      <c r="P215" s="337">
        <f>IF($R215=1,"",VLOOKUP($D215,'2-4'!$D$4:$L$103,8))</f>
        <v>0</v>
      </c>
      <c r="Q215" s="233">
        <f>IF($R215=1,"",VLOOKUP($D215,'2-4'!$D$4:$L$103,9))</f>
        <v>0</v>
      </c>
      <c r="R215" s="24">
        <f>IF(AND(ISNA(MATCH($D215,'随時②-2'!$D$4:$D$18,0)),ISNA(MATCH($D215,'随時③-2'!$D$4:$D$18,0))),0,1)</f>
        <v>0</v>
      </c>
      <c r="S215" s="61" t="str">
        <f t="shared" si="17"/>
        <v/>
      </c>
      <c r="T215" s="61" t="str">
        <f t="shared" si="18"/>
        <v/>
      </c>
    </row>
    <row r="216" spans="1:20" ht="21.6" hidden="1" customHeight="1" x14ac:dyDescent="0.15">
      <c r="A216" s="323">
        <f>'2-4'!A81</f>
        <v>0</v>
      </c>
      <c r="B216" s="324">
        <f>'2-4'!B81</f>
        <v>0</v>
      </c>
      <c r="C216" s="325">
        <f>'2-4'!C81</f>
        <v>0</v>
      </c>
      <c r="D216" s="209">
        <v>378</v>
      </c>
      <c r="E216" s="269">
        <f>IF($R216=1,"",VLOOKUP($D216,'2-4'!$D$4:$L$103,2))</f>
        <v>0</v>
      </c>
      <c r="F216" s="269">
        <f>IF($R216=1,"取消し",VLOOKUP($D216,'2-4'!$D$4:$L$103,3))</f>
        <v>0</v>
      </c>
      <c r="G216" s="181">
        <f>IF($R216=1,,VLOOKUP($D216,'2-4'!$D$4:$L$103,4))</f>
        <v>0</v>
      </c>
      <c r="H216" s="270">
        <f>IF($R216=1,,VLOOKUP($D216,'2-4'!$D$4:$L$103,5))</f>
        <v>0</v>
      </c>
      <c r="I216" s="270">
        <f>IF($R216=1,,VLOOKUP($D216,'2-4'!$D$4:$L$103,6))</f>
        <v>0</v>
      </c>
      <c r="J216" s="181">
        <f>IF($R216=1,,VLOOKUP($D216,'2-4'!$D$4:$L$103,7))</f>
        <v>0</v>
      </c>
      <c r="K216" s="271">
        <f t="shared" si="19"/>
        <v>0</v>
      </c>
      <c r="L216" s="272">
        <f t="shared" si="20"/>
        <v>0</v>
      </c>
      <c r="M216" s="273">
        <f t="shared" si="21"/>
        <v>0</v>
      </c>
      <c r="N216" s="273">
        <f t="shared" si="22"/>
        <v>0</v>
      </c>
      <c r="O216" s="263">
        <f t="shared" si="23"/>
        <v>0</v>
      </c>
      <c r="P216" s="337">
        <f>IF($R216=1,"",VLOOKUP($D216,'2-4'!$D$4:$L$103,8))</f>
        <v>0</v>
      </c>
      <c r="Q216" s="233">
        <f>IF($R216=1,"",VLOOKUP($D216,'2-4'!$D$4:$L$103,9))</f>
        <v>0</v>
      </c>
      <c r="R216" s="24">
        <f>IF(AND(ISNA(MATCH($D216,'随時②-2'!$D$4:$D$18,0)),ISNA(MATCH($D216,'随時③-2'!$D$4:$D$18,0))),0,1)</f>
        <v>0</v>
      </c>
      <c r="S216" s="61" t="str">
        <f t="shared" si="17"/>
        <v/>
      </c>
      <c r="T216" s="61" t="str">
        <f t="shared" si="18"/>
        <v/>
      </c>
    </row>
    <row r="217" spans="1:20" ht="21.6" hidden="1" customHeight="1" x14ac:dyDescent="0.15">
      <c r="A217" s="323">
        <f>'2-4'!A82</f>
        <v>0</v>
      </c>
      <c r="B217" s="324">
        <f>'2-4'!B82</f>
        <v>0</v>
      </c>
      <c r="C217" s="325">
        <f>'2-4'!C82</f>
        <v>0</v>
      </c>
      <c r="D217" s="209">
        <v>379</v>
      </c>
      <c r="E217" s="269">
        <f>IF($R217=1,"",VLOOKUP($D217,'2-4'!$D$4:$L$103,2))</f>
        <v>0</v>
      </c>
      <c r="F217" s="269">
        <f>IF($R217=1,"取消し",VLOOKUP($D217,'2-4'!$D$4:$L$103,3))</f>
        <v>0</v>
      </c>
      <c r="G217" s="181">
        <f>IF($R217=1,,VLOOKUP($D217,'2-4'!$D$4:$L$103,4))</f>
        <v>0</v>
      </c>
      <c r="H217" s="270">
        <f>IF($R217=1,,VLOOKUP($D217,'2-4'!$D$4:$L$103,5))</f>
        <v>0</v>
      </c>
      <c r="I217" s="270">
        <f>IF($R217=1,,VLOOKUP($D217,'2-4'!$D$4:$L$103,6))</f>
        <v>0</v>
      </c>
      <c r="J217" s="181">
        <f>IF($R217=1,,VLOOKUP($D217,'2-4'!$D$4:$L$103,7))</f>
        <v>0</v>
      </c>
      <c r="K217" s="271">
        <f t="shared" si="19"/>
        <v>0</v>
      </c>
      <c r="L217" s="272">
        <f t="shared" si="20"/>
        <v>0</v>
      </c>
      <c r="M217" s="273">
        <f t="shared" si="21"/>
        <v>0</v>
      </c>
      <c r="N217" s="273">
        <f t="shared" si="22"/>
        <v>0</v>
      </c>
      <c r="O217" s="263">
        <f t="shared" si="23"/>
        <v>0</v>
      </c>
      <c r="P217" s="337">
        <f>IF($R217=1,"",VLOOKUP($D217,'2-4'!$D$4:$L$103,8))</f>
        <v>0</v>
      </c>
      <c r="Q217" s="233">
        <f>IF($R217=1,"",VLOOKUP($D217,'2-4'!$D$4:$L$103,9))</f>
        <v>0</v>
      </c>
      <c r="R217" s="24">
        <f>IF(AND(ISNA(MATCH($D217,'随時②-2'!$D$4:$D$18,0)),ISNA(MATCH($D217,'随時③-2'!$D$4:$D$18,0))),0,1)</f>
        <v>0</v>
      </c>
      <c r="S217" s="61" t="str">
        <f t="shared" si="17"/>
        <v/>
      </c>
      <c r="T217" s="61" t="str">
        <f t="shared" si="18"/>
        <v/>
      </c>
    </row>
    <row r="218" spans="1:20" ht="21.6" hidden="1" customHeight="1" x14ac:dyDescent="0.15">
      <c r="A218" s="323">
        <f>'2-4'!A83</f>
        <v>0</v>
      </c>
      <c r="B218" s="324">
        <f>'2-4'!B83</f>
        <v>0</v>
      </c>
      <c r="C218" s="325">
        <f>'2-4'!C83</f>
        <v>0</v>
      </c>
      <c r="D218" s="209">
        <v>380</v>
      </c>
      <c r="E218" s="269">
        <f>IF($R218=1,"",VLOOKUP($D218,'2-4'!$D$4:$L$103,2))</f>
        <v>0</v>
      </c>
      <c r="F218" s="269">
        <f>IF($R218=1,"取消し",VLOOKUP($D218,'2-4'!$D$4:$L$103,3))</f>
        <v>0</v>
      </c>
      <c r="G218" s="181">
        <f>IF($R218=1,,VLOOKUP($D218,'2-4'!$D$4:$L$103,4))</f>
        <v>0</v>
      </c>
      <c r="H218" s="270">
        <f>IF($R218=1,,VLOOKUP($D218,'2-4'!$D$4:$L$103,5))</f>
        <v>0</v>
      </c>
      <c r="I218" s="270">
        <f>IF($R218=1,,VLOOKUP($D218,'2-4'!$D$4:$L$103,6))</f>
        <v>0</v>
      </c>
      <c r="J218" s="181">
        <f>IF($R218=1,,VLOOKUP($D218,'2-4'!$D$4:$L$103,7))</f>
        <v>0</v>
      </c>
      <c r="K218" s="271">
        <f t="shared" si="19"/>
        <v>0</v>
      </c>
      <c r="L218" s="272">
        <f t="shared" si="20"/>
        <v>0</v>
      </c>
      <c r="M218" s="273">
        <f t="shared" si="21"/>
        <v>0</v>
      </c>
      <c r="N218" s="273">
        <f t="shared" si="22"/>
        <v>0</v>
      </c>
      <c r="O218" s="263">
        <f t="shared" si="23"/>
        <v>0</v>
      </c>
      <c r="P218" s="337">
        <f>IF($R218=1,"",VLOOKUP($D218,'2-4'!$D$4:$L$103,8))</f>
        <v>0</v>
      </c>
      <c r="Q218" s="233">
        <f>IF($R218=1,"",VLOOKUP($D218,'2-4'!$D$4:$L$103,9))</f>
        <v>0</v>
      </c>
      <c r="R218" s="24">
        <f>IF(AND(ISNA(MATCH($D218,'随時②-2'!$D$4:$D$18,0)),ISNA(MATCH($D218,'随時③-2'!$D$4:$D$18,0))),0,1)</f>
        <v>0</v>
      </c>
      <c r="S218" s="61" t="str">
        <f t="shared" si="17"/>
        <v/>
      </c>
      <c r="T218" s="61" t="str">
        <f t="shared" si="18"/>
        <v/>
      </c>
    </row>
    <row r="219" spans="1:20" ht="21.6" hidden="1" customHeight="1" x14ac:dyDescent="0.15">
      <c r="A219" s="323">
        <f>'2-4'!A84</f>
        <v>0</v>
      </c>
      <c r="B219" s="324">
        <f>'2-4'!B84</f>
        <v>0</v>
      </c>
      <c r="C219" s="325">
        <f>'2-4'!C84</f>
        <v>0</v>
      </c>
      <c r="D219" s="209">
        <v>381</v>
      </c>
      <c r="E219" s="269">
        <f>IF($R219=1,"",VLOOKUP($D219,'2-4'!$D$4:$L$103,2))</f>
        <v>0</v>
      </c>
      <c r="F219" s="269">
        <f>IF($R219=1,"取消し",VLOOKUP($D219,'2-4'!$D$4:$L$103,3))</f>
        <v>0</v>
      </c>
      <c r="G219" s="181">
        <f>IF($R219=1,,VLOOKUP($D219,'2-4'!$D$4:$L$103,4))</f>
        <v>0</v>
      </c>
      <c r="H219" s="270">
        <f>IF($R219=1,,VLOOKUP($D219,'2-4'!$D$4:$L$103,5))</f>
        <v>0</v>
      </c>
      <c r="I219" s="270">
        <f>IF($R219=1,,VLOOKUP($D219,'2-4'!$D$4:$L$103,6))</f>
        <v>0</v>
      </c>
      <c r="J219" s="181">
        <f>IF($R219=1,,VLOOKUP($D219,'2-4'!$D$4:$L$103,7))</f>
        <v>0</v>
      </c>
      <c r="K219" s="271">
        <f t="shared" si="19"/>
        <v>0</v>
      </c>
      <c r="L219" s="272">
        <f t="shared" si="20"/>
        <v>0</v>
      </c>
      <c r="M219" s="273">
        <f t="shared" si="21"/>
        <v>0</v>
      </c>
      <c r="N219" s="273">
        <f t="shared" si="22"/>
        <v>0</v>
      </c>
      <c r="O219" s="263">
        <f t="shared" si="23"/>
        <v>0</v>
      </c>
      <c r="P219" s="337">
        <f>IF($R219=1,"",VLOOKUP($D219,'2-4'!$D$4:$L$103,8))</f>
        <v>0</v>
      </c>
      <c r="Q219" s="233">
        <f>IF($R219=1,"",VLOOKUP($D219,'2-4'!$D$4:$L$103,9))</f>
        <v>0</v>
      </c>
      <c r="R219" s="24">
        <f>IF(AND(ISNA(MATCH($D219,'随時②-2'!$D$4:$D$18,0)),ISNA(MATCH($D219,'随時③-2'!$D$4:$D$18,0))),0,1)</f>
        <v>0</v>
      </c>
      <c r="S219" s="61" t="str">
        <f t="shared" si="17"/>
        <v/>
      </c>
      <c r="T219" s="61" t="str">
        <f t="shared" si="18"/>
        <v/>
      </c>
    </row>
    <row r="220" spans="1:20" ht="21.6" hidden="1" customHeight="1" x14ac:dyDescent="0.15">
      <c r="A220" s="323">
        <f>'2-4'!A85</f>
        <v>0</v>
      </c>
      <c r="B220" s="324">
        <f>'2-4'!B85</f>
        <v>0</v>
      </c>
      <c r="C220" s="325">
        <f>'2-4'!C85</f>
        <v>0</v>
      </c>
      <c r="D220" s="209">
        <v>382</v>
      </c>
      <c r="E220" s="269">
        <f>IF($R220=1,"",VLOOKUP($D220,'2-4'!$D$4:$L$103,2))</f>
        <v>0</v>
      </c>
      <c r="F220" s="269">
        <f>IF($R220=1,"取消し",VLOOKUP($D220,'2-4'!$D$4:$L$103,3))</f>
        <v>0</v>
      </c>
      <c r="G220" s="181">
        <f>IF($R220=1,,VLOOKUP($D220,'2-4'!$D$4:$L$103,4))</f>
        <v>0</v>
      </c>
      <c r="H220" s="270">
        <f>IF($R220=1,,VLOOKUP($D220,'2-4'!$D$4:$L$103,5))</f>
        <v>0</v>
      </c>
      <c r="I220" s="270">
        <f>IF($R220=1,,VLOOKUP($D220,'2-4'!$D$4:$L$103,6))</f>
        <v>0</v>
      </c>
      <c r="J220" s="181">
        <f>IF($R220=1,,VLOOKUP($D220,'2-4'!$D$4:$L$103,7))</f>
        <v>0</v>
      </c>
      <c r="K220" s="271">
        <f t="shared" si="19"/>
        <v>0</v>
      </c>
      <c r="L220" s="272">
        <f t="shared" si="20"/>
        <v>0</v>
      </c>
      <c r="M220" s="273">
        <f t="shared" si="21"/>
        <v>0</v>
      </c>
      <c r="N220" s="273">
        <f t="shared" si="22"/>
        <v>0</v>
      </c>
      <c r="O220" s="263">
        <f t="shared" si="23"/>
        <v>0</v>
      </c>
      <c r="P220" s="337">
        <f>IF($R220=1,"",VLOOKUP($D220,'2-4'!$D$4:$L$103,8))</f>
        <v>0</v>
      </c>
      <c r="Q220" s="233">
        <f>IF($R220=1,"",VLOOKUP($D220,'2-4'!$D$4:$L$103,9))</f>
        <v>0</v>
      </c>
      <c r="R220" s="24">
        <f>IF(AND(ISNA(MATCH($D220,'随時②-2'!$D$4:$D$18,0)),ISNA(MATCH($D220,'随時③-2'!$D$4:$D$18,0))),0,1)</f>
        <v>0</v>
      </c>
      <c r="S220" s="61" t="str">
        <f t="shared" si="17"/>
        <v/>
      </c>
      <c r="T220" s="61" t="str">
        <f t="shared" si="18"/>
        <v/>
      </c>
    </row>
    <row r="221" spans="1:20" ht="21.6" hidden="1" customHeight="1" x14ac:dyDescent="0.15">
      <c r="A221" s="323">
        <f>'2-4'!A86</f>
        <v>0</v>
      </c>
      <c r="B221" s="324">
        <f>'2-4'!B86</f>
        <v>0</v>
      </c>
      <c r="C221" s="325">
        <f>'2-4'!C86</f>
        <v>0</v>
      </c>
      <c r="D221" s="209">
        <v>383</v>
      </c>
      <c r="E221" s="269">
        <f>IF($R221=1,"",VLOOKUP($D221,'2-4'!$D$4:$L$103,2))</f>
        <v>0</v>
      </c>
      <c r="F221" s="269">
        <f>IF($R221=1,"取消し",VLOOKUP($D221,'2-4'!$D$4:$L$103,3))</f>
        <v>0</v>
      </c>
      <c r="G221" s="181">
        <f>IF($R221=1,,VLOOKUP($D221,'2-4'!$D$4:$L$103,4))</f>
        <v>0</v>
      </c>
      <c r="H221" s="270">
        <f>IF($R221=1,,VLOOKUP($D221,'2-4'!$D$4:$L$103,5))</f>
        <v>0</v>
      </c>
      <c r="I221" s="270">
        <f>IF($R221=1,,VLOOKUP($D221,'2-4'!$D$4:$L$103,6))</f>
        <v>0</v>
      </c>
      <c r="J221" s="181">
        <f>IF($R221=1,,VLOOKUP($D221,'2-4'!$D$4:$L$103,7))</f>
        <v>0</v>
      </c>
      <c r="K221" s="271">
        <f t="shared" si="19"/>
        <v>0</v>
      </c>
      <c r="L221" s="272">
        <f t="shared" si="20"/>
        <v>0</v>
      </c>
      <c r="M221" s="273">
        <f t="shared" si="21"/>
        <v>0</v>
      </c>
      <c r="N221" s="273">
        <f t="shared" si="22"/>
        <v>0</v>
      </c>
      <c r="O221" s="263">
        <f t="shared" si="23"/>
        <v>0</v>
      </c>
      <c r="P221" s="337">
        <f>IF($R221=1,"",VLOOKUP($D221,'2-4'!$D$4:$L$103,8))</f>
        <v>0</v>
      </c>
      <c r="Q221" s="233">
        <f>IF($R221=1,"",VLOOKUP($D221,'2-4'!$D$4:$L$103,9))</f>
        <v>0</v>
      </c>
      <c r="R221" s="24">
        <f>IF(AND(ISNA(MATCH($D221,'随時②-2'!$D$4:$D$18,0)),ISNA(MATCH($D221,'随時③-2'!$D$4:$D$18,0))),0,1)</f>
        <v>0</v>
      </c>
      <c r="S221" s="61" t="str">
        <f t="shared" si="17"/>
        <v/>
      </c>
      <c r="T221" s="61" t="str">
        <f t="shared" si="18"/>
        <v/>
      </c>
    </row>
    <row r="222" spans="1:20" ht="21.6" hidden="1" customHeight="1" x14ac:dyDescent="0.15">
      <c r="A222" s="323">
        <f>'2-4'!A87</f>
        <v>0</v>
      </c>
      <c r="B222" s="324">
        <f>'2-4'!B87</f>
        <v>0</v>
      </c>
      <c r="C222" s="325">
        <f>'2-4'!C87</f>
        <v>0</v>
      </c>
      <c r="D222" s="209">
        <v>384</v>
      </c>
      <c r="E222" s="269">
        <f>IF($R222=1,"",VLOOKUP($D222,'2-4'!$D$4:$L$103,2))</f>
        <v>0</v>
      </c>
      <c r="F222" s="269">
        <f>IF($R222=1,"取消し",VLOOKUP($D222,'2-4'!$D$4:$L$103,3))</f>
        <v>0</v>
      </c>
      <c r="G222" s="181">
        <f>IF($R222=1,,VLOOKUP($D222,'2-4'!$D$4:$L$103,4))</f>
        <v>0</v>
      </c>
      <c r="H222" s="270">
        <f>IF($R222=1,,VLOOKUP($D222,'2-4'!$D$4:$L$103,5))</f>
        <v>0</v>
      </c>
      <c r="I222" s="270">
        <f>IF($R222=1,,VLOOKUP($D222,'2-4'!$D$4:$L$103,6))</f>
        <v>0</v>
      </c>
      <c r="J222" s="181">
        <f>IF($R222=1,,VLOOKUP($D222,'2-4'!$D$4:$L$103,7))</f>
        <v>0</v>
      </c>
      <c r="K222" s="271">
        <f t="shared" si="19"/>
        <v>0</v>
      </c>
      <c r="L222" s="272">
        <f t="shared" si="20"/>
        <v>0</v>
      </c>
      <c r="M222" s="273">
        <f t="shared" si="21"/>
        <v>0</v>
      </c>
      <c r="N222" s="273">
        <f t="shared" si="22"/>
        <v>0</v>
      </c>
      <c r="O222" s="263">
        <f t="shared" si="23"/>
        <v>0</v>
      </c>
      <c r="P222" s="337">
        <f>IF($R222=1,"",VLOOKUP($D222,'2-4'!$D$4:$L$103,8))</f>
        <v>0</v>
      </c>
      <c r="Q222" s="233">
        <f>IF($R222=1,"",VLOOKUP($D222,'2-4'!$D$4:$L$103,9))</f>
        <v>0</v>
      </c>
      <c r="R222" s="24">
        <f>IF(AND(ISNA(MATCH($D222,'随時②-2'!$D$4:$D$18,0)),ISNA(MATCH($D222,'随時③-2'!$D$4:$D$18,0))),0,1)</f>
        <v>0</v>
      </c>
      <c r="S222" s="61" t="str">
        <f t="shared" si="17"/>
        <v/>
      </c>
      <c r="T222" s="61" t="str">
        <f t="shared" si="18"/>
        <v/>
      </c>
    </row>
    <row r="223" spans="1:20" ht="21.6" hidden="1" customHeight="1" x14ac:dyDescent="0.15">
      <c r="A223" s="323">
        <f>'2-4'!A88</f>
        <v>0</v>
      </c>
      <c r="B223" s="324">
        <f>'2-4'!B88</f>
        <v>0</v>
      </c>
      <c r="C223" s="325">
        <f>'2-4'!C88</f>
        <v>0</v>
      </c>
      <c r="D223" s="209">
        <v>385</v>
      </c>
      <c r="E223" s="269">
        <f>IF($R223=1,"",VLOOKUP($D223,'2-4'!$D$4:$L$103,2))</f>
        <v>0</v>
      </c>
      <c r="F223" s="269">
        <f>IF($R223=1,"取消し",VLOOKUP($D223,'2-4'!$D$4:$L$103,3))</f>
        <v>0</v>
      </c>
      <c r="G223" s="181">
        <f>IF($R223=1,,VLOOKUP($D223,'2-4'!$D$4:$L$103,4))</f>
        <v>0</v>
      </c>
      <c r="H223" s="270">
        <f>IF($R223=1,,VLOOKUP($D223,'2-4'!$D$4:$L$103,5))</f>
        <v>0</v>
      </c>
      <c r="I223" s="270">
        <f>IF($R223=1,,VLOOKUP($D223,'2-4'!$D$4:$L$103,6))</f>
        <v>0</v>
      </c>
      <c r="J223" s="181">
        <f>IF($R223=1,,VLOOKUP($D223,'2-4'!$D$4:$L$103,7))</f>
        <v>0</v>
      </c>
      <c r="K223" s="271">
        <f t="shared" si="19"/>
        <v>0</v>
      </c>
      <c r="L223" s="272">
        <f t="shared" si="20"/>
        <v>0</v>
      </c>
      <c r="M223" s="273">
        <f t="shared" si="21"/>
        <v>0</v>
      </c>
      <c r="N223" s="273">
        <f t="shared" si="22"/>
        <v>0</v>
      </c>
      <c r="O223" s="263">
        <f t="shared" si="23"/>
        <v>0</v>
      </c>
      <c r="P223" s="337">
        <f>IF($R223=1,"",VLOOKUP($D223,'2-4'!$D$4:$L$103,8))</f>
        <v>0</v>
      </c>
      <c r="Q223" s="233">
        <f>IF($R223=1,"",VLOOKUP($D223,'2-4'!$D$4:$L$103,9))</f>
        <v>0</v>
      </c>
      <c r="R223" s="24">
        <f>IF(AND(ISNA(MATCH($D223,'随時②-2'!$D$4:$D$18,0)),ISNA(MATCH($D223,'随時③-2'!$D$4:$D$18,0))),0,1)</f>
        <v>0</v>
      </c>
      <c r="S223" s="61" t="str">
        <f t="shared" si="17"/>
        <v/>
      </c>
      <c r="T223" s="61" t="str">
        <f t="shared" si="18"/>
        <v/>
      </c>
    </row>
    <row r="224" spans="1:20" ht="21.6" hidden="1" customHeight="1" x14ac:dyDescent="0.15">
      <c r="A224" s="323">
        <f>'2-4'!A89</f>
        <v>0</v>
      </c>
      <c r="B224" s="324">
        <f>'2-4'!B89</f>
        <v>0</v>
      </c>
      <c r="C224" s="325">
        <f>'2-4'!C89</f>
        <v>0</v>
      </c>
      <c r="D224" s="209">
        <v>386</v>
      </c>
      <c r="E224" s="269">
        <f>IF($R224=1,"",VLOOKUP($D224,'2-4'!$D$4:$L$103,2))</f>
        <v>0</v>
      </c>
      <c r="F224" s="269">
        <f>IF($R224=1,"取消し",VLOOKUP($D224,'2-4'!$D$4:$L$103,3))</f>
        <v>0</v>
      </c>
      <c r="G224" s="181">
        <f>IF($R224=1,,VLOOKUP($D224,'2-4'!$D$4:$L$103,4))</f>
        <v>0</v>
      </c>
      <c r="H224" s="270">
        <f>IF($R224=1,,VLOOKUP($D224,'2-4'!$D$4:$L$103,5))</f>
        <v>0</v>
      </c>
      <c r="I224" s="270">
        <f>IF($R224=1,,VLOOKUP($D224,'2-4'!$D$4:$L$103,6))</f>
        <v>0</v>
      </c>
      <c r="J224" s="181">
        <f>IF($R224=1,,VLOOKUP($D224,'2-4'!$D$4:$L$103,7))</f>
        <v>0</v>
      </c>
      <c r="K224" s="271">
        <f t="shared" si="19"/>
        <v>0</v>
      </c>
      <c r="L224" s="272">
        <f t="shared" si="20"/>
        <v>0</v>
      </c>
      <c r="M224" s="273">
        <f t="shared" si="21"/>
        <v>0</v>
      </c>
      <c r="N224" s="273">
        <f t="shared" si="22"/>
        <v>0</v>
      </c>
      <c r="O224" s="263">
        <f t="shared" si="23"/>
        <v>0</v>
      </c>
      <c r="P224" s="337">
        <f>IF($R224=1,"",VLOOKUP($D224,'2-4'!$D$4:$L$103,8))</f>
        <v>0</v>
      </c>
      <c r="Q224" s="233">
        <f>IF($R224=1,"",VLOOKUP($D224,'2-4'!$D$4:$L$103,9))</f>
        <v>0</v>
      </c>
      <c r="R224" s="24">
        <f>IF(AND(ISNA(MATCH($D224,'随時②-2'!$D$4:$D$18,0)),ISNA(MATCH($D224,'随時③-2'!$D$4:$D$18,0))),0,1)</f>
        <v>0</v>
      </c>
      <c r="S224" s="61" t="str">
        <f t="shared" si="17"/>
        <v/>
      </c>
      <c r="T224" s="61" t="str">
        <f t="shared" si="18"/>
        <v/>
      </c>
    </row>
    <row r="225" spans="1:20" ht="21.6" hidden="1" customHeight="1" x14ac:dyDescent="0.15">
      <c r="A225" s="323">
        <f>'2-4'!A90</f>
        <v>0</v>
      </c>
      <c r="B225" s="324">
        <f>'2-4'!B90</f>
        <v>0</v>
      </c>
      <c r="C225" s="325">
        <f>'2-4'!C90</f>
        <v>0</v>
      </c>
      <c r="D225" s="209">
        <v>387</v>
      </c>
      <c r="E225" s="269">
        <f>IF($R225=1,"",VLOOKUP($D225,'2-4'!$D$4:$L$103,2))</f>
        <v>0</v>
      </c>
      <c r="F225" s="269">
        <f>IF($R225=1,"取消し",VLOOKUP($D225,'2-4'!$D$4:$L$103,3))</f>
        <v>0</v>
      </c>
      <c r="G225" s="181">
        <f>IF($R225=1,,VLOOKUP($D225,'2-4'!$D$4:$L$103,4))</f>
        <v>0</v>
      </c>
      <c r="H225" s="270">
        <f>IF($R225=1,,VLOOKUP($D225,'2-4'!$D$4:$L$103,5))</f>
        <v>0</v>
      </c>
      <c r="I225" s="270">
        <f>IF($R225=1,,VLOOKUP($D225,'2-4'!$D$4:$L$103,6))</f>
        <v>0</v>
      </c>
      <c r="J225" s="181">
        <f>IF($R225=1,,VLOOKUP($D225,'2-4'!$D$4:$L$103,7))</f>
        <v>0</v>
      </c>
      <c r="K225" s="271">
        <f t="shared" si="19"/>
        <v>0</v>
      </c>
      <c r="L225" s="272">
        <f t="shared" si="20"/>
        <v>0</v>
      </c>
      <c r="M225" s="273">
        <f t="shared" si="21"/>
        <v>0</v>
      </c>
      <c r="N225" s="273">
        <f t="shared" si="22"/>
        <v>0</v>
      </c>
      <c r="O225" s="263">
        <f t="shared" si="23"/>
        <v>0</v>
      </c>
      <c r="P225" s="337">
        <f>IF($R225=1,"",VLOOKUP($D225,'2-4'!$D$4:$L$103,8))</f>
        <v>0</v>
      </c>
      <c r="Q225" s="233">
        <f>IF($R225=1,"",VLOOKUP($D225,'2-4'!$D$4:$L$103,9))</f>
        <v>0</v>
      </c>
      <c r="R225" s="24">
        <f>IF(AND(ISNA(MATCH($D225,'随時②-2'!$D$4:$D$18,0)),ISNA(MATCH($D225,'随時③-2'!$D$4:$D$18,0))),0,1)</f>
        <v>0</v>
      </c>
      <c r="S225" s="61" t="str">
        <f t="shared" si="17"/>
        <v/>
      </c>
      <c r="T225" s="61" t="str">
        <f t="shared" si="18"/>
        <v/>
      </c>
    </row>
    <row r="226" spans="1:20" ht="21.6" hidden="1" customHeight="1" x14ac:dyDescent="0.15">
      <c r="A226" s="323">
        <f>'2-4'!A91</f>
        <v>0</v>
      </c>
      <c r="B226" s="324">
        <f>'2-4'!B91</f>
        <v>0</v>
      </c>
      <c r="C226" s="325">
        <f>'2-4'!C91</f>
        <v>0</v>
      </c>
      <c r="D226" s="209">
        <v>388</v>
      </c>
      <c r="E226" s="269">
        <f>IF($R226=1,"",VLOOKUP($D226,'2-4'!$D$4:$L$103,2))</f>
        <v>0</v>
      </c>
      <c r="F226" s="269">
        <f>IF($R226=1,"取消し",VLOOKUP($D226,'2-4'!$D$4:$L$103,3))</f>
        <v>0</v>
      </c>
      <c r="G226" s="181">
        <f>IF($R226=1,,VLOOKUP($D226,'2-4'!$D$4:$L$103,4))</f>
        <v>0</v>
      </c>
      <c r="H226" s="270">
        <f>IF($R226=1,,VLOOKUP($D226,'2-4'!$D$4:$L$103,5))</f>
        <v>0</v>
      </c>
      <c r="I226" s="270">
        <f>IF($R226=1,,VLOOKUP($D226,'2-4'!$D$4:$L$103,6))</f>
        <v>0</v>
      </c>
      <c r="J226" s="181">
        <f>IF($R226=1,,VLOOKUP($D226,'2-4'!$D$4:$L$103,7))</f>
        <v>0</v>
      </c>
      <c r="K226" s="271">
        <f t="shared" si="19"/>
        <v>0</v>
      </c>
      <c r="L226" s="272">
        <f t="shared" si="20"/>
        <v>0</v>
      </c>
      <c r="M226" s="273">
        <f t="shared" si="21"/>
        <v>0</v>
      </c>
      <c r="N226" s="273">
        <f t="shared" si="22"/>
        <v>0</v>
      </c>
      <c r="O226" s="263">
        <f t="shared" si="23"/>
        <v>0</v>
      </c>
      <c r="P226" s="337">
        <f>IF($R226=1,"",VLOOKUP($D226,'2-4'!$D$4:$L$103,8))</f>
        <v>0</v>
      </c>
      <c r="Q226" s="233">
        <f>IF($R226=1,"",VLOOKUP($D226,'2-4'!$D$4:$L$103,9))</f>
        <v>0</v>
      </c>
      <c r="R226" s="24">
        <f>IF(AND(ISNA(MATCH($D226,'随時②-2'!$D$4:$D$18,0)),ISNA(MATCH($D226,'随時③-2'!$D$4:$D$18,0))),0,1)</f>
        <v>0</v>
      </c>
      <c r="S226" s="61" t="str">
        <f t="shared" si="17"/>
        <v/>
      </c>
      <c r="T226" s="61" t="str">
        <f t="shared" si="18"/>
        <v/>
      </c>
    </row>
    <row r="227" spans="1:20" ht="21.6" hidden="1" customHeight="1" x14ac:dyDescent="0.15">
      <c r="A227" s="323">
        <f>'2-4'!A92</f>
        <v>0</v>
      </c>
      <c r="B227" s="324">
        <f>'2-4'!B92</f>
        <v>0</v>
      </c>
      <c r="C227" s="325">
        <f>'2-4'!C92</f>
        <v>0</v>
      </c>
      <c r="D227" s="209">
        <v>389</v>
      </c>
      <c r="E227" s="269">
        <f>IF($R227=1,"",VLOOKUP($D227,'2-4'!$D$4:$L$103,2))</f>
        <v>0</v>
      </c>
      <c r="F227" s="269">
        <f>IF($R227=1,"取消し",VLOOKUP($D227,'2-4'!$D$4:$L$103,3))</f>
        <v>0</v>
      </c>
      <c r="G227" s="181">
        <f>IF($R227=1,,VLOOKUP($D227,'2-4'!$D$4:$L$103,4))</f>
        <v>0</v>
      </c>
      <c r="H227" s="270">
        <f>IF($R227=1,,VLOOKUP($D227,'2-4'!$D$4:$L$103,5))</f>
        <v>0</v>
      </c>
      <c r="I227" s="270">
        <f>IF($R227=1,,VLOOKUP($D227,'2-4'!$D$4:$L$103,6))</f>
        <v>0</v>
      </c>
      <c r="J227" s="181">
        <f>IF($R227=1,,VLOOKUP($D227,'2-4'!$D$4:$L$103,7))</f>
        <v>0</v>
      </c>
      <c r="K227" s="271">
        <f t="shared" si="19"/>
        <v>0</v>
      </c>
      <c r="L227" s="272">
        <f t="shared" si="20"/>
        <v>0</v>
      </c>
      <c r="M227" s="273">
        <f t="shared" si="21"/>
        <v>0</v>
      </c>
      <c r="N227" s="273">
        <f t="shared" si="22"/>
        <v>0</v>
      </c>
      <c r="O227" s="263">
        <f t="shared" si="23"/>
        <v>0</v>
      </c>
      <c r="P227" s="337">
        <f>IF($R227=1,"",VLOOKUP($D227,'2-4'!$D$4:$L$103,8))</f>
        <v>0</v>
      </c>
      <c r="Q227" s="233">
        <f>IF($R227=1,"",VLOOKUP($D227,'2-4'!$D$4:$L$103,9))</f>
        <v>0</v>
      </c>
      <c r="R227" s="24">
        <f>IF(AND(ISNA(MATCH($D227,'随時②-2'!$D$4:$D$18,0)),ISNA(MATCH($D227,'随時③-2'!$D$4:$D$18,0))),0,1)</f>
        <v>0</v>
      </c>
      <c r="S227" s="61" t="str">
        <f t="shared" si="17"/>
        <v/>
      </c>
      <c r="T227" s="61" t="str">
        <f t="shared" si="18"/>
        <v/>
      </c>
    </row>
    <row r="228" spans="1:20" ht="21.6" hidden="1" customHeight="1" x14ac:dyDescent="0.15">
      <c r="A228" s="323">
        <f>'2-4'!A93</f>
        <v>0</v>
      </c>
      <c r="B228" s="324">
        <f>'2-4'!B93</f>
        <v>0</v>
      </c>
      <c r="C228" s="325">
        <f>'2-4'!C93</f>
        <v>0</v>
      </c>
      <c r="D228" s="209">
        <v>390</v>
      </c>
      <c r="E228" s="269">
        <f>IF($R228=1,"",VLOOKUP($D228,'2-4'!$D$4:$L$103,2))</f>
        <v>0</v>
      </c>
      <c r="F228" s="269">
        <f>IF($R228=1,"取消し",VLOOKUP($D228,'2-4'!$D$4:$L$103,3))</f>
        <v>0</v>
      </c>
      <c r="G228" s="181">
        <f>IF($R228=1,,VLOOKUP($D228,'2-4'!$D$4:$L$103,4))</f>
        <v>0</v>
      </c>
      <c r="H228" s="270">
        <f>IF($R228=1,,VLOOKUP($D228,'2-4'!$D$4:$L$103,5))</f>
        <v>0</v>
      </c>
      <c r="I228" s="270">
        <f>IF($R228=1,,VLOOKUP($D228,'2-4'!$D$4:$L$103,6))</f>
        <v>0</v>
      </c>
      <c r="J228" s="181">
        <f>IF($R228=1,,VLOOKUP($D228,'2-4'!$D$4:$L$103,7))</f>
        <v>0</v>
      </c>
      <c r="K228" s="271">
        <f t="shared" si="19"/>
        <v>0</v>
      </c>
      <c r="L228" s="272">
        <f t="shared" si="20"/>
        <v>0</v>
      </c>
      <c r="M228" s="273">
        <f t="shared" si="21"/>
        <v>0</v>
      </c>
      <c r="N228" s="273">
        <f t="shared" si="22"/>
        <v>0</v>
      </c>
      <c r="O228" s="263">
        <f t="shared" si="23"/>
        <v>0</v>
      </c>
      <c r="P228" s="337">
        <f>IF($R228=1,"",VLOOKUP($D228,'2-4'!$D$4:$L$103,8))</f>
        <v>0</v>
      </c>
      <c r="Q228" s="233">
        <f>IF($R228=1,"",VLOOKUP($D228,'2-4'!$D$4:$L$103,9))</f>
        <v>0</v>
      </c>
      <c r="R228" s="24">
        <f>IF(AND(ISNA(MATCH($D228,'随時②-2'!$D$4:$D$18,0)),ISNA(MATCH($D228,'随時③-2'!$D$4:$D$18,0))),0,1)</f>
        <v>0</v>
      </c>
      <c r="S228" s="61" t="str">
        <f t="shared" si="17"/>
        <v/>
      </c>
      <c r="T228" s="61" t="str">
        <f t="shared" si="18"/>
        <v/>
      </c>
    </row>
    <row r="229" spans="1:20" ht="21.6" hidden="1" customHeight="1" x14ac:dyDescent="0.15">
      <c r="A229" s="323">
        <f>'2-4'!A94</f>
        <v>0</v>
      </c>
      <c r="B229" s="324">
        <f>'2-4'!B94</f>
        <v>0</v>
      </c>
      <c r="C229" s="325">
        <f>'2-4'!C94</f>
        <v>0</v>
      </c>
      <c r="D229" s="209">
        <v>391</v>
      </c>
      <c r="E229" s="269">
        <f>IF($R229=1,"",VLOOKUP($D229,'2-4'!$D$4:$L$103,2))</f>
        <v>0</v>
      </c>
      <c r="F229" s="269">
        <f>IF($R229=1,"取消し",VLOOKUP($D229,'2-4'!$D$4:$L$103,3))</f>
        <v>0</v>
      </c>
      <c r="G229" s="181">
        <f>IF($R229=1,,VLOOKUP($D229,'2-4'!$D$4:$L$103,4))</f>
        <v>0</v>
      </c>
      <c r="H229" s="270">
        <f>IF($R229=1,,VLOOKUP($D229,'2-4'!$D$4:$L$103,5))</f>
        <v>0</v>
      </c>
      <c r="I229" s="270">
        <f>IF($R229=1,,VLOOKUP($D229,'2-4'!$D$4:$L$103,6))</f>
        <v>0</v>
      </c>
      <c r="J229" s="181">
        <f>IF($R229=1,,VLOOKUP($D229,'2-4'!$D$4:$L$103,7))</f>
        <v>0</v>
      </c>
      <c r="K229" s="271">
        <f t="shared" si="19"/>
        <v>0</v>
      </c>
      <c r="L229" s="272">
        <f t="shared" si="20"/>
        <v>0</v>
      </c>
      <c r="M229" s="273">
        <f t="shared" si="21"/>
        <v>0</v>
      </c>
      <c r="N229" s="273">
        <f t="shared" si="22"/>
        <v>0</v>
      </c>
      <c r="O229" s="263">
        <f t="shared" si="23"/>
        <v>0</v>
      </c>
      <c r="P229" s="337">
        <f>IF($R229=1,"",VLOOKUP($D229,'2-4'!$D$4:$L$103,8))</f>
        <v>0</v>
      </c>
      <c r="Q229" s="233">
        <f>IF($R229=1,"",VLOOKUP($D229,'2-4'!$D$4:$L$103,9))</f>
        <v>0</v>
      </c>
      <c r="R229" s="24">
        <f>IF(AND(ISNA(MATCH($D229,'随時②-2'!$D$4:$D$18,0)),ISNA(MATCH($D229,'随時③-2'!$D$4:$D$18,0))),0,1)</f>
        <v>0</v>
      </c>
      <c r="S229" s="61" t="str">
        <f t="shared" si="17"/>
        <v/>
      </c>
      <c r="T229" s="61" t="str">
        <f t="shared" si="18"/>
        <v/>
      </c>
    </row>
    <row r="230" spans="1:20" ht="21.6" hidden="1" customHeight="1" x14ac:dyDescent="0.15">
      <c r="A230" s="323">
        <f>'2-4'!A95</f>
        <v>0</v>
      </c>
      <c r="B230" s="324">
        <f>'2-4'!B95</f>
        <v>0</v>
      </c>
      <c r="C230" s="325">
        <f>'2-4'!C95</f>
        <v>0</v>
      </c>
      <c r="D230" s="209">
        <v>392</v>
      </c>
      <c r="E230" s="269">
        <f>IF($R230=1,"",VLOOKUP($D230,'2-4'!$D$4:$L$103,2))</f>
        <v>0</v>
      </c>
      <c r="F230" s="269">
        <f>IF($R230=1,"取消し",VLOOKUP($D230,'2-4'!$D$4:$L$103,3))</f>
        <v>0</v>
      </c>
      <c r="G230" s="181">
        <f>IF($R230=1,,VLOOKUP($D230,'2-4'!$D$4:$L$103,4))</f>
        <v>0</v>
      </c>
      <c r="H230" s="270">
        <f>IF($R230=1,,VLOOKUP($D230,'2-4'!$D$4:$L$103,5))</f>
        <v>0</v>
      </c>
      <c r="I230" s="270">
        <f>IF($R230=1,,VLOOKUP($D230,'2-4'!$D$4:$L$103,6))</f>
        <v>0</v>
      </c>
      <c r="J230" s="181">
        <f>IF($R230=1,,VLOOKUP($D230,'2-4'!$D$4:$L$103,7))</f>
        <v>0</v>
      </c>
      <c r="K230" s="271">
        <f t="shared" si="19"/>
        <v>0</v>
      </c>
      <c r="L230" s="272">
        <f t="shared" si="20"/>
        <v>0</v>
      </c>
      <c r="M230" s="273">
        <f t="shared" si="21"/>
        <v>0</v>
      </c>
      <c r="N230" s="273">
        <f t="shared" si="22"/>
        <v>0</v>
      </c>
      <c r="O230" s="263">
        <f t="shared" si="23"/>
        <v>0</v>
      </c>
      <c r="P230" s="337">
        <f>IF($R230=1,"",VLOOKUP($D230,'2-4'!$D$4:$L$103,8))</f>
        <v>0</v>
      </c>
      <c r="Q230" s="233">
        <f>IF($R230=1,"",VLOOKUP($D230,'2-4'!$D$4:$L$103,9))</f>
        <v>0</v>
      </c>
      <c r="R230" s="24">
        <f>IF(AND(ISNA(MATCH($D230,'随時②-2'!$D$4:$D$18,0)),ISNA(MATCH($D230,'随時③-2'!$D$4:$D$18,0))),0,1)</f>
        <v>0</v>
      </c>
      <c r="S230" s="61" t="str">
        <f t="shared" si="17"/>
        <v/>
      </c>
      <c r="T230" s="61" t="str">
        <f t="shared" si="18"/>
        <v/>
      </c>
    </row>
    <row r="231" spans="1:20" ht="21.6" hidden="1" customHeight="1" x14ac:dyDescent="0.15">
      <c r="A231" s="323">
        <f>'2-4'!A96</f>
        <v>0</v>
      </c>
      <c r="B231" s="324">
        <f>'2-4'!B96</f>
        <v>0</v>
      </c>
      <c r="C231" s="325">
        <f>'2-4'!C96</f>
        <v>0</v>
      </c>
      <c r="D231" s="209">
        <v>393</v>
      </c>
      <c r="E231" s="269">
        <f>IF($R231=1,"",VLOOKUP($D231,'2-4'!$D$4:$L$103,2))</f>
        <v>0</v>
      </c>
      <c r="F231" s="269">
        <f>IF($R231=1,"取消し",VLOOKUP($D231,'2-4'!$D$4:$L$103,3))</f>
        <v>0</v>
      </c>
      <c r="G231" s="181">
        <f>IF($R231=1,,VLOOKUP($D231,'2-4'!$D$4:$L$103,4))</f>
        <v>0</v>
      </c>
      <c r="H231" s="270">
        <f>IF($R231=1,,VLOOKUP($D231,'2-4'!$D$4:$L$103,5))</f>
        <v>0</v>
      </c>
      <c r="I231" s="270">
        <f>IF($R231=1,,VLOOKUP($D231,'2-4'!$D$4:$L$103,6))</f>
        <v>0</v>
      </c>
      <c r="J231" s="181">
        <f>IF($R231=1,,VLOOKUP($D231,'2-4'!$D$4:$L$103,7))</f>
        <v>0</v>
      </c>
      <c r="K231" s="271">
        <f t="shared" si="19"/>
        <v>0</v>
      </c>
      <c r="L231" s="272">
        <f t="shared" si="20"/>
        <v>0</v>
      </c>
      <c r="M231" s="273">
        <f t="shared" si="21"/>
        <v>0</v>
      </c>
      <c r="N231" s="273">
        <f t="shared" si="22"/>
        <v>0</v>
      </c>
      <c r="O231" s="263">
        <f t="shared" si="23"/>
        <v>0</v>
      </c>
      <c r="P231" s="337">
        <f>IF($R231=1,"",VLOOKUP($D231,'2-4'!$D$4:$L$103,8))</f>
        <v>0</v>
      </c>
      <c r="Q231" s="233">
        <f>IF($R231=1,"",VLOOKUP($D231,'2-4'!$D$4:$L$103,9))</f>
        <v>0</v>
      </c>
      <c r="R231" s="24">
        <f>IF(AND(ISNA(MATCH($D231,'随時②-2'!$D$4:$D$18,0)),ISNA(MATCH($D231,'随時③-2'!$D$4:$D$18,0))),0,1)</f>
        <v>0</v>
      </c>
      <c r="S231" s="61" t="str">
        <f t="shared" si="17"/>
        <v/>
      </c>
      <c r="T231" s="61" t="str">
        <f t="shared" si="18"/>
        <v/>
      </c>
    </row>
    <row r="232" spans="1:20" ht="21.6" hidden="1" customHeight="1" x14ac:dyDescent="0.15">
      <c r="A232" s="323">
        <f>'2-4'!A97</f>
        <v>0</v>
      </c>
      <c r="B232" s="324">
        <f>'2-4'!B97</f>
        <v>0</v>
      </c>
      <c r="C232" s="325">
        <f>'2-4'!C97</f>
        <v>0</v>
      </c>
      <c r="D232" s="209">
        <v>394</v>
      </c>
      <c r="E232" s="269">
        <f>IF($R232=1,"",VLOOKUP($D232,'2-4'!$D$4:$L$103,2))</f>
        <v>0</v>
      </c>
      <c r="F232" s="269">
        <f>IF($R232=1,"取消し",VLOOKUP($D232,'2-4'!$D$4:$L$103,3))</f>
        <v>0</v>
      </c>
      <c r="G232" s="181">
        <f>IF($R232=1,,VLOOKUP($D232,'2-4'!$D$4:$L$103,4))</f>
        <v>0</v>
      </c>
      <c r="H232" s="270">
        <f>IF($R232=1,,VLOOKUP($D232,'2-4'!$D$4:$L$103,5))</f>
        <v>0</v>
      </c>
      <c r="I232" s="270">
        <f>IF($R232=1,,VLOOKUP($D232,'2-4'!$D$4:$L$103,6))</f>
        <v>0</v>
      </c>
      <c r="J232" s="181">
        <f>IF($R232=1,,VLOOKUP($D232,'2-4'!$D$4:$L$103,7))</f>
        <v>0</v>
      </c>
      <c r="K232" s="271">
        <f t="shared" si="19"/>
        <v>0</v>
      </c>
      <c r="L232" s="272">
        <f t="shared" si="20"/>
        <v>0</v>
      </c>
      <c r="M232" s="273">
        <f t="shared" si="21"/>
        <v>0</v>
      </c>
      <c r="N232" s="273">
        <f t="shared" si="22"/>
        <v>0</v>
      </c>
      <c r="O232" s="263">
        <f t="shared" si="23"/>
        <v>0</v>
      </c>
      <c r="P232" s="337">
        <f>IF($R232=1,"",VLOOKUP($D232,'2-4'!$D$4:$L$103,8))</f>
        <v>0</v>
      </c>
      <c r="Q232" s="233">
        <f>IF($R232=1,"",VLOOKUP($D232,'2-4'!$D$4:$L$103,9))</f>
        <v>0</v>
      </c>
      <c r="R232" s="24">
        <f>IF(AND(ISNA(MATCH($D232,'随時②-2'!$D$4:$D$18,0)),ISNA(MATCH($D232,'随時③-2'!$D$4:$D$18,0))),0,1)</f>
        <v>0</v>
      </c>
      <c r="S232" s="61" t="str">
        <f t="shared" si="17"/>
        <v/>
      </c>
      <c r="T232" s="61" t="str">
        <f t="shared" si="18"/>
        <v/>
      </c>
    </row>
    <row r="233" spans="1:20" ht="21.6" hidden="1" customHeight="1" x14ac:dyDescent="0.15">
      <c r="A233" s="323">
        <f>'2-4'!A98</f>
        <v>0</v>
      </c>
      <c r="B233" s="324">
        <f>'2-4'!B98</f>
        <v>0</v>
      </c>
      <c r="C233" s="325">
        <f>'2-4'!C98</f>
        <v>0</v>
      </c>
      <c r="D233" s="209">
        <v>395</v>
      </c>
      <c r="E233" s="269">
        <f>IF($R233=1,"",VLOOKUP($D233,'2-4'!$D$4:$L$103,2))</f>
        <v>0</v>
      </c>
      <c r="F233" s="269">
        <f>IF($R233=1,"取消し",VLOOKUP($D233,'2-4'!$D$4:$L$103,3))</f>
        <v>0</v>
      </c>
      <c r="G233" s="181">
        <f>IF($R233=1,,VLOOKUP($D233,'2-4'!$D$4:$L$103,4))</f>
        <v>0</v>
      </c>
      <c r="H233" s="270">
        <f>IF($R233=1,,VLOOKUP($D233,'2-4'!$D$4:$L$103,5))</f>
        <v>0</v>
      </c>
      <c r="I233" s="270">
        <f>IF($R233=1,,VLOOKUP($D233,'2-4'!$D$4:$L$103,6))</f>
        <v>0</v>
      </c>
      <c r="J233" s="181">
        <f>IF($R233=1,,VLOOKUP($D233,'2-4'!$D$4:$L$103,7))</f>
        <v>0</v>
      </c>
      <c r="K233" s="271">
        <f t="shared" si="19"/>
        <v>0</v>
      </c>
      <c r="L233" s="272">
        <f t="shared" si="20"/>
        <v>0</v>
      </c>
      <c r="M233" s="273">
        <f t="shared" si="21"/>
        <v>0</v>
      </c>
      <c r="N233" s="273">
        <f t="shared" si="22"/>
        <v>0</v>
      </c>
      <c r="O233" s="263">
        <f t="shared" si="23"/>
        <v>0</v>
      </c>
      <c r="P233" s="337">
        <f>IF($R233=1,"",VLOOKUP($D233,'2-4'!$D$4:$L$103,8))</f>
        <v>0</v>
      </c>
      <c r="Q233" s="233">
        <f>IF($R233=1,"",VLOOKUP($D233,'2-4'!$D$4:$L$103,9))</f>
        <v>0</v>
      </c>
      <c r="R233" s="24">
        <f>IF(AND(ISNA(MATCH($D233,'随時②-2'!$D$4:$D$18,0)),ISNA(MATCH($D233,'随時③-2'!$D$4:$D$18,0))),0,1)</f>
        <v>0</v>
      </c>
      <c r="S233" s="61" t="str">
        <f t="shared" si="17"/>
        <v/>
      </c>
      <c r="T233" s="61" t="str">
        <f t="shared" si="18"/>
        <v/>
      </c>
    </row>
    <row r="234" spans="1:20" ht="21.6" hidden="1" customHeight="1" x14ac:dyDescent="0.15">
      <c r="A234" s="323">
        <f>'2-4'!A99</f>
        <v>0</v>
      </c>
      <c r="B234" s="324">
        <f>'2-4'!B99</f>
        <v>0</v>
      </c>
      <c r="C234" s="325">
        <f>'2-4'!C99</f>
        <v>0</v>
      </c>
      <c r="D234" s="209">
        <v>396</v>
      </c>
      <c r="E234" s="269">
        <f>IF($R234=1,"",VLOOKUP($D234,'2-4'!$D$4:$L$103,2))</f>
        <v>0</v>
      </c>
      <c r="F234" s="269">
        <f>IF($R234=1,"取消し",VLOOKUP($D234,'2-4'!$D$4:$L$103,3))</f>
        <v>0</v>
      </c>
      <c r="G234" s="181">
        <f>IF($R234=1,,VLOOKUP($D234,'2-4'!$D$4:$L$103,4))</f>
        <v>0</v>
      </c>
      <c r="H234" s="270">
        <f>IF($R234=1,,VLOOKUP($D234,'2-4'!$D$4:$L$103,5))</f>
        <v>0</v>
      </c>
      <c r="I234" s="270">
        <f>IF($R234=1,,VLOOKUP($D234,'2-4'!$D$4:$L$103,6))</f>
        <v>0</v>
      </c>
      <c r="J234" s="181">
        <f>IF($R234=1,,VLOOKUP($D234,'2-4'!$D$4:$L$103,7))</f>
        <v>0</v>
      </c>
      <c r="K234" s="271">
        <f t="shared" si="19"/>
        <v>0</v>
      </c>
      <c r="L234" s="272">
        <f t="shared" si="20"/>
        <v>0</v>
      </c>
      <c r="M234" s="273">
        <f t="shared" si="21"/>
        <v>0</v>
      </c>
      <c r="N234" s="273">
        <f t="shared" si="22"/>
        <v>0</v>
      </c>
      <c r="O234" s="263">
        <f t="shared" si="23"/>
        <v>0</v>
      </c>
      <c r="P234" s="337">
        <f>IF($R234=1,"",VLOOKUP($D234,'2-4'!$D$4:$L$103,8))</f>
        <v>0</v>
      </c>
      <c r="Q234" s="233">
        <f>IF($R234=1,"",VLOOKUP($D234,'2-4'!$D$4:$L$103,9))</f>
        <v>0</v>
      </c>
      <c r="R234" s="24">
        <f>IF(AND(ISNA(MATCH($D234,'随時②-2'!$D$4:$D$18,0)),ISNA(MATCH($D234,'随時③-2'!$D$4:$D$18,0))),0,1)</f>
        <v>0</v>
      </c>
      <c r="S234" s="61" t="str">
        <f t="shared" si="17"/>
        <v/>
      </c>
      <c r="T234" s="61" t="str">
        <f t="shared" si="18"/>
        <v/>
      </c>
    </row>
    <row r="235" spans="1:20" ht="21.6" hidden="1" customHeight="1" x14ac:dyDescent="0.15">
      <c r="A235" s="323">
        <f>'2-4'!A100</f>
        <v>0</v>
      </c>
      <c r="B235" s="324">
        <f>'2-4'!B100</f>
        <v>0</v>
      </c>
      <c r="C235" s="325">
        <f>'2-4'!C100</f>
        <v>0</v>
      </c>
      <c r="D235" s="209">
        <v>397</v>
      </c>
      <c r="E235" s="269">
        <f>IF($R235=1,"",VLOOKUP($D235,'2-4'!$D$4:$L$103,2))</f>
        <v>0</v>
      </c>
      <c r="F235" s="269">
        <f>IF($R235=1,"取消し",VLOOKUP($D235,'2-4'!$D$4:$L$103,3))</f>
        <v>0</v>
      </c>
      <c r="G235" s="181">
        <f>IF($R235=1,,VLOOKUP($D235,'2-4'!$D$4:$L$103,4))</f>
        <v>0</v>
      </c>
      <c r="H235" s="270">
        <f>IF($R235=1,,VLOOKUP($D235,'2-4'!$D$4:$L$103,5))</f>
        <v>0</v>
      </c>
      <c r="I235" s="270">
        <f>IF($R235=1,,VLOOKUP($D235,'2-4'!$D$4:$L$103,6))</f>
        <v>0</v>
      </c>
      <c r="J235" s="181">
        <f>IF($R235=1,,VLOOKUP($D235,'2-4'!$D$4:$L$103,7))</f>
        <v>0</v>
      </c>
      <c r="K235" s="271">
        <f t="shared" si="19"/>
        <v>0</v>
      </c>
      <c r="L235" s="272">
        <f t="shared" si="20"/>
        <v>0</v>
      </c>
      <c r="M235" s="273">
        <f t="shared" si="21"/>
        <v>0</v>
      </c>
      <c r="N235" s="273">
        <f t="shared" si="22"/>
        <v>0</v>
      </c>
      <c r="O235" s="263">
        <f t="shared" si="23"/>
        <v>0</v>
      </c>
      <c r="P235" s="337">
        <f>IF($R235=1,"",VLOOKUP($D235,'2-4'!$D$4:$L$103,8))</f>
        <v>0</v>
      </c>
      <c r="Q235" s="233">
        <f>IF($R235=1,"",VLOOKUP($D235,'2-4'!$D$4:$L$103,9))</f>
        <v>0</v>
      </c>
      <c r="R235" s="24">
        <f>IF(AND(ISNA(MATCH($D235,'随時②-2'!$D$4:$D$18,0)),ISNA(MATCH($D235,'随時③-2'!$D$4:$D$18,0))),0,1)</f>
        <v>0</v>
      </c>
      <c r="S235" s="61" t="str">
        <f t="shared" si="17"/>
        <v/>
      </c>
      <c r="T235" s="61" t="str">
        <f t="shared" si="18"/>
        <v/>
      </c>
    </row>
    <row r="236" spans="1:20" ht="21.6" hidden="1" customHeight="1" x14ac:dyDescent="0.15">
      <c r="A236" s="323">
        <f>'2-4'!A101</f>
        <v>0</v>
      </c>
      <c r="B236" s="324">
        <f>'2-4'!B101</f>
        <v>0</v>
      </c>
      <c r="C236" s="325">
        <f>'2-4'!C101</f>
        <v>0</v>
      </c>
      <c r="D236" s="209">
        <v>398</v>
      </c>
      <c r="E236" s="269">
        <f>IF($R236=1,"",VLOOKUP($D236,'2-4'!$D$4:$L$103,2))</f>
        <v>0</v>
      </c>
      <c r="F236" s="269">
        <f>IF($R236=1,"取消し",VLOOKUP($D236,'2-4'!$D$4:$L$103,3))</f>
        <v>0</v>
      </c>
      <c r="G236" s="181">
        <f>IF($R236=1,,VLOOKUP($D236,'2-4'!$D$4:$L$103,4))</f>
        <v>0</v>
      </c>
      <c r="H236" s="270">
        <f>IF($R236=1,,VLOOKUP($D236,'2-4'!$D$4:$L$103,5))</f>
        <v>0</v>
      </c>
      <c r="I236" s="270">
        <f>IF($R236=1,,VLOOKUP($D236,'2-4'!$D$4:$L$103,6))</f>
        <v>0</v>
      </c>
      <c r="J236" s="181">
        <f>IF($R236=1,,VLOOKUP($D236,'2-4'!$D$4:$L$103,7))</f>
        <v>0</v>
      </c>
      <c r="K236" s="271">
        <f t="shared" si="19"/>
        <v>0</v>
      </c>
      <c r="L236" s="272">
        <f t="shared" si="20"/>
        <v>0</v>
      </c>
      <c r="M236" s="273">
        <f t="shared" si="21"/>
        <v>0</v>
      </c>
      <c r="N236" s="273">
        <f t="shared" si="22"/>
        <v>0</v>
      </c>
      <c r="O236" s="263">
        <f t="shared" si="23"/>
        <v>0</v>
      </c>
      <c r="P236" s="337">
        <f>IF($R236=1,"",VLOOKUP($D236,'2-4'!$D$4:$L$103,8))</f>
        <v>0</v>
      </c>
      <c r="Q236" s="233">
        <f>IF($R236=1,"",VLOOKUP($D236,'2-4'!$D$4:$L$103,9))</f>
        <v>0</v>
      </c>
      <c r="R236" s="24">
        <f>IF(AND(ISNA(MATCH($D236,'随時②-2'!$D$4:$D$18,0)),ISNA(MATCH($D236,'随時③-2'!$D$4:$D$18,0))),0,1)</f>
        <v>0</v>
      </c>
      <c r="S236" s="61" t="str">
        <f t="shared" si="17"/>
        <v/>
      </c>
      <c r="T236" s="61" t="str">
        <f t="shared" si="18"/>
        <v/>
      </c>
    </row>
    <row r="237" spans="1:20" ht="21.6" hidden="1" customHeight="1" x14ac:dyDescent="0.15">
      <c r="A237" s="323">
        <f>'2-4'!A102</f>
        <v>0</v>
      </c>
      <c r="B237" s="324">
        <f>'2-4'!B102</f>
        <v>0</v>
      </c>
      <c r="C237" s="325">
        <f>'2-4'!C102</f>
        <v>0</v>
      </c>
      <c r="D237" s="209">
        <v>399</v>
      </c>
      <c r="E237" s="269">
        <f>IF($R237=1,"",VLOOKUP($D237,'2-4'!$D$4:$L$103,2))</f>
        <v>0</v>
      </c>
      <c r="F237" s="269">
        <f>IF($R237=1,"取消し",VLOOKUP($D237,'2-4'!$D$4:$L$103,3))</f>
        <v>0</v>
      </c>
      <c r="G237" s="181">
        <f>IF($R237=1,,VLOOKUP($D237,'2-4'!$D$4:$L$103,4))</f>
        <v>0</v>
      </c>
      <c r="H237" s="270">
        <f>IF($R237=1,,VLOOKUP($D237,'2-4'!$D$4:$L$103,5))</f>
        <v>0</v>
      </c>
      <c r="I237" s="270">
        <f>IF($R237=1,,VLOOKUP($D237,'2-4'!$D$4:$L$103,6))</f>
        <v>0</v>
      </c>
      <c r="J237" s="181">
        <f>IF($R237=1,,VLOOKUP($D237,'2-4'!$D$4:$L$103,7))</f>
        <v>0</v>
      </c>
      <c r="K237" s="271">
        <f t="shared" si="19"/>
        <v>0</v>
      </c>
      <c r="L237" s="272">
        <f t="shared" si="20"/>
        <v>0</v>
      </c>
      <c r="M237" s="273">
        <f t="shared" si="21"/>
        <v>0</v>
      </c>
      <c r="N237" s="273">
        <f t="shared" si="22"/>
        <v>0</v>
      </c>
      <c r="O237" s="263">
        <f t="shared" si="23"/>
        <v>0</v>
      </c>
      <c r="P237" s="337">
        <f>IF($R237=1,"",VLOOKUP($D237,'2-4'!$D$4:$L$103,8))</f>
        <v>0</v>
      </c>
      <c r="Q237" s="233">
        <f>IF($R237=1,"",VLOOKUP($D237,'2-4'!$D$4:$L$103,9))</f>
        <v>0</v>
      </c>
      <c r="R237" s="24">
        <f>IF(AND(ISNA(MATCH($D237,'随時②-2'!$D$4:$D$18,0)),ISNA(MATCH($D237,'随時③-2'!$D$4:$D$18,0))),0,1)</f>
        <v>0</v>
      </c>
      <c r="S237" s="61" t="str">
        <f t="shared" si="17"/>
        <v/>
      </c>
      <c r="T237" s="61" t="str">
        <f t="shared" si="18"/>
        <v/>
      </c>
    </row>
    <row r="238" spans="1:20" ht="21.6" hidden="1" customHeight="1" x14ac:dyDescent="0.15">
      <c r="A238" s="330">
        <f>'2-4'!A103</f>
        <v>0</v>
      </c>
      <c r="B238" s="331">
        <f>'2-4'!B103</f>
        <v>0</v>
      </c>
      <c r="C238" s="332">
        <f>'2-4'!C103</f>
        <v>0</v>
      </c>
      <c r="D238" s="277">
        <v>400</v>
      </c>
      <c r="E238" s="278">
        <f>IF($R238=1,"",VLOOKUP($D238,'2-4'!$D$4:$L$103,2))</f>
        <v>0</v>
      </c>
      <c r="F238" s="278">
        <f>IF($R238=1,"取消し",VLOOKUP($D238,'2-4'!$D$4:$L$103,3))</f>
        <v>0</v>
      </c>
      <c r="G238" s="279">
        <f>IF($R238=1,,VLOOKUP($D238,'2-4'!$D$4:$L$103,4))</f>
        <v>0</v>
      </c>
      <c r="H238" s="280">
        <f>IF($R238=1,,VLOOKUP($D238,'2-4'!$D$4:$L$103,5))</f>
        <v>0</v>
      </c>
      <c r="I238" s="280">
        <f>IF($R238=1,,VLOOKUP($D238,'2-4'!$D$4:$L$103,6))</f>
        <v>0</v>
      </c>
      <c r="J238" s="279">
        <f>IF($R238=1,,VLOOKUP($D238,'2-4'!$D$4:$L$103,7))</f>
        <v>0</v>
      </c>
      <c r="K238" s="281">
        <f t="shared" si="19"/>
        <v>0</v>
      </c>
      <c r="L238" s="282">
        <f t="shared" si="20"/>
        <v>0</v>
      </c>
      <c r="M238" s="283">
        <f t="shared" si="21"/>
        <v>0</v>
      </c>
      <c r="N238" s="283">
        <f t="shared" si="22"/>
        <v>0</v>
      </c>
      <c r="O238" s="284">
        <f t="shared" si="23"/>
        <v>0</v>
      </c>
      <c r="P238" s="339">
        <f>IF($R238=1,"",VLOOKUP($D238,'2-4'!$D$4:$L$103,8))</f>
        <v>0</v>
      </c>
      <c r="Q238" s="340">
        <f>IF($R238=1,"",VLOOKUP($D238,'2-4'!$D$4:$L$103,9))</f>
        <v>0</v>
      </c>
      <c r="R238" s="24">
        <f>IF(AND(ISNA(MATCH($D238,'随時②-2'!$D$4:$D$18,0)),ISNA(MATCH($D238,'随時③-2'!$D$4:$D$18,0))),0,1)</f>
        <v>0</v>
      </c>
      <c r="S238" s="61" t="str">
        <f t="shared" si="17"/>
        <v/>
      </c>
      <c r="T238" s="61" t="str">
        <f t="shared" si="18"/>
        <v/>
      </c>
    </row>
    <row r="239" spans="1:20" ht="21.6" hidden="1" customHeight="1" x14ac:dyDescent="0.15">
      <c r="A239" s="316">
        <f>'随時③-2'!A21</f>
        <v>0</v>
      </c>
      <c r="B239" s="317">
        <f>'随時③-2'!B21</f>
        <v>0</v>
      </c>
      <c r="C239" s="318">
        <f>'随時③-2'!C21</f>
        <v>0</v>
      </c>
      <c r="D239" s="217">
        <v>401</v>
      </c>
      <c r="E239" s="269" t="str">
        <f>'随時③-2'!E21</f>
        <v>消耗需用費</v>
      </c>
      <c r="F239" s="269" t="str">
        <f>'随時③-2'!F21</f>
        <v>学校再開に伴う感染症対策</v>
      </c>
      <c r="G239" s="181">
        <f>'随時③-2'!G21</f>
        <v>0</v>
      </c>
      <c r="H239" s="270">
        <f>'随時③-2'!H21</f>
        <v>1</v>
      </c>
      <c r="I239" s="270">
        <f>'随時③-2'!I21</f>
        <v>1</v>
      </c>
      <c r="J239" s="341">
        <f t="shared" ref="J239:J252" si="24">G239*H239*I239</f>
        <v>0</v>
      </c>
      <c r="K239" s="285" t="str">
        <f t="shared" ref="K239:K253" si="25">F239</f>
        <v>学校再開に伴う感染症対策</v>
      </c>
      <c r="L239" s="286">
        <f t="shared" ref="L239:L253" si="26">G239</f>
        <v>0</v>
      </c>
      <c r="M239" s="287">
        <f>H239</f>
        <v>1</v>
      </c>
      <c r="N239" s="287">
        <f>I239</f>
        <v>1</v>
      </c>
      <c r="O239" s="288">
        <f t="shared" si="23"/>
        <v>0</v>
      </c>
      <c r="P239" s="289">
        <f>'随時③-2'!K21</f>
        <v>0</v>
      </c>
      <c r="Q239" s="290">
        <f>'随時③-2'!L21</f>
        <v>0</v>
      </c>
      <c r="R239" s="24">
        <f>IF(AND(ISNA(MATCH($D239,'随時②-2'!$D$4:$D$18,0)),ISNA(MATCH($D239,'随時③-2'!$D$4:$D$18,0))),0,1)</f>
        <v>0</v>
      </c>
      <c r="S239" s="61" t="str">
        <f t="shared" si="17"/>
        <v/>
      </c>
      <c r="T239" s="61" t="str">
        <f t="shared" si="18"/>
        <v/>
      </c>
    </row>
    <row r="240" spans="1:20" ht="21.6" hidden="1" customHeight="1" x14ac:dyDescent="0.15">
      <c r="A240" s="316">
        <f>'随時③-2'!A22</f>
        <v>0</v>
      </c>
      <c r="B240" s="317">
        <f>'随時③-2'!B22</f>
        <v>0</v>
      </c>
      <c r="C240" s="318">
        <f>'随時③-2'!C22</f>
        <v>0</v>
      </c>
      <c r="D240" s="209">
        <v>402</v>
      </c>
      <c r="E240" s="268">
        <f>'随時③-2'!E22</f>
        <v>0</v>
      </c>
      <c r="F240" s="269">
        <f>'随時③-2'!F22</f>
        <v>0</v>
      </c>
      <c r="G240" s="181">
        <f>'随時③-2'!G22</f>
        <v>0</v>
      </c>
      <c r="H240" s="270">
        <f>'随時③-2'!H22</f>
        <v>0</v>
      </c>
      <c r="I240" s="270">
        <f>'随時③-2'!I22</f>
        <v>0</v>
      </c>
      <c r="J240" s="342">
        <f t="shared" si="24"/>
        <v>0</v>
      </c>
      <c r="K240" s="271">
        <f t="shared" si="25"/>
        <v>0</v>
      </c>
      <c r="L240" s="272">
        <f t="shared" si="26"/>
        <v>0</v>
      </c>
      <c r="M240" s="273">
        <f t="shared" ref="M240:M253" si="27">H240</f>
        <v>0</v>
      </c>
      <c r="N240" s="273">
        <f t="shared" ref="N240:N253" si="28">I240</f>
        <v>0</v>
      </c>
      <c r="O240" s="263">
        <f t="shared" si="23"/>
        <v>0</v>
      </c>
      <c r="P240" s="289">
        <f>'随時③-2'!K22</f>
        <v>0</v>
      </c>
      <c r="Q240" s="290">
        <f>'随時③-2'!L22</f>
        <v>0</v>
      </c>
      <c r="R240" s="24">
        <f>IF(AND(ISNA(MATCH($D240,'随時②-2'!$D$4:$D$18,0)),ISNA(MATCH($D240,'随時③-2'!$D$4:$D$18,0))),0,1)</f>
        <v>0</v>
      </c>
      <c r="S240" s="61" t="str">
        <f t="shared" si="17"/>
        <v/>
      </c>
      <c r="T240" s="61" t="str">
        <f t="shared" si="18"/>
        <v/>
      </c>
    </row>
    <row r="241" spans="1:20" ht="21.6" hidden="1" customHeight="1" x14ac:dyDescent="0.15">
      <c r="A241" s="316">
        <f>'随時③-2'!A23</f>
        <v>0</v>
      </c>
      <c r="B241" s="317">
        <f>'随時③-2'!B23</f>
        <v>0</v>
      </c>
      <c r="C241" s="318">
        <f>'随時③-2'!C23</f>
        <v>0</v>
      </c>
      <c r="D241" s="209">
        <v>403</v>
      </c>
      <c r="E241" s="268">
        <f>'随時③-2'!E23</f>
        <v>0</v>
      </c>
      <c r="F241" s="269">
        <f>'随時③-2'!F23</f>
        <v>0</v>
      </c>
      <c r="G241" s="181">
        <f>'随時③-2'!G23</f>
        <v>0</v>
      </c>
      <c r="H241" s="270">
        <f>'随時③-2'!H23</f>
        <v>0</v>
      </c>
      <c r="I241" s="270">
        <f>'随時③-2'!I23</f>
        <v>0</v>
      </c>
      <c r="J241" s="342">
        <f t="shared" si="24"/>
        <v>0</v>
      </c>
      <c r="K241" s="271">
        <f t="shared" si="25"/>
        <v>0</v>
      </c>
      <c r="L241" s="272">
        <f t="shared" si="26"/>
        <v>0</v>
      </c>
      <c r="M241" s="273">
        <f t="shared" si="27"/>
        <v>0</v>
      </c>
      <c r="N241" s="273">
        <f t="shared" si="28"/>
        <v>0</v>
      </c>
      <c r="O241" s="263">
        <f t="shared" si="23"/>
        <v>0</v>
      </c>
      <c r="P241" s="289">
        <f>'随時③-2'!K23</f>
        <v>0</v>
      </c>
      <c r="Q241" s="290">
        <f>'随時③-2'!L23</f>
        <v>0</v>
      </c>
      <c r="R241" s="24">
        <f>IF(AND(ISNA(MATCH($D241,'随時②-2'!$D$4:$D$18,0)),ISNA(MATCH($D241,'随時③-2'!$D$4:$D$18,0))),0,1)</f>
        <v>0</v>
      </c>
      <c r="S241" s="61" t="str">
        <f t="shared" si="17"/>
        <v/>
      </c>
      <c r="T241" s="61" t="str">
        <f t="shared" si="18"/>
        <v/>
      </c>
    </row>
    <row r="242" spans="1:20" ht="21.6" hidden="1" customHeight="1" x14ac:dyDescent="0.15">
      <c r="A242" s="323">
        <f>'随時③-2'!A24</f>
        <v>0</v>
      </c>
      <c r="B242" s="324">
        <f>'随時③-2'!B24</f>
        <v>0</v>
      </c>
      <c r="C242" s="325">
        <f>'随時③-2'!C24</f>
        <v>0</v>
      </c>
      <c r="D242" s="209">
        <v>404</v>
      </c>
      <c r="E242" s="268">
        <f>'随時③-2'!E24</f>
        <v>0</v>
      </c>
      <c r="F242" s="268">
        <f>'随時③-2'!F24</f>
        <v>0</v>
      </c>
      <c r="G242" s="274">
        <f>'随時③-2'!G24</f>
        <v>0</v>
      </c>
      <c r="H242" s="275">
        <f>'随時③-2'!H24</f>
        <v>0</v>
      </c>
      <c r="I242" s="275">
        <f>'随時③-2'!I24</f>
        <v>0</v>
      </c>
      <c r="J242" s="342">
        <f t="shared" si="24"/>
        <v>0</v>
      </c>
      <c r="K242" s="271">
        <f t="shared" si="25"/>
        <v>0</v>
      </c>
      <c r="L242" s="272">
        <f t="shared" si="26"/>
        <v>0</v>
      </c>
      <c r="M242" s="273">
        <f t="shared" si="27"/>
        <v>0</v>
      </c>
      <c r="N242" s="273">
        <f t="shared" si="28"/>
        <v>0</v>
      </c>
      <c r="O242" s="263">
        <f t="shared" si="23"/>
        <v>0</v>
      </c>
      <c r="P242" s="264">
        <f>'随時③-2'!K24</f>
        <v>0</v>
      </c>
      <c r="Q242" s="265">
        <f>'随時③-2'!L24</f>
        <v>0</v>
      </c>
      <c r="R242" s="24">
        <f>IF(AND(ISNA(MATCH($D242,'随時②-2'!$D$4:$D$18,0)),ISNA(MATCH($D242,'随時③-2'!$D$4:$D$18,0))),0,1)</f>
        <v>0</v>
      </c>
      <c r="S242" s="61" t="str">
        <f t="shared" si="17"/>
        <v/>
      </c>
      <c r="T242" s="61" t="str">
        <f t="shared" si="18"/>
        <v/>
      </c>
    </row>
    <row r="243" spans="1:20" ht="21.6" hidden="1" customHeight="1" x14ac:dyDescent="0.15">
      <c r="A243" s="323">
        <f>'随時③-2'!A25</f>
        <v>0</v>
      </c>
      <c r="B243" s="324">
        <f>'随時③-2'!B25</f>
        <v>0</v>
      </c>
      <c r="C243" s="325">
        <f>'随時③-2'!C25</f>
        <v>0</v>
      </c>
      <c r="D243" s="209">
        <v>405</v>
      </c>
      <c r="E243" s="268">
        <f>'随時③-2'!E25</f>
        <v>0</v>
      </c>
      <c r="F243" s="268">
        <f>'随時③-2'!F25</f>
        <v>0</v>
      </c>
      <c r="G243" s="274">
        <f>'随時③-2'!G25</f>
        <v>0</v>
      </c>
      <c r="H243" s="275">
        <f>'随時③-2'!H25</f>
        <v>0</v>
      </c>
      <c r="I243" s="275">
        <f>'随時③-2'!I25</f>
        <v>0</v>
      </c>
      <c r="J243" s="342">
        <f t="shared" si="24"/>
        <v>0</v>
      </c>
      <c r="K243" s="271">
        <f t="shared" si="25"/>
        <v>0</v>
      </c>
      <c r="L243" s="272">
        <f t="shared" si="26"/>
        <v>0</v>
      </c>
      <c r="M243" s="273">
        <f t="shared" si="27"/>
        <v>0</v>
      </c>
      <c r="N243" s="273">
        <f t="shared" si="28"/>
        <v>0</v>
      </c>
      <c r="O243" s="263">
        <f t="shared" si="23"/>
        <v>0</v>
      </c>
      <c r="P243" s="264">
        <f>'随時③-2'!K25</f>
        <v>0</v>
      </c>
      <c r="Q243" s="265">
        <f>'随時③-2'!L25</f>
        <v>0</v>
      </c>
      <c r="R243" s="24">
        <f>IF(AND(ISNA(MATCH($D243,'随時②-2'!$D$4:$D$18,0)),ISNA(MATCH($D243,'随時③-2'!$D$4:$D$18,0))),0,1)</f>
        <v>0</v>
      </c>
      <c r="S243" s="61" t="str">
        <f t="shared" si="17"/>
        <v/>
      </c>
      <c r="T243" s="61" t="str">
        <f t="shared" si="18"/>
        <v/>
      </c>
    </row>
    <row r="244" spans="1:20" ht="21.6" hidden="1" customHeight="1" x14ac:dyDescent="0.15">
      <c r="A244" s="316">
        <f>'随時③-2'!A26</f>
        <v>0</v>
      </c>
      <c r="B244" s="317">
        <f>'随時③-2'!B26</f>
        <v>0</v>
      </c>
      <c r="C244" s="318">
        <f>'随時③-2'!C26</f>
        <v>0</v>
      </c>
      <c r="D244" s="209">
        <v>406</v>
      </c>
      <c r="E244" s="268">
        <f>'随時③-2'!E26</f>
        <v>0</v>
      </c>
      <c r="F244" s="269">
        <f>'随時③-2'!F26</f>
        <v>0</v>
      </c>
      <c r="G244" s="181">
        <f>'随時③-2'!G26</f>
        <v>0</v>
      </c>
      <c r="H244" s="270">
        <f>'随時③-2'!H26</f>
        <v>0</v>
      </c>
      <c r="I244" s="270">
        <f>'随時③-2'!I26</f>
        <v>0</v>
      </c>
      <c r="J244" s="342">
        <f t="shared" si="24"/>
        <v>0</v>
      </c>
      <c r="K244" s="271">
        <f t="shared" si="25"/>
        <v>0</v>
      </c>
      <c r="L244" s="272">
        <f t="shared" si="26"/>
        <v>0</v>
      </c>
      <c r="M244" s="273">
        <f t="shared" si="27"/>
        <v>0</v>
      </c>
      <c r="N244" s="273">
        <f t="shared" si="28"/>
        <v>0</v>
      </c>
      <c r="O244" s="263">
        <f t="shared" si="23"/>
        <v>0</v>
      </c>
      <c r="P244" s="289">
        <f>'随時③-2'!K26</f>
        <v>0</v>
      </c>
      <c r="Q244" s="290">
        <f>'随時③-2'!L26</f>
        <v>0</v>
      </c>
      <c r="R244" s="24">
        <f>IF(AND(ISNA(MATCH($D244,'随時②-2'!$D$4:$D$18,0)),ISNA(MATCH($D244,'随時③-2'!$D$4:$D$18,0))),0,1)</f>
        <v>0</v>
      </c>
      <c r="S244" s="61" t="str">
        <f t="shared" si="17"/>
        <v/>
      </c>
      <c r="T244" s="61" t="str">
        <f t="shared" si="18"/>
        <v/>
      </c>
    </row>
    <row r="245" spans="1:20" ht="21.6" hidden="1" customHeight="1" x14ac:dyDescent="0.15">
      <c r="A245" s="316">
        <f>'随時③-2'!A27</f>
        <v>0</v>
      </c>
      <c r="B245" s="317">
        <f>'随時③-2'!B27</f>
        <v>0</v>
      </c>
      <c r="C245" s="318">
        <f>'随時③-2'!C27</f>
        <v>0</v>
      </c>
      <c r="D245" s="209">
        <v>407</v>
      </c>
      <c r="E245" s="268">
        <f>'随時③-2'!E27</f>
        <v>0</v>
      </c>
      <c r="F245" s="269">
        <f>'随時③-2'!F27</f>
        <v>0</v>
      </c>
      <c r="G245" s="181">
        <f>'随時③-2'!G27</f>
        <v>0</v>
      </c>
      <c r="H245" s="270">
        <f>'随時③-2'!H27</f>
        <v>0</v>
      </c>
      <c r="I245" s="270">
        <f>'随時③-2'!I27</f>
        <v>0</v>
      </c>
      <c r="J245" s="342">
        <f t="shared" si="24"/>
        <v>0</v>
      </c>
      <c r="K245" s="271">
        <f t="shared" si="25"/>
        <v>0</v>
      </c>
      <c r="L245" s="272">
        <f t="shared" si="26"/>
        <v>0</v>
      </c>
      <c r="M245" s="273">
        <f t="shared" si="27"/>
        <v>0</v>
      </c>
      <c r="N245" s="273">
        <f t="shared" si="28"/>
        <v>0</v>
      </c>
      <c r="O245" s="263">
        <f t="shared" si="23"/>
        <v>0</v>
      </c>
      <c r="P245" s="289">
        <f>'随時③-2'!K27</f>
        <v>0</v>
      </c>
      <c r="Q245" s="290">
        <f>'随時③-2'!L27</f>
        <v>0</v>
      </c>
      <c r="R245" s="24">
        <f>IF(AND(ISNA(MATCH($D245,'随時②-2'!$D$4:$D$18,0)),ISNA(MATCH($D245,'随時③-2'!$D$4:$D$18,0))),0,1)</f>
        <v>0</v>
      </c>
      <c r="S245" s="61" t="str">
        <f t="shared" si="17"/>
        <v/>
      </c>
      <c r="T245" s="61" t="str">
        <f t="shared" si="18"/>
        <v/>
      </c>
    </row>
    <row r="246" spans="1:20" ht="21.6" hidden="1" customHeight="1" x14ac:dyDescent="0.15">
      <c r="A246" s="316">
        <f>'随時③-2'!A28</f>
        <v>0</v>
      </c>
      <c r="B246" s="317">
        <f>'随時③-2'!B28</f>
        <v>0</v>
      </c>
      <c r="C246" s="318">
        <f>'随時③-2'!C28</f>
        <v>0</v>
      </c>
      <c r="D246" s="209">
        <v>408</v>
      </c>
      <c r="E246" s="268">
        <f>'随時③-2'!E28</f>
        <v>0</v>
      </c>
      <c r="F246" s="269">
        <f>'随時③-2'!F28</f>
        <v>0</v>
      </c>
      <c r="G246" s="181">
        <f>'随時③-2'!G28</f>
        <v>0</v>
      </c>
      <c r="H246" s="270">
        <f>'随時③-2'!H28</f>
        <v>0</v>
      </c>
      <c r="I246" s="270">
        <f>'随時③-2'!I28</f>
        <v>0</v>
      </c>
      <c r="J246" s="342">
        <f t="shared" si="24"/>
        <v>0</v>
      </c>
      <c r="K246" s="271">
        <f t="shared" si="25"/>
        <v>0</v>
      </c>
      <c r="L246" s="272">
        <f t="shared" si="26"/>
        <v>0</v>
      </c>
      <c r="M246" s="273">
        <f t="shared" si="27"/>
        <v>0</v>
      </c>
      <c r="N246" s="273">
        <f t="shared" si="28"/>
        <v>0</v>
      </c>
      <c r="O246" s="263">
        <f t="shared" si="23"/>
        <v>0</v>
      </c>
      <c r="P246" s="289">
        <f>'随時③-2'!K28</f>
        <v>0</v>
      </c>
      <c r="Q246" s="290">
        <f>'随時③-2'!L28</f>
        <v>0</v>
      </c>
      <c r="R246" s="24">
        <f>IF(AND(ISNA(MATCH($D246,'随時②-2'!$D$4:$D$18,0)),ISNA(MATCH($D246,'随時③-2'!$D$4:$D$18,0))),0,1)</f>
        <v>0</v>
      </c>
      <c r="S246" s="61" t="str">
        <f t="shared" si="17"/>
        <v/>
      </c>
      <c r="T246" s="61" t="str">
        <f t="shared" si="18"/>
        <v/>
      </c>
    </row>
    <row r="247" spans="1:20" ht="21.6" hidden="1" customHeight="1" x14ac:dyDescent="0.15">
      <c r="A247" s="316">
        <f>'随時③-2'!A29</f>
        <v>0</v>
      </c>
      <c r="B247" s="317">
        <f>'随時③-2'!B29</f>
        <v>0</v>
      </c>
      <c r="C247" s="318">
        <f>'随時③-2'!C29</f>
        <v>0</v>
      </c>
      <c r="D247" s="209">
        <v>409</v>
      </c>
      <c r="E247" s="268">
        <f>'随時③-2'!E29</f>
        <v>0</v>
      </c>
      <c r="F247" s="269">
        <f>'随時③-2'!F29</f>
        <v>0</v>
      </c>
      <c r="G247" s="181">
        <f>'随時③-2'!G29</f>
        <v>0</v>
      </c>
      <c r="H247" s="270">
        <f>'随時③-2'!H29</f>
        <v>0</v>
      </c>
      <c r="I247" s="270">
        <f>'随時③-2'!I29</f>
        <v>0</v>
      </c>
      <c r="J247" s="342">
        <f t="shared" si="24"/>
        <v>0</v>
      </c>
      <c r="K247" s="271">
        <f t="shared" si="25"/>
        <v>0</v>
      </c>
      <c r="L247" s="272">
        <f t="shared" si="26"/>
        <v>0</v>
      </c>
      <c r="M247" s="273">
        <f t="shared" si="27"/>
        <v>0</v>
      </c>
      <c r="N247" s="273">
        <f t="shared" si="28"/>
        <v>0</v>
      </c>
      <c r="O247" s="263">
        <f t="shared" si="23"/>
        <v>0</v>
      </c>
      <c r="P247" s="289">
        <f>'随時③-2'!K29</f>
        <v>0</v>
      </c>
      <c r="Q247" s="290">
        <f>'随時③-2'!L29</f>
        <v>0</v>
      </c>
      <c r="R247" s="24">
        <f>IF(AND(ISNA(MATCH($D247,'随時②-2'!$D$4:$D$18,0)),ISNA(MATCH($D247,'随時③-2'!$D$4:$D$18,0))),0,1)</f>
        <v>0</v>
      </c>
      <c r="S247" s="61" t="str">
        <f t="shared" si="17"/>
        <v/>
      </c>
      <c r="T247" s="61" t="str">
        <f t="shared" si="18"/>
        <v/>
      </c>
    </row>
    <row r="248" spans="1:20" ht="21.6" hidden="1" customHeight="1" x14ac:dyDescent="0.15">
      <c r="A248" s="316">
        <f>'随時③-2'!A30</f>
        <v>0</v>
      </c>
      <c r="B248" s="317">
        <f>'随時③-2'!B30</f>
        <v>0</v>
      </c>
      <c r="C248" s="318">
        <f>'随時③-2'!C30</f>
        <v>0</v>
      </c>
      <c r="D248" s="209">
        <v>410</v>
      </c>
      <c r="E248" s="268">
        <f>'随時③-2'!E30</f>
        <v>0</v>
      </c>
      <c r="F248" s="269">
        <f>'随時③-2'!F30</f>
        <v>0</v>
      </c>
      <c r="G248" s="181">
        <f>'随時③-2'!G30</f>
        <v>0</v>
      </c>
      <c r="H248" s="270">
        <f>'随時③-2'!H30</f>
        <v>0</v>
      </c>
      <c r="I248" s="270">
        <f>'随時③-2'!I30</f>
        <v>0</v>
      </c>
      <c r="J248" s="342">
        <f t="shared" si="24"/>
        <v>0</v>
      </c>
      <c r="K248" s="271">
        <f t="shared" si="25"/>
        <v>0</v>
      </c>
      <c r="L248" s="272">
        <f t="shared" si="26"/>
        <v>0</v>
      </c>
      <c r="M248" s="273">
        <f t="shared" si="27"/>
        <v>0</v>
      </c>
      <c r="N248" s="273">
        <f t="shared" si="28"/>
        <v>0</v>
      </c>
      <c r="O248" s="263">
        <f t="shared" si="23"/>
        <v>0</v>
      </c>
      <c r="P248" s="289">
        <f>'随時③-2'!K30</f>
        <v>0</v>
      </c>
      <c r="Q248" s="290">
        <f>'随時③-2'!L30</f>
        <v>0</v>
      </c>
      <c r="R248" s="24">
        <f>IF(AND(ISNA(MATCH($D248,'随時②-2'!$D$4:$D$18,0)),ISNA(MATCH($D248,'随時③-2'!$D$4:$D$18,0))),0,1)</f>
        <v>0</v>
      </c>
      <c r="S248" s="61" t="str">
        <f t="shared" si="17"/>
        <v/>
      </c>
      <c r="T248" s="61" t="str">
        <f t="shared" si="18"/>
        <v/>
      </c>
    </row>
    <row r="249" spans="1:20" ht="21.6" hidden="1" customHeight="1" x14ac:dyDescent="0.15">
      <c r="A249" s="316">
        <f>'随時③-2'!A31</f>
        <v>0</v>
      </c>
      <c r="B249" s="317">
        <f>'随時③-2'!B31</f>
        <v>0</v>
      </c>
      <c r="C249" s="318">
        <f>'随時③-2'!C31</f>
        <v>0</v>
      </c>
      <c r="D249" s="209">
        <v>411</v>
      </c>
      <c r="E249" s="268">
        <f>'随時③-2'!E31</f>
        <v>0</v>
      </c>
      <c r="F249" s="269">
        <f>'随時③-2'!F31</f>
        <v>0</v>
      </c>
      <c r="G249" s="181">
        <f>'随時③-2'!G31</f>
        <v>0</v>
      </c>
      <c r="H249" s="270">
        <f>'随時③-2'!H31</f>
        <v>0</v>
      </c>
      <c r="I249" s="270">
        <f>'随時③-2'!I31</f>
        <v>0</v>
      </c>
      <c r="J249" s="342">
        <f t="shared" si="24"/>
        <v>0</v>
      </c>
      <c r="K249" s="271">
        <f t="shared" si="25"/>
        <v>0</v>
      </c>
      <c r="L249" s="272">
        <f t="shared" si="26"/>
        <v>0</v>
      </c>
      <c r="M249" s="273">
        <f t="shared" si="27"/>
        <v>0</v>
      </c>
      <c r="N249" s="273">
        <f t="shared" si="28"/>
        <v>0</v>
      </c>
      <c r="O249" s="263">
        <f t="shared" si="23"/>
        <v>0</v>
      </c>
      <c r="P249" s="289">
        <f>'随時③-2'!K31</f>
        <v>0</v>
      </c>
      <c r="Q249" s="290">
        <f>'随時③-2'!L31</f>
        <v>0</v>
      </c>
      <c r="R249" s="24">
        <f>IF(AND(ISNA(MATCH($D249,'随時②-2'!$D$4:$D$18,0)),ISNA(MATCH($D249,'随時③-2'!$D$4:$D$18,0))),0,1)</f>
        <v>0</v>
      </c>
      <c r="S249" s="61" t="str">
        <f t="shared" si="17"/>
        <v/>
      </c>
      <c r="T249" s="61" t="str">
        <f t="shared" si="18"/>
        <v/>
      </c>
    </row>
    <row r="250" spans="1:20" ht="21.6" hidden="1" customHeight="1" x14ac:dyDescent="0.15">
      <c r="A250" s="316">
        <f>'随時③-2'!A32</f>
        <v>0</v>
      </c>
      <c r="B250" s="317">
        <f>'随時③-2'!B32</f>
        <v>0</v>
      </c>
      <c r="C250" s="318">
        <f>'随時③-2'!C32</f>
        <v>0</v>
      </c>
      <c r="D250" s="209">
        <v>412</v>
      </c>
      <c r="E250" s="268">
        <f>'随時③-2'!E32</f>
        <v>0</v>
      </c>
      <c r="F250" s="269">
        <f>'随時③-2'!F32</f>
        <v>0</v>
      </c>
      <c r="G250" s="181">
        <f>'随時③-2'!G32</f>
        <v>0</v>
      </c>
      <c r="H250" s="270">
        <f>'随時③-2'!H32</f>
        <v>0</v>
      </c>
      <c r="I250" s="270">
        <f>'随時③-2'!I32</f>
        <v>0</v>
      </c>
      <c r="J250" s="342">
        <f t="shared" si="24"/>
        <v>0</v>
      </c>
      <c r="K250" s="271">
        <f t="shared" si="25"/>
        <v>0</v>
      </c>
      <c r="L250" s="272">
        <f t="shared" si="26"/>
        <v>0</v>
      </c>
      <c r="M250" s="273">
        <f t="shared" si="27"/>
        <v>0</v>
      </c>
      <c r="N250" s="273">
        <f t="shared" si="28"/>
        <v>0</v>
      </c>
      <c r="O250" s="263">
        <f t="shared" si="23"/>
        <v>0</v>
      </c>
      <c r="P250" s="289">
        <f>'随時③-2'!K32</f>
        <v>0</v>
      </c>
      <c r="Q250" s="290">
        <f>'随時③-2'!L32</f>
        <v>0</v>
      </c>
      <c r="R250" s="24">
        <f>IF(AND(ISNA(MATCH($D250,'随時②-2'!$D$4:$D$18,0)),ISNA(MATCH($D250,'随時③-2'!$D$4:$D$18,0))),0,1)</f>
        <v>0</v>
      </c>
      <c r="S250" s="61" t="str">
        <f t="shared" si="17"/>
        <v/>
      </c>
      <c r="T250" s="61" t="str">
        <f t="shared" si="18"/>
        <v/>
      </c>
    </row>
    <row r="251" spans="1:20" ht="21.6" hidden="1" customHeight="1" x14ac:dyDescent="0.15">
      <c r="A251" s="316">
        <f>'随時③-2'!A33</f>
        <v>0</v>
      </c>
      <c r="B251" s="317">
        <f>'随時③-2'!B33</f>
        <v>0</v>
      </c>
      <c r="C251" s="318">
        <f>'随時③-2'!C33</f>
        <v>0</v>
      </c>
      <c r="D251" s="209">
        <v>413</v>
      </c>
      <c r="E251" s="268">
        <f>'随時③-2'!E33</f>
        <v>0</v>
      </c>
      <c r="F251" s="269">
        <f>'随時③-2'!F33</f>
        <v>0</v>
      </c>
      <c r="G251" s="181">
        <f>'随時③-2'!G33</f>
        <v>0</v>
      </c>
      <c r="H251" s="270">
        <f>'随時③-2'!H33</f>
        <v>0</v>
      </c>
      <c r="I251" s="270">
        <f>'随時③-2'!I33</f>
        <v>0</v>
      </c>
      <c r="J251" s="342">
        <f t="shared" si="24"/>
        <v>0</v>
      </c>
      <c r="K251" s="271">
        <f t="shared" si="25"/>
        <v>0</v>
      </c>
      <c r="L251" s="272">
        <f t="shared" si="26"/>
        <v>0</v>
      </c>
      <c r="M251" s="273">
        <f t="shared" si="27"/>
        <v>0</v>
      </c>
      <c r="N251" s="273">
        <f t="shared" si="28"/>
        <v>0</v>
      </c>
      <c r="O251" s="263">
        <f t="shared" si="23"/>
        <v>0</v>
      </c>
      <c r="P251" s="289">
        <f>'随時③-2'!K33</f>
        <v>0</v>
      </c>
      <c r="Q251" s="290">
        <f>'随時③-2'!L33</f>
        <v>0</v>
      </c>
      <c r="R251" s="24">
        <f>IF(AND(ISNA(MATCH($D251,'随時②-2'!$D$4:$D$18,0)),ISNA(MATCH($D251,'随時③-2'!$D$4:$D$18,0))),0,1)</f>
        <v>0</v>
      </c>
      <c r="S251" s="61" t="str">
        <f t="shared" si="17"/>
        <v/>
      </c>
      <c r="T251" s="61" t="str">
        <f t="shared" si="18"/>
        <v/>
      </c>
    </row>
    <row r="252" spans="1:20" ht="21.6" hidden="1" customHeight="1" x14ac:dyDescent="0.15">
      <c r="A252" s="316">
        <f>'随時③-2'!A34</f>
        <v>0</v>
      </c>
      <c r="B252" s="317">
        <f>'随時③-2'!B34</f>
        <v>0</v>
      </c>
      <c r="C252" s="318">
        <f>'随時③-2'!C34</f>
        <v>0</v>
      </c>
      <c r="D252" s="209">
        <v>414</v>
      </c>
      <c r="E252" s="268">
        <f>'随時③-2'!E34</f>
        <v>0</v>
      </c>
      <c r="F252" s="269">
        <f>'随時③-2'!F34</f>
        <v>0</v>
      </c>
      <c r="G252" s="181">
        <f>'随時③-2'!G34</f>
        <v>0</v>
      </c>
      <c r="H252" s="270">
        <f>'随時③-2'!H34</f>
        <v>0</v>
      </c>
      <c r="I252" s="270">
        <f>'随時③-2'!I34</f>
        <v>0</v>
      </c>
      <c r="J252" s="342">
        <f t="shared" si="24"/>
        <v>0</v>
      </c>
      <c r="K252" s="271">
        <f t="shared" si="25"/>
        <v>0</v>
      </c>
      <c r="L252" s="272">
        <f t="shared" si="26"/>
        <v>0</v>
      </c>
      <c r="M252" s="273">
        <f t="shared" si="27"/>
        <v>0</v>
      </c>
      <c r="N252" s="273">
        <f t="shared" si="28"/>
        <v>0</v>
      </c>
      <c r="O252" s="263">
        <f t="shared" si="23"/>
        <v>0</v>
      </c>
      <c r="P252" s="289">
        <f>'随時③-2'!K34</f>
        <v>0</v>
      </c>
      <c r="Q252" s="290">
        <f>'随時③-2'!L34</f>
        <v>0</v>
      </c>
      <c r="R252" s="24">
        <f>IF(AND(ISNA(MATCH($D252,'随時②-2'!$D$4:$D$18,0)),ISNA(MATCH($D252,'随時③-2'!$D$4:$D$18,0))),0,1)</f>
        <v>0</v>
      </c>
      <c r="S252" s="61" t="str">
        <f t="shared" si="17"/>
        <v/>
      </c>
      <c r="T252" s="61" t="str">
        <f t="shared" si="18"/>
        <v/>
      </c>
    </row>
    <row r="253" spans="1:20" ht="21.6" hidden="1" customHeight="1" thickBot="1" x14ac:dyDescent="0.2">
      <c r="A253" s="316">
        <f>'随時③-2'!A35</f>
        <v>0</v>
      </c>
      <c r="B253" s="317">
        <f>'随時③-2'!B35</f>
        <v>0</v>
      </c>
      <c r="C253" s="318">
        <f>'随時③-2'!C35</f>
        <v>0</v>
      </c>
      <c r="D253" s="209">
        <v>415</v>
      </c>
      <c r="E253" s="268">
        <f>'随時③-2'!E35</f>
        <v>0</v>
      </c>
      <c r="F253" s="269">
        <f>'随時③-2'!F35</f>
        <v>0</v>
      </c>
      <c r="G253" s="181">
        <f>'随時③-2'!G35</f>
        <v>0</v>
      </c>
      <c r="H253" s="270">
        <f>'随時③-2'!H35</f>
        <v>0</v>
      </c>
      <c r="I253" s="270">
        <f>'随時③-2'!I35</f>
        <v>0</v>
      </c>
      <c r="J253" s="341">
        <f>G253*H253*I253</f>
        <v>0</v>
      </c>
      <c r="K253" s="271">
        <f t="shared" si="25"/>
        <v>0</v>
      </c>
      <c r="L253" s="272">
        <f t="shared" si="26"/>
        <v>0</v>
      </c>
      <c r="M253" s="273">
        <f t="shared" si="27"/>
        <v>0</v>
      </c>
      <c r="N253" s="273">
        <f t="shared" si="28"/>
        <v>0</v>
      </c>
      <c r="O253" s="263">
        <f t="shared" si="23"/>
        <v>0</v>
      </c>
      <c r="P253" s="289">
        <f>'随時③-2'!K35</f>
        <v>0</v>
      </c>
      <c r="Q253" s="343">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43" t="s">
        <v>13</v>
      </c>
      <c r="J255" s="643"/>
    </row>
    <row r="256" spans="1:20" ht="24" customHeight="1" thickBot="1" x14ac:dyDescent="0.2">
      <c r="D256" s="5"/>
      <c r="F256" s="23"/>
      <c r="G256" s="23"/>
      <c r="I256" s="639" t="s">
        <v>91</v>
      </c>
      <c r="J256" s="640"/>
      <c r="K256" s="36" t="s">
        <v>148</v>
      </c>
      <c r="L256" s="644" t="s">
        <v>210</v>
      </c>
      <c r="M256" s="645"/>
      <c r="N256" s="646" t="s">
        <v>149</v>
      </c>
      <c r="O256" s="647"/>
    </row>
    <row r="257" spans="4:15" ht="21.6" customHeight="1" thickTop="1" x14ac:dyDescent="0.15">
      <c r="D257" s="5"/>
      <c r="I257" s="641" t="s">
        <v>81</v>
      </c>
      <c r="J257" s="642"/>
      <c r="K257" s="294">
        <f t="shared" ref="K257:K266" si="29">SUMIF($E$4:$E$253,$I257,$O$4:$O$253)</f>
        <v>235000</v>
      </c>
      <c r="L257" s="635">
        <f t="shared" ref="L257:L264" si="30">SUMIF($E$4:$E$253,$I257,$T$4:$T$253)</f>
        <v>0</v>
      </c>
      <c r="M257" s="636">
        <f t="shared" ref="M257:M266" si="31">SUMIF($E$4:$E$253,$I257,$O$4:$O$253)</f>
        <v>235000</v>
      </c>
      <c r="N257" s="637">
        <f>K257-L257</f>
        <v>235000</v>
      </c>
      <c r="O257" s="638"/>
    </row>
    <row r="258" spans="4:15" ht="21.6" customHeight="1" x14ac:dyDescent="0.15">
      <c r="D258" s="5"/>
      <c r="I258" s="615" t="s">
        <v>82</v>
      </c>
      <c r="J258" s="616"/>
      <c r="K258" s="297">
        <f t="shared" si="29"/>
        <v>12240</v>
      </c>
      <c r="L258" s="619">
        <f t="shared" si="30"/>
        <v>0</v>
      </c>
      <c r="M258" s="620">
        <f t="shared" si="31"/>
        <v>12240</v>
      </c>
      <c r="N258" s="629">
        <f t="shared" ref="N258:N265" si="32">K258-L258</f>
        <v>12240</v>
      </c>
      <c r="O258" s="630"/>
    </row>
    <row r="259" spans="4:15" ht="21.6" customHeight="1" x14ac:dyDescent="0.15">
      <c r="D259" s="5"/>
      <c r="I259" s="615" t="s">
        <v>105</v>
      </c>
      <c r="J259" s="616"/>
      <c r="K259" s="293">
        <f t="shared" si="29"/>
        <v>591150</v>
      </c>
      <c r="L259" s="619">
        <f t="shared" si="30"/>
        <v>0</v>
      </c>
      <c r="M259" s="620">
        <f t="shared" si="31"/>
        <v>591150</v>
      </c>
      <c r="N259" s="629">
        <f t="shared" si="32"/>
        <v>591150</v>
      </c>
      <c r="O259" s="630"/>
    </row>
    <row r="260" spans="4:15" ht="21.6" customHeight="1" x14ac:dyDescent="0.15">
      <c r="D260" s="5"/>
      <c r="I260" s="615" t="s">
        <v>106</v>
      </c>
      <c r="J260" s="616"/>
      <c r="K260" s="293">
        <f t="shared" si="29"/>
        <v>0</v>
      </c>
      <c r="L260" s="619">
        <f t="shared" si="30"/>
        <v>0</v>
      </c>
      <c r="M260" s="620">
        <f t="shared" si="31"/>
        <v>0</v>
      </c>
      <c r="N260" s="629">
        <f t="shared" si="32"/>
        <v>0</v>
      </c>
      <c r="O260" s="630"/>
    </row>
    <row r="261" spans="4:15" ht="21.6" customHeight="1" x14ac:dyDescent="0.15">
      <c r="D261" s="5"/>
      <c r="I261" s="615" t="s">
        <v>83</v>
      </c>
      <c r="J261" s="616"/>
      <c r="K261" s="293">
        <f t="shared" si="29"/>
        <v>6720</v>
      </c>
      <c r="L261" s="619">
        <f t="shared" si="30"/>
        <v>0</v>
      </c>
      <c r="M261" s="620">
        <f t="shared" si="31"/>
        <v>6720</v>
      </c>
      <c r="N261" s="629">
        <f t="shared" si="32"/>
        <v>6720</v>
      </c>
      <c r="O261" s="630"/>
    </row>
    <row r="262" spans="4:15" ht="21.6" customHeight="1" x14ac:dyDescent="0.15">
      <c r="D262" s="5"/>
      <c r="I262" s="615" t="s">
        <v>84</v>
      </c>
      <c r="J262" s="616"/>
      <c r="K262" s="293">
        <f t="shared" si="29"/>
        <v>75900</v>
      </c>
      <c r="L262" s="619">
        <f t="shared" si="30"/>
        <v>0</v>
      </c>
      <c r="M262" s="620">
        <f t="shared" si="31"/>
        <v>75900</v>
      </c>
      <c r="N262" s="629">
        <f t="shared" si="32"/>
        <v>75900</v>
      </c>
      <c r="O262" s="630"/>
    </row>
    <row r="263" spans="4:15" ht="21.6" customHeight="1" x14ac:dyDescent="0.15">
      <c r="D263" s="5"/>
      <c r="I263" s="615" t="s">
        <v>85</v>
      </c>
      <c r="J263" s="616"/>
      <c r="K263" s="293">
        <f t="shared" si="29"/>
        <v>0</v>
      </c>
      <c r="L263" s="619">
        <f t="shared" si="30"/>
        <v>0</v>
      </c>
      <c r="M263" s="620">
        <f t="shared" si="31"/>
        <v>0</v>
      </c>
      <c r="N263" s="629">
        <f t="shared" si="32"/>
        <v>0</v>
      </c>
      <c r="O263" s="630"/>
    </row>
    <row r="264" spans="4:15" ht="21.6" customHeight="1" x14ac:dyDescent="0.15">
      <c r="D264" s="5"/>
      <c r="I264" s="615" t="s">
        <v>86</v>
      </c>
      <c r="J264" s="616"/>
      <c r="K264" s="293">
        <f t="shared" si="29"/>
        <v>410036</v>
      </c>
      <c r="L264" s="619">
        <f t="shared" si="30"/>
        <v>0</v>
      </c>
      <c r="M264" s="620">
        <f t="shared" si="31"/>
        <v>410036</v>
      </c>
      <c r="N264" s="629">
        <f t="shared" si="32"/>
        <v>410036</v>
      </c>
      <c r="O264" s="630"/>
    </row>
    <row r="265" spans="4:15" ht="21.6" customHeight="1" x14ac:dyDescent="0.15">
      <c r="D265" s="5"/>
      <c r="I265" s="615" t="s">
        <v>116</v>
      </c>
      <c r="J265" s="616"/>
      <c r="K265" s="297">
        <f t="shared" si="29"/>
        <v>205450</v>
      </c>
      <c r="L265" s="619">
        <f>SUMIF($E$4:$E$253,$I265,$T$4:$T$253)+'3-3'!F36</f>
        <v>11000</v>
      </c>
      <c r="M265" s="620">
        <f t="shared" si="31"/>
        <v>205450</v>
      </c>
      <c r="N265" s="633">
        <f t="shared" si="32"/>
        <v>194450</v>
      </c>
      <c r="O265" s="634"/>
    </row>
    <row r="266" spans="4:15" ht="21.6" customHeight="1" thickBot="1" x14ac:dyDescent="0.2">
      <c r="D266" s="5"/>
      <c r="I266" s="627" t="s">
        <v>246</v>
      </c>
      <c r="J266" s="628"/>
      <c r="K266" s="298">
        <f t="shared" si="29"/>
        <v>29000</v>
      </c>
      <c r="L266" s="621">
        <f>SUMIF($E$4:$E$253,$I266,$T$4:$T$253)</f>
        <v>0</v>
      </c>
      <c r="M266" s="622">
        <f t="shared" si="31"/>
        <v>29000</v>
      </c>
      <c r="N266" s="623">
        <f>K266-L266</f>
        <v>29000</v>
      </c>
      <c r="O266" s="624"/>
    </row>
    <row r="267" spans="4:15" ht="21.6" customHeight="1" thickTop="1" thickBot="1" x14ac:dyDescent="0.2">
      <c r="D267" s="5"/>
      <c r="I267" s="625" t="s">
        <v>13</v>
      </c>
      <c r="J267" s="626"/>
      <c r="K267" s="300">
        <f>SUM(K257:K265)</f>
        <v>1536496</v>
      </c>
      <c r="L267" s="617">
        <f>SUM(L257:L265)</f>
        <v>11000</v>
      </c>
      <c r="M267" s="618"/>
      <c r="N267" s="631">
        <f>SUM(N257:N265)</f>
        <v>1525496</v>
      </c>
      <c r="O267" s="632"/>
    </row>
  </sheetData>
  <sheetProtection sheet="1"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6:O266"/>
    <mergeCell ref="I267:J267"/>
    <mergeCell ref="I266:J266"/>
    <mergeCell ref="N261:O261"/>
    <mergeCell ref="L262:M262"/>
    <mergeCell ref="N262:O262"/>
    <mergeCell ref="N267:O267"/>
    <mergeCell ref="L264:M264"/>
    <mergeCell ref="N264:O264"/>
    <mergeCell ref="L265:M265"/>
    <mergeCell ref="N265:O265"/>
    <mergeCell ref="I262:J262"/>
    <mergeCell ref="I263:J263"/>
    <mergeCell ref="I264:J264"/>
    <mergeCell ref="L267:M267"/>
    <mergeCell ref="L263:M263"/>
    <mergeCell ref="I265:J265"/>
    <mergeCell ref="L266:M266"/>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37"/>
  <sheetViews>
    <sheetView showZeros="0" view="pageBreakPreview" zoomScaleNormal="100" zoomScaleSheetLayoutView="100" workbookViewId="0">
      <pane xSplit="1" ySplit="3" topLeftCell="B13" activePane="bottomRight" state="frozen"/>
      <selection activeCell="D14" sqref="D14:F14"/>
      <selection pane="topRight" activeCell="D14" sqref="D14:F14"/>
      <selection pane="bottomLeft" activeCell="D14" sqref="D14:F14"/>
      <selection pane="bottomRight" activeCell="E13" sqref="E13"/>
    </sheetView>
  </sheetViews>
  <sheetFormatPr defaultColWidth="9"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53" t="s">
        <v>260</v>
      </c>
      <c r="B1" s="653"/>
      <c r="C1" s="653"/>
      <c r="D1" s="653"/>
      <c r="E1" s="653"/>
      <c r="F1" s="653"/>
    </row>
    <row r="2" spans="1:6" ht="15" customHeight="1" thickBot="1" x14ac:dyDescent="0.2">
      <c r="A2" s="8"/>
      <c r="B2" s="7" t="s">
        <v>193</v>
      </c>
      <c r="C2" s="84"/>
      <c r="E2" s="70" t="s">
        <v>171</v>
      </c>
      <c r="F2" s="156">
        <f>SUM(E4:E33)</f>
        <v>205450</v>
      </c>
    </row>
    <row r="3" spans="1:6" ht="15" customHeight="1" thickBot="1" x14ac:dyDescent="0.2">
      <c r="A3" s="96" t="s">
        <v>15</v>
      </c>
      <c r="B3" s="97" t="s">
        <v>156</v>
      </c>
      <c r="C3" s="97" t="s">
        <v>157</v>
      </c>
      <c r="D3" s="95" t="s">
        <v>16</v>
      </c>
      <c r="E3" s="39" t="s">
        <v>172</v>
      </c>
      <c r="F3" s="98" t="s">
        <v>17</v>
      </c>
    </row>
    <row r="4" spans="1:6" ht="15" customHeight="1" x14ac:dyDescent="0.15">
      <c r="A4" s="105">
        <v>1</v>
      </c>
      <c r="B4" s="121" t="str">
        <f>IF('1-3'!B4="","",'1-3'!B4)</f>
        <v>全国</v>
      </c>
      <c r="C4" s="121" t="str">
        <f>IF('1-3'!C4="","",'1-3'!C4)</f>
        <v>校長</v>
      </c>
      <c r="D4" s="132" t="str">
        <f>IF('1-3'!D4="","",'1-3'!D4)</f>
        <v>全国高等学校長協会</v>
      </c>
      <c r="E4" s="174">
        <f>IF('2-3'!H5="",'2-3'!E5,'2-3'!H5)</f>
        <v>8000</v>
      </c>
      <c r="F4" s="123" t="str">
        <f>IF('2-3'!I5="",'2-3'!G5,'2-3'!I5)</f>
        <v>◎</v>
      </c>
    </row>
    <row r="5" spans="1:6" ht="15" customHeight="1" x14ac:dyDescent="0.15">
      <c r="A5" s="101">
        <v>7</v>
      </c>
      <c r="B5" s="122" t="str">
        <f>IF('1-3'!B10="","",'1-3'!B10)</f>
        <v>全国</v>
      </c>
      <c r="C5" s="122" t="str">
        <f>IF('1-3'!C10="","",'1-3'!C10)</f>
        <v>校長</v>
      </c>
      <c r="D5" s="133" t="str">
        <f>IF('1-3'!D10="","",'1-3'!D10)</f>
        <v>全国定時制通信制高等学校長会</v>
      </c>
      <c r="E5" s="565">
        <f>IF('2-3'!H11="",'2-3'!E11,'2-3'!H11)</f>
        <v>8000</v>
      </c>
      <c r="F5" s="81" t="str">
        <f>IF('2-3'!I11="",'2-3'!G11,'2-3'!I11)</f>
        <v/>
      </c>
    </row>
    <row r="6" spans="1:6" ht="15" customHeight="1" x14ac:dyDescent="0.15">
      <c r="A6" s="101">
        <v>13</v>
      </c>
      <c r="B6" s="122" t="str">
        <f>IF('1-3'!B16="","",'1-3'!B16)</f>
        <v>全国</v>
      </c>
      <c r="C6" s="122" t="str">
        <f>IF('1-3'!C16="","",'1-3'!C16)</f>
        <v>校長</v>
      </c>
      <c r="D6" s="133" t="str">
        <f>IF('1-3'!D16="","",'1-3'!D16)</f>
        <v>全国工業高等学校長協会</v>
      </c>
      <c r="E6" s="565">
        <f>IF('2-3'!H17="",'2-3'!E17,'2-3'!H17)</f>
        <v>25770</v>
      </c>
      <c r="F6" s="81" t="str">
        <f>IF('2-3'!I17="",'2-3'!G17,'2-3'!I17)</f>
        <v/>
      </c>
    </row>
    <row r="7" spans="1:6" ht="15" customHeight="1" x14ac:dyDescent="0.15">
      <c r="A7" s="101">
        <v>21</v>
      </c>
      <c r="B7" s="122" t="str">
        <f>IF('1-3'!B24="","",'1-3'!B24)</f>
        <v>全国</v>
      </c>
      <c r="C7" s="122" t="str">
        <f>IF('1-3'!C24="","",'1-3'!C24)</f>
        <v>教頭</v>
      </c>
      <c r="D7" s="133" t="str">
        <f>IF('1-3'!D24="","",'1-3'!D24)</f>
        <v>全国高等学校教頭・副校長会</v>
      </c>
      <c r="E7" s="565">
        <f>IF('2-3'!H25="",'2-3'!E25,'2-3'!H25)</f>
        <v>4500</v>
      </c>
      <c r="F7" s="81" t="str">
        <f>IF('2-3'!I25="",'2-3'!G25,'2-3'!I25)</f>
        <v/>
      </c>
    </row>
    <row r="8" spans="1:6" ht="15" customHeight="1" x14ac:dyDescent="0.15">
      <c r="A8" s="101">
        <v>22</v>
      </c>
      <c r="B8" s="122" t="str">
        <f>IF('1-3'!B25="","",'1-3'!B25)</f>
        <v>全国</v>
      </c>
      <c r="C8" s="122" t="str">
        <f>IF('1-3'!C25="","",'1-3'!C25)</f>
        <v>教頭</v>
      </c>
      <c r="D8" s="133" t="str">
        <f>IF('1-3'!D25="","",'1-3'!D25)</f>
        <v>全国高等学校定時制通信制教頭・副校長協会</v>
      </c>
      <c r="E8" s="565">
        <f>IF('2-3'!H26="",'2-3'!E26,'2-3'!H26)</f>
        <v>9000</v>
      </c>
      <c r="F8" s="81" t="str">
        <f>IF('2-3'!I26="",'2-3'!G26,'2-3'!I26)</f>
        <v/>
      </c>
    </row>
    <row r="9" spans="1:6" ht="15" customHeight="1" x14ac:dyDescent="0.15">
      <c r="A9" s="101">
        <v>28</v>
      </c>
      <c r="B9" s="122" t="str">
        <f>IF('1-3'!B31="","",'1-3'!B31)</f>
        <v>全国</v>
      </c>
      <c r="C9" s="122" t="str">
        <f>IF('1-3'!C31="","",'1-3'!C31)</f>
        <v>事務長</v>
      </c>
      <c r="D9" s="133" t="str">
        <f>IF('1-3'!D31="","",'1-3'!D31)</f>
        <v>全国公立学校事務長会</v>
      </c>
      <c r="E9" s="565">
        <f>IF('2-3'!H32="",'2-3'!E32,'2-3'!H32)</f>
        <v>3000</v>
      </c>
      <c r="F9" s="81" t="str">
        <f>IF('2-3'!I32="",'2-3'!G32,'2-3'!I32)</f>
        <v>◎</v>
      </c>
    </row>
    <row r="10" spans="1:6" ht="15" customHeight="1" x14ac:dyDescent="0.15">
      <c r="A10" s="101">
        <v>30</v>
      </c>
      <c r="B10" s="122" t="str">
        <f>IF('1-3'!B33="","",'1-3'!B33)</f>
        <v>全国</v>
      </c>
      <c r="C10" s="122" t="str">
        <f>IF('1-3'!C33="","",'1-3'!C33)</f>
        <v/>
      </c>
      <c r="D10" s="133" t="str">
        <f>IF('1-3'!D33="","",'1-3'!D33)</f>
        <v>全国高等学校グラフィックアーツ教育研究会</v>
      </c>
      <c r="E10" s="565">
        <f>IF('2-3'!H34="",'2-3'!E34,'2-3'!H34)</f>
        <v>10000</v>
      </c>
      <c r="F10" s="81" t="str">
        <f>IF('2-3'!I34="",'2-3'!G34,'2-3'!I34)</f>
        <v/>
      </c>
    </row>
    <row r="11" spans="1:6" ht="15" customHeight="1" x14ac:dyDescent="0.15">
      <c r="A11" s="101">
        <v>36</v>
      </c>
      <c r="B11" s="122" t="str">
        <f>IF('1-3'!B39="","",'1-3'!B39)</f>
        <v>全国</v>
      </c>
      <c r="C11" s="122" t="str">
        <f>IF('1-3'!C39="","",'1-3'!C39)</f>
        <v/>
      </c>
      <c r="D11" s="133" t="str">
        <f>IF('1-3'!D39="","",'1-3'!D39)</f>
        <v>全国自動車教育研究会</v>
      </c>
      <c r="E11" s="565">
        <f>IF('2-3'!H40="",'2-3'!E40,'2-3'!H40)</f>
        <v>5000</v>
      </c>
      <c r="F11" s="81" t="str">
        <f>IF('2-3'!I40="",'2-3'!G40,'2-3'!I40)</f>
        <v/>
      </c>
    </row>
    <row r="12" spans="1:6" ht="15" customHeight="1" x14ac:dyDescent="0.15">
      <c r="A12" s="101">
        <v>45</v>
      </c>
      <c r="B12" s="122" t="str">
        <f>IF('1-3'!B48="","",'1-3'!B48)</f>
        <v>全国</v>
      </c>
      <c r="C12" s="122" t="str">
        <f>IF('1-3'!C48="","",'1-3'!C48)</f>
        <v/>
      </c>
      <c r="D12" s="133" t="str">
        <f>IF('1-3'!D48="","",'1-3'!D48)</f>
        <v>日本教育会</v>
      </c>
      <c r="E12" s="565">
        <f>IF('2-3'!H49="",'2-3'!E49,'2-3'!H49)</f>
        <v>3600</v>
      </c>
      <c r="F12" s="81" t="str">
        <f>IF('2-3'!I49="",'2-3'!G49,'2-3'!I49)</f>
        <v/>
      </c>
    </row>
    <row r="13" spans="1:6" ht="15" customHeight="1" x14ac:dyDescent="0.15">
      <c r="A13" s="101">
        <v>46</v>
      </c>
      <c r="B13" s="122" t="str">
        <f>IF('1-3'!B49="","",'1-3'!B49)</f>
        <v>近畿・西日本</v>
      </c>
      <c r="C13" s="122" t="str">
        <f>IF('1-3'!C49="","",'1-3'!C49)</f>
        <v>校長</v>
      </c>
      <c r="D13" s="133" t="str">
        <f>IF('1-3'!D49="","",'1-3'!D49)</f>
        <v>近畿地区定時制通信制高等学校長会</v>
      </c>
      <c r="E13" s="565">
        <f>IF('2-3'!H50="",'2-3'!E50,'2-3'!H50)</f>
        <v>2000</v>
      </c>
      <c r="F13" s="81" t="str">
        <f>IF('2-3'!I50="",'2-3'!G50,'2-3'!I50)</f>
        <v/>
      </c>
    </row>
    <row r="14" spans="1:6" ht="15" customHeight="1" x14ac:dyDescent="0.15">
      <c r="A14" s="101">
        <v>48</v>
      </c>
      <c r="B14" s="122" t="str">
        <f>IF('1-3'!B51="","",'1-3'!B51)</f>
        <v>近畿・西日本</v>
      </c>
      <c r="C14" s="122" t="str">
        <f>IF('1-3'!C51="","",'1-3'!C51)</f>
        <v>校長</v>
      </c>
      <c r="D14" s="133" t="str">
        <f>IF('1-3'!D51="","",'1-3'!D51)</f>
        <v>近畿工業高等学校長協会</v>
      </c>
      <c r="E14" s="565">
        <f>IF('2-3'!H52="",'2-3'!E52,'2-3'!H52)</f>
        <v>10000</v>
      </c>
      <c r="F14" s="81" t="str">
        <f>IF('2-3'!I52="",'2-3'!G52,'2-3'!I52)</f>
        <v/>
      </c>
    </row>
    <row r="15" spans="1:6" ht="15" customHeight="1" x14ac:dyDescent="0.15">
      <c r="A15" s="101">
        <v>60</v>
      </c>
      <c r="B15" s="122" t="str">
        <f>IF('1-3'!B63="","",'1-3'!B63)</f>
        <v>近畿・西日本</v>
      </c>
      <c r="C15" s="122" t="str">
        <f>IF('1-3'!C63="","",'1-3'!C63)</f>
        <v>事務長</v>
      </c>
      <c r="D15" s="133" t="str">
        <f>IF('1-3'!D63="","",'1-3'!D63)</f>
        <v>近畿公立学校事務長会</v>
      </c>
      <c r="E15" s="565">
        <f>IF('2-3'!H64="",'2-3'!E64,'2-3'!H64)</f>
        <v>1800</v>
      </c>
      <c r="F15" s="81" t="str">
        <f>IF('2-3'!I64="",'2-3'!G64,'2-3'!I64)</f>
        <v/>
      </c>
    </row>
    <row r="16" spans="1:6" ht="15" customHeight="1" x14ac:dyDescent="0.15">
      <c r="A16" s="101">
        <v>63</v>
      </c>
      <c r="B16" s="122" t="str">
        <f>IF('1-3'!B66="","",'1-3'!B66)</f>
        <v>近畿・西日本</v>
      </c>
      <c r="C16" s="122" t="str">
        <f>IF('1-3'!C66="","",'1-3'!C66)</f>
        <v/>
      </c>
      <c r="D16" s="133" t="str">
        <f>IF('1-3'!D66="","",'1-3'!D66)</f>
        <v>近畿工業高等学校科長連絡協議会</v>
      </c>
      <c r="E16" s="565">
        <f>IF('2-3'!H67="",'2-3'!E67,'2-3'!H67)</f>
        <v>3000</v>
      </c>
      <c r="F16" s="81" t="str">
        <f>IF('2-3'!I67="",'2-3'!G67,'2-3'!I67)</f>
        <v/>
      </c>
    </row>
    <row r="17" spans="1:6" ht="15" customHeight="1" x14ac:dyDescent="0.15">
      <c r="A17" s="101">
        <v>65</v>
      </c>
      <c r="B17" s="122" t="str">
        <f>IF('1-3'!B68="","",'1-3'!B68)</f>
        <v>近畿・西日本</v>
      </c>
      <c r="C17" s="122" t="str">
        <f>IF('1-3'!C68="","",'1-3'!C68)</f>
        <v/>
      </c>
      <c r="D17" s="133" t="str">
        <f>IF('1-3'!D68="","",'1-3'!D68)</f>
        <v>近畿地区機械教育研究会</v>
      </c>
      <c r="E17" s="565">
        <f>IF('2-3'!H69="",'2-3'!E69,'2-3'!H69)</f>
        <v>8000</v>
      </c>
      <c r="F17" s="81" t="str">
        <f>IF('2-3'!I69="",'2-3'!G69,'2-3'!I69)</f>
        <v/>
      </c>
    </row>
    <row r="18" spans="1:6" ht="15" customHeight="1" x14ac:dyDescent="0.15">
      <c r="A18" s="101">
        <v>78</v>
      </c>
      <c r="B18" s="122" t="str">
        <f>IF('1-3'!B81="","",'1-3'!B81)</f>
        <v>大阪</v>
      </c>
      <c r="C18" s="122" t="str">
        <f>IF('1-3'!C81="","",'1-3'!C81)</f>
        <v>教頭</v>
      </c>
      <c r="D18" s="133" t="str">
        <f>IF('1-3'!D81="","",'1-3'!D81)</f>
        <v>大阪府高等学校定時制通信制教頭協会</v>
      </c>
      <c r="E18" s="565">
        <f>IF('2-3'!H82="",'2-3'!E82,'2-3'!H82)</f>
        <v>6000</v>
      </c>
      <c r="F18" s="81" t="str">
        <f>IF('2-3'!I82="",'2-3'!G82,'2-3'!I82)</f>
        <v/>
      </c>
    </row>
    <row r="19" spans="1:6" ht="15" customHeight="1" x14ac:dyDescent="0.15">
      <c r="A19" s="101">
        <v>79</v>
      </c>
      <c r="B19" s="122" t="str">
        <f>IF('1-3'!B82="","",'1-3'!B82)</f>
        <v>大阪</v>
      </c>
      <c r="C19" s="122" t="str">
        <f>IF('1-3'!C82="","",'1-3'!C82)</f>
        <v>事務長</v>
      </c>
      <c r="D19" s="133" t="str">
        <f>IF('1-3'!D82="","",'1-3'!D82)</f>
        <v>大阪府立学校事務長会</v>
      </c>
      <c r="E19" s="565">
        <f>IF('2-3'!H83="",'2-3'!E83,'2-3'!H83)</f>
        <v>1000</v>
      </c>
      <c r="F19" s="81" t="str">
        <f>IF('2-3'!I83="",'2-3'!G83,'2-3'!I83)</f>
        <v/>
      </c>
    </row>
    <row r="20" spans="1:6" ht="15" customHeight="1" x14ac:dyDescent="0.15">
      <c r="A20" s="101">
        <v>80</v>
      </c>
      <c r="B20" s="122" t="str">
        <f>IF('1-3'!B83="","",'1-3'!B83)</f>
        <v>大阪</v>
      </c>
      <c r="C20" s="122" t="str">
        <f>IF('1-3'!C83="","",'1-3'!C83)</f>
        <v/>
      </c>
      <c r="D20" s="133" t="str">
        <f>IF('1-3'!D83="","",'1-3'!D83)</f>
        <v>大阪産業教育振興協議会</v>
      </c>
      <c r="E20" s="565">
        <f>IF('2-3'!H84="",'2-3'!E84,'2-3'!H84)</f>
        <v>7000</v>
      </c>
      <c r="F20" s="81" t="str">
        <f>IF('2-3'!I84="",'2-3'!G84,'2-3'!I84)</f>
        <v/>
      </c>
    </row>
    <row r="21" spans="1:6" ht="15" customHeight="1" x14ac:dyDescent="0.15">
      <c r="A21" s="101">
        <v>81</v>
      </c>
      <c r="B21" s="122" t="str">
        <f>IF('1-3'!B84="","",'1-3'!B84)</f>
        <v>大阪</v>
      </c>
      <c r="C21" s="122" t="str">
        <f>IF('1-3'!C84="","",'1-3'!C84)</f>
        <v/>
      </c>
      <c r="D21" s="133" t="str">
        <f>IF('1-3'!D84="","",'1-3'!D84)</f>
        <v>大阪実業教育協会</v>
      </c>
      <c r="E21" s="565">
        <f>IF('2-3'!H85="",'2-3'!E85,'2-3'!H85)</f>
        <v>22000</v>
      </c>
      <c r="F21" s="81" t="str">
        <f>IF('2-3'!I85="",'2-3'!G85,'2-3'!I85)</f>
        <v/>
      </c>
    </row>
    <row r="22" spans="1:6" ht="15" customHeight="1" x14ac:dyDescent="0.15">
      <c r="A22" s="101">
        <v>82</v>
      </c>
      <c r="B22" s="122" t="str">
        <f>IF('1-3'!B85="","",'1-3'!B85)</f>
        <v>大阪</v>
      </c>
      <c r="C22" s="122" t="str">
        <f>IF('1-3'!C85="","",'1-3'!C85)</f>
        <v/>
      </c>
      <c r="D22" s="133" t="str">
        <f>IF('1-3'!D85="","",'1-3'!D85)</f>
        <v>大阪府高等学校家庭クラブ連合会</v>
      </c>
      <c r="E22" s="565">
        <f>IF('2-3'!H86="",'2-3'!E86,'2-3'!H86)</f>
        <v>2000</v>
      </c>
      <c r="F22" s="81" t="str">
        <f>IF('2-3'!I86="",'2-3'!G86,'2-3'!I86)</f>
        <v/>
      </c>
    </row>
    <row r="23" spans="1:6" ht="15" customHeight="1" x14ac:dyDescent="0.15">
      <c r="A23" s="101">
        <v>85</v>
      </c>
      <c r="B23" s="122" t="str">
        <f>IF('1-3'!B88="","",'1-3'!B88)</f>
        <v>大阪</v>
      </c>
      <c r="C23" s="122" t="str">
        <f>IF('1-3'!C88="","",'1-3'!C88)</f>
        <v/>
      </c>
      <c r="D23" s="133" t="str">
        <f>IF('1-3'!D88="","",'1-3'!D88)</f>
        <v>大阪府高等学校進路指導研究会</v>
      </c>
      <c r="E23" s="565">
        <f>IF('2-3'!H89="",'2-3'!E89,'2-3'!H89)</f>
        <v>2150</v>
      </c>
      <c r="F23" s="81" t="str">
        <f>IF('2-3'!I89="",'2-3'!G89,'2-3'!I89)</f>
        <v/>
      </c>
    </row>
    <row r="24" spans="1:6" ht="15" customHeight="1" x14ac:dyDescent="0.15">
      <c r="A24" s="101">
        <v>86</v>
      </c>
      <c r="B24" s="122" t="str">
        <f>IF('1-3'!B89="","",'1-3'!B89)</f>
        <v>大阪</v>
      </c>
      <c r="C24" s="122" t="str">
        <f>IF('1-3'!C89="","",'1-3'!C89)</f>
        <v/>
      </c>
      <c r="D24" s="133" t="str">
        <f>IF('1-3'!D89="","",'1-3'!D89)</f>
        <v>大阪府高等学校定時制通信制教育研究会</v>
      </c>
      <c r="E24" s="565">
        <f>IF('2-3'!H90="",'2-3'!E90,'2-3'!H90)</f>
        <v>12000</v>
      </c>
      <c r="F24" s="81" t="str">
        <f>IF('2-3'!I90="",'2-3'!G90,'2-3'!I90)</f>
        <v/>
      </c>
    </row>
    <row r="25" spans="1:6" ht="15" customHeight="1" x14ac:dyDescent="0.15">
      <c r="A25" s="101">
        <v>90</v>
      </c>
      <c r="B25" s="122" t="str">
        <f>IF('1-3'!B93="","",'1-3'!B93)</f>
        <v>大阪</v>
      </c>
      <c r="C25" s="122" t="str">
        <f>IF('1-3'!C93="","",'1-3'!C93)</f>
        <v/>
      </c>
      <c r="D25" s="133" t="str">
        <f>IF('1-3'!D93="","",'1-3'!D93)</f>
        <v>大阪府立学校在日外国人教育研究会</v>
      </c>
      <c r="E25" s="565">
        <f>IF('2-3'!H94="",'2-3'!E94,'2-3'!H94)</f>
        <v>2580</v>
      </c>
      <c r="F25" s="81" t="str">
        <f>IF('2-3'!I94="",'2-3'!G94,'2-3'!I94)</f>
        <v/>
      </c>
    </row>
    <row r="26" spans="1:6" ht="15" customHeight="1" x14ac:dyDescent="0.15">
      <c r="A26" s="101">
        <v>91</v>
      </c>
      <c r="B26" s="122" t="str">
        <f>IF('1-3'!B94="","",'1-3'!B94)</f>
        <v>大阪</v>
      </c>
      <c r="C26" s="122" t="str">
        <f>IF('1-3'!C94="","",'1-3'!C94)</f>
        <v/>
      </c>
      <c r="D26" s="133" t="str">
        <f>IF('1-3'!D94="","",'1-3'!D94)</f>
        <v>大阪府立学校人権教育研究会</v>
      </c>
      <c r="E26" s="565">
        <f>IF('2-3'!H95="",'2-3'!E95,'2-3'!H95)</f>
        <v>3050</v>
      </c>
      <c r="F26" s="81" t="str">
        <f>IF('2-3'!I95="",'2-3'!G95,'2-3'!I95)</f>
        <v/>
      </c>
    </row>
    <row r="27" spans="1:6" ht="15" customHeight="1" x14ac:dyDescent="0.15">
      <c r="A27" s="101">
        <v>92</v>
      </c>
      <c r="B27" s="122" t="str">
        <f>IF('1-3'!B95="","",'1-3'!B95)</f>
        <v>大阪</v>
      </c>
      <c r="C27" s="122" t="str">
        <f>IF('1-3'!C95="","",'1-3'!C95)</f>
        <v/>
      </c>
      <c r="D27" s="133" t="str">
        <f>IF('1-3'!D95="","",'1-3'!D95)</f>
        <v>大阪府立高等学校教務研究会</v>
      </c>
      <c r="E27" s="565">
        <f>IF('2-3'!H96="",'2-3'!E96,'2-3'!H96)</f>
        <v>4000</v>
      </c>
      <c r="F27" s="81" t="str">
        <f>IF('2-3'!I96="",'2-3'!G96,'2-3'!I96)</f>
        <v/>
      </c>
    </row>
    <row r="28" spans="1:6" ht="15" customHeight="1" x14ac:dyDescent="0.15">
      <c r="A28" s="101">
        <v>93</v>
      </c>
      <c r="B28" s="122" t="str">
        <f>IF('1-3'!B96="","",'1-3'!B96)</f>
        <v>大阪</v>
      </c>
      <c r="C28" s="122" t="str">
        <f>IF('1-3'!C96="","",'1-3'!C96)</f>
        <v/>
      </c>
      <c r="D28" s="133" t="str">
        <f>IF('1-3'!D96="","",'1-3'!D96)</f>
        <v>大阪府立学校保健研究会</v>
      </c>
      <c r="E28" s="565">
        <f>IF('2-3'!H97="",'2-3'!E97,'2-3'!H97)</f>
        <v>2400</v>
      </c>
      <c r="F28" s="81" t="str">
        <f>IF('2-3'!I97="",'2-3'!G97,'2-3'!I97)</f>
        <v/>
      </c>
    </row>
    <row r="29" spans="1:6" ht="15" customHeight="1" x14ac:dyDescent="0.15">
      <c r="A29" s="101">
        <v>94</v>
      </c>
      <c r="B29" s="122" t="str">
        <f>IF('1-3'!B97="","",'1-3'!B97)</f>
        <v>大阪</v>
      </c>
      <c r="C29" s="122" t="str">
        <f>IF('1-3'!C97="","",'1-3'!C97)</f>
        <v/>
      </c>
      <c r="D29" s="133" t="str">
        <f>IF('1-3'!D97="","",'1-3'!D97)</f>
        <v>大阪府立学校養護教諭研究会(府養研)</v>
      </c>
      <c r="E29" s="565">
        <f>IF('2-3'!H98="",'2-3'!E98,'2-3'!H98)</f>
        <v>5000</v>
      </c>
      <c r="F29" s="81" t="str">
        <f>IF('2-3'!I98="",'2-3'!G98,'2-3'!I98)</f>
        <v/>
      </c>
    </row>
    <row r="30" spans="1:6" ht="15" customHeight="1" x14ac:dyDescent="0.15">
      <c r="A30" s="101">
        <v>96</v>
      </c>
      <c r="B30" s="122" t="str">
        <f>IF('1-3'!B99="","",'1-3'!B99)</f>
        <v>大阪</v>
      </c>
      <c r="C30" s="122" t="str">
        <f>IF('1-3'!C99="","",'1-3'!C99)</f>
        <v/>
      </c>
      <c r="D30" s="133" t="str">
        <f>IF('1-3'!D99="","",'1-3'!D99)</f>
        <v>大阪府高等学校図書館研究会</v>
      </c>
      <c r="E30" s="565">
        <f>IF('2-3'!H100="",'2-3'!E100,'2-3'!H100)</f>
        <v>3000</v>
      </c>
      <c r="F30" s="81" t="str">
        <f>IF('2-3'!I100="",'2-3'!G100,'2-3'!I100)</f>
        <v/>
      </c>
    </row>
    <row r="31" spans="1:6" ht="15" customHeight="1" x14ac:dyDescent="0.15">
      <c r="A31" s="101">
        <v>97</v>
      </c>
      <c r="B31" s="122" t="str">
        <f>IF('1-3'!B100="","",'1-3'!B100)</f>
        <v>大阪</v>
      </c>
      <c r="C31" s="122" t="str">
        <f>IF('1-3'!C100="","",'1-3'!C100)</f>
        <v/>
      </c>
      <c r="D31" s="133" t="str">
        <f>IF('1-3'!D100="","",'1-3'!D100)</f>
        <v>大阪府高等学校生活指導研究会</v>
      </c>
      <c r="E31" s="565">
        <f>IF('2-3'!H101="",'2-3'!E101,'2-3'!H101)</f>
        <v>4000</v>
      </c>
      <c r="F31" s="81" t="str">
        <f>IF('2-3'!I101="",'2-3'!G101,'2-3'!I101)</f>
        <v/>
      </c>
    </row>
    <row r="32" spans="1:6" ht="15" customHeight="1" x14ac:dyDescent="0.15">
      <c r="A32" s="101">
        <v>101</v>
      </c>
      <c r="B32" s="143" t="str">
        <f>IF('2-3'!B105="","",'2-3'!B105)</f>
        <v/>
      </c>
      <c r="C32" s="143" t="str">
        <f>IF('2-3'!C105="","",'2-3'!C105)</f>
        <v/>
      </c>
      <c r="D32" s="128" t="str">
        <f>IF('2-3'!D105="","",'2-3'!D105)</f>
        <v>産業教育振興中央会</v>
      </c>
      <c r="E32" s="565">
        <f>IF('2-3'!H105="",'2-3'!E105,'2-3'!H105)</f>
        <v>13000</v>
      </c>
      <c r="F32" s="81" t="str">
        <f>IF('2-3'!I105="",'2-3'!G105,'2-3'!I105)</f>
        <v/>
      </c>
    </row>
    <row r="33" spans="1:6" ht="15" customHeight="1" thickBot="1" x14ac:dyDescent="0.2">
      <c r="A33" s="104">
        <v>103</v>
      </c>
      <c r="B33" s="144" t="str">
        <f>IF('2-3'!B107="","",'2-3'!B107)</f>
        <v/>
      </c>
      <c r="C33" s="144" t="str">
        <f>IF('2-3'!C107="","",'2-3'!C107)</f>
        <v/>
      </c>
      <c r="D33" s="129" t="str">
        <f>IF('2-3'!D107="","",'2-3'!D107)</f>
        <v>大阪府高等学校定時制通信制教育振興会</v>
      </c>
      <c r="E33" s="172">
        <f>IF('2-3'!H107="",'2-3'!E107,'2-3'!H107)</f>
        <v>14600</v>
      </c>
      <c r="F33" s="82" t="str">
        <f>IF('2-3'!I107="",'2-3'!G107,'2-3'!I107)</f>
        <v/>
      </c>
    </row>
    <row r="34" spans="1:6" ht="15" customHeight="1" thickBot="1" x14ac:dyDescent="0.2">
      <c r="D34" s="77"/>
      <c r="E34" s="77"/>
      <c r="F34" s="78"/>
    </row>
    <row r="35" spans="1:6" ht="15" customHeight="1" x14ac:dyDescent="0.15">
      <c r="D35" s="77"/>
      <c r="E35" s="10" t="s">
        <v>171</v>
      </c>
      <c r="F35" s="153">
        <f>SUM(E4:E33)</f>
        <v>205450</v>
      </c>
    </row>
    <row r="36" spans="1:6" ht="15" customHeight="1" x14ac:dyDescent="0.15">
      <c r="D36" s="77"/>
      <c r="E36" s="37" t="s">
        <v>210</v>
      </c>
      <c r="F36" s="154">
        <f>SUMIF($F$4:$F$33,"◎",$E$4:$E$33)</f>
        <v>11000</v>
      </c>
    </row>
    <row r="37" spans="1:6" ht="15" customHeight="1" thickBot="1" x14ac:dyDescent="0.2">
      <c r="D37" s="77"/>
      <c r="E37" s="79" t="s">
        <v>12</v>
      </c>
      <c r="F37" s="155">
        <f>F35-F36</f>
        <v>194450</v>
      </c>
    </row>
  </sheetData>
  <sheetProtection sheet="1" formatCells="0" selectLockedCells="1"/>
  <mergeCells count="1">
    <mergeCell ref="A1:F1"/>
  </mergeCells>
  <phoneticPr fontId="2"/>
  <conditionalFormatting sqref="E4:F33">
    <cfRule type="cellIs" dxfId="24" priority="35" stopIfTrue="1" operator="notEqual">
      <formula>#REF!</formula>
    </cfRule>
  </conditionalFormatting>
  <dataValidations count="1">
    <dataValidation type="list" allowBlank="1" showInputMessage="1" showErrorMessage="1" sqref="F4:F33">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6" zoomScaleNormal="100" zoomScaleSheetLayoutView="100" workbookViewId="0">
      <selection activeCell="H4" sqref="H4:L4"/>
    </sheetView>
  </sheetViews>
  <sheetFormatPr defaultColWidth="9" defaultRowHeight="13.5" x14ac:dyDescent="0.15"/>
  <cols>
    <col min="1" max="11" width="10" style="5" customWidth="1"/>
    <col min="12" max="15" width="11" style="5" customWidth="1"/>
    <col min="16" max="16384" width="9" style="5"/>
  </cols>
  <sheetData>
    <row r="1" spans="1:12" s="1" customFormat="1" ht="18" customHeight="1" x14ac:dyDescent="0.15">
      <c r="A1" s="1" t="s">
        <v>199</v>
      </c>
      <c r="H1" s="577" t="s">
        <v>275</v>
      </c>
      <c r="I1" s="577"/>
      <c r="J1" s="577"/>
      <c r="K1" s="577"/>
      <c r="L1" s="577"/>
    </row>
    <row r="2" spans="1:12" s="1" customFormat="1" ht="18" customHeight="1" x14ac:dyDescent="0.15">
      <c r="H2" s="577" t="s">
        <v>276</v>
      </c>
      <c r="I2" s="577"/>
      <c r="J2" s="577"/>
      <c r="K2" s="577"/>
      <c r="L2" s="577"/>
    </row>
    <row r="3" spans="1:12" s="1" customFormat="1" ht="18" customHeight="1" x14ac:dyDescent="0.15">
      <c r="H3" s="654"/>
      <c r="I3" s="654"/>
      <c r="J3" s="654"/>
      <c r="K3" s="654"/>
      <c r="L3" s="654"/>
    </row>
    <row r="4" spans="1:12" s="1" customFormat="1" ht="18" customHeight="1" x14ac:dyDescent="0.15">
      <c r="H4" s="578" t="s">
        <v>358</v>
      </c>
      <c r="I4" s="578"/>
      <c r="J4" s="578"/>
      <c r="K4" s="578"/>
      <c r="L4" s="578"/>
    </row>
    <row r="5" spans="1:12" s="1" customFormat="1" ht="18" customHeight="1" x14ac:dyDescent="0.15">
      <c r="H5" s="663" t="s">
        <v>277</v>
      </c>
      <c r="I5" s="663"/>
      <c r="J5" s="663"/>
      <c r="K5" s="663"/>
      <c r="L5" s="663"/>
    </row>
    <row r="6" spans="1:12" s="1" customFormat="1" ht="18" customHeight="1" x14ac:dyDescent="0.15">
      <c r="A6" s="3" t="s">
        <v>2</v>
      </c>
      <c r="H6" s="664"/>
      <c r="I6" s="664"/>
      <c r="J6" s="664"/>
      <c r="K6" s="664"/>
      <c r="L6" s="664"/>
    </row>
    <row r="7" spans="1:12" s="1" customFormat="1" ht="18" customHeight="1" x14ac:dyDescent="0.15">
      <c r="A7" s="4"/>
      <c r="H7" s="578" t="s">
        <v>278</v>
      </c>
      <c r="I7" s="578"/>
      <c r="J7" s="578"/>
      <c r="K7" s="578"/>
      <c r="L7" s="578"/>
    </row>
    <row r="8" spans="1:12" s="1" customFormat="1" ht="18" customHeight="1" x14ac:dyDescent="0.15">
      <c r="A8" s="4"/>
      <c r="H8" s="578" t="s">
        <v>279</v>
      </c>
      <c r="I8" s="578"/>
      <c r="J8" s="578"/>
      <c r="K8" s="578"/>
      <c r="L8" s="578"/>
    </row>
    <row r="9" spans="1:12" s="1" customFormat="1" ht="42" customHeight="1" x14ac:dyDescent="0.15">
      <c r="A9" s="4"/>
      <c r="H9" s="2"/>
      <c r="K9" s="44"/>
    </row>
    <row r="10" spans="1:12" ht="24" customHeight="1" x14ac:dyDescent="0.15">
      <c r="A10" s="590" t="s">
        <v>251</v>
      </c>
      <c r="B10" s="590"/>
      <c r="C10" s="590"/>
      <c r="D10" s="590"/>
      <c r="E10" s="590"/>
      <c r="F10" s="590"/>
      <c r="G10" s="590"/>
      <c r="H10" s="590"/>
      <c r="I10" s="590"/>
      <c r="J10" s="590"/>
      <c r="K10" s="590"/>
    </row>
    <row r="11" spans="1:12" ht="24" customHeight="1" x14ac:dyDescent="0.15">
      <c r="A11" s="591"/>
      <c r="B11" s="591"/>
      <c r="C11" s="591"/>
      <c r="D11" s="591"/>
      <c r="E11" s="591"/>
      <c r="F11" s="591"/>
      <c r="G11" s="591"/>
      <c r="H11" s="591"/>
      <c r="I11" s="591"/>
      <c r="J11" s="591"/>
      <c r="K11" s="591"/>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655" t="s">
        <v>233</v>
      </c>
      <c r="B14" s="656"/>
      <c r="C14" s="657"/>
      <c r="D14" s="595">
        <v>1650000</v>
      </c>
      <c r="E14" s="596"/>
      <c r="F14" s="597"/>
      <c r="G14" s="658"/>
      <c r="H14" s="659"/>
      <c r="I14" s="659"/>
      <c r="J14" s="659"/>
      <c r="K14" s="6"/>
    </row>
    <row r="15" spans="1:12" ht="39" customHeight="1" thickBot="1" x14ac:dyDescent="0.2">
      <c r="A15" s="19"/>
      <c r="B15" s="18" t="s">
        <v>7</v>
      </c>
      <c r="C15" s="17" t="s">
        <v>8</v>
      </c>
      <c r="D15" s="16" t="s">
        <v>104</v>
      </c>
      <c r="E15" s="16" t="s">
        <v>103</v>
      </c>
      <c r="F15" s="17" t="s">
        <v>9</v>
      </c>
      <c r="G15" s="17" t="s">
        <v>10</v>
      </c>
      <c r="H15" s="401" t="s">
        <v>197</v>
      </c>
      <c r="I15" s="16" t="s">
        <v>11</v>
      </c>
      <c r="J15" s="450" t="s">
        <v>201</v>
      </c>
      <c r="K15" s="445" t="s">
        <v>247</v>
      </c>
      <c r="L15" s="22" t="s">
        <v>13</v>
      </c>
    </row>
    <row r="16" spans="1:12" ht="58.5" customHeight="1" thickTop="1" x14ac:dyDescent="0.15">
      <c r="A16" s="29" t="s">
        <v>214</v>
      </c>
      <c r="B16" s="510">
        <f>'随時①-2'!G27</f>
        <v>0</v>
      </c>
      <c r="C16" s="511">
        <f>'随時①-2'!G28</f>
        <v>0</v>
      </c>
      <c r="D16" s="511">
        <f>'随時①-2'!G29</f>
        <v>0</v>
      </c>
      <c r="E16" s="511">
        <f>'随時①-2'!G30</f>
        <v>0</v>
      </c>
      <c r="F16" s="511">
        <f>'随時①-2'!G31</f>
        <v>0</v>
      </c>
      <c r="G16" s="511">
        <f>'随時①-2'!G32</f>
        <v>0</v>
      </c>
      <c r="H16" s="511">
        <f>'随時①-2'!G33</f>
        <v>0</v>
      </c>
      <c r="I16" s="511">
        <f>'随時①-2'!G34</f>
        <v>0</v>
      </c>
      <c r="J16" s="511">
        <f>'随時①-2'!G35</f>
        <v>0</v>
      </c>
      <c r="K16" s="511">
        <f>'随時①-2'!G36</f>
        <v>0</v>
      </c>
      <c r="L16" s="512">
        <f>SUM(B16:K16)</f>
        <v>0</v>
      </c>
    </row>
    <row r="17" spans="1:12" ht="58.5" customHeight="1" thickBot="1" x14ac:dyDescent="0.2">
      <c r="A17" s="41" t="s">
        <v>212</v>
      </c>
      <c r="B17" s="513">
        <f>'随時①-2'!H27</f>
        <v>0</v>
      </c>
      <c r="C17" s="513">
        <f>'随時①-2'!H28</f>
        <v>0</v>
      </c>
      <c r="D17" s="513">
        <f>'随時①-2'!H29</f>
        <v>0</v>
      </c>
      <c r="E17" s="513">
        <f>'随時①-2'!H30</f>
        <v>0</v>
      </c>
      <c r="F17" s="513">
        <f>'随時①-2'!H31</f>
        <v>0</v>
      </c>
      <c r="G17" s="513">
        <f>'随時①-2'!H32</f>
        <v>0</v>
      </c>
      <c r="H17" s="513">
        <f>'随時①-2'!H33</f>
        <v>0</v>
      </c>
      <c r="I17" s="513">
        <f>'随時①-2'!H34</f>
        <v>0</v>
      </c>
      <c r="J17" s="513">
        <f>'随時①-2'!H35</f>
        <v>0</v>
      </c>
      <c r="K17" s="513">
        <f>'随時①-2'!H36</f>
        <v>0</v>
      </c>
      <c r="L17" s="514">
        <f>SUM(B17:K17)</f>
        <v>0</v>
      </c>
    </row>
    <row r="18" spans="1:12" ht="58.5" customHeight="1" x14ac:dyDescent="0.15">
      <c r="A18" s="434" t="s">
        <v>217</v>
      </c>
      <c r="B18" s="515">
        <f>'1-2'!G107</f>
        <v>245000</v>
      </c>
      <c r="C18" s="516">
        <f>'1-2'!G108</f>
        <v>173000</v>
      </c>
      <c r="D18" s="516">
        <f>'1-2'!G109</f>
        <v>815000</v>
      </c>
      <c r="E18" s="516">
        <f>'1-2'!G110</f>
        <v>0</v>
      </c>
      <c r="F18" s="516">
        <f>'1-2'!G111</f>
        <v>17000</v>
      </c>
      <c r="G18" s="516">
        <f>'1-2'!G112</f>
        <v>110000</v>
      </c>
      <c r="H18" s="516">
        <f>'1-2'!G113</f>
        <v>0</v>
      </c>
      <c r="I18" s="516">
        <f>'1-2'!G114</f>
        <v>0</v>
      </c>
      <c r="J18" s="516">
        <f>'1-2'!G115</f>
        <v>290000</v>
      </c>
      <c r="K18" s="516">
        <f>'1-2'!G116</f>
        <v>0</v>
      </c>
      <c r="L18" s="517">
        <f>SUM(B18:K18)</f>
        <v>1650000</v>
      </c>
    </row>
    <row r="19" spans="1:12" ht="58.5" customHeight="1" thickBot="1" x14ac:dyDescent="0.2">
      <c r="A19" s="33" t="s">
        <v>212</v>
      </c>
      <c r="B19" s="518">
        <f>'1-2'!H107</f>
        <v>0</v>
      </c>
      <c r="C19" s="519">
        <f>'1-2'!H108</f>
        <v>0</v>
      </c>
      <c r="D19" s="519">
        <f>'1-2'!H109</f>
        <v>0</v>
      </c>
      <c r="E19" s="519">
        <f>'1-2'!H110</f>
        <v>0</v>
      </c>
      <c r="F19" s="519">
        <f>'1-2'!H111</f>
        <v>0</v>
      </c>
      <c r="G19" s="519">
        <f>'1-2'!H112</f>
        <v>0</v>
      </c>
      <c r="H19" s="519">
        <f>'1-2'!H113</f>
        <v>0</v>
      </c>
      <c r="I19" s="519">
        <f>'1-2'!H114</f>
        <v>0</v>
      </c>
      <c r="J19" s="519">
        <f>'1-2'!H115</f>
        <v>11000</v>
      </c>
      <c r="K19" s="519">
        <f>'1-2'!H116</f>
        <v>0</v>
      </c>
      <c r="L19" s="520">
        <f>SUM(B19:K19)</f>
        <v>11000</v>
      </c>
    </row>
    <row r="20" spans="1:12" ht="58.5" hidden="1" customHeight="1" thickBot="1" x14ac:dyDescent="0.2">
      <c r="A20" s="31" t="s">
        <v>204</v>
      </c>
      <c r="B20" s="521">
        <f>B18-B19</f>
        <v>245000</v>
      </c>
      <c r="C20" s="522">
        <f>C18-C19</f>
        <v>173000</v>
      </c>
      <c r="D20" s="522">
        <f t="shared" ref="D20:I20" si="0">D18-D19</f>
        <v>815000</v>
      </c>
      <c r="E20" s="522">
        <f t="shared" si="0"/>
        <v>0</v>
      </c>
      <c r="F20" s="522">
        <f t="shared" si="0"/>
        <v>17000</v>
      </c>
      <c r="G20" s="522">
        <f t="shared" si="0"/>
        <v>110000</v>
      </c>
      <c r="H20" s="522">
        <f t="shared" si="0"/>
        <v>0</v>
      </c>
      <c r="I20" s="522">
        <f t="shared" si="0"/>
        <v>0</v>
      </c>
      <c r="J20" s="522">
        <f>J18-J19</f>
        <v>279000</v>
      </c>
      <c r="K20" s="522">
        <f>K18-K19</f>
        <v>0</v>
      </c>
      <c r="L20" s="523">
        <f>SUM(B20:J20)</f>
        <v>1639000</v>
      </c>
    </row>
    <row r="21" spans="1:12" ht="58.5" customHeight="1" thickBot="1" x14ac:dyDescent="0.2">
      <c r="A21" s="431" t="s">
        <v>204</v>
      </c>
      <c r="B21" s="521">
        <f>B16+B18</f>
        <v>245000</v>
      </c>
      <c r="C21" s="521">
        <f t="shared" ref="C21:I21" si="1">C16+C18</f>
        <v>173000</v>
      </c>
      <c r="D21" s="521">
        <f t="shared" si="1"/>
        <v>815000</v>
      </c>
      <c r="E21" s="521">
        <f t="shared" si="1"/>
        <v>0</v>
      </c>
      <c r="F21" s="521">
        <f t="shared" si="1"/>
        <v>17000</v>
      </c>
      <c r="G21" s="521">
        <f t="shared" si="1"/>
        <v>110000</v>
      </c>
      <c r="H21" s="521">
        <f t="shared" si="1"/>
        <v>0</v>
      </c>
      <c r="I21" s="521">
        <f t="shared" si="1"/>
        <v>0</v>
      </c>
      <c r="J21" s="521">
        <f>J16+J18</f>
        <v>290000</v>
      </c>
      <c r="K21" s="521">
        <f>K16+K18</f>
        <v>0</v>
      </c>
      <c r="L21" s="523">
        <f>SUM(B21:K21)</f>
        <v>1650000</v>
      </c>
    </row>
    <row r="22" spans="1:12" ht="58.5" hidden="1" customHeight="1" x14ac:dyDescent="0.15">
      <c r="A22" s="29" t="s">
        <v>139</v>
      </c>
      <c r="B22" s="399"/>
      <c r="C22" s="286"/>
      <c r="D22" s="286"/>
      <c r="E22" s="286"/>
      <c r="F22" s="286"/>
      <c r="G22" s="286"/>
      <c r="H22" s="286"/>
      <c r="I22" s="286"/>
      <c r="J22" s="400"/>
      <c r="K22" s="390">
        <f>SUM(B22:J22)</f>
        <v>0</v>
      </c>
    </row>
    <row r="23" spans="1:12" ht="58.5" hidden="1" customHeight="1" thickBot="1" x14ac:dyDescent="0.2">
      <c r="A23" s="21" t="s">
        <v>140</v>
      </c>
      <c r="B23" s="177">
        <f>B21+B22</f>
        <v>245000</v>
      </c>
      <c r="C23" s="178">
        <f>C21+C22</f>
        <v>173000</v>
      </c>
      <c r="D23" s="178">
        <f t="shared" ref="D23:I23" si="2">D21+D22</f>
        <v>815000</v>
      </c>
      <c r="E23" s="178">
        <f t="shared" si="2"/>
        <v>0</v>
      </c>
      <c r="F23" s="178">
        <f t="shared" si="2"/>
        <v>17000</v>
      </c>
      <c r="G23" s="178">
        <f t="shared" si="2"/>
        <v>110000</v>
      </c>
      <c r="H23" s="178">
        <f t="shared" si="2"/>
        <v>0</v>
      </c>
      <c r="I23" s="178">
        <f t="shared" si="2"/>
        <v>0</v>
      </c>
      <c r="J23" s="178">
        <f>J21+J22</f>
        <v>290000</v>
      </c>
      <c r="K23" s="179">
        <f>SUM(B23:J23)</f>
        <v>1650000</v>
      </c>
    </row>
    <row r="24" spans="1:12" ht="39" customHeight="1" thickBot="1" x14ac:dyDescent="0.2">
      <c r="A24" s="31" t="s">
        <v>93</v>
      </c>
      <c r="B24" s="660" t="s">
        <v>322</v>
      </c>
      <c r="C24" s="661"/>
      <c r="D24" s="661"/>
      <c r="E24" s="661"/>
      <c r="F24" s="661"/>
      <c r="G24" s="661"/>
      <c r="H24" s="661"/>
      <c r="I24" s="661"/>
      <c r="J24" s="661"/>
      <c r="K24" s="661"/>
      <c r="L24" s="662"/>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K4" sqref="K4"/>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252</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3" t="s">
        <v>119</v>
      </c>
      <c r="B3" s="248" t="s">
        <v>120</v>
      </c>
      <c r="C3" s="58" t="s">
        <v>122</v>
      </c>
      <c r="D3" s="93" t="s">
        <v>123</v>
      </c>
      <c r="E3" s="93" t="s">
        <v>0</v>
      </c>
      <c r="F3" s="93" t="s">
        <v>152</v>
      </c>
      <c r="G3" s="93" t="s">
        <v>87</v>
      </c>
      <c r="H3" s="423" t="s">
        <v>194</v>
      </c>
      <c r="I3" s="93" t="s">
        <v>88</v>
      </c>
      <c r="J3" s="93" t="s">
        <v>89</v>
      </c>
      <c r="K3" s="183" t="s">
        <v>97</v>
      </c>
      <c r="L3" s="249" t="s">
        <v>90</v>
      </c>
      <c r="M3" s="28" t="s">
        <v>92</v>
      </c>
    </row>
    <row r="4" spans="1:13" ht="13.5" customHeight="1" x14ac:dyDescent="0.15">
      <c r="A4" s="196">
        <v>6</v>
      </c>
      <c r="B4" s="197" t="s">
        <v>324</v>
      </c>
      <c r="C4" s="531" t="s">
        <v>323</v>
      </c>
      <c r="D4" s="198">
        <v>1</v>
      </c>
      <c r="E4" s="530" t="s">
        <v>116</v>
      </c>
      <c r="F4" s="531" t="s">
        <v>284</v>
      </c>
      <c r="G4" s="201">
        <v>160000</v>
      </c>
      <c r="H4" s="202">
        <v>1</v>
      </c>
      <c r="I4" s="202">
        <v>1</v>
      </c>
      <c r="J4" s="214">
        <f t="shared" ref="J4:J69" si="0">G4*H4*I4</f>
        <v>160000</v>
      </c>
      <c r="K4" s="204">
        <v>0</v>
      </c>
      <c r="L4" s="539" t="s">
        <v>175</v>
      </c>
      <c r="M4" s="28" t="str">
        <f t="shared" ref="M4:M67" si="1">IF(K4="◎",J4,"")</f>
        <v/>
      </c>
    </row>
    <row r="5" spans="1:13" ht="13.5" customHeight="1" x14ac:dyDescent="0.15">
      <c r="A5" s="206">
        <v>13</v>
      </c>
      <c r="B5" s="234" t="s">
        <v>339</v>
      </c>
      <c r="C5" s="533" t="s">
        <v>340</v>
      </c>
      <c r="D5" s="209">
        <v>2</v>
      </c>
      <c r="E5" s="532" t="s">
        <v>116</v>
      </c>
      <c r="F5" s="535" t="s">
        <v>357</v>
      </c>
      <c r="G5" s="212">
        <v>99600</v>
      </c>
      <c r="H5" s="213">
        <v>1</v>
      </c>
      <c r="I5" s="213">
        <v>1</v>
      </c>
      <c r="J5" s="214">
        <f t="shared" si="0"/>
        <v>99600</v>
      </c>
      <c r="K5" s="215"/>
      <c r="L5" s="540" t="s">
        <v>307</v>
      </c>
      <c r="M5" s="28" t="str">
        <f t="shared" si="1"/>
        <v/>
      </c>
    </row>
    <row r="6" spans="1:13" ht="13.5" customHeight="1" x14ac:dyDescent="0.15">
      <c r="A6" s="206">
        <v>4</v>
      </c>
      <c r="B6" s="207" t="s">
        <v>326</v>
      </c>
      <c r="C6" s="533" t="s">
        <v>325</v>
      </c>
      <c r="D6" s="209">
        <v>3</v>
      </c>
      <c r="E6" s="532" t="s">
        <v>81</v>
      </c>
      <c r="F6" s="533" t="s">
        <v>285</v>
      </c>
      <c r="G6" s="212">
        <v>5000</v>
      </c>
      <c r="H6" s="213">
        <v>1</v>
      </c>
      <c r="I6" s="213">
        <v>2</v>
      </c>
      <c r="J6" s="214">
        <f t="shared" si="0"/>
        <v>10000</v>
      </c>
      <c r="K6" s="215"/>
      <c r="L6" s="540"/>
      <c r="M6" s="28" t="str">
        <f t="shared" si="1"/>
        <v/>
      </c>
    </row>
    <row r="7" spans="1:13" ht="13.5" customHeight="1" x14ac:dyDescent="0.15">
      <c r="A7" s="206">
        <v>7</v>
      </c>
      <c r="B7" s="197" t="s">
        <v>324</v>
      </c>
      <c r="C7" s="535" t="s">
        <v>323</v>
      </c>
      <c r="D7" s="209">
        <v>4</v>
      </c>
      <c r="E7" s="532" t="s">
        <v>81</v>
      </c>
      <c r="F7" s="533" t="s">
        <v>356</v>
      </c>
      <c r="G7" s="212">
        <v>5000</v>
      </c>
      <c r="H7" s="213">
        <v>1</v>
      </c>
      <c r="I7" s="213">
        <v>1</v>
      </c>
      <c r="J7" s="214">
        <f t="shared" si="0"/>
        <v>5000</v>
      </c>
      <c r="K7" s="215"/>
      <c r="L7" s="540"/>
      <c r="M7" s="28" t="str">
        <f t="shared" si="1"/>
        <v/>
      </c>
    </row>
    <row r="8" spans="1:13" ht="13.5" customHeight="1" x14ac:dyDescent="0.15">
      <c r="A8" s="206">
        <v>5</v>
      </c>
      <c r="B8" s="207" t="s">
        <v>333</v>
      </c>
      <c r="C8" s="532" t="s">
        <v>334</v>
      </c>
      <c r="D8" s="217">
        <v>5</v>
      </c>
      <c r="E8" s="532" t="s">
        <v>81</v>
      </c>
      <c r="F8" s="533" t="s">
        <v>286</v>
      </c>
      <c r="G8" s="212">
        <v>60000</v>
      </c>
      <c r="H8" s="213">
        <v>1</v>
      </c>
      <c r="I8" s="213">
        <v>1</v>
      </c>
      <c r="J8" s="214">
        <f t="shared" si="0"/>
        <v>60000</v>
      </c>
      <c r="K8" s="215"/>
      <c r="L8" s="540"/>
      <c r="M8" s="28" t="str">
        <f t="shared" si="1"/>
        <v/>
      </c>
    </row>
    <row r="9" spans="1:13" ht="13.5" customHeight="1" x14ac:dyDescent="0.15">
      <c r="A9" s="206">
        <v>1</v>
      </c>
      <c r="B9" s="197" t="s">
        <v>362</v>
      </c>
      <c r="C9" s="532" t="s">
        <v>363</v>
      </c>
      <c r="D9" s="209">
        <v>6</v>
      </c>
      <c r="E9" s="532" t="s">
        <v>81</v>
      </c>
      <c r="F9" s="533" t="s">
        <v>287</v>
      </c>
      <c r="G9" s="212">
        <v>30000</v>
      </c>
      <c r="H9" s="213">
        <v>1</v>
      </c>
      <c r="I9" s="213">
        <v>1</v>
      </c>
      <c r="J9" s="214">
        <f t="shared" si="0"/>
        <v>30000</v>
      </c>
      <c r="K9" s="215"/>
      <c r="L9" s="540"/>
      <c r="M9" s="28" t="str">
        <f t="shared" si="1"/>
        <v/>
      </c>
    </row>
    <row r="10" spans="1:13" ht="13.5" customHeight="1" x14ac:dyDescent="0.15">
      <c r="A10" s="206">
        <v>6</v>
      </c>
      <c r="B10" s="197" t="s">
        <v>324</v>
      </c>
      <c r="C10" s="532" t="s">
        <v>323</v>
      </c>
      <c r="D10" s="209">
        <v>7</v>
      </c>
      <c r="E10" s="533" t="s">
        <v>82</v>
      </c>
      <c r="F10" s="533" t="s">
        <v>288</v>
      </c>
      <c r="G10" s="212">
        <v>13000</v>
      </c>
      <c r="H10" s="213">
        <v>1</v>
      </c>
      <c r="I10" s="213">
        <v>1</v>
      </c>
      <c r="J10" s="214">
        <f t="shared" si="0"/>
        <v>13000</v>
      </c>
      <c r="K10" s="215"/>
      <c r="L10" s="540" t="s">
        <v>289</v>
      </c>
      <c r="M10" s="28" t="str">
        <f t="shared" si="1"/>
        <v/>
      </c>
    </row>
    <row r="11" spans="1:13" ht="13.5" customHeight="1" x14ac:dyDescent="0.15">
      <c r="A11" s="206">
        <v>6</v>
      </c>
      <c r="B11" s="197" t="s">
        <v>324</v>
      </c>
      <c r="C11" s="533" t="s">
        <v>323</v>
      </c>
      <c r="D11" s="217">
        <v>8</v>
      </c>
      <c r="E11" s="534" t="s">
        <v>82</v>
      </c>
      <c r="F11" s="534" t="s">
        <v>290</v>
      </c>
      <c r="G11" s="212">
        <v>10000</v>
      </c>
      <c r="H11" s="220">
        <v>1</v>
      </c>
      <c r="I11" s="220">
        <v>1</v>
      </c>
      <c r="J11" s="214">
        <f t="shared" si="0"/>
        <v>10000</v>
      </c>
      <c r="K11" s="221"/>
      <c r="L11" s="541"/>
      <c r="M11" s="28" t="str">
        <f t="shared" si="1"/>
        <v/>
      </c>
    </row>
    <row r="12" spans="1:13" ht="13.5" customHeight="1" x14ac:dyDescent="0.15">
      <c r="A12" s="206">
        <v>2</v>
      </c>
      <c r="B12" s="234" t="s">
        <v>328</v>
      </c>
      <c r="C12" s="532" t="s">
        <v>327</v>
      </c>
      <c r="D12" s="217">
        <v>9</v>
      </c>
      <c r="E12" s="532" t="s">
        <v>82</v>
      </c>
      <c r="F12" s="532" t="s">
        <v>291</v>
      </c>
      <c r="G12" s="212">
        <v>150000</v>
      </c>
      <c r="H12" s="224">
        <v>1</v>
      </c>
      <c r="I12" s="224">
        <v>1</v>
      </c>
      <c r="J12" s="214">
        <f t="shared" si="0"/>
        <v>150000</v>
      </c>
      <c r="K12" s="225"/>
      <c r="L12" s="542"/>
      <c r="M12" s="28" t="str">
        <f t="shared" si="1"/>
        <v/>
      </c>
    </row>
    <row r="13" spans="1:13" ht="13.5" customHeight="1" x14ac:dyDescent="0.15">
      <c r="A13" s="206">
        <v>6</v>
      </c>
      <c r="B13" s="197" t="s">
        <v>324</v>
      </c>
      <c r="C13" s="532" t="s">
        <v>323</v>
      </c>
      <c r="D13" s="227">
        <v>10</v>
      </c>
      <c r="E13" s="532" t="s">
        <v>105</v>
      </c>
      <c r="F13" s="532" t="s">
        <v>292</v>
      </c>
      <c r="G13" s="212">
        <v>1000</v>
      </c>
      <c r="H13" s="224">
        <v>1</v>
      </c>
      <c r="I13" s="224">
        <v>1</v>
      </c>
      <c r="J13" s="214">
        <f t="shared" si="0"/>
        <v>1000</v>
      </c>
      <c r="K13" s="215"/>
      <c r="L13" s="540"/>
      <c r="M13" s="28" t="str">
        <f t="shared" si="1"/>
        <v/>
      </c>
    </row>
    <row r="14" spans="1:13" ht="13.5" customHeight="1" x14ac:dyDescent="0.15">
      <c r="A14" s="206">
        <v>6</v>
      </c>
      <c r="B14" s="197" t="s">
        <v>324</v>
      </c>
      <c r="C14" s="532" t="s">
        <v>323</v>
      </c>
      <c r="D14" s="209">
        <v>11</v>
      </c>
      <c r="E14" s="533" t="s">
        <v>105</v>
      </c>
      <c r="F14" s="533" t="s">
        <v>293</v>
      </c>
      <c r="G14" s="212">
        <v>2000</v>
      </c>
      <c r="H14" s="213">
        <v>1</v>
      </c>
      <c r="I14" s="213">
        <v>1</v>
      </c>
      <c r="J14" s="214">
        <f t="shared" si="0"/>
        <v>2000</v>
      </c>
      <c r="K14" s="228"/>
      <c r="L14" s="540"/>
      <c r="M14" s="28" t="str">
        <f t="shared" si="1"/>
        <v/>
      </c>
    </row>
    <row r="15" spans="1:13" ht="13.5" customHeight="1" x14ac:dyDescent="0.15">
      <c r="A15" s="206">
        <v>6</v>
      </c>
      <c r="B15" s="197" t="s">
        <v>324</v>
      </c>
      <c r="C15" s="532" t="s">
        <v>323</v>
      </c>
      <c r="D15" s="209">
        <v>12</v>
      </c>
      <c r="E15" s="535" t="s">
        <v>105</v>
      </c>
      <c r="F15" s="535" t="s">
        <v>294</v>
      </c>
      <c r="G15" s="212">
        <v>3000</v>
      </c>
      <c r="H15" s="231">
        <v>1</v>
      </c>
      <c r="I15" s="231">
        <v>1</v>
      </c>
      <c r="J15" s="214">
        <f t="shared" si="0"/>
        <v>3000</v>
      </c>
      <c r="K15" s="232"/>
      <c r="L15" s="543"/>
      <c r="M15" s="28" t="str">
        <f t="shared" si="1"/>
        <v/>
      </c>
    </row>
    <row r="16" spans="1:13" ht="13.5" customHeight="1" x14ac:dyDescent="0.15">
      <c r="A16" s="206">
        <v>6</v>
      </c>
      <c r="B16" s="197" t="s">
        <v>324</v>
      </c>
      <c r="C16" s="533" t="s">
        <v>323</v>
      </c>
      <c r="D16" s="209">
        <v>13</v>
      </c>
      <c r="E16" s="533" t="s">
        <v>105</v>
      </c>
      <c r="F16" s="533" t="s">
        <v>295</v>
      </c>
      <c r="G16" s="212">
        <v>2000</v>
      </c>
      <c r="H16" s="213">
        <v>1</v>
      </c>
      <c r="I16" s="213">
        <v>1</v>
      </c>
      <c r="J16" s="214">
        <f t="shared" si="0"/>
        <v>2000</v>
      </c>
      <c r="K16" s="215"/>
      <c r="L16" s="540"/>
      <c r="M16" s="28" t="str">
        <f t="shared" si="1"/>
        <v/>
      </c>
    </row>
    <row r="17" spans="1:13" ht="13.5" customHeight="1" x14ac:dyDescent="0.15">
      <c r="A17" s="206">
        <v>1</v>
      </c>
      <c r="B17" s="234" t="s">
        <v>328</v>
      </c>
      <c r="C17" s="532" t="s">
        <v>327</v>
      </c>
      <c r="D17" s="209">
        <v>14</v>
      </c>
      <c r="E17" s="533" t="s">
        <v>105</v>
      </c>
      <c r="F17" s="533" t="s">
        <v>297</v>
      </c>
      <c r="G17" s="212">
        <v>10000</v>
      </c>
      <c r="H17" s="213">
        <v>1</v>
      </c>
      <c r="I17" s="213">
        <v>1</v>
      </c>
      <c r="J17" s="214">
        <f t="shared" si="0"/>
        <v>10000</v>
      </c>
      <c r="K17" s="215"/>
      <c r="L17" s="540"/>
      <c r="M17" s="28" t="str">
        <f t="shared" si="1"/>
        <v/>
      </c>
    </row>
    <row r="18" spans="1:13" ht="13.5" customHeight="1" x14ac:dyDescent="0.15">
      <c r="A18" s="206">
        <v>9</v>
      </c>
      <c r="B18" s="207" t="s">
        <v>329</v>
      </c>
      <c r="C18" s="533" t="s">
        <v>330</v>
      </c>
      <c r="D18" s="209">
        <v>15</v>
      </c>
      <c r="E18" s="533" t="s">
        <v>105</v>
      </c>
      <c r="F18" s="533" t="s">
        <v>296</v>
      </c>
      <c r="G18" s="212">
        <v>80000</v>
      </c>
      <c r="H18" s="213">
        <v>1</v>
      </c>
      <c r="I18" s="213">
        <v>1</v>
      </c>
      <c r="J18" s="214">
        <f t="shared" si="0"/>
        <v>80000</v>
      </c>
      <c r="K18" s="215"/>
      <c r="L18" s="540"/>
      <c r="M18" s="28" t="str">
        <f t="shared" si="1"/>
        <v/>
      </c>
    </row>
    <row r="19" spans="1:13" ht="13.5" customHeight="1" x14ac:dyDescent="0.15">
      <c r="A19" s="206">
        <v>10</v>
      </c>
      <c r="B19" s="207" t="s">
        <v>329</v>
      </c>
      <c r="C19" s="533" t="s">
        <v>330</v>
      </c>
      <c r="D19" s="209">
        <v>16</v>
      </c>
      <c r="E19" s="533" t="s">
        <v>105</v>
      </c>
      <c r="F19" s="533" t="s">
        <v>298</v>
      </c>
      <c r="G19" s="212">
        <v>150000</v>
      </c>
      <c r="H19" s="213">
        <v>1</v>
      </c>
      <c r="I19" s="213">
        <v>1</v>
      </c>
      <c r="J19" s="214">
        <f t="shared" si="0"/>
        <v>150000</v>
      </c>
      <c r="K19" s="215"/>
      <c r="L19" s="540"/>
      <c r="M19" s="28" t="str">
        <f t="shared" si="1"/>
        <v/>
      </c>
    </row>
    <row r="20" spans="1:13" ht="13.5" customHeight="1" x14ac:dyDescent="0.15">
      <c r="A20" s="206">
        <v>9</v>
      </c>
      <c r="B20" s="207" t="s">
        <v>329</v>
      </c>
      <c r="C20" s="533" t="s">
        <v>330</v>
      </c>
      <c r="D20" s="209">
        <v>17</v>
      </c>
      <c r="E20" s="533" t="s">
        <v>105</v>
      </c>
      <c r="F20" s="533" t="s">
        <v>299</v>
      </c>
      <c r="G20" s="212">
        <v>15000</v>
      </c>
      <c r="H20" s="213">
        <v>1</v>
      </c>
      <c r="I20" s="213">
        <v>1</v>
      </c>
      <c r="J20" s="214">
        <f t="shared" si="0"/>
        <v>15000</v>
      </c>
      <c r="K20" s="215"/>
      <c r="L20" s="540"/>
      <c r="M20" s="28" t="str">
        <f t="shared" si="1"/>
        <v/>
      </c>
    </row>
    <row r="21" spans="1:13" ht="13.5" customHeight="1" x14ac:dyDescent="0.15">
      <c r="A21" s="206">
        <v>3</v>
      </c>
      <c r="B21" s="207" t="s">
        <v>331</v>
      </c>
      <c r="C21" s="533" t="s">
        <v>332</v>
      </c>
      <c r="D21" s="209">
        <v>18</v>
      </c>
      <c r="E21" s="533" t="s">
        <v>105</v>
      </c>
      <c r="F21" s="533" t="s">
        <v>300</v>
      </c>
      <c r="G21" s="212">
        <v>244000</v>
      </c>
      <c r="H21" s="213">
        <v>1</v>
      </c>
      <c r="I21" s="213">
        <v>1</v>
      </c>
      <c r="J21" s="214">
        <f t="shared" si="0"/>
        <v>244000</v>
      </c>
      <c r="K21" s="215"/>
      <c r="L21" s="540"/>
      <c r="M21" s="28" t="str">
        <f t="shared" si="1"/>
        <v/>
      </c>
    </row>
    <row r="22" spans="1:13" ht="13.5" customHeight="1" x14ac:dyDescent="0.15">
      <c r="A22" s="206">
        <v>10</v>
      </c>
      <c r="B22" s="207" t="s">
        <v>329</v>
      </c>
      <c r="C22" s="533" t="s">
        <v>330</v>
      </c>
      <c r="D22" s="209">
        <v>19</v>
      </c>
      <c r="E22" s="533" t="s">
        <v>83</v>
      </c>
      <c r="F22" s="533" t="s">
        <v>301</v>
      </c>
      <c r="G22" s="212">
        <v>10000</v>
      </c>
      <c r="H22" s="213">
        <v>1</v>
      </c>
      <c r="I22" s="213">
        <v>1</v>
      </c>
      <c r="J22" s="214">
        <f t="shared" si="0"/>
        <v>10000</v>
      </c>
      <c r="K22" s="215"/>
      <c r="L22" s="540"/>
      <c r="M22" s="28" t="str">
        <f t="shared" si="1"/>
        <v/>
      </c>
    </row>
    <row r="23" spans="1:13" ht="13.5" customHeight="1" x14ac:dyDescent="0.15">
      <c r="A23" s="206">
        <v>4</v>
      </c>
      <c r="B23" s="207" t="s">
        <v>326</v>
      </c>
      <c r="C23" s="533" t="s">
        <v>325</v>
      </c>
      <c r="D23" s="209">
        <v>20</v>
      </c>
      <c r="E23" s="533" t="s">
        <v>83</v>
      </c>
      <c r="F23" s="533" t="s">
        <v>302</v>
      </c>
      <c r="G23" s="212">
        <v>7000</v>
      </c>
      <c r="H23" s="213">
        <v>1</v>
      </c>
      <c r="I23" s="213">
        <v>1</v>
      </c>
      <c r="J23" s="214">
        <f t="shared" si="0"/>
        <v>7000</v>
      </c>
      <c r="K23" s="215"/>
      <c r="L23" s="540"/>
      <c r="M23" s="28" t="str">
        <f t="shared" si="1"/>
        <v/>
      </c>
    </row>
    <row r="24" spans="1:13" ht="13.5" customHeight="1" x14ac:dyDescent="0.15">
      <c r="A24" s="206">
        <v>7</v>
      </c>
      <c r="B24" s="197" t="s">
        <v>324</v>
      </c>
      <c r="C24" s="533" t="s">
        <v>323</v>
      </c>
      <c r="D24" s="209">
        <v>21</v>
      </c>
      <c r="E24" s="532" t="s">
        <v>84</v>
      </c>
      <c r="F24" s="533" t="s">
        <v>303</v>
      </c>
      <c r="G24" s="212">
        <v>50000</v>
      </c>
      <c r="H24" s="213">
        <v>1</v>
      </c>
      <c r="I24" s="213">
        <v>1</v>
      </c>
      <c r="J24" s="214">
        <f t="shared" si="0"/>
        <v>50000</v>
      </c>
      <c r="K24" s="215"/>
      <c r="L24" s="540"/>
      <c r="M24" s="28" t="str">
        <f t="shared" si="1"/>
        <v/>
      </c>
    </row>
    <row r="25" spans="1:13" ht="13.5" customHeight="1" x14ac:dyDescent="0.15">
      <c r="A25" s="206">
        <v>8</v>
      </c>
      <c r="B25" s="234" t="s">
        <v>359</v>
      </c>
      <c r="C25" s="532" t="s">
        <v>360</v>
      </c>
      <c r="D25" s="209">
        <v>22</v>
      </c>
      <c r="E25" s="532" t="s">
        <v>105</v>
      </c>
      <c r="F25" s="533" t="s">
        <v>361</v>
      </c>
      <c r="G25" s="212">
        <v>15000</v>
      </c>
      <c r="H25" s="213">
        <v>1</v>
      </c>
      <c r="I25" s="213">
        <v>1</v>
      </c>
      <c r="J25" s="214">
        <f t="shared" si="0"/>
        <v>15000</v>
      </c>
      <c r="K25" s="215"/>
      <c r="L25" s="540"/>
      <c r="M25" s="28" t="str">
        <f t="shared" si="1"/>
        <v/>
      </c>
    </row>
    <row r="26" spans="1:13" ht="13.5" customHeight="1" x14ac:dyDescent="0.15">
      <c r="A26" s="206">
        <v>6</v>
      </c>
      <c r="B26" s="197" t="s">
        <v>324</v>
      </c>
      <c r="C26" s="533" t="s">
        <v>323</v>
      </c>
      <c r="D26" s="209">
        <v>23</v>
      </c>
      <c r="E26" s="532" t="s">
        <v>116</v>
      </c>
      <c r="F26" s="533" t="s">
        <v>304</v>
      </c>
      <c r="G26" s="212">
        <v>6000</v>
      </c>
      <c r="H26" s="213">
        <v>1</v>
      </c>
      <c r="I26" s="213">
        <v>1</v>
      </c>
      <c r="J26" s="214">
        <f t="shared" si="0"/>
        <v>6000</v>
      </c>
      <c r="K26" s="215"/>
      <c r="L26" s="540"/>
      <c r="M26" s="28" t="str">
        <f t="shared" si="1"/>
        <v/>
      </c>
    </row>
    <row r="27" spans="1:13" ht="13.5" customHeight="1" x14ac:dyDescent="0.15">
      <c r="A27" s="206">
        <v>6</v>
      </c>
      <c r="B27" s="197" t="s">
        <v>324</v>
      </c>
      <c r="C27" s="535" t="s">
        <v>323</v>
      </c>
      <c r="D27" s="209">
        <v>24</v>
      </c>
      <c r="E27" s="532" t="s">
        <v>116</v>
      </c>
      <c r="F27" s="533" t="s">
        <v>305</v>
      </c>
      <c r="G27" s="212">
        <v>5000</v>
      </c>
      <c r="H27" s="213">
        <v>1</v>
      </c>
      <c r="I27" s="213">
        <v>1</v>
      </c>
      <c r="J27" s="214">
        <f t="shared" si="0"/>
        <v>5000</v>
      </c>
      <c r="K27" s="215"/>
      <c r="L27" s="540"/>
      <c r="M27" s="28" t="str">
        <f t="shared" si="1"/>
        <v/>
      </c>
    </row>
    <row r="28" spans="1:13" ht="13.5" customHeight="1" x14ac:dyDescent="0.15">
      <c r="A28" s="206">
        <v>1</v>
      </c>
      <c r="B28" s="234" t="s">
        <v>328</v>
      </c>
      <c r="C28" s="532" t="s">
        <v>327</v>
      </c>
      <c r="D28" s="217">
        <v>25</v>
      </c>
      <c r="E28" s="532" t="s">
        <v>116</v>
      </c>
      <c r="F28" s="533" t="s">
        <v>306</v>
      </c>
      <c r="G28" s="212">
        <v>12000</v>
      </c>
      <c r="H28" s="213">
        <v>1</v>
      </c>
      <c r="I28" s="213">
        <v>1</v>
      </c>
      <c r="J28" s="214">
        <f t="shared" si="0"/>
        <v>12000</v>
      </c>
      <c r="K28" s="215"/>
      <c r="L28" s="540"/>
      <c r="M28" s="28" t="str">
        <f t="shared" si="1"/>
        <v/>
      </c>
    </row>
    <row r="29" spans="1:13" ht="13.5" customHeight="1" x14ac:dyDescent="0.15">
      <c r="A29" s="206">
        <v>15</v>
      </c>
      <c r="B29" s="234" t="s">
        <v>335</v>
      </c>
      <c r="C29" s="533" t="s">
        <v>336</v>
      </c>
      <c r="D29" s="209">
        <v>26</v>
      </c>
      <c r="E29" s="532" t="s">
        <v>105</v>
      </c>
      <c r="F29" s="533" t="s">
        <v>308</v>
      </c>
      <c r="G29" s="212">
        <v>20000</v>
      </c>
      <c r="H29" s="213">
        <v>1</v>
      </c>
      <c r="I29" s="213">
        <v>1</v>
      </c>
      <c r="J29" s="214">
        <f t="shared" si="0"/>
        <v>20000</v>
      </c>
      <c r="K29" s="215"/>
      <c r="L29" s="540"/>
      <c r="M29" s="28" t="str">
        <f t="shared" si="1"/>
        <v/>
      </c>
    </row>
    <row r="30" spans="1:13" ht="13.5" customHeight="1" x14ac:dyDescent="0.15">
      <c r="A30" s="206">
        <v>11</v>
      </c>
      <c r="B30" s="234" t="s">
        <v>337</v>
      </c>
      <c r="C30" s="533" t="s">
        <v>338</v>
      </c>
      <c r="D30" s="209">
        <v>27</v>
      </c>
      <c r="E30" s="532" t="s">
        <v>105</v>
      </c>
      <c r="F30" s="533" t="s">
        <v>355</v>
      </c>
      <c r="G30" s="212">
        <v>18000</v>
      </c>
      <c r="H30" s="213">
        <v>1</v>
      </c>
      <c r="I30" s="213">
        <v>1</v>
      </c>
      <c r="J30" s="214">
        <f t="shared" si="0"/>
        <v>18000</v>
      </c>
      <c r="K30" s="215"/>
      <c r="L30" s="540"/>
      <c r="M30" s="28" t="str">
        <f t="shared" si="1"/>
        <v/>
      </c>
    </row>
    <row r="31" spans="1:13" ht="13.5" customHeight="1" x14ac:dyDescent="0.15">
      <c r="A31" s="206">
        <v>13</v>
      </c>
      <c r="B31" s="234" t="s">
        <v>339</v>
      </c>
      <c r="C31" s="533" t="s">
        <v>340</v>
      </c>
      <c r="D31" s="209">
        <v>28</v>
      </c>
      <c r="E31" s="532" t="s">
        <v>105</v>
      </c>
      <c r="F31" s="533" t="s">
        <v>309</v>
      </c>
      <c r="G31" s="212">
        <v>1000</v>
      </c>
      <c r="H31" s="213">
        <v>1</v>
      </c>
      <c r="I31" s="213">
        <v>1</v>
      </c>
      <c r="J31" s="214">
        <f t="shared" si="0"/>
        <v>1000</v>
      </c>
      <c r="K31" s="215"/>
      <c r="L31" s="540"/>
      <c r="M31" s="28" t="str">
        <f t="shared" si="1"/>
        <v/>
      </c>
    </row>
    <row r="32" spans="1:13" ht="13.5" customHeight="1" x14ac:dyDescent="0.15">
      <c r="A32" s="206">
        <v>13</v>
      </c>
      <c r="B32" s="234" t="s">
        <v>339</v>
      </c>
      <c r="C32" s="533" t="s">
        <v>340</v>
      </c>
      <c r="D32" s="217">
        <v>29</v>
      </c>
      <c r="E32" s="532" t="s">
        <v>105</v>
      </c>
      <c r="F32" s="533" t="s">
        <v>310</v>
      </c>
      <c r="G32" s="212">
        <v>2000</v>
      </c>
      <c r="H32" s="213">
        <v>1</v>
      </c>
      <c r="I32" s="213">
        <v>1</v>
      </c>
      <c r="J32" s="214">
        <f t="shared" si="0"/>
        <v>2000</v>
      </c>
      <c r="K32" s="215"/>
      <c r="L32" s="540"/>
      <c r="M32" s="28" t="str">
        <f t="shared" si="1"/>
        <v/>
      </c>
    </row>
    <row r="33" spans="1:13" ht="13.5" customHeight="1" x14ac:dyDescent="0.15">
      <c r="A33" s="206">
        <v>13</v>
      </c>
      <c r="B33" s="234" t="s">
        <v>339</v>
      </c>
      <c r="C33" s="533" t="s">
        <v>340</v>
      </c>
      <c r="D33" s="209">
        <v>30</v>
      </c>
      <c r="E33" s="533" t="s">
        <v>105</v>
      </c>
      <c r="F33" s="533" t="s">
        <v>311</v>
      </c>
      <c r="G33" s="212">
        <v>2000</v>
      </c>
      <c r="H33" s="213">
        <v>1</v>
      </c>
      <c r="I33" s="213">
        <v>1</v>
      </c>
      <c r="J33" s="214">
        <f t="shared" si="0"/>
        <v>2000</v>
      </c>
      <c r="K33" s="215"/>
      <c r="L33" s="540"/>
      <c r="M33" s="28" t="str">
        <f t="shared" si="1"/>
        <v/>
      </c>
    </row>
    <row r="34" spans="1:13" ht="13.5" customHeight="1" x14ac:dyDescent="0.15">
      <c r="A34" s="206">
        <v>13</v>
      </c>
      <c r="B34" s="234" t="s">
        <v>339</v>
      </c>
      <c r="C34" s="533" t="s">
        <v>340</v>
      </c>
      <c r="D34" s="209">
        <v>31</v>
      </c>
      <c r="E34" s="533" t="s">
        <v>105</v>
      </c>
      <c r="F34" s="533" t="s">
        <v>312</v>
      </c>
      <c r="G34" s="212">
        <v>2000</v>
      </c>
      <c r="H34" s="213">
        <v>1</v>
      </c>
      <c r="I34" s="213">
        <v>1</v>
      </c>
      <c r="J34" s="214">
        <f t="shared" si="0"/>
        <v>2000</v>
      </c>
      <c r="K34" s="215"/>
      <c r="L34" s="540"/>
      <c r="M34" s="28" t="str">
        <f t="shared" si="1"/>
        <v/>
      </c>
    </row>
    <row r="35" spans="1:13" ht="13.5" customHeight="1" x14ac:dyDescent="0.15">
      <c r="A35" s="206">
        <v>13</v>
      </c>
      <c r="B35" s="234" t="s">
        <v>339</v>
      </c>
      <c r="C35" s="533" t="s">
        <v>340</v>
      </c>
      <c r="D35" s="209">
        <v>32</v>
      </c>
      <c r="E35" s="533" t="s">
        <v>105</v>
      </c>
      <c r="F35" s="533" t="s">
        <v>312</v>
      </c>
      <c r="G35" s="212">
        <v>2000</v>
      </c>
      <c r="H35" s="213">
        <v>1</v>
      </c>
      <c r="I35" s="213">
        <v>1</v>
      </c>
      <c r="J35" s="214">
        <f t="shared" si="0"/>
        <v>2000</v>
      </c>
      <c r="K35" s="215"/>
      <c r="L35" s="540"/>
      <c r="M35" s="28" t="str">
        <f t="shared" si="1"/>
        <v/>
      </c>
    </row>
    <row r="36" spans="1:13" ht="13.5" customHeight="1" x14ac:dyDescent="0.15">
      <c r="A36" s="206">
        <v>13</v>
      </c>
      <c r="B36" s="234" t="s">
        <v>339</v>
      </c>
      <c r="C36" s="533" t="s">
        <v>340</v>
      </c>
      <c r="D36" s="209">
        <v>33</v>
      </c>
      <c r="E36" s="533" t="s">
        <v>105</v>
      </c>
      <c r="F36" s="533" t="s">
        <v>313</v>
      </c>
      <c r="G36" s="212">
        <v>2000</v>
      </c>
      <c r="H36" s="213">
        <v>1</v>
      </c>
      <c r="I36" s="213">
        <v>1</v>
      </c>
      <c r="J36" s="214">
        <f t="shared" si="0"/>
        <v>2000</v>
      </c>
      <c r="K36" s="215"/>
      <c r="L36" s="540"/>
      <c r="M36" s="28" t="str">
        <f t="shared" si="1"/>
        <v/>
      </c>
    </row>
    <row r="37" spans="1:13" ht="13.5" customHeight="1" x14ac:dyDescent="0.15">
      <c r="A37" s="206">
        <v>14</v>
      </c>
      <c r="B37" s="234" t="s">
        <v>339</v>
      </c>
      <c r="C37" s="533" t="s">
        <v>340</v>
      </c>
      <c r="D37" s="209">
        <v>34</v>
      </c>
      <c r="E37" s="533" t="s">
        <v>105</v>
      </c>
      <c r="F37" s="533" t="s">
        <v>341</v>
      </c>
      <c r="G37" s="212">
        <v>220000</v>
      </c>
      <c r="H37" s="213">
        <v>1</v>
      </c>
      <c r="I37" s="213">
        <v>1</v>
      </c>
      <c r="J37" s="214">
        <f t="shared" si="0"/>
        <v>220000</v>
      </c>
      <c r="K37" s="215"/>
      <c r="L37" s="540"/>
      <c r="M37" s="28" t="str">
        <f t="shared" si="1"/>
        <v/>
      </c>
    </row>
    <row r="38" spans="1:13" ht="13.5" customHeight="1" x14ac:dyDescent="0.15">
      <c r="A38" s="206">
        <v>14</v>
      </c>
      <c r="B38" s="234" t="s">
        <v>339</v>
      </c>
      <c r="C38" s="533" t="s">
        <v>340</v>
      </c>
      <c r="D38" s="209">
        <v>35</v>
      </c>
      <c r="E38" s="533" t="s">
        <v>105</v>
      </c>
      <c r="F38" s="533" t="s">
        <v>314</v>
      </c>
      <c r="G38" s="212">
        <v>24000</v>
      </c>
      <c r="H38" s="213">
        <v>1</v>
      </c>
      <c r="I38" s="213">
        <v>1</v>
      </c>
      <c r="J38" s="214">
        <f t="shared" si="0"/>
        <v>24000</v>
      </c>
      <c r="K38" s="215"/>
      <c r="L38" s="540"/>
      <c r="M38" s="28" t="str">
        <f t="shared" si="1"/>
        <v/>
      </c>
    </row>
    <row r="39" spans="1:13" ht="13.5" customHeight="1" x14ac:dyDescent="0.15">
      <c r="A39" s="206">
        <v>12</v>
      </c>
      <c r="B39" s="234" t="s">
        <v>342</v>
      </c>
      <c r="C39" s="533" t="s">
        <v>343</v>
      </c>
      <c r="D39" s="209">
        <v>36</v>
      </c>
      <c r="E39" s="533" t="s">
        <v>81</v>
      </c>
      <c r="F39" s="533" t="s">
        <v>315</v>
      </c>
      <c r="G39" s="212">
        <v>70000</v>
      </c>
      <c r="H39" s="213">
        <v>1</v>
      </c>
      <c r="I39" s="213">
        <v>1</v>
      </c>
      <c r="J39" s="214">
        <f t="shared" si="0"/>
        <v>70000</v>
      </c>
      <c r="K39" s="215"/>
      <c r="L39" s="540"/>
      <c r="M39" s="28" t="str">
        <f t="shared" si="1"/>
        <v/>
      </c>
    </row>
    <row r="40" spans="1:13" ht="13.5" customHeight="1" x14ac:dyDescent="0.15">
      <c r="A40" s="206">
        <v>16</v>
      </c>
      <c r="B40" s="234" t="s">
        <v>344</v>
      </c>
      <c r="C40" s="533" t="s">
        <v>346</v>
      </c>
      <c r="D40" s="209">
        <v>37</v>
      </c>
      <c r="E40" s="533" t="s">
        <v>81</v>
      </c>
      <c r="F40" s="533" t="s">
        <v>316</v>
      </c>
      <c r="G40" s="212">
        <v>20000</v>
      </c>
      <c r="H40" s="213">
        <v>1</v>
      </c>
      <c r="I40" s="213">
        <v>1</v>
      </c>
      <c r="J40" s="214">
        <f t="shared" si="0"/>
        <v>20000</v>
      </c>
      <c r="K40" s="215"/>
      <c r="L40" s="540"/>
      <c r="M40" s="28" t="str">
        <f t="shared" si="1"/>
        <v/>
      </c>
    </row>
    <row r="41" spans="1:13" ht="13.5" customHeight="1" x14ac:dyDescent="0.15">
      <c r="A41" s="206">
        <v>17</v>
      </c>
      <c r="B41" s="234" t="s">
        <v>345</v>
      </c>
      <c r="C41" s="533" t="s">
        <v>347</v>
      </c>
      <c r="D41" s="209">
        <v>38</v>
      </c>
      <c r="E41" s="533" t="s">
        <v>81</v>
      </c>
      <c r="F41" s="533" t="s">
        <v>317</v>
      </c>
      <c r="G41" s="212">
        <v>50000</v>
      </c>
      <c r="H41" s="213">
        <v>1</v>
      </c>
      <c r="I41" s="213">
        <v>1</v>
      </c>
      <c r="J41" s="214">
        <f t="shared" si="0"/>
        <v>50000</v>
      </c>
      <c r="K41" s="215"/>
      <c r="L41" s="540"/>
      <c r="M41" s="28" t="str">
        <f t="shared" si="1"/>
        <v/>
      </c>
    </row>
    <row r="42" spans="1:13" ht="13.5" customHeight="1" x14ac:dyDescent="0.15">
      <c r="A42" s="206">
        <v>14</v>
      </c>
      <c r="B42" s="234" t="s">
        <v>348</v>
      </c>
      <c r="C42" s="533" t="s">
        <v>340</v>
      </c>
      <c r="D42" s="209">
        <v>39</v>
      </c>
      <c r="E42" s="533" t="s">
        <v>84</v>
      </c>
      <c r="F42" s="533" t="s">
        <v>318</v>
      </c>
      <c r="G42" s="212">
        <v>60000</v>
      </c>
      <c r="H42" s="213">
        <v>1</v>
      </c>
      <c r="I42" s="213">
        <v>1</v>
      </c>
      <c r="J42" s="214">
        <f t="shared" si="0"/>
        <v>60000</v>
      </c>
      <c r="K42" s="215"/>
      <c r="L42" s="540"/>
      <c r="M42" s="28" t="str">
        <f t="shared" si="1"/>
        <v/>
      </c>
    </row>
    <row r="43" spans="1:13" ht="13.5" customHeight="1" x14ac:dyDescent="0.15">
      <c r="A43" s="206">
        <v>15</v>
      </c>
      <c r="B43" s="234" t="s">
        <v>335</v>
      </c>
      <c r="C43" s="533" t="s">
        <v>336</v>
      </c>
      <c r="D43" s="209">
        <v>40</v>
      </c>
      <c r="E43" s="533" t="s">
        <v>116</v>
      </c>
      <c r="F43" s="533" t="s">
        <v>319</v>
      </c>
      <c r="G43" s="212">
        <v>2400</v>
      </c>
      <c r="H43" s="213">
        <v>1</v>
      </c>
      <c r="I43" s="213">
        <v>1</v>
      </c>
      <c r="J43" s="214">
        <f t="shared" si="0"/>
        <v>2400</v>
      </c>
      <c r="K43" s="215"/>
      <c r="L43" s="540"/>
      <c r="M43" s="28" t="str">
        <f t="shared" si="1"/>
        <v/>
      </c>
    </row>
    <row r="44" spans="1:13" ht="13.5" customHeight="1" x14ac:dyDescent="0.15">
      <c r="A44" s="206">
        <v>13</v>
      </c>
      <c r="B44" s="207" t="s">
        <v>349</v>
      </c>
      <c r="C44" s="533" t="s">
        <v>340</v>
      </c>
      <c r="D44" s="217">
        <v>41</v>
      </c>
      <c r="E44" s="534" t="s">
        <v>116</v>
      </c>
      <c r="F44" s="535" t="s">
        <v>320</v>
      </c>
      <c r="G44" s="230">
        <v>3000</v>
      </c>
      <c r="H44" s="231">
        <v>1</v>
      </c>
      <c r="I44" s="231">
        <v>1</v>
      </c>
      <c r="J44" s="214">
        <f t="shared" si="0"/>
        <v>3000</v>
      </c>
      <c r="K44" s="232"/>
      <c r="L44" s="543"/>
      <c r="M44" s="28" t="str">
        <f t="shared" si="1"/>
        <v/>
      </c>
    </row>
    <row r="45" spans="1:13" ht="13.5" customHeight="1" x14ac:dyDescent="0.15">
      <c r="A45" s="206">
        <v>13</v>
      </c>
      <c r="B45" s="207" t="s">
        <v>349</v>
      </c>
      <c r="C45" s="533" t="s">
        <v>340</v>
      </c>
      <c r="D45" s="209">
        <v>42</v>
      </c>
      <c r="E45" s="532" t="s">
        <v>116</v>
      </c>
      <c r="F45" s="533" t="s">
        <v>321</v>
      </c>
      <c r="G45" s="212">
        <v>2000</v>
      </c>
      <c r="H45" s="213">
        <v>1</v>
      </c>
      <c r="I45" s="213">
        <v>1</v>
      </c>
      <c r="J45" s="214">
        <f t="shared" si="0"/>
        <v>2000</v>
      </c>
      <c r="K45" s="215"/>
      <c r="L45" s="540"/>
      <c r="M45" s="28" t="str">
        <f t="shared" si="1"/>
        <v/>
      </c>
    </row>
    <row r="46" spans="1:13" ht="13.5" customHeight="1" x14ac:dyDescent="0.15">
      <c r="A46" s="206"/>
      <c r="B46" s="207"/>
      <c r="C46" s="537"/>
      <c r="D46" s="209">
        <v>43</v>
      </c>
      <c r="E46" s="532"/>
      <c r="F46" s="533"/>
      <c r="G46" s="212"/>
      <c r="H46" s="213"/>
      <c r="I46" s="213"/>
      <c r="J46" s="214">
        <f t="shared" si="0"/>
        <v>0</v>
      </c>
      <c r="K46" s="215"/>
      <c r="L46" s="540"/>
      <c r="M46" s="28" t="str">
        <f t="shared" si="1"/>
        <v/>
      </c>
    </row>
    <row r="47" spans="1:13" ht="13.5" customHeight="1" x14ac:dyDescent="0.15">
      <c r="A47" s="206"/>
      <c r="B47" s="207"/>
      <c r="C47" s="537"/>
      <c r="D47" s="209">
        <v>44</v>
      </c>
      <c r="E47" s="532"/>
      <c r="F47" s="533"/>
      <c r="G47" s="212"/>
      <c r="H47" s="213"/>
      <c r="I47" s="213"/>
      <c r="J47" s="214">
        <f t="shared" si="0"/>
        <v>0</v>
      </c>
      <c r="K47" s="215"/>
      <c r="L47" s="540"/>
      <c r="M47" s="28" t="str">
        <f t="shared" si="1"/>
        <v/>
      </c>
    </row>
    <row r="48" spans="1:13" ht="13.5" customHeight="1" x14ac:dyDescent="0.15">
      <c r="A48" s="206"/>
      <c r="B48" s="207"/>
      <c r="C48" s="537"/>
      <c r="D48" s="217">
        <v>45</v>
      </c>
      <c r="E48" s="532"/>
      <c r="F48" s="533"/>
      <c r="G48" s="212"/>
      <c r="H48" s="213"/>
      <c r="I48" s="213"/>
      <c r="J48" s="214">
        <f t="shared" si="0"/>
        <v>0</v>
      </c>
      <c r="K48" s="215"/>
      <c r="L48" s="540"/>
      <c r="M48" s="28" t="str">
        <f t="shared" si="1"/>
        <v/>
      </c>
    </row>
    <row r="49" spans="1:13" ht="13.5" customHeight="1" x14ac:dyDescent="0.15">
      <c r="A49" s="206"/>
      <c r="B49" s="207"/>
      <c r="C49" s="537"/>
      <c r="D49" s="209">
        <v>46</v>
      </c>
      <c r="E49" s="532"/>
      <c r="F49" s="533"/>
      <c r="G49" s="212"/>
      <c r="H49" s="213"/>
      <c r="I49" s="213"/>
      <c r="J49" s="214">
        <f t="shared" si="0"/>
        <v>0</v>
      </c>
      <c r="K49" s="215"/>
      <c r="L49" s="540"/>
      <c r="M49" s="28" t="str">
        <f t="shared" si="1"/>
        <v/>
      </c>
    </row>
    <row r="50" spans="1:13" ht="13.5" customHeight="1" x14ac:dyDescent="0.15">
      <c r="A50" s="206"/>
      <c r="B50" s="207"/>
      <c r="C50" s="537"/>
      <c r="D50" s="209">
        <v>47</v>
      </c>
      <c r="E50" s="532"/>
      <c r="F50" s="533"/>
      <c r="G50" s="212"/>
      <c r="H50" s="213"/>
      <c r="I50" s="213"/>
      <c r="J50" s="214">
        <f t="shared" si="0"/>
        <v>0</v>
      </c>
      <c r="K50" s="215"/>
      <c r="L50" s="540"/>
      <c r="M50" s="28" t="str">
        <f t="shared" si="1"/>
        <v/>
      </c>
    </row>
    <row r="51" spans="1:13" ht="13.5" customHeight="1" x14ac:dyDescent="0.15">
      <c r="A51" s="206"/>
      <c r="B51" s="207"/>
      <c r="C51" s="537"/>
      <c r="D51" s="209">
        <v>48</v>
      </c>
      <c r="E51" s="532"/>
      <c r="F51" s="533"/>
      <c r="G51" s="212"/>
      <c r="H51" s="213"/>
      <c r="I51" s="213"/>
      <c r="J51" s="214">
        <f t="shared" si="0"/>
        <v>0</v>
      </c>
      <c r="K51" s="215"/>
      <c r="L51" s="540"/>
      <c r="M51" s="28" t="str">
        <f t="shared" si="1"/>
        <v/>
      </c>
    </row>
    <row r="52" spans="1:13" ht="13.5" customHeight="1" x14ac:dyDescent="0.15">
      <c r="A52" s="206"/>
      <c r="B52" s="207"/>
      <c r="C52" s="537"/>
      <c r="D52" s="217">
        <v>49</v>
      </c>
      <c r="E52" s="532"/>
      <c r="F52" s="533"/>
      <c r="G52" s="212"/>
      <c r="H52" s="213"/>
      <c r="I52" s="213"/>
      <c r="J52" s="214">
        <f t="shared" si="0"/>
        <v>0</v>
      </c>
      <c r="K52" s="215"/>
      <c r="L52" s="540"/>
      <c r="M52" s="28" t="str">
        <f t="shared" si="1"/>
        <v/>
      </c>
    </row>
    <row r="53" spans="1:13" ht="13.5" customHeight="1" x14ac:dyDescent="0.15">
      <c r="A53" s="206"/>
      <c r="B53" s="207"/>
      <c r="C53" s="537"/>
      <c r="D53" s="227">
        <v>50</v>
      </c>
      <c r="E53" s="532"/>
      <c r="F53" s="532"/>
      <c r="G53" s="223"/>
      <c r="H53" s="224"/>
      <c r="I53" s="224"/>
      <c r="J53" s="214">
        <f t="shared" si="0"/>
        <v>0</v>
      </c>
      <c r="K53" s="225"/>
      <c r="L53" s="542"/>
      <c r="M53" s="28" t="str">
        <f t="shared" si="1"/>
        <v/>
      </c>
    </row>
    <row r="54" spans="1:13" ht="13.5" customHeight="1" x14ac:dyDescent="0.15">
      <c r="A54" s="235"/>
      <c r="B54" s="236"/>
      <c r="C54" s="537"/>
      <c r="D54" s="237">
        <v>51</v>
      </c>
      <c r="E54" s="533"/>
      <c r="F54" s="533"/>
      <c r="G54" s="212"/>
      <c r="H54" s="213"/>
      <c r="I54" s="213"/>
      <c r="J54" s="214">
        <f t="shared" si="0"/>
        <v>0</v>
      </c>
      <c r="K54" s="215"/>
      <c r="L54" s="540"/>
      <c r="M54" s="28" t="str">
        <f t="shared" si="1"/>
        <v/>
      </c>
    </row>
    <row r="55" spans="1:13" ht="13.5" customHeight="1" x14ac:dyDescent="0.15">
      <c r="A55" s="235"/>
      <c r="B55" s="236"/>
      <c r="C55" s="537"/>
      <c r="D55" s="237">
        <v>52</v>
      </c>
      <c r="E55" s="533"/>
      <c r="F55" s="533"/>
      <c r="G55" s="212"/>
      <c r="H55" s="213"/>
      <c r="I55" s="213"/>
      <c r="J55" s="214">
        <f t="shared" si="0"/>
        <v>0</v>
      </c>
      <c r="K55" s="215"/>
      <c r="L55" s="540"/>
      <c r="M55" s="28" t="str">
        <f t="shared" si="1"/>
        <v/>
      </c>
    </row>
    <row r="56" spans="1:13" ht="13.5" customHeight="1" x14ac:dyDescent="0.15">
      <c r="A56" s="235"/>
      <c r="B56" s="236"/>
      <c r="C56" s="537"/>
      <c r="D56" s="237">
        <v>53</v>
      </c>
      <c r="E56" s="533"/>
      <c r="F56" s="533"/>
      <c r="G56" s="212"/>
      <c r="H56" s="213"/>
      <c r="I56" s="213"/>
      <c r="J56" s="214">
        <f t="shared" si="0"/>
        <v>0</v>
      </c>
      <c r="K56" s="215"/>
      <c r="L56" s="540"/>
      <c r="M56" s="28" t="str">
        <f t="shared" si="1"/>
        <v/>
      </c>
    </row>
    <row r="57" spans="1:13" ht="13.5" customHeight="1" x14ac:dyDescent="0.15">
      <c r="A57" s="235"/>
      <c r="B57" s="236"/>
      <c r="C57" s="537"/>
      <c r="D57" s="237">
        <v>54</v>
      </c>
      <c r="E57" s="533"/>
      <c r="F57" s="533"/>
      <c r="G57" s="212"/>
      <c r="H57" s="213"/>
      <c r="I57" s="213"/>
      <c r="J57" s="214">
        <f t="shared" si="0"/>
        <v>0</v>
      </c>
      <c r="K57" s="215"/>
      <c r="L57" s="540"/>
      <c r="M57" s="28" t="str">
        <f t="shared" si="1"/>
        <v/>
      </c>
    </row>
    <row r="58" spans="1:13" ht="13.5" customHeight="1" x14ac:dyDescent="0.15">
      <c r="A58" s="235"/>
      <c r="B58" s="236"/>
      <c r="C58" s="537"/>
      <c r="D58" s="237">
        <v>55</v>
      </c>
      <c r="E58" s="533"/>
      <c r="F58" s="533"/>
      <c r="G58" s="212"/>
      <c r="H58" s="213"/>
      <c r="I58" s="213"/>
      <c r="J58" s="214">
        <f t="shared" si="0"/>
        <v>0</v>
      </c>
      <c r="K58" s="215"/>
      <c r="L58" s="540"/>
      <c r="M58" s="28" t="str">
        <f t="shared" si="1"/>
        <v/>
      </c>
    </row>
    <row r="59" spans="1:13" ht="13.5" customHeight="1" x14ac:dyDescent="0.15">
      <c r="A59" s="235"/>
      <c r="B59" s="236"/>
      <c r="C59" s="537"/>
      <c r="D59" s="237">
        <v>56</v>
      </c>
      <c r="E59" s="533"/>
      <c r="F59" s="533"/>
      <c r="G59" s="212"/>
      <c r="H59" s="213"/>
      <c r="I59" s="213"/>
      <c r="J59" s="214">
        <f t="shared" si="0"/>
        <v>0</v>
      </c>
      <c r="K59" s="215"/>
      <c r="L59" s="540"/>
      <c r="M59" s="28" t="str">
        <f t="shared" si="1"/>
        <v/>
      </c>
    </row>
    <row r="60" spans="1:13" ht="13.5" customHeight="1" x14ac:dyDescent="0.15">
      <c r="A60" s="235"/>
      <c r="B60" s="236"/>
      <c r="C60" s="537"/>
      <c r="D60" s="237">
        <v>57</v>
      </c>
      <c r="E60" s="533"/>
      <c r="F60" s="533"/>
      <c r="G60" s="212"/>
      <c r="H60" s="213"/>
      <c r="I60" s="213"/>
      <c r="J60" s="214">
        <f t="shared" si="0"/>
        <v>0</v>
      </c>
      <c r="K60" s="215"/>
      <c r="L60" s="540"/>
      <c r="M60" s="28" t="str">
        <f t="shared" si="1"/>
        <v/>
      </c>
    </row>
    <row r="61" spans="1:13" ht="13.5" customHeight="1" x14ac:dyDescent="0.15">
      <c r="A61" s="235"/>
      <c r="B61" s="236"/>
      <c r="C61" s="537"/>
      <c r="D61" s="237">
        <v>58</v>
      </c>
      <c r="E61" s="533"/>
      <c r="F61" s="533"/>
      <c r="G61" s="212"/>
      <c r="H61" s="213"/>
      <c r="I61" s="213"/>
      <c r="J61" s="214">
        <f t="shared" si="0"/>
        <v>0</v>
      </c>
      <c r="K61" s="215"/>
      <c r="L61" s="540"/>
      <c r="M61" s="28" t="str">
        <f t="shared" si="1"/>
        <v/>
      </c>
    </row>
    <row r="62" spans="1:13" ht="13.5" customHeight="1" x14ac:dyDescent="0.15">
      <c r="A62" s="235"/>
      <c r="B62" s="236"/>
      <c r="C62" s="537"/>
      <c r="D62" s="237">
        <v>59</v>
      </c>
      <c r="E62" s="533"/>
      <c r="F62" s="533"/>
      <c r="G62" s="212"/>
      <c r="H62" s="213"/>
      <c r="I62" s="213"/>
      <c r="J62" s="214">
        <f t="shared" si="0"/>
        <v>0</v>
      </c>
      <c r="K62" s="215"/>
      <c r="L62" s="540"/>
      <c r="M62" s="28" t="str">
        <f t="shared" si="1"/>
        <v/>
      </c>
    </row>
    <row r="63" spans="1:13" ht="13.5" customHeight="1" x14ac:dyDescent="0.15">
      <c r="A63" s="235"/>
      <c r="B63" s="236"/>
      <c r="C63" s="537"/>
      <c r="D63" s="237">
        <v>60</v>
      </c>
      <c r="E63" s="533"/>
      <c r="F63" s="533"/>
      <c r="G63" s="212"/>
      <c r="H63" s="213"/>
      <c r="I63" s="213"/>
      <c r="J63" s="214">
        <f t="shared" si="0"/>
        <v>0</v>
      </c>
      <c r="K63" s="215"/>
      <c r="L63" s="540"/>
      <c r="M63" s="28" t="str">
        <f t="shared" si="1"/>
        <v/>
      </c>
    </row>
    <row r="64" spans="1:13" ht="13.5" customHeight="1" x14ac:dyDescent="0.15">
      <c r="A64" s="206"/>
      <c r="B64" s="207"/>
      <c r="C64" s="537"/>
      <c r="D64" s="217">
        <v>61</v>
      </c>
      <c r="E64" s="534"/>
      <c r="F64" s="535"/>
      <c r="G64" s="230"/>
      <c r="H64" s="231"/>
      <c r="I64" s="231"/>
      <c r="J64" s="214">
        <f t="shared" si="0"/>
        <v>0</v>
      </c>
      <c r="K64" s="232"/>
      <c r="L64" s="543"/>
      <c r="M64" s="28" t="str">
        <f t="shared" si="1"/>
        <v/>
      </c>
    </row>
    <row r="65" spans="1:13" ht="13.5" customHeight="1" x14ac:dyDescent="0.15">
      <c r="A65" s="206"/>
      <c r="B65" s="207"/>
      <c r="C65" s="537"/>
      <c r="D65" s="209">
        <v>62</v>
      </c>
      <c r="E65" s="532"/>
      <c r="F65" s="533"/>
      <c r="G65" s="212"/>
      <c r="H65" s="213"/>
      <c r="I65" s="213"/>
      <c r="J65" s="214">
        <f t="shared" si="0"/>
        <v>0</v>
      </c>
      <c r="K65" s="215"/>
      <c r="L65" s="540"/>
      <c r="M65" s="28" t="str">
        <f t="shared" si="1"/>
        <v/>
      </c>
    </row>
    <row r="66" spans="1:13" ht="13.5" customHeight="1" x14ac:dyDescent="0.15">
      <c r="A66" s="206"/>
      <c r="B66" s="207"/>
      <c r="C66" s="537"/>
      <c r="D66" s="209">
        <v>63</v>
      </c>
      <c r="E66" s="532"/>
      <c r="F66" s="533"/>
      <c r="G66" s="212"/>
      <c r="H66" s="213"/>
      <c r="I66" s="213"/>
      <c r="J66" s="214">
        <f t="shared" si="0"/>
        <v>0</v>
      </c>
      <c r="K66" s="215"/>
      <c r="L66" s="540"/>
      <c r="M66" s="28" t="str">
        <f t="shared" si="1"/>
        <v/>
      </c>
    </row>
    <row r="67" spans="1:13" ht="13.5" customHeight="1" x14ac:dyDescent="0.15">
      <c r="A67" s="206"/>
      <c r="B67" s="207"/>
      <c r="C67" s="537"/>
      <c r="D67" s="209">
        <v>64</v>
      </c>
      <c r="E67" s="532"/>
      <c r="F67" s="533"/>
      <c r="G67" s="212"/>
      <c r="H67" s="213"/>
      <c r="I67" s="213"/>
      <c r="J67" s="214">
        <f t="shared" si="0"/>
        <v>0</v>
      </c>
      <c r="K67" s="215"/>
      <c r="L67" s="540"/>
      <c r="M67" s="28" t="str">
        <f t="shared" si="1"/>
        <v/>
      </c>
    </row>
    <row r="68" spans="1:13" ht="13.5" customHeight="1" x14ac:dyDescent="0.15">
      <c r="A68" s="206"/>
      <c r="B68" s="207"/>
      <c r="C68" s="537"/>
      <c r="D68" s="217">
        <v>65</v>
      </c>
      <c r="E68" s="532"/>
      <c r="F68" s="533"/>
      <c r="G68" s="212"/>
      <c r="H68" s="213"/>
      <c r="I68" s="213"/>
      <c r="J68" s="214">
        <f t="shared" si="0"/>
        <v>0</v>
      </c>
      <c r="K68" s="215"/>
      <c r="L68" s="540"/>
      <c r="M68" s="28" t="str">
        <f t="shared" ref="M68:M102" si="2">IF(K68="◎",J68,"")</f>
        <v/>
      </c>
    </row>
    <row r="69" spans="1:13" ht="13.5" customHeight="1" x14ac:dyDescent="0.15">
      <c r="A69" s="206"/>
      <c r="B69" s="207"/>
      <c r="C69" s="537"/>
      <c r="D69" s="209">
        <v>66</v>
      </c>
      <c r="E69" s="532"/>
      <c r="F69" s="533"/>
      <c r="G69" s="212"/>
      <c r="H69" s="213"/>
      <c r="I69" s="213"/>
      <c r="J69" s="214">
        <f t="shared" si="0"/>
        <v>0</v>
      </c>
      <c r="K69" s="215"/>
      <c r="L69" s="540"/>
      <c r="M69" s="28" t="str">
        <f t="shared" si="2"/>
        <v/>
      </c>
    </row>
    <row r="70" spans="1:13" ht="13.5" customHeight="1" x14ac:dyDescent="0.15">
      <c r="A70" s="206"/>
      <c r="B70" s="207"/>
      <c r="C70" s="537"/>
      <c r="D70" s="209">
        <v>67</v>
      </c>
      <c r="E70" s="532"/>
      <c r="F70" s="533"/>
      <c r="G70" s="212"/>
      <c r="H70" s="213"/>
      <c r="I70" s="213"/>
      <c r="J70" s="214">
        <f t="shared" ref="J70:J89" si="3">G70*H70*I70</f>
        <v>0</v>
      </c>
      <c r="K70" s="215"/>
      <c r="L70" s="540"/>
      <c r="M70" s="28" t="str">
        <f t="shared" si="2"/>
        <v/>
      </c>
    </row>
    <row r="71" spans="1:13" ht="13.5" customHeight="1" x14ac:dyDescent="0.15">
      <c r="A71" s="206"/>
      <c r="B71" s="207"/>
      <c r="C71" s="537"/>
      <c r="D71" s="209">
        <v>68</v>
      </c>
      <c r="E71" s="532"/>
      <c r="F71" s="533"/>
      <c r="G71" s="212"/>
      <c r="H71" s="213"/>
      <c r="I71" s="213"/>
      <c r="J71" s="214">
        <f t="shared" si="3"/>
        <v>0</v>
      </c>
      <c r="K71" s="215"/>
      <c r="L71" s="540"/>
      <c r="M71" s="28" t="str">
        <f t="shared" si="2"/>
        <v/>
      </c>
    </row>
    <row r="72" spans="1:13" ht="13.5" customHeight="1" x14ac:dyDescent="0.15">
      <c r="A72" s="206"/>
      <c r="B72" s="207"/>
      <c r="C72" s="537"/>
      <c r="D72" s="217">
        <v>69</v>
      </c>
      <c r="E72" s="532"/>
      <c r="F72" s="533"/>
      <c r="G72" s="212"/>
      <c r="H72" s="213"/>
      <c r="I72" s="213"/>
      <c r="J72" s="214">
        <f t="shared" si="3"/>
        <v>0</v>
      </c>
      <c r="K72" s="215"/>
      <c r="L72" s="540"/>
      <c r="M72" s="28" t="str">
        <f t="shared" si="2"/>
        <v/>
      </c>
    </row>
    <row r="73" spans="1:13" ht="13.5" customHeight="1" x14ac:dyDescent="0.15">
      <c r="A73" s="206"/>
      <c r="B73" s="207"/>
      <c r="C73" s="537"/>
      <c r="D73" s="227">
        <v>70</v>
      </c>
      <c r="E73" s="532"/>
      <c r="F73" s="532"/>
      <c r="G73" s="223"/>
      <c r="H73" s="224"/>
      <c r="I73" s="224"/>
      <c r="J73" s="214">
        <f t="shared" si="3"/>
        <v>0</v>
      </c>
      <c r="K73" s="225"/>
      <c r="L73" s="542"/>
      <c r="M73" s="28" t="str">
        <f t="shared" si="2"/>
        <v/>
      </c>
    </row>
    <row r="74" spans="1:13" ht="13.5" customHeight="1" x14ac:dyDescent="0.15">
      <c r="A74" s="206"/>
      <c r="B74" s="207"/>
      <c r="C74" s="537"/>
      <c r="D74" s="237">
        <v>71</v>
      </c>
      <c r="E74" s="532"/>
      <c r="F74" s="533"/>
      <c r="G74" s="212"/>
      <c r="H74" s="213"/>
      <c r="I74" s="213"/>
      <c r="J74" s="214">
        <f t="shared" si="3"/>
        <v>0</v>
      </c>
      <c r="K74" s="215"/>
      <c r="L74" s="540"/>
      <c r="M74" s="28" t="str">
        <f t="shared" si="2"/>
        <v/>
      </c>
    </row>
    <row r="75" spans="1:13" ht="13.5" customHeight="1" x14ac:dyDescent="0.15">
      <c r="A75" s="206"/>
      <c r="B75" s="207"/>
      <c r="C75" s="537"/>
      <c r="D75" s="237">
        <v>72</v>
      </c>
      <c r="E75" s="532"/>
      <c r="F75" s="533"/>
      <c r="G75" s="212"/>
      <c r="H75" s="213"/>
      <c r="I75" s="213"/>
      <c r="J75" s="214">
        <f t="shared" si="3"/>
        <v>0</v>
      </c>
      <c r="K75" s="215"/>
      <c r="L75" s="540"/>
      <c r="M75" s="28" t="str">
        <f t="shared" si="2"/>
        <v/>
      </c>
    </row>
    <row r="76" spans="1:13" ht="13.5" customHeight="1" x14ac:dyDescent="0.15">
      <c r="A76" s="206"/>
      <c r="B76" s="207"/>
      <c r="C76" s="537"/>
      <c r="D76" s="238">
        <v>73</v>
      </c>
      <c r="E76" s="532"/>
      <c r="F76" s="533"/>
      <c r="G76" s="212"/>
      <c r="H76" s="213"/>
      <c r="I76" s="213"/>
      <c r="J76" s="214">
        <f t="shared" si="3"/>
        <v>0</v>
      </c>
      <c r="K76" s="215"/>
      <c r="L76" s="540"/>
      <c r="M76" s="28" t="str">
        <f t="shared" si="2"/>
        <v/>
      </c>
    </row>
    <row r="77" spans="1:13" ht="13.5" customHeight="1" x14ac:dyDescent="0.15">
      <c r="A77" s="206"/>
      <c r="B77" s="207"/>
      <c r="C77" s="537"/>
      <c r="D77" s="237">
        <v>74</v>
      </c>
      <c r="E77" s="532"/>
      <c r="F77" s="533"/>
      <c r="G77" s="212"/>
      <c r="H77" s="213"/>
      <c r="I77" s="213"/>
      <c r="J77" s="214">
        <f t="shared" si="3"/>
        <v>0</v>
      </c>
      <c r="K77" s="215"/>
      <c r="L77" s="540"/>
      <c r="M77" s="28" t="str">
        <f t="shared" si="2"/>
        <v/>
      </c>
    </row>
    <row r="78" spans="1:13" ht="13.5" customHeight="1" x14ac:dyDescent="0.15">
      <c r="A78" s="206"/>
      <c r="B78" s="207"/>
      <c r="C78" s="537"/>
      <c r="D78" s="237">
        <v>75</v>
      </c>
      <c r="E78" s="532"/>
      <c r="F78" s="533"/>
      <c r="G78" s="212"/>
      <c r="H78" s="213"/>
      <c r="I78" s="213"/>
      <c r="J78" s="214">
        <f t="shared" si="3"/>
        <v>0</v>
      </c>
      <c r="K78" s="215"/>
      <c r="L78" s="540"/>
      <c r="M78" s="28" t="str">
        <f t="shared" si="2"/>
        <v/>
      </c>
    </row>
    <row r="79" spans="1:13" ht="13.5" customHeight="1" x14ac:dyDescent="0.15">
      <c r="A79" s="206"/>
      <c r="B79" s="207"/>
      <c r="C79" s="537"/>
      <c r="D79" s="237">
        <v>76</v>
      </c>
      <c r="E79" s="532"/>
      <c r="F79" s="533"/>
      <c r="G79" s="212"/>
      <c r="H79" s="213"/>
      <c r="I79" s="213"/>
      <c r="J79" s="214">
        <f t="shared" si="3"/>
        <v>0</v>
      </c>
      <c r="K79" s="215"/>
      <c r="L79" s="540"/>
      <c r="M79" s="28" t="str">
        <f t="shared" si="2"/>
        <v/>
      </c>
    </row>
    <row r="80" spans="1:13" ht="13.5" customHeight="1" x14ac:dyDescent="0.15">
      <c r="A80" s="206"/>
      <c r="B80" s="207"/>
      <c r="C80" s="537"/>
      <c r="D80" s="238">
        <v>77</v>
      </c>
      <c r="E80" s="532"/>
      <c r="F80" s="533"/>
      <c r="G80" s="212"/>
      <c r="H80" s="213"/>
      <c r="I80" s="213"/>
      <c r="J80" s="214">
        <f t="shared" si="3"/>
        <v>0</v>
      </c>
      <c r="K80" s="215"/>
      <c r="L80" s="540"/>
      <c r="M80" s="28" t="str">
        <f t="shared" si="2"/>
        <v/>
      </c>
    </row>
    <row r="81" spans="1:13" ht="13.5" customHeight="1" x14ac:dyDescent="0.15">
      <c r="A81" s="206"/>
      <c r="B81" s="207"/>
      <c r="C81" s="537"/>
      <c r="D81" s="237">
        <v>78</v>
      </c>
      <c r="E81" s="532"/>
      <c r="F81" s="533"/>
      <c r="G81" s="212"/>
      <c r="H81" s="213"/>
      <c r="I81" s="213"/>
      <c r="J81" s="214">
        <f t="shared" si="3"/>
        <v>0</v>
      </c>
      <c r="K81" s="215"/>
      <c r="L81" s="540"/>
      <c r="M81" s="28" t="str">
        <f t="shared" si="2"/>
        <v/>
      </c>
    </row>
    <row r="82" spans="1:13" ht="13.5" customHeight="1" x14ac:dyDescent="0.15">
      <c r="A82" s="206"/>
      <c r="B82" s="207"/>
      <c r="C82" s="537"/>
      <c r="D82" s="237">
        <v>79</v>
      </c>
      <c r="E82" s="532"/>
      <c r="F82" s="533"/>
      <c r="G82" s="212"/>
      <c r="H82" s="213"/>
      <c r="I82" s="213"/>
      <c r="J82" s="214">
        <f t="shared" si="3"/>
        <v>0</v>
      </c>
      <c r="K82" s="215"/>
      <c r="L82" s="540"/>
      <c r="M82" s="28" t="str">
        <f t="shared" si="2"/>
        <v/>
      </c>
    </row>
    <row r="83" spans="1:13" ht="13.5" customHeight="1" x14ac:dyDescent="0.15">
      <c r="A83" s="206"/>
      <c r="B83" s="207"/>
      <c r="C83" s="537"/>
      <c r="D83" s="237">
        <v>80</v>
      </c>
      <c r="E83" s="533"/>
      <c r="F83" s="533"/>
      <c r="G83" s="212"/>
      <c r="H83" s="213"/>
      <c r="I83" s="213"/>
      <c r="J83" s="214">
        <f t="shared" si="3"/>
        <v>0</v>
      </c>
      <c r="K83" s="215"/>
      <c r="L83" s="540"/>
      <c r="M83" s="28" t="str">
        <f t="shared" si="2"/>
        <v/>
      </c>
    </row>
    <row r="84" spans="1:13" ht="13.5" customHeight="1" x14ac:dyDescent="0.15">
      <c r="A84" s="206"/>
      <c r="B84" s="207"/>
      <c r="C84" s="537"/>
      <c r="D84" s="217">
        <v>81</v>
      </c>
      <c r="E84" s="534"/>
      <c r="F84" s="535"/>
      <c r="G84" s="230"/>
      <c r="H84" s="231"/>
      <c r="I84" s="231"/>
      <c r="J84" s="214">
        <f t="shared" si="3"/>
        <v>0</v>
      </c>
      <c r="K84" s="232"/>
      <c r="L84" s="543"/>
      <c r="M84" s="28" t="str">
        <f t="shared" si="2"/>
        <v/>
      </c>
    </row>
    <row r="85" spans="1:13" ht="13.5" customHeight="1" x14ac:dyDescent="0.15">
      <c r="A85" s="206"/>
      <c r="B85" s="207"/>
      <c r="C85" s="537"/>
      <c r="D85" s="209">
        <v>82</v>
      </c>
      <c r="E85" s="532"/>
      <c r="F85" s="533"/>
      <c r="G85" s="212"/>
      <c r="H85" s="213"/>
      <c r="I85" s="213"/>
      <c r="J85" s="214">
        <f t="shared" si="3"/>
        <v>0</v>
      </c>
      <c r="K85" s="215"/>
      <c r="L85" s="540"/>
      <c r="M85" s="28" t="str">
        <f t="shared" si="2"/>
        <v/>
      </c>
    </row>
    <row r="86" spans="1:13" ht="13.5" customHeight="1" x14ac:dyDescent="0.15">
      <c r="A86" s="206"/>
      <c r="B86" s="207"/>
      <c r="C86" s="537"/>
      <c r="D86" s="209">
        <v>83</v>
      </c>
      <c r="E86" s="532"/>
      <c r="F86" s="533"/>
      <c r="G86" s="212"/>
      <c r="H86" s="213"/>
      <c r="I86" s="213"/>
      <c r="J86" s="214">
        <f t="shared" si="3"/>
        <v>0</v>
      </c>
      <c r="K86" s="215"/>
      <c r="L86" s="540"/>
      <c r="M86" s="28" t="str">
        <f t="shared" si="2"/>
        <v/>
      </c>
    </row>
    <row r="87" spans="1:13" ht="13.5" customHeight="1" x14ac:dyDescent="0.15">
      <c r="A87" s="206"/>
      <c r="B87" s="207"/>
      <c r="C87" s="537"/>
      <c r="D87" s="209">
        <v>84</v>
      </c>
      <c r="E87" s="532"/>
      <c r="F87" s="533"/>
      <c r="G87" s="212"/>
      <c r="H87" s="213"/>
      <c r="I87" s="213"/>
      <c r="J87" s="214">
        <f t="shared" si="3"/>
        <v>0</v>
      </c>
      <c r="K87" s="215"/>
      <c r="L87" s="540"/>
      <c r="M87" s="28" t="str">
        <f t="shared" si="2"/>
        <v/>
      </c>
    </row>
    <row r="88" spans="1:13" ht="13.5" customHeight="1" x14ac:dyDescent="0.15">
      <c r="A88" s="206"/>
      <c r="B88" s="207"/>
      <c r="C88" s="537"/>
      <c r="D88" s="217">
        <v>85</v>
      </c>
      <c r="E88" s="532"/>
      <c r="F88" s="533"/>
      <c r="G88" s="212"/>
      <c r="H88" s="213"/>
      <c r="I88" s="213"/>
      <c r="J88" s="214">
        <f t="shared" si="3"/>
        <v>0</v>
      </c>
      <c r="K88" s="215"/>
      <c r="L88" s="540"/>
      <c r="M88" s="28" t="str">
        <f t="shared" si="2"/>
        <v/>
      </c>
    </row>
    <row r="89" spans="1:13" ht="13.5" customHeight="1" x14ac:dyDescent="0.15">
      <c r="A89" s="206"/>
      <c r="B89" s="207"/>
      <c r="C89" s="537"/>
      <c r="D89" s="209">
        <v>86</v>
      </c>
      <c r="E89" s="532"/>
      <c r="F89" s="533"/>
      <c r="G89" s="212"/>
      <c r="H89" s="213"/>
      <c r="I89" s="213"/>
      <c r="J89" s="214">
        <f t="shared" si="3"/>
        <v>0</v>
      </c>
      <c r="K89" s="215"/>
      <c r="L89" s="540"/>
      <c r="M89" s="28" t="str">
        <f t="shared" si="2"/>
        <v/>
      </c>
    </row>
    <row r="90" spans="1:13" ht="13.5" customHeight="1" x14ac:dyDescent="0.15">
      <c r="A90" s="206"/>
      <c r="B90" s="207"/>
      <c r="C90" s="537"/>
      <c r="D90" s="209">
        <v>87</v>
      </c>
      <c r="E90" s="532"/>
      <c r="F90" s="533"/>
      <c r="G90" s="212"/>
      <c r="H90" s="213"/>
      <c r="I90" s="213"/>
      <c r="J90" s="214">
        <f t="shared" ref="J90:J103" si="4">G90*H90*I90</f>
        <v>0</v>
      </c>
      <c r="K90" s="215"/>
      <c r="L90" s="540"/>
      <c r="M90" s="28" t="str">
        <f t="shared" si="2"/>
        <v/>
      </c>
    </row>
    <row r="91" spans="1:13" ht="13.5" customHeight="1" x14ac:dyDescent="0.15">
      <c r="A91" s="206"/>
      <c r="B91" s="207"/>
      <c r="C91" s="537"/>
      <c r="D91" s="209">
        <v>88</v>
      </c>
      <c r="E91" s="532"/>
      <c r="F91" s="533"/>
      <c r="G91" s="212"/>
      <c r="H91" s="213"/>
      <c r="I91" s="213"/>
      <c r="J91" s="214">
        <f t="shared" si="4"/>
        <v>0</v>
      </c>
      <c r="K91" s="215"/>
      <c r="L91" s="540"/>
      <c r="M91" s="28" t="str">
        <f t="shared" si="2"/>
        <v/>
      </c>
    </row>
    <row r="92" spans="1:13" ht="13.5" customHeight="1" x14ac:dyDescent="0.15">
      <c r="A92" s="206"/>
      <c r="B92" s="207"/>
      <c r="C92" s="537"/>
      <c r="D92" s="217">
        <v>89</v>
      </c>
      <c r="E92" s="532"/>
      <c r="F92" s="533"/>
      <c r="G92" s="212"/>
      <c r="H92" s="213"/>
      <c r="I92" s="213"/>
      <c r="J92" s="214">
        <f t="shared" si="4"/>
        <v>0</v>
      </c>
      <c r="K92" s="215"/>
      <c r="L92" s="540"/>
      <c r="M92" s="28" t="str">
        <f t="shared" si="2"/>
        <v/>
      </c>
    </row>
    <row r="93" spans="1:13" ht="13.5" customHeight="1" x14ac:dyDescent="0.15">
      <c r="A93" s="206"/>
      <c r="B93" s="207"/>
      <c r="C93" s="537"/>
      <c r="D93" s="227">
        <v>90</v>
      </c>
      <c r="E93" s="532"/>
      <c r="F93" s="532"/>
      <c r="G93" s="223"/>
      <c r="H93" s="224"/>
      <c r="I93" s="224"/>
      <c r="J93" s="214">
        <f t="shared" si="4"/>
        <v>0</v>
      </c>
      <c r="K93" s="225"/>
      <c r="L93" s="542"/>
      <c r="M93" s="28" t="str">
        <f t="shared" si="2"/>
        <v/>
      </c>
    </row>
    <row r="94" spans="1:13" ht="13.5" customHeight="1" x14ac:dyDescent="0.15">
      <c r="A94" s="206"/>
      <c r="B94" s="207"/>
      <c r="C94" s="537"/>
      <c r="D94" s="209">
        <v>91</v>
      </c>
      <c r="E94" s="533"/>
      <c r="F94" s="533"/>
      <c r="G94" s="212"/>
      <c r="H94" s="213"/>
      <c r="I94" s="213"/>
      <c r="J94" s="214">
        <f t="shared" si="4"/>
        <v>0</v>
      </c>
      <c r="K94" s="215"/>
      <c r="L94" s="540"/>
      <c r="M94" s="28" t="str">
        <f t="shared" si="2"/>
        <v/>
      </c>
    </row>
    <row r="95" spans="1:13" ht="13.5" customHeight="1" x14ac:dyDescent="0.15">
      <c r="A95" s="206"/>
      <c r="B95" s="207"/>
      <c r="C95" s="537"/>
      <c r="D95" s="209">
        <v>92</v>
      </c>
      <c r="E95" s="533"/>
      <c r="F95" s="533"/>
      <c r="G95" s="212"/>
      <c r="H95" s="213"/>
      <c r="I95" s="213"/>
      <c r="J95" s="214">
        <f t="shared" si="4"/>
        <v>0</v>
      </c>
      <c r="K95" s="215"/>
      <c r="L95" s="540"/>
      <c r="M95" s="28" t="str">
        <f t="shared" si="2"/>
        <v/>
      </c>
    </row>
    <row r="96" spans="1:13" ht="13.5" customHeight="1" x14ac:dyDescent="0.15">
      <c r="A96" s="206"/>
      <c r="B96" s="207"/>
      <c r="C96" s="537"/>
      <c r="D96" s="209">
        <v>93</v>
      </c>
      <c r="E96" s="533"/>
      <c r="F96" s="533"/>
      <c r="G96" s="212"/>
      <c r="H96" s="213"/>
      <c r="I96" s="213"/>
      <c r="J96" s="214">
        <f t="shared" si="4"/>
        <v>0</v>
      </c>
      <c r="K96" s="215"/>
      <c r="L96" s="540"/>
      <c r="M96" s="28" t="str">
        <f t="shared" si="2"/>
        <v/>
      </c>
    </row>
    <row r="97" spans="1:13" ht="13.5" customHeight="1" x14ac:dyDescent="0.15">
      <c r="A97" s="206"/>
      <c r="B97" s="207"/>
      <c r="C97" s="537"/>
      <c r="D97" s="209">
        <v>94</v>
      </c>
      <c r="E97" s="533"/>
      <c r="F97" s="533"/>
      <c r="G97" s="212"/>
      <c r="H97" s="213"/>
      <c r="I97" s="213"/>
      <c r="J97" s="214">
        <f t="shared" si="4"/>
        <v>0</v>
      </c>
      <c r="K97" s="215"/>
      <c r="L97" s="540"/>
      <c r="M97" s="28" t="str">
        <f t="shared" si="2"/>
        <v/>
      </c>
    </row>
    <row r="98" spans="1:13" ht="13.5" customHeight="1" x14ac:dyDescent="0.15">
      <c r="A98" s="206"/>
      <c r="B98" s="207"/>
      <c r="C98" s="537"/>
      <c r="D98" s="209">
        <v>95</v>
      </c>
      <c r="E98" s="533"/>
      <c r="F98" s="533"/>
      <c r="G98" s="212"/>
      <c r="H98" s="213"/>
      <c r="I98" s="213"/>
      <c r="J98" s="214">
        <f t="shared" si="4"/>
        <v>0</v>
      </c>
      <c r="K98" s="215"/>
      <c r="L98" s="540"/>
      <c r="M98" s="28" t="str">
        <f t="shared" si="2"/>
        <v/>
      </c>
    </row>
    <row r="99" spans="1:13" ht="13.5" customHeight="1" x14ac:dyDescent="0.15">
      <c r="A99" s="206"/>
      <c r="B99" s="207"/>
      <c r="C99" s="537"/>
      <c r="D99" s="209">
        <v>96</v>
      </c>
      <c r="E99" s="533"/>
      <c r="F99" s="533"/>
      <c r="G99" s="212"/>
      <c r="H99" s="213"/>
      <c r="I99" s="213"/>
      <c r="J99" s="214">
        <f t="shared" si="4"/>
        <v>0</v>
      </c>
      <c r="K99" s="215"/>
      <c r="L99" s="540"/>
      <c r="M99" s="28" t="str">
        <f t="shared" si="2"/>
        <v/>
      </c>
    </row>
    <row r="100" spans="1:13" ht="13.5" customHeight="1" x14ac:dyDescent="0.15">
      <c r="A100" s="206"/>
      <c r="B100" s="207"/>
      <c r="C100" s="537"/>
      <c r="D100" s="209">
        <v>97</v>
      </c>
      <c r="E100" s="533"/>
      <c r="F100" s="533"/>
      <c r="G100" s="212"/>
      <c r="H100" s="213"/>
      <c r="I100" s="213"/>
      <c r="J100" s="214">
        <f t="shared" si="4"/>
        <v>0</v>
      </c>
      <c r="K100" s="215"/>
      <c r="L100" s="540"/>
      <c r="M100" s="28" t="str">
        <f t="shared" si="2"/>
        <v/>
      </c>
    </row>
    <row r="101" spans="1:13" ht="13.5" customHeight="1" x14ac:dyDescent="0.15">
      <c r="A101" s="206"/>
      <c r="B101" s="207"/>
      <c r="C101" s="537"/>
      <c r="D101" s="209">
        <v>98</v>
      </c>
      <c r="E101" s="533"/>
      <c r="F101" s="533"/>
      <c r="G101" s="212"/>
      <c r="H101" s="213"/>
      <c r="I101" s="213"/>
      <c r="J101" s="214">
        <f t="shared" si="4"/>
        <v>0</v>
      </c>
      <c r="K101" s="215"/>
      <c r="L101" s="540"/>
      <c r="M101" s="28" t="str">
        <f t="shared" si="2"/>
        <v/>
      </c>
    </row>
    <row r="102" spans="1:13" ht="13.5" customHeight="1" x14ac:dyDescent="0.15">
      <c r="A102" s="206"/>
      <c r="B102" s="207"/>
      <c r="C102" s="537"/>
      <c r="D102" s="209">
        <v>99</v>
      </c>
      <c r="E102" s="533"/>
      <c r="F102" s="533"/>
      <c r="G102" s="212"/>
      <c r="H102" s="213"/>
      <c r="I102" s="213"/>
      <c r="J102" s="214">
        <f t="shared" si="4"/>
        <v>0</v>
      </c>
      <c r="K102" s="215"/>
      <c r="L102" s="540"/>
      <c r="M102" s="28" t="str">
        <f t="shared" si="2"/>
        <v/>
      </c>
    </row>
    <row r="103" spans="1:13" ht="13.5" customHeight="1" thickBot="1" x14ac:dyDescent="0.2">
      <c r="A103" s="239"/>
      <c r="B103" s="240"/>
      <c r="C103" s="538"/>
      <c r="D103" s="241">
        <v>100</v>
      </c>
      <c r="E103" s="536"/>
      <c r="F103" s="536"/>
      <c r="G103" s="243"/>
      <c r="H103" s="244"/>
      <c r="I103" s="244"/>
      <c r="J103" s="245">
        <f t="shared" si="4"/>
        <v>0</v>
      </c>
      <c r="K103" s="246"/>
      <c r="L103" s="544"/>
      <c r="M103" s="28" t="str">
        <f>IF(K103="◎",J103,"")</f>
        <v/>
      </c>
    </row>
    <row r="104" spans="1:13" s="194" customFormat="1" ht="13.5" customHeight="1" x14ac:dyDescent="0.15">
      <c r="A104" s="187"/>
      <c r="B104" s="188"/>
      <c r="C104" s="189"/>
      <c r="D104" s="186"/>
      <c r="E104" s="188"/>
      <c r="F104" s="188"/>
      <c r="G104" s="190"/>
      <c r="H104" s="191"/>
      <c r="I104" s="191"/>
      <c r="J104" s="192"/>
      <c r="K104" s="187"/>
      <c r="L104" s="188"/>
      <c r="M104" s="193"/>
    </row>
    <row r="105" spans="1:13" ht="24" customHeight="1" thickBot="1" x14ac:dyDescent="0.2">
      <c r="D105" s="27"/>
      <c r="F105" s="27" t="s">
        <v>13</v>
      </c>
      <c r="G105" s="27"/>
    </row>
    <row r="106" spans="1:13" ht="24" customHeight="1" thickBot="1" x14ac:dyDescent="0.2">
      <c r="D106" s="45"/>
      <c r="F106" s="389" t="s">
        <v>91</v>
      </c>
      <c r="G106" s="185" t="s">
        <v>220</v>
      </c>
      <c r="H106" s="673" t="s">
        <v>210</v>
      </c>
      <c r="I106" s="673"/>
      <c r="J106" s="673" t="s">
        <v>216</v>
      </c>
      <c r="K106" s="675"/>
    </row>
    <row r="107" spans="1:13" ht="14.25" thickTop="1" x14ac:dyDescent="0.15">
      <c r="D107" s="65"/>
      <c r="F107" s="250" t="s">
        <v>81</v>
      </c>
      <c r="G107" s="182">
        <f>SUMIF($E$4:$E$103,F107,$J$4:$J$103)</f>
        <v>245000</v>
      </c>
      <c r="H107" s="674">
        <f>SUMIF($E$4:$E$103,F107,$M$4:$M$103)</f>
        <v>0</v>
      </c>
      <c r="I107" s="674"/>
      <c r="J107" s="674">
        <f t="shared" ref="J107:J115" si="5">G107-H107</f>
        <v>245000</v>
      </c>
      <c r="K107" s="676"/>
    </row>
    <row r="108" spans="1:13" x14ac:dyDescent="0.15">
      <c r="D108" s="65"/>
      <c r="F108" s="251" t="s">
        <v>82</v>
      </c>
      <c r="G108" s="182">
        <f t="shared" ref="G108:G115" si="6">SUMIF($E$4:$E$103,F108,$J$4:$J$103)</f>
        <v>173000</v>
      </c>
      <c r="H108" s="665">
        <f t="shared" ref="H108:H114" si="7">SUMIF($E$4:$E$103,F108,$M$4:$M$103)</f>
        <v>0</v>
      </c>
      <c r="I108" s="665"/>
      <c r="J108" s="665">
        <f t="shared" si="5"/>
        <v>173000</v>
      </c>
      <c r="K108" s="666"/>
    </row>
    <row r="109" spans="1:13" x14ac:dyDescent="0.15">
      <c r="D109" s="65"/>
      <c r="F109" s="251" t="s">
        <v>105</v>
      </c>
      <c r="G109" s="182">
        <f t="shared" si="6"/>
        <v>815000</v>
      </c>
      <c r="H109" s="665">
        <f t="shared" si="7"/>
        <v>0</v>
      </c>
      <c r="I109" s="665"/>
      <c r="J109" s="665">
        <f t="shared" si="5"/>
        <v>815000</v>
      </c>
      <c r="K109" s="666"/>
    </row>
    <row r="110" spans="1:13" x14ac:dyDescent="0.15">
      <c r="D110" s="65"/>
      <c r="F110" s="251" t="s">
        <v>106</v>
      </c>
      <c r="G110" s="182">
        <f t="shared" si="6"/>
        <v>0</v>
      </c>
      <c r="H110" s="665">
        <f t="shared" si="7"/>
        <v>0</v>
      </c>
      <c r="I110" s="665"/>
      <c r="J110" s="665">
        <f t="shared" si="5"/>
        <v>0</v>
      </c>
      <c r="K110" s="666"/>
    </row>
    <row r="111" spans="1:13" x14ac:dyDescent="0.15">
      <c r="D111" s="65"/>
      <c r="F111" s="251" t="s">
        <v>83</v>
      </c>
      <c r="G111" s="182">
        <f t="shared" si="6"/>
        <v>17000</v>
      </c>
      <c r="H111" s="665">
        <f t="shared" si="7"/>
        <v>0</v>
      </c>
      <c r="I111" s="665"/>
      <c r="J111" s="665">
        <f t="shared" si="5"/>
        <v>17000</v>
      </c>
      <c r="K111" s="666"/>
    </row>
    <row r="112" spans="1:13" x14ac:dyDescent="0.15">
      <c r="D112" s="65"/>
      <c r="F112" s="251" t="s">
        <v>84</v>
      </c>
      <c r="G112" s="182">
        <f t="shared" si="6"/>
        <v>110000</v>
      </c>
      <c r="H112" s="665">
        <f t="shared" si="7"/>
        <v>0</v>
      </c>
      <c r="I112" s="665"/>
      <c r="J112" s="665">
        <f t="shared" si="5"/>
        <v>110000</v>
      </c>
      <c r="K112" s="666"/>
    </row>
    <row r="113" spans="4:11" x14ac:dyDescent="0.15">
      <c r="D113" s="65"/>
      <c r="F113" s="251" t="s">
        <v>85</v>
      </c>
      <c r="G113" s="182">
        <f t="shared" si="6"/>
        <v>0</v>
      </c>
      <c r="H113" s="665">
        <f t="shared" si="7"/>
        <v>0</v>
      </c>
      <c r="I113" s="665"/>
      <c r="J113" s="665">
        <f t="shared" si="5"/>
        <v>0</v>
      </c>
      <c r="K113" s="666"/>
    </row>
    <row r="114" spans="4:11" x14ac:dyDescent="0.15">
      <c r="D114" s="65"/>
      <c r="F114" s="251" t="s">
        <v>86</v>
      </c>
      <c r="G114" s="182">
        <f t="shared" si="6"/>
        <v>0</v>
      </c>
      <c r="H114" s="665">
        <f t="shared" si="7"/>
        <v>0</v>
      </c>
      <c r="I114" s="665"/>
      <c r="J114" s="665">
        <f t="shared" si="5"/>
        <v>0</v>
      </c>
      <c r="K114" s="666"/>
    </row>
    <row r="115" spans="4:11" x14ac:dyDescent="0.15">
      <c r="D115" s="65"/>
      <c r="F115" s="451" t="s">
        <v>116</v>
      </c>
      <c r="G115" s="452">
        <f t="shared" si="6"/>
        <v>290000</v>
      </c>
      <c r="H115" s="667">
        <f>SUMIF($E$4:$E$103,F115,$M$4:$M$103)+'1-3'!F121</f>
        <v>11000</v>
      </c>
      <c r="I115" s="667"/>
      <c r="J115" s="667">
        <f t="shared" si="5"/>
        <v>279000</v>
      </c>
      <c r="K115" s="668"/>
    </row>
    <row r="116" spans="4:11" ht="14.25" thickBot="1" x14ac:dyDescent="0.2">
      <c r="D116" s="65"/>
      <c r="F116" s="453" t="s">
        <v>246</v>
      </c>
      <c r="G116" s="454">
        <f>SUMIF($E$4:$E$103,F116,$J$4:$J$103)</f>
        <v>0</v>
      </c>
      <c r="H116" s="671">
        <f>SUMIF($E$4:$E$103,F116,$M$4:$M$103)</f>
        <v>0</v>
      </c>
      <c r="I116" s="671"/>
      <c r="J116" s="671">
        <f>G116-H116</f>
        <v>0</v>
      </c>
      <c r="K116" s="672"/>
    </row>
    <row r="117" spans="4:11" ht="15" thickTop="1" thickBot="1" x14ac:dyDescent="0.2">
      <c r="D117" s="45"/>
      <c r="F117" s="386" t="s">
        <v>13</v>
      </c>
      <c r="G117" s="387">
        <f>SUM(G107:G116)</f>
        <v>1650000</v>
      </c>
      <c r="H117" s="669">
        <f>SUM(H107:I116)</f>
        <v>11000</v>
      </c>
      <c r="I117" s="669"/>
      <c r="J117" s="669">
        <f>SUM(J107:K116)</f>
        <v>1639000</v>
      </c>
      <c r="K117" s="670"/>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5:K115"/>
    <mergeCell ref="J117:K117"/>
    <mergeCell ref="H112:I112"/>
    <mergeCell ref="H113:I113"/>
    <mergeCell ref="H114:I114"/>
    <mergeCell ref="H115:I115"/>
    <mergeCell ref="H117:I117"/>
    <mergeCell ref="H116:I116"/>
    <mergeCell ref="J116:K116"/>
    <mergeCell ref="H111:I111"/>
    <mergeCell ref="J111:K111"/>
    <mergeCell ref="J112:K112"/>
    <mergeCell ref="J113:K113"/>
    <mergeCell ref="J114:K114"/>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06" activePane="bottomLeft" state="frozen"/>
      <selection activeCell="L19" sqref="L19"/>
      <selection pane="bottomLeft" activeCell="E10" sqref="E10"/>
    </sheetView>
  </sheetViews>
  <sheetFormatPr defaultColWidth="9"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53" t="s">
        <v>253</v>
      </c>
      <c r="B1" s="653"/>
      <c r="C1" s="653"/>
      <c r="D1" s="653"/>
      <c r="E1" s="653"/>
      <c r="F1" s="653"/>
    </row>
    <row r="2" spans="1:6" ht="15" customHeight="1" thickBot="1" x14ac:dyDescent="0.2">
      <c r="A2" s="8"/>
      <c r="B2" s="7" t="s">
        <v>193</v>
      </c>
      <c r="C2" s="84"/>
      <c r="E2" s="70" t="s">
        <v>218</v>
      </c>
      <c r="F2" s="413">
        <f>SUM(E4:E118)</f>
        <v>259600</v>
      </c>
    </row>
    <row r="3" spans="1:6" ht="15" customHeight="1" thickBot="1" x14ac:dyDescent="0.2">
      <c r="A3" s="96" t="s">
        <v>15</v>
      </c>
      <c r="B3" s="97" t="s">
        <v>156</v>
      </c>
      <c r="C3" s="97" t="s">
        <v>157</v>
      </c>
      <c r="D3" s="95" t="s">
        <v>16</v>
      </c>
      <c r="E3" s="39" t="s">
        <v>219</v>
      </c>
      <c r="F3" s="98" t="s">
        <v>17</v>
      </c>
    </row>
    <row r="4" spans="1:6" ht="15" customHeight="1" x14ac:dyDescent="0.15">
      <c r="A4" s="105">
        <v>1</v>
      </c>
      <c r="B4" s="461" t="s">
        <v>158</v>
      </c>
      <c r="C4" s="461" t="s">
        <v>159</v>
      </c>
      <c r="D4" s="462" t="s">
        <v>18</v>
      </c>
      <c r="E4" s="160">
        <v>8000</v>
      </c>
      <c r="F4" s="106" t="s">
        <v>280</v>
      </c>
    </row>
    <row r="5" spans="1:6" ht="15" customHeight="1" x14ac:dyDescent="0.15">
      <c r="A5" s="101">
        <v>2</v>
      </c>
      <c r="B5" s="147" t="s">
        <v>158</v>
      </c>
      <c r="C5" s="147" t="s">
        <v>159</v>
      </c>
      <c r="D5" s="148" t="s">
        <v>19</v>
      </c>
      <c r="E5" s="158"/>
      <c r="F5" s="75"/>
    </row>
    <row r="6" spans="1:6" ht="15" customHeight="1" x14ac:dyDescent="0.15">
      <c r="A6" s="101">
        <v>3</v>
      </c>
      <c r="B6" s="147" t="s">
        <v>158</v>
      </c>
      <c r="C6" s="147" t="s">
        <v>159</v>
      </c>
      <c r="D6" s="148" t="s">
        <v>20</v>
      </c>
      <c r="E6" s="158"/>
      <c r="F6" s="75"/>
    </row>
    <row r="7" spans="1:6" ht="15" customHeight="1" x14ac:dyDescent="0.15">
      <c r="A7" s="101">
        <v>4</v>
      </c>
      <c r="B7" s="147" t="s">
        <v>158</v>
      </c>
      <c r="C7" s="147" t="s">
        <v>159</v>
      </c>
      <c r="D7" s="148" t="s">
        <v>21</v>
      </c>
      <c r="E7" s="158"/>
      <c r="F7" s="75"/>
    </row>
    <row r="8" spans="1:6" ht="15" customHeight="1" x14ac:dyDescent="0.15">
      <c r="A8" s="101">
        <v>5</v>
      </c>
      <c r="B8" s="147" t="s">
        <v>158</v>
      </c>
      <c r="C8" s="147" t="s">
        <v>159</v>
      </c>
      <c r="D8" s="148" t="s">
        <v>22</v>
      </c>
      <c r="E8" s="158"/>
      <c r="F8" s="75"/>
    </row>
    <row r="9" spans="1:6" ht="15" customHeight="1" x14ac:dyDescent="0.15">
      <c r="A9" s="101">
        <v>6</v>
      </c>
      <c r="B9" s="147" t="s">
        <v>158</v>
      </c>
      <c r="C9" s="147" t="s">
        <v>159</v>
      </c>
      <c r="D9" s="148" t="s">
        <v>23</v>
      </c>
      <c r="E9" s="158"/>
      <c r="F9" s="75"/>
    </row>
    <row r="10" spans="1:6" ht="15" customHeight="1" x14ac:dyDescent="0.15">
      <c r="A10" s="101">
        <v>7</v>
      </c>
      <c r="B10" s="147" t="s">
        <v>158</v>
      </c>
      <c r="C10" s="147" t="s">
        <v>159</v>
      </c>
      <c r="D10" s="148" t="s">
        <v>24</v>
      </c>
      <c r="E10" s="158">
        <v>8000</v>
      </c>
      <c r="F10" s="75"/>
    </row>
    <row r="11" spans="1:6" ht="15" customHeight="1" x14ac:dyDescent="0.15">
      <c r="A11" s="101">
        <v>8</v>
      </c>
      <c r="B11" s="147" t="s">
        <v>158</v>
      </c>
      <c r="C11" s="147" t="s">
        <v>159</v>
      </c>
      <c r="D11" s="148" t="s">
        <v>25</v>
      </c>
      <c r="E11" s="158"/>
      <c r="F11" s="75"/>
    </row>
    <row r="12" spans="1:6" ht="15" customHeight="1" x14ac:dyDescent="0.15">
      <c r="A12" s="101">
        <v>9</v>
      </c>
      <c r="B12" s="147" t="s">
        <v>158</v>
      </c>
      <c r="C12" s="147" t="s">
        <v>159</v>
      </c>
      <c r="D12" s="148" t="s">
        <v>26</v>
      </c>
      <c r="E12" s="158"/>
      <c r="F12" s="75"/>
    </row>
    <row r="13" spans="1:6" ht="15" customHeight="1" x14ac:dyDescent="0.15">
      <c r="A13" s="101">
        <v>10</v>
      </c>
      <c r="B13" s="147" t="s">
        <v>158</v>
      </c>
      <c r="C13" s="147" t="s">
        <v>159</v>
      </c>
      <c r="D13" s="148" t="s">
        <v>27</v>
      </c>
      <c r="E13" s="158"/>
      <c r="F13" s="75"/>
    </row>
    <row r="14" spans="1:6" ht="15" customHeight="1" x14ac:dyDescent="0.15">
      <c r="A14" s="101">
        <v>11</v>
      </c>
      <c r="B14" s="147" t="s">
        <v>158</v>
      </c>
      <c r="C14" s="147" t="s">
        <v>159</v>
      </c>
      <c r="D14" s="148" t="s">
        <v>28</v>
      </c>
      <c r="E14" s="158"/>
      <c r="F14" s="75"/>
    </row>
    <row r="15" spans="1:6" ht="15" customHeight="1" x14ac:dyDescent="0.15">
      <c r="A15" s="101">
        <v>12</v>
      </c>
      <c r="B15" s="147" t="s">
        <v>158</v>
      </c>
      <c r="C15" s="147" t="s">
        <v>159</v>
      </c>
      <c r="D15" s="148" t="s">
        <v>29</v>
      </c>
      <c r="E15" s="158"/>
      <c r="F15" s="75"/>
    </row>
    <row r="16" spans="1:6" ht="15" customHeight="1" x14ac:dyDescent="0.15">
      <c r="A16" s="101">
        <v>13</v>
      </c>
      <c r="B16" s="147" t="s">
        <v>158</v>
      </c>
      <c r="C16" s="147" t="s">
        <v>159</v>
      </c>
      <c r="D16" s="148" t="s">
        <v>30</v>
      </c>
      <c r="E16" s="158">
        <v>39150</v>
      </c>
      <c r="F16" s="75"/>
    </row>
    <row r="17" spans="1:6" ht="15" customHeight="1" x14ac:dyDescent="0.15">
      <c r="A17" s="101">
        <v>14</v>
      </c>
      <c r="B17" s="147" t="s">
        <v>158</v>
      </c>
      <c r="C17" s="147" t="s">
        <v>159</v>
      </c>
      <c r="D17" s="148" t="s">
        <v>31</v>
      </c>
      <c r="E17" s="158"/>
      <c r="F17" s="75"/>
    </row>
    <row r="18" spans="1:6" ht="15" customHeight="1" x14ac:dyDescent="0.15">
      <c r="A18" s="101">
        <v>15</v>
      </c>
      <c r="B18" s="147" t="s">
        <v>158</v>
      </c>
      <c r="C18" s="147" t="s">
        <v>159</v>
      </c>
      <c r="D18" s="148" t="s">
        <v>73</v>
      </c>
      <c r="E18" s="158"/>
      <c r="F18" s="75"/>
    </row>
    <row r="19" spans="1:6" ht="15" customHeight="1" x14ac:dyDescent="0.15">
      <c r="A19" s="101">
        <v>16</v>
      </c>
      <c r="B19" s="147" t="s">
        <v>158</v>
      </c>
      <c r="C19" s="147" t="s">
        <v>159</v>
      </c>
      <c r="D19" s="148" t="s">
        <v>74</v>
      </c>
      <c r="E19" s="158"/>
      <c r="F19" s="75"/>
    </row>
    <row r="20" spans="1:6" ht="15" customHeight="1" x14ac:dyDescent="0.15">
      <c r="A20" s="101">
        <v>17</v>
      </c>
      <c r="B20" s="147" t="s">
        <v>158</v>
      </c>
      <c r="C20" s="147" t="s">
        <v>159</v>
      </c>
      <c r="D20" s="148" t="s">
        <v>75</v>
      </c>
      <c r="E20" s="158"/>
      <c r="F20" s="75"/>
    </row>
    <row r="21" spans="1:6" ht="15" customHeight="1" x14ac:dyDescent="0.15">
      <c r="A21" s="101">
        <v>18</v>
      </c>
      <c r="B21" s="147" t="s">
        <v>158</v>
      </c>
      <c r="C21" s="147" t="s">
        <v>159</v>
      </c>
      <c r="D21" s="148" t="s">
        <v>76</v>
      </c>
      <c r="E21" s="158"/>
      <c r="F21" s="75"/>
    </row>
    <row r="22" spans="1:6" ht="15" customHeight="1" x14ac:dyDescent="0.15">
      <c r="A22" s="101">
        <v>19</v>
      </c>
      <c r="B22" s="147" t="s">
        <v>158</v>
      </c>
      <c r="C22" s="147" t="s">
        <v>159</v>
      </c>
      <c r="D22" s="148" t="s">
        <v>77</v>
      </c>
      <c r="E22" s="158"/>
      <c r="F22" s="75"/>
    </row>
    <row r="23" spans="1:6" ht="15" customHeight="1" x14ac:dyDescent="0.15">
      <c r="A23" s="101">
        <v>20</v>
      </c>
      <c r="B23" s="147" t="s">
        <v>158</v>
      </c>
      <c r="C23" s="147" t="s">
        <v>159</v>
      </c>
      <c r="D23" s="148" t="s">
        <v>187</v>
      </c>
      <c r="E23" s="158"/>
      <c r="F23" s="75"/>
    </row>
    <row r="24" spans="1:6" ht="15" customHeight="1" x14ac:dyDescent="0.15">
      <c r="A24" s="101">
        <v>21</v>
      </c>
      <c r="B24" s="147" t="s">
        <v>158</v>
      </c>
      <c r="C24" s="147" t="s">
        <v>160</v>
      </c>
      <c r="D24" s="148" t="s">
        <v>115</v>
      </c>
      <c r="E24" s="158">
        <v>4500</v>
      </c>
      <c r="F24" s="75"/>
    </row>
    <row r="25" spans="1:6" ht="15" customHeight="1" x14ac:dyDescent="0.15">
      <c r="A25" s="101">
        <v>22</v>
      </c>
      <c r="B25" s="147" t="s">
        <v>158</v>
      </c>
      <c r="C25" s="147" t="s">
        <v>160</v>
      </c>
      <c r="D25" s="148" t="s">
        <v>177</v>
      </c>
      <c r="E25" s="158">
        <v>9000</v>
      </c>
      <c r="F25" s="75"/>
    </row>
    <row r="26" spans="1:6" ht="15" customHeight="1" x14ac:dyDescent="0.15">
      <c r="A26" s="101">
        <v>23</v>
      </c>
      <c r="B26" s="147" t="s">
        <v>158</v>
      </c>
      <c r="C26" s="147" t="s">
        <v>160</v>
      </c>
      <c r="D26" s="148" t="s">
        <v>178</v>
      </c>
      <c r="E26" s="158"/>
      <c r="F26" s="75"/>
    </row>
    <row r="27" spans="1:6" ht="15" customHeight="1" x14ac:dyDescent="0.15">
      <c r="A27" s="101">
        <v>24</v>
      </c>
      <c r="B27" s="147" t="s">
        <v>158</v>
      </c>
      <c r="C27" s="147" t="s">
        <v>160</v>
      </c>
      <c r="D27" s="148" t="s">
        <v>161</v>
      </c>
      <c r="E27" s="158"/>
      <c r="F27" s="75"/>
    </row>
    <row r="28" spans="1:6" ht="15" customHeight="1" x14ac:dyDescent="0.15">
      <c r="A28" s="101">
        <v>25</v>
      </c>
      <c r="B28" s="147" t="s">
        <v>158</v>
      </c>
      <c r="C28" s="147" t="s">
        <v>160</v>
      </c>
      <c r="D28" s="148" t="s">
        <v>78</v>
      </c>
      <c r="E28" s="158"/>
      <c r="F28" s="75"/>
    </row>
    <row r="29" spans="1:6" ht="15" customHeight="1" x14ac:dyDescent="0.15">
      <c r="A29" s="101">
        <v>26</v>
      </c>
      <c r="B29" s="147" t="s">
        <v>158</v>
      </c>
      <c r="C29" s="147" t="s">
        <v>160</v>
      </c>
      <c r="D29" s="148" t="s">
        <v>79</v>
      </c>
      <c r="E29" s="158"/>
      <c r="F29" s="75"/>
    </row>
    <row r="30" spans="1:6" ht="15" customHeight="1" x14ac:dyDescent="0.15">
      <c r="A30" s="101">
        <v>27</v>
      </c>
      <c r="B30" s="147" t="s">
        <v>158</v>
      </c>
      <c r="C30" s="147" t="s">
        <v>160</v>
      </c>
      <c r="D30" s="148" t="s">
        <v>179</v>
      </c>
      <c r="E30" s="158"/>
      <c r="F30" s="75"/>
    </row>
    <row r="31" spans="1:6" ht="15" customHeight="1" x14ac:dyDescent="0.15">
      <c r="A31" s="101">
        <v>28</v>
      </c>
      <c r="B31" s="147" t="s">
        <v>158</v>
      </c>
      <c r="C31" s="147" t="s">
        <v>162</v>
      </c>
      <c r="D31" s="148" t="s">
        <v>36</v>
      </c>
      <c r="E31" s="158">
        <v>3000</v>
      </c>
      <c r="F31" s="75" t="s">
        <v>280</v>
      </c>
    </row>
    <row r="32" spans="1:6" ht="15" customHeight="1" x14ac:dyDescent="0.15">
      <c r="A32" s="101">
        <v>29</v>
      </c>
      <c r="B32" s="147" t="s">
        <v>158</v>
      </c>
      <c r="C32" s="147"/>
      <c r="D32" s="148" t="s">
        <v>48</v>
      </c>
      <c r="E32" s="158"/>
      <c r="F32" s="75"/>
    </row>
    <row r="33" spans="1:6" ht="15" customHeight="1" x14ac:dyDescent="0.15">
      <c r="A33" s="101">
        <v>30</v>
      </c>
      <c r="B33" s="147" t="s">
        <v>158</v>
      </c>
      <c r="C33" s="147"/>
      <c r="D33" s="148" t="s">
        <v>47</v>
      </c>
      <c r="E33" s="158">
        <v>10000</v>
      </c>
      <c r="F33" s="75"/>
    </row>
    <row r="34" spans="1:6" ht="15" customHeight="1" x14ac:dyDescent="0.15">
      <c r="A34" s="101">
        <v>31</v>
      </c>
      <c r="B34" s="147" t="s">
        <v>158</v>
      </c>
      <c r="C34" s="147"/>
      <c r="D34" s="148" t="s">
        <v>39</v>
      </c>
      <c r="E34" s="158"/>
      <c r="F34" s="75"/>
    </row>
    <row r="35" spans="1:6" ht="15" customHeight="1" x14ac:dyDescent="0.15">
      <c r="A35" s="101">
        <v>32</v>
      </c>
      <c r="B35" s="147" t="s">
        <v>158</v>
      </c>
      <c r="C35" s="147"/>
      <c r="D35" s="148" t="s">
        <v>38</v>
      </c>
      <c r="E35" s="158"/>
      <c r="F35" s="75"/>
    </row>
    <row r="36" spans="1:6" ht="15" customHeight="1" x14ac:dyDescent="0.15">
      <c r="A36" s="101">
        <v>33</v>
      </c>
      <c r="B36" s="147" t="s">
        <v>158</v>
      </c>
      <c r="C36" s="147"/>
      <c r="D36" s="148" t="s">
        <v>41</v>
      </c>
      <c r="E36" s="158"/>
      <c r="F36" s="75"/>
    </row>
    <row r="37" spans="1:6" ht="15" customHeight="1" x14ac:dyDescent="0.15">
      <c r="A37" s="101">
        <v>34</v>
      </c>
      <c r="B37" s="147" t="s">
        <v>158</v>
      </c>
      <c r="C37" s="147"/>
      <c r="D37" s="148" t="s">
        <v>45</v>
      </c>
      <c r="E37" s="158"/>
      <c r="F37" s="75"/>
    </row>
    <row r="38" spans="1:6" ht="15" customHeight="1" x14ac:dyDescent="0.15">
      <c r="A38" s="101">
        <v>35</v>
      </c>
      <c r="B38" s="147" t="s">
        <v>158</v>
      </c>
      <c r="C38" s="147"/>
      <c r="D38" s="148" t="s">
        <v>180</v>
      </c>
      <c r="E38" s="158"/>
      <c r="F38" s="75"/>
    </row>
    <row r="39" spans="1:6" ht="15" customHeight="1" x14ac:dyDescent="0.15">
      <c r="A39" s="101">
        <v>36</v>
      </c>
      <c r="B39" s="147" t="s">
        <v>158</v>
      </c>
      <c r="C39" s="147"/>
      <c r="D39" s="148" t="s">
        <v>46</v>
      </c>
      <c r="E39" s="158">
        <v>5000</v>
      </c>
      <c r="F39" s="75"/>
    </row>
    <row r="40" spans="1:6" ht="15" customHeight="1" x14ac:dyDescent="0.15">
      <c r="A40" s="101">
        <v>37</v>
      </c>
      <c r="B40" s="147" t="s">
        <v>158</v>
      </c>
      <c r="C40" s="147"/>
      <c r="D40" s="148" t="s">
        <v>42</v>
      </c>
      <c r="E40" s="158"/>
      <c r="F40" s="75"/>
    </row>
    <row r="41" spans="1:6" ht="15" customHeight="1" x14ac:dyDescent="0.15">
      <c r="A41" s="101">
        <v>38</v>
      </c>
      <c r="B41" s="147" t="s">
        <v>158</v>
      </c>
      <c r="C41" s="147"/>
      <c r="D41" s="148" t="s">
        <v>163</v>
      </c>
      <c r="E41" s="158"/>
      <c r="F41" s="75"/>
    </row>
    <row r="42" spans="1:6" ht="15" customHeight="1" x14ac:dyDescent="0.15">
      <c r="A42" s="101">
        <v>39</v>
      </c>
      <c r="B42" s="147" t="s">
        <v>158</v>
      </c>
      <c r="C42" s="147"/>
      <c r="D42" s="148" t="s">
        <v>49</v>
      </c>
      <c r="E42" s="158"/>
      <c r="F42" s="75"/>
    </row>
    <row r="43" spans="1:6" ht="15" customHeight="1" x14ac:dyDescent="0.15">
      <c r="A43" s="101">
        <v>40</v>
      </c>
      <c r="B43" s="147" t="s">
        <v>158</v>
      </c>
      <c r="C43" s="147"/>
      <c r="D43" s="148" t="s">
        <v>51</v>
      </c>
      <c r="E43" s="158"/>
      <c r="F43" s="75"/>
    </row>
    <row r="44" spans="1:6" ht="15" customHeight="1" x14ac:dyDescent="0.15">
      <c r="A44" s="101">
        <v>41</v>
      </c>
      <c r="B44" s="147" t="s">
        <v>158</v>
      </c>
      <c r="C44" s="147"/>
      <c r="D44" s="148" t="s">
        <v>50</v>
      </c>
      <c r="E44" s="158"/>
      <c r="F44" s="75"/>
    </row>
    <row r="45" spans="1:6" ht="15" customHeight="1" x14ac:dyDescent="0.15">
      <c r="A45" s="101">
        <v>42</v>
      </c>
      <c r="B45" s="147" t="s">
        <v>158</v>
      </c>
      <c r="C45" s="147"/>
      <c r="D45" s="148" t="s">
        <v>40</v>
      </c>
      <c r="E45" s="158"/>
      <c r="F45" s="75"/>
    </row>
    <row r="46" spans="1:6" ht="15" customHeight="1" x14ac:dyDescent="0.15">
      <c r="A46" s="101">
        <v>43</v>
      </c>
      <c r="B46" s="147" t="s">
        <v>158</v>
      </c>
      <c r="C46" s="147"/>
      <c r="D46" s="148" t="s">
        <v>43</v>
      </c>
      <c r="E46" s="158"/>
      <c r="F46" s="75"/>
    </row>
    <row r="47" spans="1:6" ht="15" customHeight="1" x14ac:dyDescent="0.15">
      <c r="A47" s="101">
        <v>44</v>
      </c>
      <c r="B47" s="147" t="s">
        <v>158</v>
      </c>
      <c r="C47" s="147"/>
      <c r="D47" s="148" t="s">
        <v>44</v>
      </c>
      <c r="E47" s="158"/>
      <c r="F47" s="75"/>
    </row>
    <row r="48" spans="1:6" ht="15" customHeight="1" thickBot="1" x14ac:dyDescent="0.2">
      <c r="A48" s="104">
        <v>45</v>
      </c>
      <c r="B48" s="149" t="s">
        <v>158</v>
      </c>
      <c r="C48" s="149"/>
      <c r="D48" s="150" t="s">
        <v>181</v>
      </c>
      <c r="E48" s="159">
        <v>3600</v>
      </c>
      <c r="F48" s="76"/>
    </row>
    <row r="49" spans="1:6" ht="15" customHeight="1" x14ac:dyDescent="0.15">
      <c r="A49" s="105">
        <v>46</v>
      </c>
      <c r="B49" s="461" t="s">
        <v>164</v>
      </c>
      <c r="C49" s="461" t="s">
        <v>159</v>
      </c>
      <c r="D49" s="462" t="s">
        <v>191</v>
      </c>
      <c r="E49" s="160">
        <v>2000</v>
      </c>
      <c r="F49" s="106"/>
    </row>
    <row r="50" spans="1:6" ht="15" customHeight="1" x14ac:dyDescent="0.15">
      <c r="A50" s="101">
        <v>47</v>
      </c>
      <c r="B50" s="147" t="s">
        <v>164</v>
      </c>
      <c r="C50" s="147" t="s">
        <v>159</v>
      </c>
      <c r="D50" s="148" t="s">
        <v>192</v>
      </c>
      <c r="E50" s="158"/>
      <c r="F50" s="75"/>
    </row>
    <row r="51" spans="1:6" ht="15" customHeight="1" x14ac:dyDescent="0.15">
      <c r="A51" s="101">
        <v>48</v>
      </c>
      <c r="B51" s="147" t="s">
        <v>164</v>
      </c>
      <c r="C51" s="147" t="s">
        <v>159</v>
      </c>
      <c r="D51" s="148" t="s">
        <v>32</v>
      </c>
      <c r="E51" s="158">
        <v>10000</v>
      </c>
      <c r="F51" s="75"/>
    </row>
    <row r="52" spans="1:6" ht="15" customHeight="1" x14ac:dyDescent="0.15">
      <c r="A52" s="101">
        <v>49</v>
      </c>
      <c r="B52" s="147" t="s">
        <v>164</v>
      </c>
      <c r="C52" s="147" t="s">
        <v>159</v>
      </c>
      <c r="D52" s="148" t="s">
        <v>182</v>
      </c>
      <c r="E52" s="158"/>
      <c r="F52" s="75"/>
    </row>
    <row r="53" spans="1:6" ht="15" customHeight="1" x14ac:dyDescent="0.15">
      <c r="A53" s="101">
        <v>50</v>
      </c>
      <c r="B53" s="147" t="s">
        <v>164</v>
      </c>
      <c r="C53" s="147" t="s">
        <v>159</v>
      </c>
      <c r="D53" s="148" t="s">
        <v>188</v>
      </c>
      <c r="E53" s="158"/>
      <c r="F53" s="75"/>
    </row>
    <row r="54" spans="1:6" ht="15" customHeight="1" x14ac:dyDescent="0.15">
      <c r="A54" s="101">
        <v>51</v>
      </c>
      <c r="B54" s="147" t="s">
        <v>164</v>
      </c>
      <c r="C54" s="147" t="s">
        <v>159</v>
      </c>
      <c r="D54" s="148" t="s">
        <v>108</v>
      </c>
      <c r="E54" s="158"/>
      <c r="F54" s="75"/>
    </row>
    <row r="55" spans="1:6" ht="15" customHeight="1" x14ac:dyDescent="0.15">
      <c r="A55" s="101">
        <v>52</v>
      </c>
      <c r="B55" s="147" t="s">
        <v>164</v>
      </c>
      <c r="C55" s="147" t="s">
        <v>159</v>
      </c>
      <c r="D55" s="148" t="s">
        <v>111</v>
      </c>
      <c r="E55" s="158"/>
      <c r="F55" s="75"/>
    </row>
    <row r="56" spans="1:6" ht="15" customHeight="1" x14ac:dyDescent="0.15">
      <c r="A56" s="101">
        <v>53</v>
      </c>
      <c r="B56" s="147" t="s">
        <v>164</v>
      </c>
      <c r="C56" s="147" t="s">
        <v>159</v>
      </c>
      <c r="D56" s="148" t="s">
        <v>112</v>
      </c>
      <c r="E56" s="158"/>
      <c r="F56" s="75"/>
    </row>
    <row r="57" spans="1:6" ht="15" customHeight="1" x14ac:dyDescent="0.15">
      <c r="A57" s="101">
        <v>54</v>
      </c>
      <c r="B57" s="147" t="s">
        <v>164</v>
      </c>
      <c r="C57" s="147" t="s">
        <v>159</v>
      </c>
      <c r="D57" s="148" t="s">
        <v>113</v>
      </c>
      <c r="E57" s="158"/>
      <c r="F57" s="75"/>
    </row>
    <row r="58" spans="1:6" ht="15" customHeight="1" x14ac:dyDescent="0.15">
      <c r="A58" s="101">
        <v>55</v>
      </c>
      <c r="B58" s="147" t="s">
        <v>164</v>
      </c>
      <c r="C58" s="147" t="s">
        <v>160</v>
      </c>
      <c r="D58" s="148" t="s">
        <v>183</v>
      </c>
      <c r="E58" s="158"/>
      <c r="F58" s="75"/>
    </row>
    <row r="59" spans="1:6" ht="15" customHeight="1" x14ac:dyDescent="0.15">
      <c r="A59" s="101">
        <v>56</v>
      </c>
      <c r="B59" s="147" t="s">
        <v>164</v>
      </c>
      <c r="C59" s="147" t="s">
        <v>160</v>
      </c>
      <c r="D59" s="148" t="s">
        <v>165</v>
      </c>
      <c r="E59" s="158"/>
      <c r="F59" s="75"/>
    </row>
    <row r="60" spans="1:6" ht="15" customHeight="1" x14ac:dyDescent="0.15">
      <c r="A60" s="101">
        <v>57</v>
      </c>
      <c r="B60" s="147" t="s">
        <v>164</v>
      </c>
      <c r="C60" s="147" t="s">
        <v>160</v>
      </c>
      <c r="D60" s="148" t="s">
        <v>80</v>
      </c>
      <c r="E60" s="158"/>
      <c r="F60" s="75"/>
    </row>
    <row r="61" spans="1:6" ht="15" customHeight="1" x14ac:dyDescent="0.15">
      <c r="A61" s="101">
        <v>58</v>
      </c>
      <c r="B61" s="147" t="s">
        <v>164</v>
      </c>
      <c r="C61" s="147" t="s">
        <v>160</v>
      </c>
      <c r="D61" s="148" t="s">
        <v>184</v>
      </c>
      <c r="E61" s="158"/>
      <c r="F61" s="75"/>
    </row>
    <row r="62" spans="1:6" ht="15" customHeight="1" x14ac:dyDescent="0.15">
      <c r="A62" s="101">
        <v>59</v>
      </c>
      <c r="B62" s="147" t="s">
        <v>164</v>
      </c>
      <c r="C62" s="147" t="s">
        <v>160</v>
      </c>
      <c r="D62" s="148" t="s">
        <v>114</v>
      </c>
      <c r="E62" s="158"/>
      <c r="F62" s="75"/>
    </row>
    <row r="63" spans="1:6" ht="15" customHeight="1" x14ac:dyDescent="0.15">
      <c r="A63" s="101">
        <v>60</v>
      </c>
      <c r="B63" s="147" t="s">
        <v>164</v>
      </c>
      <c r="C63" s="147" t="s">
        <v>162</v>
      </c>
      <c r="D63" s="148" t="s">
        <v>107</v>
      </c>
      <c r="E63" s="158">
        <v>1800</v>
      </c>
      <c r="F63" s="75"/>
    </row>
    <row r="64" spans="1:6" ht="15" customHeight="1" x14ac:dyDescent="0.15">
      <c r="A64" s="101">
        <v>61</v>
      </c>
      <c r="B64" s="147" t="s">
        <v>164</v>
      </c>
      <c r="C64" s="147" t="s">
        <v>162</v>
      </c>
      <c r="D64" s="148" t="s">
        <v>109</v>
      </c>
      <c r="E64" s="158"/>
      <c r="F64" s="75"/>
    </row>
    <row r="65" spans="1:6" ht="15" customHeight="1" x14ac:dyDescent="0.15">
      <c r="A65" s="101">
        <v>62</v>
      </c>
      <c r="B65" s="147" t="s">
        <v>164</v>
      </c>
      <c r="C65" s="147"/>
      <c r="D65" s="148" t="s">
        <v>54</v>
      </c>
      <c r="E65" s="158"/>
      <c r="F65" s="75"/>
    </row>
    <row r="66" spans="1:6" ht="15" customHeight="1" x14ac:dyDescent="0.15">
      <c r="A66" s="101">
        <v>63</v>
      </c>
      <c r="B66" s="147" t="s">
        <v>164</v>
      </c>
      <c r="C66" s="147"/>
      <c r="D66" s="148" t="s">
        <v>53</v>
      </c>
      <c r="E66" s="158">
        <v>3000</v>
      </c>
      <c r="F66" s="75"/>
    </row>
    <row r="67" spans="1:6" ht="15" customHeight="1" x14ac:dyDescent="0.15">
      <c r="A67" s="101">
        <v>64</v>
      </c>
      <c r="B67" s="147" t="s">
        <v>164</v>
      </c>
      <c r="C67" s="147"/>
      <c r="D67" s="148" t="s">
        <v>57</v>
      </c>
      <c r="E67" s="158"/>
      <c r="F67" s="75"/>
    </row>
    <row r="68" spans="1:6" ht="15" customHeight="1" x14ac:dyDescent="0.15">
      <c r="A68" s="101">
        <v>65</v>
      </c>
      <c r="B68" s="147" t="s">
        <v>164</v>
      </c>
      <c r="C68" s="147"/>
      <c r="D68" s="148" t="s">
        <v>55</v>
      </c>
      <c r="E68" s="158">
        <v>8000</v>
      </c>
      <c r="F68" s="75"/>
    </row>
    <row r="69" spans="1:6" ht="15" customHeight="1" x14ac:dyDescent="0.15">
      <c r="A69" s="101">
        <v>66</v>
      </c>
      <c r="B69" s="147" t="s">
        <v>164</v>
      </c>
      <c r="C69" s="147"/>
      <c r="D69" s="148" t="s">
        <v>189</v>
      </c>
      <c r="E69" s="158"/>
      <c r="F69" s="75"/>
    </row>
    <row r="70" spans="1:6" ht="15" customHeight="1" x14ac:dyDescent="0.15">
      <c r="A70" s="101">
        <v>67</v>
      </c>
      <c r="B70" s="147" t="s">
        <v>164</v>
      </c>
      <c r="C70" s="147"/>
      <c r="D70" s="148" t="s">
        <v>56</v>
      </c>
      <c r="E70" s="158">
        <v>10000</v>
      </c>
      <c r="F70" s="75"/>
    </row>
    <row r="71" spans="1:6" ht="15" customHeight="1" x14ac:dyDescent="0.15">
      <c r="A71" s="101">
        <v>68</v>
      </c>
      <c r="B71" s="147" t="s">
        <v>164</v>
      </c>
      <c r="C71" s="147"/>
      <c r="D71" s="148" t="s">
        <v>58</v>
      </c>
      <c r="E71" s="158"/>
      <c r="F71" s="75"/>
    </row>
    <row r="72" spans="1:6" ht="15" customHeight="1" x14ac:dyDescent="0.15">
      <c r="A72" s="101">
        <v>69</v>
      </c>
      <c r="B72" s="147" t="s">
        <v>164</v>
      </c>
      <c r="C72" s="147"/>
      <c r="D72" s="148" t="s">
        <v>59</v>
      </c>
      <c r="E72" s="158"/>
      <c r="F72" s="75"/>
    </row>
    <row r="73" spans="1:6" ht="15" customHeight="1" x14ac:dyDescent="0.15">
      <c r="A73" s="101">
        <v>70</v>
      </c>
      <c r="B73" s="147" t="s">
        <v>164</v>
      </c>
      <c r="C73" s="147"/>
      <c r="D73" s="148" t="s">
        <v>52</v>
      </c>
      <c r="E73" s="158"/>
      <c r="F73" s="75"/>
    </row>
    <row r="74" spans="1:6" ht="15" customHeight="1" x14ac:dyDescent="0.15">
      <c r="A74" s="101">
        <v>71</v>
      </c>
      <c r="B74" s="147" t="s">
        <v>164</v>
      </c>
      <c r="C74" s="147"/>
      <c r="D74" s="148" t="s">
        <v>101</v>
      </c>
      <c r="E74" s="158"/>
      <c r="F74" s="75"/>
    </row>
    <row r="75" spans="1:6" ht="15" customHeight="1" x14ac:dyDescent="0.15">
      <c r="A75" s="101">
        <v>72</v>
      </c>
      <c r="B75" s="147" t="s">
        <v>164</v>
      </c>
      <c r="C75" s="147"/>
      <c r="D75" s="148" t="s">
        <v>166</v>
      </c>
      <c r="E75" s="158"/>
      <c r="F75" s="75"/>
    </row>
    <row r="76" spans="1:6" ht="15" customHeight="1" x14ac:dyDescent="0.15">
      <c r="A76" s="101">
        <v>73</v>
      </c>
      <c r="B76" s="147" t="s">
        <v>164</v>
      </c>
      <c r="C76" s="147"/>
      <c r="D76" s="148" t="s">
        <v>167</v>
      </c>
      <c r="E76" s="158">
        <v>10000</v>
      </c>
      <c r="F76" s="75"/>
    </row>
    <row r="77" spans="1:6" ht="15" customHeight="1" x14ac:dyDescent="0.15">
      <c r="A77" s="101">
        <v>74</v>
      </c>
      <c r="B77" s="147" t="s">
        <v>164</v>
      </c>
      <c r="C77" s="147"/>
      <c r="D77" s="148" t="s">
        <v>190</v>
      </c>
      <c r="E77" s="158"/>
      <c r="F77" s="75"/>
    </row>
    <row r="78" spans="1:6" ht="15" customHeight="1" thickBot="1" x14ac:dyDescent="0.2">
      <c r="A78" s="104">
        <v>75</v>
      </c>
      <c r="B78" s="149" t="s">
        <v>185</v>
      </c>
      <c r="C78" s="149"/>
      <c r="D78" s="150" t="s">
        <v>60</v>
      </c>
      <c r="E78" s="159"/>
      <c r="F78" s="76"/>
    </row>
    <row r="79" spans="1:6" ht="15" customHeight="1" x14ac:dyDescent="0.15">
      <c r="A79" s="105">
        <v>76</v>
      </c>
      <c r="B79" s="461" t="s">
        <v>168</v>
      </c>
      <c r="C79" s="461" t="s">
        <v>159</v>
      </c>
      <c r="D79" s="462" t="s">
        <v>33</v>
      </c>
      <c r="E79" s="160"/>
      <c r="F79" s="106"/>
    </row>
    <row r="80" spans="1:6" ht="15" customHeight="1" x14ac:dyDescent="0.15">
      <c r="A80" s="101">
        <v>77</v>
      </c>
      <c r="B80" s="147" t="s">
        <v>168</v>
      </c>
      <c r="C80" s="147" t="s">
        <v>159</v>
      </c>
      <c r="D80" s="148" t="s">
        <v>34</v>
      </c>
      <c r="E80" s="158"/>
      <c r="F80" s="75"/>
    </row>
    <row r="81" spans="1:6" ht="15" customHeight="1" x14ac:dyDescent="0.15">
      <c r="A81" s="101">
        <v>78</v>
      </c>
      <c r="B81" s="147" t="s">
        <v>168</v>
      </c>
      <c r="C81" s="147" t="s">
        <v>160</v>
      </c>
      <c r="D81" s="148" t="s">
        <v>35</v>
      </c>
      <c r="E81" s="158">
        <v>6000</v>
      </c>
      <c r="F81" s="75"/>
    </row>
    <row r="82" spans="1:6" ht="15" customHeight="1" x14ac:dyDescent="0.15">
      <c r="A82" s="101">
        <v>79</v>
      </c>
      <c r="B82" s="147" t="s">
        <v>168</v>
      </c>
      <c r="C82" s="147" t="s">
        <v>162</v>
      </c>
      <c r="D82" s="148" t="s">
        <v>37</v>
      </c>
      <c r="E82" s="158">
        <v>1000</v>
      </c>
      <c r="F82" s="75"/>
    </row>
    <row r="83" spans="1:6" ht="15" customHeight="1" x14ac:dyDescent="0.15">
      <c r="A83" s="101">
        <v>80</v>
      </c>
      <c r="B83" s="147" t="s">
        <v>168</v>
      </c>
      <c r="C83" s="147"/>
      <c r="D83" s="148" t="s">
        <v>72</v>
      </c>
      <c r="E83" s="158">
        <v>7000</v>
      </c>
      <c r="F83" s="75"/>
    </row>
    <row r="84" spans="1:6" ht="15" customHeight="1" x14ac:dyDescent="0.15">
      <c r="A84" s="101">
        <v>81</v>
      </c>
      <c r="B84" s="147" t="s">
        <v>168</v>
      </c>
      <c r="C84" s="147"/>
      <c r="D84" s="148" t="s">
        <v>61</v>
      </c>
      <c r="E84" s="158">
        <v>28000</v>
      </c>
      <c r="F84" s="75"/>
    </row>
    <row r="85" spans="1:6" ht="15" customHeight="1" x14ac:dyDescent="0.15">
      <c r="A85" s="101">
        <v>82</v>
      </c>
      <c r="B85" s="147" t="s">
        <v>168</v>
      </c>
      <c r="C85" s="147"/>
      <c r="D85" s="148" t="s">
        <v>69</v>
      </c>
      <c r="E85" s="158">
        <v>2000</v>
      </c>
      <c r="F85" s="75"/>
    </row>
    <row r="86" spans="1:6" ht="15" customHeight="1" x14ac:dyDescent="0.15">
      <c r="A86" s="101">
        <v>83</v>
      </c>
      <c r="B86" s="147" t="s">
        <v>168</v>
      </c>
      <c r="C86" s="147"/>
      <c r="D86" s="148" t="s">
        <v>65</v>
      </c>
      <c r="E86" s="158"/>
      <c r="F86" s="75"/>
    </row>
    <row r="87" spans="1:6" ht="15" customHeight="1" x14ac:dyDescent="0.15">
      <c r="A87" s="101">
        <v>84</v>
      </c>
      <c r="B87" s="147" t="s">
        <v>168</v>
      </c>
      <c r="C87" s="147"/>
      <c r="D87" s="148" t="s">
        <v>68</v>
      </c>
      <c r="E87" s="158"/>
      <c r="F87" s="75"/>
    </row>
    <row r="88" spans="1:6" ht="15" customHeight="1" x14ac:dyDescent="0.15">
      <c r="A88" s="101">
        <v>85</v>
      </c>
      <c r="B88" s="147" t="s">
        <v>168</v>
      </c>
      <c r="C88" s="147"/>
      <c r="D88" s="148" t="s">
        <v>63</v>
      </c>
      <c r="E88" s="158">
        <v>2150</v>
      </c>
      <c r="F88" s="75"/>
    </row>
    <row r="89" spans="1:6" ht="15" customHeight="1" x14ac:dyDescent="0.15">
      <c r="A89" s="101">
        <v>86</v>
      </c>
      <c r="B89" s="147" t="s">
        <v>168</v>
      </c>
      <c r="C89" s="147"/>
      <c r="D89" s="148" t="s">
        <v>70</v>
      </c>
      <c r="E89" s="158">
        <v>12000</v>
      </c>
      <c r="F89" s="75"/>
    </row>
    <row r="90" spans="1:6" ht="15" customHeight="1" x14ac:dyDescent="0.15">
      <c r="A90" s="101">
        <v>87</v>
      </c>
      <c r="B90" s="147" t="s">
        <v>168</v>
      </c>
      <c r="C90" s="147"/>
      <c r="D90" s="148" t="s">
        <v>110</v>
      </c>
      <c r="E90" s="158"/>
      <c r="F90" s="75"/>
    </row>
    <row r="91" spans="1:6" ht="15" customHeight="1" x14ac:dyDescent="0.15">
      <c r="A91" s="101">
        <v>88</v>
      </c>
      <c r="B91" s="147" t="s">
        <v>168</v>
      </c>
      <c r="C91" s="147"/>
      <c r="D91" s="148" t="s">
        <v>169</v>
      </c>
      <c r="E91" s="158"/>
      <c r="F91" s="75"/>
    </row>
    <row r="92" spans="1:6" ht="15" customHeight="1" x14ac:dyDescent="0.15">
      <c r="A92" s="101">
        <v>89</v>
      </c>
      <c r="B92" s="147" t="s">
        <v>168</v>
      </c>
      <c r="C92" s="147"/>
      <c r="D92" s="148" t="s">
        <v>71</v>
      </c>
      <c r="E92" s="158"/>
      <c r="F92" s="75"/>
    </row>
    <row r="93" spans="1:6" ht="15" customHeight="1" x14ac:dyDescent="0.15">
      <c r="A93" s="101">
        <v>90</v>
      </c>
      <c r="B93" s="147" t="s">
        <v>168</v>
      </c>
      <c r="C93" s="147"/>
      <c r="D93" s="148" t="s">
        <v>67</v>
      </c>
      <c r="E93" s="158">
        <v>3000</v>
      </c>
      <c r="F93" s="75"/>
    </row>
    <row r="94" spans="1:6" ht="15" customHeight="1" x14ac:dyDescent="0.15">
      <c r="A94" s="101">
        <v>91</v>
      </c>
      <c r="B94" s="147" t="s">
        <v>168</v>
      </c>
      <c r="C94" s="147"/>
      <c r="D94" s="148" t="s">
        <v>64</v>
      </c>
      <c r="E94" s="158">
        <v>4000</v>
      </c>
      <c r="F94" s="75"/>
    </row>
    <row r="95" spans="1:6" ht="15" customHeight="1" x14ac:dyDescent="0.15">
      <c r="A95" s="101">
        <v>92</v>
      </c>
      <c r="B95" s="147" t="s">
        <v>168</v>
      </c>
      <c r="C95" s="147"/>
      <c r="D95" s="148" t="s">
        <v>62</v>
      </c>
      <c r="E95" s="158">
        <v>4000</v>
      </c>
      <c r="F95" s="75"/>
    </row>
    <row r="96" spans="1:6" ht="15" customHeight="1" x14ac:dyDescent="0.15">
      <c r="A96" s="101">
        <v>93</v>
      </c>
      <c r="B96" s="147" t="s">
        <v>168</v>
      </c>
      <c r="C96" s="147"/>
      <c r="D96" s="148" t="s">
        <v>273</v>
      </c>
      <c r="E96" s="158">
        <v>2400</v>
      </c>
      <c r="F96" s="75"/>
    </row>
    <row r="97" spans="1:6" ht="15" customHeight="1" x14ac:dyDescent="0.15">
      <c r="A97" s="101">
        <v>94</v>
      </c>
      <c r="B97" s="147" t="s">
        <v>168</v>
      </c>
      <c r="C97" s="147"/>
      <c r="D97" s="148" t="s">
        <v>274</v>
      </c>
      <c r="E97" s="158">
        <v>5000</v>
      </c>
      <c r="F97" s="75"/>
    </row>
    <row r="98" spans="1:6" ht="15" customHeight="1" x14ac:dyDescent="0.15">
      <c r="A98" s="101">
        <v>95</v>
      </c>
      <c r="B98" s="147" t="s">
        <v>168</v>
      </c>
      <c r="C98" s="147"/>
      <c r="D98" s="148" t="s">
        <v>186</v>
      </c>
      <c r="E98" s="158"/>
      <c r="F98" s="75"/>
    </row>
    <row r="99" spans="1:6" ht="15" customHeight="1" x14ac:dyDescent="0.15">
      <c r="A99" s="101">
        <v>96</v>
      </c>
      <c r="B99" s="147" t="s">
        <v>168</v>
      </c>
      <c r="C99" s="147"/>
      <c r="D99" s="148" t="s">
        <v>66</v>
      </c>
      <c r="E99" s="158">
        <v>3000</v>
      </c>
      <c r="F99" s="75"/>
    </row>
    <row r="100" spans="1:6" ht="15" customHeight="1" x14ac:dyDescent="0.15">
      <c r="A100" s="101">
        <v>97</v>
      </c>
      <c r="B100" s="147" t="s">
        <v>168</v>
      </c>
      <c r="C100" s="147"/>
      <c r="D100" s="148" t="s">
        <v>117</v>
      </c>
      <c r="E100" s="158">
        <v>4000</v>
      </c>
      <c r="F100" s="75"/>
    </row>
    <row r="101" spans="1:6" ht="15" customHeight="1" x14ac:dyDescent="0.15">
      <c r="A101" s="101">
        <v>98</v>
      </c>
      <c r="B101" s="147" t="s">
        <v>168</v>
      </c>
      <c r="C101" s="147"/>
      <c r="D101" s="148" t="s">
        <v>150</v>
      </c>
      <c r="E101" s="158"/>
      <c r="F101" s="75"/>
    </row>
    <row r="102" spans="1:6" ht="15" customHeight="1" x14ac:dyDescent="0.15">
      <c r="A102" s="101">
        <v>99</v>
      </c>
      <c r="B102" s="102"/>
      <c r="C102" s="102"/>
      <c r="D102" s="103"/>
      <c r="E102" s="158"/>
      <c r="F102" s="75"/>
    </row>
    <row r="103" spans="1:6" ht="15" customHeight="1" thickBot="1" x14ac:dyDescent="0.2">
      <c r="A103" s="104">
        <v>100</v>
      </c>
      <c r="B103" s="463"/>
      <c r="C103" s="463"/>
      <c r="D103" s="464"/>
      <c r="E103" s="159"/>
      <c r="F103" s="76"/>
    </row>
    <row r="104" spans="1:6" ht="15" customHeight="1" x14ac:dyDescent="0.15">
      <c r="A104" s="105">
        <v>101</v>
      </c>
      <c r="B104" s="141"/>
      <c r="C104" s="141"/>
      <c r="D104" s="107" t="s">
        <v>281</v>
      </c>
      <c r="E104" s="160">
        <v>17000</v>
      </c>
      <c r="F104" s="106"/>
    </row>
    <row r="105" spans="1:6" ht="15" customHeight="1" x14ac:dyDescent="0.15">
      <c r="A105" s="99">
        <v>102</v>
      </c>
      <c r="B105" s="142"/>
      <c r="C105" s="142"/>
      <c r="D105" s="108" t="s">
        <v>282</v>
      </c>
      <c r="E105" s="157">
        <v>7000</v>
      </c>
      <c r="F105" s="100"/>
    </row>
    <row r="106" spans="1:6" ht="15" customHeight="1" x14ac:dyDescent="0.15">
      <c r="A106" s="101">
        <v>103</v>
      </c>
      <c r="B106" s="143"/>
      <c r="C106" s="143"/>
      <c r="D106" s="109" t="s">
        <v>283</v>
      </c>
      <c r="E106" s="158">
        <v>17000</v>
      </c>
      <c r="F106" s="75"/>
    </row>
    <row r="107" spans="1:6" ht="15" customHeight="1" x14ac:dyDescent="0.15">
      <c r="A107" s="99">
        <v>104</v>
      </c>
      <c r="B107" s="143"/>
      <c r="C107" s="143"/>
      <c r="D107" s="109"/>
      <c r="E107" s="158"/>
      <c r="F107" s="75"/>
    </row>
    <row r="108" spans="1:6" ht="15" customHeight="1" x14ac:dyDescent="0.15">
      <c r="A108" s="101">
        <v>105</v>
      </c>
      <c r="B108" s="143"/>
      <c r="C108" s="143"/>
      <c r="D108" s="109"/>
      <c r="E108" s="158"/>
      <c r="F108" s="75"/>
    </row>
    <row r="109" spans="1:6" ht="15" customHeight="1" x14ac:dyDescent="0.15">
      <c r="A109" s="99">
        <v>106</v>
      </c>
      <c r="B109" s="143"/>
      <c r="C109" s="143"/>
      <c r="D109" s="109"/>
      <c r="E109" s="158"/>
      <c r="F109" s="75"/>
    </row>
    <row r="110" spans="1:6" ht="15" customHeight="1" x14ac:dyDescent="0.15">
      <c r="A110" s="101">
        <v>107</v>
      </c>
      <c r="B110" s="143"/>
      <c r="C110" s="143"/>
      <c r="D110" s="109"/>
      <c r="E110" s="158"/>
      <c r="F110" s="75"/>
    </row>
    <row r="111" spans="1:6" ht="15" customHeight="1" x14ac:dyDescent="0.15">
      <c r="A111" s="99">
        <v>108</v>
      </c>
      <c r="B111" s="143"/>
      <c r="C111" s="143"/>
      <c r="D111" s="109"/>
      <c r="E111" s="158"/>
      <c r="F111" s="75"/>
    </row>
    <row r="112" spans="1:6" ht="15" customHeight="1" x14ac:dyDescent="0.15">
      <c r="A112" s="101">
        <v>109</v>
      </c>
      <c r="B112" s="143"/>
      <c r="C112" s="143"/>
      <c r="D112" s="109"/>
      <c r="E112" s="158"/>
      <c r="F112" s="75"/>
    </row>
    <row r="113" spans="1:6" ht="15" customHeight="1" x14ac:dyDescent="0.15">
      <c r="A113" s="99">
        <v>110</v>
      </c>
      <c r="B113" s="143"/>
      <c r="C113" s="143"/>
      <c r="D113" s="109"/>
      <c r="E113" s="158"/>
      <c r="F113" s="75"/>
    </row>
    <row r="114" spans="1:6" ht="15" customHeight="1" x14ac:dyDescent="0.15">
      <c r="A114" s="101">
        <v>111</v>
      </c>
      <c r="B114" s="143"/>
      <c r="C114" s="143"/>
      <c r="D114" s="109"/>
      <c r="E114" s="158"/>
      <c r="F114" s="75"/>
    </row>
    <row r="115" spans="1:6" ht="15" customHeight="1" x14ac:dyDescent="0.15">
      <c r="A115" s="99">
        <v>112</v>
      </c>
      <c r="B115" s="143"/>
      <c r="C115" s="143"/>
      <c r="D115" s="109"/>
      <c r="E115" s="158"/>
      <c r="F115" s="75"/>
    </row>
    <row r="116" spans="1:6" ht="15" customHeight="1" x14ac:dyDescent="0.15">
      <c r="A116" s="101">
        <v>113</v>
      </c>
      <c r="B116" s="143"/>
      <c r="C116" s="143"/>
      <c r="D116" s="109"/>
      <c r="E116" s="158"/>
      <c r="F116" s="75"/>
    </row>
    <row r="117" spans="1:6" ht="15" customHeight="1" x14ac:dyDescent="0.15">
      <c r="A117" s="99">
        <v>114</v>
      </c>
      <c r="B117" s="143"/>
      <c r="C117" s="143"/>
      <c r="D117" s="109"/>
      <c r="E117" s="158"/>
      <c r="F117" s="75"/>
    </row>
    <row r="118" spans="1:6" ht="15" customHeight="1" thickBot="1" x14ac:dyDescent="0.2">
      <c r="A118" s="104">
        <v>115</v>
      </c>
      <c r="B118" s="144"/>
      <c r="C118" s="144"/>
      <c r="D118" s="110"/>
      <c r="E118" s="159"/>
      <c r="F118" s="76"/>
    </row>
    <row r="119" spans="1:6" ht="15" customHeight="1" thickBot="1" x14ac:dyDescent="0.2">
      <c r="D119" s="77"/>
      <c r="E119" s="77"/>
      <c r="F119" s="78"/>
    </row>
    <row r="120" spans="1:6" ht="15" customHeight="1" x14ac:dyDescent="0.15">
      <c r="D120" s="77"/>
      <c r="E120" s="10" t="s">
        <v>218</v>
      </c>
      <c r="F120" s="153">
        <f>SUM(E4:E118)</f>
        <v>259600</v>
      </c>
    </row>
    <row r="121" spans="1:6" ht="15" customHeight="1" x14ac:dyDescent="0.15">
      <c r="D121" s="77"/>
      <c r="E121" s="37" t="s">
        <v>210</v>
      </c>
      <c r="F121" s="154">
        <f>SUMIF(F4:F118,"◎",E4:E118)</f>
        <v>11000</v>
      </c>
    </row>
    <row r="122" spans="1:6" ht="15" customHeight="1" thickBot="1" x14ac:dyDescent="0.2">
      <c r="D122" s="77"/>
      <c r="E122" s="79" t="s">
        <v>12</v>
      </c>
      <c r="F122" s="155">
        <f>F120-F121</f>
        <v>248600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E13" sqref="E13"/>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653" t="s">
        <v>272</v>
      </c>
      <c r="B1" s="653"/>
      <c r="C1" s="653"/>
      <c r="D1" s="653"/>
      <c r="E1" s="653"/>
      <c r="F1" s="653"/>
      <c r="G1" s="653"/>
    </row>
    <row r="2" spans="1:12" ht="18.75" x14ac:dyDescent="0.15">
      <c r="A2" s="499"/>
      <c r="B2" s="499"/>
      <c r="C2" s="499"/>
      <c r="D2" s="499"/>
      <c r="E2" s="499"/>
      <c r="F2" s="499" t="s">
        <v>271</v>
      </c>
      <c r="G2" s="500"/>
      <c r="H2" s="500"/>
      <c r="I2" s="500"/>
      <c r="J2" s="500"/>
      <c r="K2" s="500"/>
      <c r="L2" s="500"/>
    </row>
    <row r="3" spans="1:12" ht="19.5" thickBot="1" x14ac:dyDescent="0.2">
      <c r="A3" s="460"/>
      <c r="B3" s="460"/>
      <c r="C3" s="460"/>
      <c r="D3" s="460"/>
      <c r="E3" s="460"/>
      <c r="F3" s="460"/>
    </row>
    <row r="4" spans="1:12" ht="14.25" thickBot="1" x14ac:dyDescent="0.2">
      <c r="D4" s="677" t="s">
        <v>218</v>
      </c>
      <c r="E4" s="678"/>
      <c r="F4" s="472">
        <f>SUM(F6:F30)</f>
        <v>29000</v>
      </c>
    </row>
    <row r="5" spans="1:12" ht="14.25" thickBot="1" x14ac:dyDescent="0.2">
      <c r="A5" s="465"/>
      <c r="B5" s="466" t="s">
        <v>249</v>
      </c>
      <c r="C5" s="466" t="s">
        <v>87</v>
      </c>
      <c r="D5" s="466" t="s">
        <v>250</v>
      </c>
      <c r="E5" s="466" t="s">
        <v>88</v>
      </c>
      <c r="F5" s="467" t="s">
        <v>13</v>
      </c>
    </row>
    <row r="6" spans="1:12" x14ac:dyDescent="0.15">
      <c r="A6" s="456">
        <v>1</v>
      </c>
      <c r="B6" s="457" t="s">
        <v>370</v>
      </c>
      <c r="C6" s="501">
        <v>5200</v>
      </c>
      <c r="D6" s="504">
        <v>5</v>
      </c>
      <c r="E6" s="504">
        <v>1</v>
      </c>
      <c r="F6" s="507">
        <f>C6*D6*E6</f>
        <v>26000</v>
      </c>
    </row>
    <row r="7" spans="1:12" x14ac:dyDescent="0.15">
      <c r="A7" s="458">
        <v>2</v>
      </c>
      <c r="B7" s="211" t="s">
        <v>371</v>
      </c>
      <c r="C7" s="502">
        <v>3000</v>
      </c>
      <c r="D7" s="505">
        <v>1</v>
      </c>
      <c r="E7" s="505">
        <v>1</v>
      </c>
      <c r="F7" s="508">
        <f t="shared" ref="F7:F30" si="0">C7*D7*E7</f>
        <v>3000</v>
      </c>
    </row>
    <row r="8" spans="1:12" x14ac:dyDescent="0.15">
      <c r="A8" s="458">
        <v>3</v>
      </c>
      <c r="B8" s="211"/>
      <c r="C8" s="502"/>
      <c r="D8" s="505"/>
      <c r="E8" s="505"/>
      <c r="F8" s="508">
        <f t="shared" si="0"/>
        <v>0</v>
      </c>
    </row>
    <row r="9" spans="1:12" x14ac:dyDescent="0.15">
      <c r="A9" s="458">
        <v>4</v>
      </c>
      <c r="B9" s="211"/>
      <c r="C9" s="502"/>
      <c r="D9" s="505"/>
      <c r="E9" s="505"/>
      <c r="F9" s="508">
        <f t="shared" si="0"/>
        <v>0</v>
      </c>
    </row>
    <row r="10" spans="1:12" x14ac:dyDescent="0.15">
      <c r="A10" s="458">
        <v>5</v>
      </c>
      <c r="B10" s="211"/>
      <c r="C10" s="502"/>
      <c r="D10" s="505"/>
      <c r="E10" s="505"/>
      <c r="F10" s="508">
        <f t="shared" si="0"/>
        <v>0</v>
      </c>
    </row>
    <row r="11" spans="1:12" x14ac:dyDescent="0.15">
      <c r="A11" s="458">
        <v>6</v>
      </c>
      <c r="B11" s="211"/>
      <c r="C11" s="502"/>
      <c r="D11" s="505"/>
      <c r="E11" s="505"/>
      <c r="F11" s="508">
        <f t="shared" si="0"/>
        <v>0</v>
      </c>
    </row>
    <row r="12" spans="1:12" x14ac:dyDescent="0.15">
      <c r="A12" s="458">
        <v>7</v>
      </c>
      <c r="B12" s="211"/>
      <c r="C12" s="502"/>
      <c r="D12" s="505"/>
      <c r="E12" s="505"/>
      <c r="F12" s="508">
        <f t="shared" si="0"/>
        <v>0</v>
      </c>
    </row>
    <row r="13" spans="1:12" x14ac:dyDescent="0.15">
      <c r="A13" s="458">
        <v>8</v>
      </c>
      <c r="B13" s="211"/>
      <c r="C13" s="502"/>
      <c r="D13" s="505"/>
      <c r="E13" s="505"/>
      <c r="F13" s="508">
        <f t="shared" si="0"/>
        <v>0</v>
      </c>
    </row>
    <row r="14" spans="1:12" x14ac:dyDescent="0.15">
      <c r="A14" s="458">
        <v>9</v>
      </c>
      <c r="B14" s="211"/>
      <c r="C14" s="502"/>
      <c r="D14" s="505"/>
      <c r="E14" s="505"/>
      <c r="F14" s="508">
        <f t="shared" si="0"/>
        <v>0</v>
      </c>
    </row>
    <row r="15" spans="1:12" x14ac:dyDescent="0.15">
      <c r="A15" s="458">
        <v>10</v>
      </c>
      <c r="B15" s="211"/>
      <c r="C15" s="502"/>
      <c r="D15" s="505"/>
      <c r="E15" s="505"/>
      <c r="F15" s="508">
        <f t="shared" si="0"/>
        <v>0</v>
      </c>
    </row>
    <row r="16" spans="1:12" x14ac:dyDescent="0.15">
      <c r="A16" s="458">
        <v>11</v>
      </c>
      <c r="B16" s="211"/>
      <c r="C16" s="502"/>
      <c r="D16" s="505"/>
      <c r="E16" s="505"/>
      <c r="F16" s="508">
        <f t="shared" si="0"/>
        <v>0</v>
      </c>
    </row>
    <row r="17" spans="1:6" x14ac:dyDescent="0.15">
      <c r="A17" s="458">
        <v>12</v>
      </c>
      <c r="B17" s="211"/>
      <c r="C17" s="502"/>
      <c r="D17" s="505"/>
      <c r="E17" s="505"/>
      <c r="F17" s="508">
        <f t="shared" si="0"/>
        <v>0</v>
      </c>
    </row>
    <row r="18" spans="1:6" x14ac:dyDescent="0.15">
      <c r="A18" s="458">
        <v>13</v>
      </c>
      <c r="B18" s="211"/>
      <c r="C18" s="502"/>
      <c r="D18" s="505"/>
      <c r="E18" s="505"/>
      <c r="F18" s="508">
        <f t="shared" si="0"/>
        <v>0</v>
      </c>
    </row>
    <row r="19" spans="1:6" x14ac:dyDescent="0.15">
      <c r="A19" s="458">
        <v>14</v>
      </c>
      <c r="B19" s="211"/>
      <c r="C19" s="502"/>
      <c r="D19" s="505"/>
      <c r="E19" s="505"/>
      <c r="F19" s="508">
        <f t="shared" si="0"/>
        <v>0</v>
      </c>
    </row>
    <row r="20" spans="1:6" x14ac:dyDescent="0.15">
      <c r="A20" s="458">
        <v>15</v>
      </c>
      <c r="B20" s="211"/>
      <c r="C20" s="502"/>
      <c r="D20" s="505"/>
      <c r="E20" s="505"/>
      <c r="F20" s="508">
        <f t="shared" si="0"/>
        <v>0</v>
      </c>
    </row>
    <row r="21" spans="1:6" x14ac:dyDescent="0.15">
      <c r="A21" s="458">
        <v>16</v>
      </c>
      <c r="B21" s="211"/>
      <c r="C21" s="502"/>
      <c r="D21" s="505"/>
      <c r="E21" s="505"/>
      <c r="F21" s="508">
        <f t="shared" si="0"/>
        <v>0</v>
      </c>
    </row>
    <row r="22" spans="1:6" x14ac:dyDescent="0.15">
      <c r="A22" s="458">
        <v>17</v>
      </c>
      <c r="B22" s="211"/>
      <c r="C22" s="502"/>
      <c r="D22" s="505"/>
      <c r="E22" s="505"/>
      <c r="F22" s="508">
        <f t="shared" si="0"/>
        <v>0</v>
      </c>
    </row>
    <row r="23" spans="1:6" x14ac:dyDescent="0.15">
      <c r="A23" s="458">
        <v>18</v>
      </c>
      <c r="B23" s="211"/>
      <c r="C23" s="502"/>
      <c r="D23" s="505"/>
      <c r="E23" s="505"/>
      <c r="F23" s="508">
        <f t="shared" si="0"/>
        <v>0</v>
      </c>
    </row>
    <row r="24" spans="1:6" x14ac:dyDescent="0.15">
      <c r="A24" s="458">
        <v>19</v>
      </c>
      <c r="B24" s="211"/>
      <c r="C24" s="502"/>
      <c r="D24" s="505"/>
      <c r="E24" s="505"/>
      <c r="F24" s="508">
        <f t="shared" si="0"/>
        <v>0</v>
      </c>
    </row>
    <row r="25" spans="1:6" x14ac:dyDescent="0.15">
      <c r="A25" s="458">
        <v>20</v>
      </c>
      <c r="B25" s="211"/>
      <c r="C25" s="502"/>
      <c r="D25" s="505"/>
      <c r="E25" s="505"/>
      <c r="F25" s="508">
        <f t="shared" si="0"/>
        <v>0</v>
      </c>
    </row>
    <row r="26" spans="1:6" x14ac:dyDescent="0.15">
      <c r="A26" s="458">
        <v>21</v>
      </c>
      <c r="B26" s="211"/>
      <c r="C26" s="502"/>
      <c r="D26" s="505"/>
      <c r="E26" s="505"/>
      <c r="F26" s="508">
        <f t="shared" si="0"/>
        <v>0</v>
      </c>
    </row>
    <row r="27" spans="1:6" x14ac:dyDescent="0.15">
      <c r="A27" s="458">
        <v>22</v>
      </c>
      <c r="B27" s="211"/>
      <c r="C27" s="502"/>
      <c r="D27" s="505"/>
      <c r="E27" s="505"/>
      <c r="F27" s="508">
        <f t="shared" si="0"/>
        <v>0</v>
      </c>
    </row>
    <row r="28" spans="1:6" x14ac:dyDescent="0.15">
      <c r="A28" s="458">
        <v>23</v>
      </c>
      <c r="B28" s="211"/>
      <c r="C28" s="502"/>
      <c r="D28" s="505"/>
      <c r="E28" s="505"/>
      <c r="F28" s="508">
        <f t="shared" si="0"/>
        <v>0</v>
      </c>
    </row>
    <row r="29" spans="1:6" x14ac:dyDescent="0.15">
      <c r="A29" s="458">
        <v>24</v>
      </c>
      <c r="B29" s="211"/>
      <c r="C29" s="502"/>
      <c r="D29" s="505"/>
      <c r="E29" s="505"/>
      <c r="F29" s="508">
        <f t="shared" si="0"/>
        <v>0</v>
      </c>
    </row>
    <row r="30" spans="1:6" ht="14.25" thickBot="1" x14ac:dyDescent="0.2">
      <c r="A30" s="459">
        <v>25</v>
      </c>
      <c r="B30" s="242"/>
      <c r="C30" s="503"/>
      <c r="D30" s="506"/>
      <c r="E30" s="506"/>
      <c r="F30" s="509">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19" zoomScaleNormal="100" zoomScaleSheetLayoutView="100" workbookViewId="0">
      <selection activeCell="D14" sqref="D14:F14"/>
    </sheetView>
  </sheetViews>
  <sheetFormatPr defaultColWidth="9"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198</v>
      </c>
      <c r="H1" s="577" t="str">
        <f>'1-1'!H1:K1</f>
        <v>（学校番号：３００５）</v>
      </c>
      <c r="I1" s="577"/>
      <c r="J1" s="577"/>
      <c r="K1" s="577"/>
      <c r="L1" s="577"/>
    </row>
    <row r="2" spans="1:12" s="1" customFormat="1" ht="18" customHeight="1" x14ac:dyDescent="0.15">
      <c r="H2" s="577" t="str">
        <f>'1-1'!H2:K2</f>
        <v>（財務会計コード番号：１０９４８）</v>
      </c>
      <c r="I2" s="577"/>
      <c r="J2" s="577"/>
      <c r="K2" s="577"/>
      <c r="L2" s="577"/>
    </row>
    <row r="3" spans="1:12" s="1" customFormat="1" ht="18" customHeight="1" x14ac:dyDescent="0.15">
      <c r="L3" s="2"/>
    </row>
    <row r="4" spans="1:12" s="1" customFormat="1" ht="18" customHeight="1" x14ac:dyDescent="0.15">
      <c r="H4" s="578" t="s">
        <v>381</v>
      </c>
      <c r="I4" s="578"/>
      <c r="J4" s="578"/>
      <c r="K4" s="578"/>
      <c r="L4" s="578"/>
    </row>
    <row r="5" spans="1:12" s="1" customFormat="1" ht="18" customHeight="1" x14ac:dyDescent="0.15">
      <c r="H5" s="579">
        <v>44113</v>
      </c>
      <c r="I5" s="578"/>
      <c r="J5" s="578"/>
      <c r="K5" s="578"/>
      <c r="L5" s="578"/>
    </row>
    <row r="6" spans="1:12" s="1" customFormat="1" ht="18" customHeight="1" x14ac:dyDescent="0.15">
      <c r="A6" s="3" t="s">
        <v>2</v>
      </c>
      <c r="H6" s="4"/>
      <c r="L6" s="11"/>
    </row>
    <row r="7" spans="1:12" s="1" customFormat="1" ht="18" customHeight="1" x14ac:dyDescent="0.15">
      <c r="A7" s="4"/>
      <c r="H7" s="578" t="str">
        <f>'1-1'!H7:K7</f>
        <v>大阪府立今宮工科高等学校　</v>
      </c>
      <c r="I7" s="578"/>
      <c r="J7" s="578"/>
      <c r="K7" s="578"/>
      <c r="L7" s="578"/>
    </row>
    <row r="8" spans="1:12" s="1" customFormat="1" ht="18" customHeight="1" x14ac:dyDescent="0.15">
      <c r="A8" s="4"/>
      <c r="H8" s="578" t="str">
        <f>'1-1'!H8:K8</f>
        <v>　　　校長　駒 井　知 一　</v>
      </c>
      <c r="I8" s="578"/>
      <c r="J8" s="578"/>
      <c r="K8" s="578"/>
      <c r="L8" s="578"/>
    </row>
    <row r="9" spans="1:12" s="1" customFormat="1" ht="42" customHeight="1" x14ac:dyDescent="0.15">
      <c r="A9" s="4"/>
      <c r="H9" s="2"/>
      <c r="L9" s="44"/>
    </row>
    <row r="10" spans="1:12" ht="24" customHeight="1" x14ac:dyDescent="0.15">
      <c r="A10" s="590" t="s">
        <v>254</v>
      </c>
      <c r="B10" s="590"/>
      <c r="C10" s="590"/>
      <c r="D10" s="590"/>
      <c r="E10" s="590"/>
      <c r="F10" s="590"/>
      <c r="G10" s="590"/>
      <c r="H10" s="590"/>
      <c r="I10" s="590"/>
      <c r="J10" s="590"/>
      <c r="K10" s="590"/>
      <c r="L10" s="590"/>
    </row>
    <row r="11" spans="1:12" ht="24" customHeight="1" x14ac:dyDescent="0.15">
      <c r="A11" s="591"/>
      <c r="B11" s="591"/>
      <c r="C11" s="591"/>
      <c r="D11" s="591"/>
      <c r="E11" s="591"/>
      <c r="F11" s="591"/>
      <c r="G11" s="591"/>
      <c r="H11" s="591"/>
      <c r="I11" s="591"/>
      <c r="J11" s="591"/>
      <c r="K11" s="591"/>
      <c r="L11" s="591"/>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55" t="s">
        <v>232</v>
      </c>
      <c r="B14" s="656"/>
      <c r="C14" s="657"/>
      <c r="D14" s="595">
        <f>L19+L23</f>
        <v>1565496</v>
      </c>
      <c r="E14" s="596"/>
      <c r="F14" s="597"/>
      <c r="G14" s="681"/>
      <c r="H14" s="682"/>
      <c r="I14" s="682"/>
      <c r="J14" s="682"/>
      <c r="K14" s="444"/>
      <c r="L14" s="94">
        <f>'1-1'!K14</f>
        <v>0</v>
      </c>
    </row>
    <row r="15" spans="1:12" ht="39" customHeight="1" thickBot="1" x14ac:dyDescent="0.2">
      <c r="A15" s="19"/>
      <c r="B15" s="18" t="s">
        <v>7</v>
      </c>
      <c r="C15" s="17" t="s">
        <v>8</v>
      </c>
      <c r="D15" s="16" t="s">
        <v>104</v>
      </c>
      <c r="E15" s="16" t="s">
        <v>103</v>
      </c>
      <c r="F15" s="17" t="s">
        <v>9</v>
      </c>
      <c r="G15" s="17" t="s">
        <v>10</v>
      </c>
      <c r="H15" s="401" t="s">
        <v>197</v>
      </c>
      <c r="I15" s="16" t="s">
        <v>11</v>
      </c>
      <c r="J15" s="450" t="s">
        <v>201</v>
      </c>
      <c r="K15" s="445" t="s">
        <v>248</v>
      </c>
      <c r="L15" s="22" t="s">
        <v>13</v>
      </c>
    </row>
    <row r="16" spans="1:12" ht="39" customHeight="1" thickTop="1" x14ac:dyDescent="0.15">
      <c r="A16" s="29" t="s">
        <v>237</v>
      </c>
      <c r="B16" s="180">
        <f>'随時②-1'!B20</f>
        <v>166000</v>
      </c>
      <c r="C16" s="181">
        <f>'随時②-1'!C20</f>
        <v>173000</v>
      </c>
      <c r="D16" s="181">
        <f>'随時②-1'!D20</f>
        <v>620520</v>
      </c>
      <c r="E16" s="181">
        <f>'随時②-1'!E20</f>
        <v>0</v>
      </c>
      <c r="F16" s="181">
        <f>'随時②-1'!F20</f>
        <v>17000</v>
      </c>
      <c r="G16" s="181">
        <f>'随時②-1'!G20</f>
        <v>110000</v>
      </c>
      <c r="H16" s="181">
        <f>'随時②-1'!H20</f>
        <v>0</v>
      </c>
      <c r="I16" s="181">
        <f>'随時②-1'!I20</f>
        <v>244480</v>
      </c>
      <c r="J16" s="181">
        <f>'随時②-1'!J20</f>
        <v>290000</v>
      </c>
      <c r="K16" s="446">
        <f>'随時②-1'!K20</f>
        <v>29000</v>
      </c>
      <c r="L16" s="390">
        <f t="shared" ref="L16:L26" si="0">SUM(B16:K16)</f>
        <v>1650000</v>
      </c>
    </row>
    <row r="17" spans="1:12" ht="39" customHeight="1" x14ac:dyDescent="0.15">
      <c r="A17" s="29" t="s">
        <v>205</v>
      </c>
      <c r="B17" s="180">
        <f>'随時①-1'!B16+'1-1'!B19+'随時②-1'!B18</f>
        <v>0</v>
      </c>
      <c r="C17" s="181">
        <f>'随時①-1'!C16+'1-1'!C19+'随時②-1'!C18</f>
        <v>0</v>
      </c>
      <c r="D17" s="181">
        <f>'随時①-1'!D16+'1-1'!D19+'随時②-1'!D18</f>
        <v>0</v>
      </c>
      <c r="E17" s="181">
        <f>'随時①-1'!E16+'1-1'!E19+'随時②-1'!E18</f>
        <v>0</v>
      </c>
      <c r="F17" s="181">
        <f>'随時①-1'!F16+'1-1'!F19+'随時②-1'!F18</f>
        <v>0</v>
      </c>
      <c r="G17" s="181">
        <f>'随時①-1'!G16+'1-1'!G19+'随時②-1'!G18</f>
        <v>0</v>
      </c>
      <c r="H17" s="181">
        <f>'随時①-1'!H16+'1-1'!H19+'随時②-1'!H18</f>
        <v>0</v>
      </c>
      <c r="I17" s="181">
        <f>'随時①-1'!I16+'1-1'!I19+'随時②-1'!I18</f>
        <v>0</v>
      </c>
      <c r="J17" s="181">
        <f>'随時①-1'!J16+'1-1'!J19+'随時②-1'!J18</f>
        <v>11000</v>
      </c>
      <c r="K17" s="446">
        <f>'随時①-1'!K16+'1-1'!K19+'随時②-1'!K18</f>
        <v>0</v>
      </c>
      <c r="L17" s="390">
        <f t="shared" si="0"/>
        <v>11000</v>
      </c>
    </row>
    <row r="18" spans="1:12" ht="51.95" customHeight="1" thickBot="1" x14ac:dyDescent="0.2">
      <c r="A18" s="29" t="s">
        <v>238</v>
      </c>
      <c r="B18" s="180">
        <f>B16-B17</f>
        <v>166000</v>
      </c>
      <c r="C18" s="181">
        <f>C16-C17</f>
        <v>173000</v>
      </c>
      <c r="D18" s="181">
        <f t="shared" ref="D18:K18" si="1">D16-D17</f>
        <v>620520</v>
      </c>
      <c r="E18" s="181">
        <f t="shared" si="1"/>
        <v>0</v>
      </c>
      <c r="F18" s="181">
        <f t="shared" si="1"/>
        <v>17000</v>
      </c>
      <c r="G18" s="181">
        <f t="shared" si="1"/>
        <v>110000</v>
      </c>
      <c r="H18" s="181">
        <f t="shared" si="1"/>
        <v>0</v>
      </c>
      <c r="I18" s="181">
        <f t="shared" si="1"/>
        <v>244480</v>
      </c>
      <c r="J18" s="181">
        <f t="shared" si="1"/>
        <v>279000</v>
      </c>
      <c r="K18" s="446">
        <f t="shared" si="1"/>
        <v>29000</v>
      </c>
      <c r="L18" s="390">
        <f t="shared" si="0"/>
        <v>1639000</v>
      </c>
    </row>
    <row r="19" spans="1:12" ht="39" customHeight="1" thickBot="1" x14ac:dyDescent="0.2">
      <c r="A19" s="31" t="s">
        <v>206</v>
      </c>
      <c r="B19" s="396">
        <f>'2-2'!K142</f>
        <v>35000</v>
      </c>
      <c r="C19" s="397">
        <f>'2-2'!K143</f>
        <v>12240</v>
      </c>
      <c r="D19" s="397">
        <f>'2-2'!K144</f>
        <v>591150</v>
      </c>
      <c r="E19" s="397">
        <f>'2-2'!K145</f>
        <v>0</v>
      </c>
      <c r="F19" s="397">
        <f>'2-2'!K146</f>
        <v>6720</v>
      </c>
      <c r="G19" s="397">
        <f>'2-2'!K147</f>
        <v>75900</v>
      </c>
      <c r="H19" s="397">
        <f>'2-2'!K148</f>
        <v>0</v>
      </c>
      <c r="I19" s="397">
        <f>'2-2'!K149</f>
        <v>181500</v>
      </c>
      <c r="J19" s="397">
        <f>'2-2'!K150</f>
        <v>205450</v>
      </c>
      <c r="K19" s="449">
        <f>'2-2'!K151</f>
        <v>29000</v>
      </c>
      <c r="L19" s="398">
        <f>SUM(B19:K19)</f>
        <v>1136960</v>
      </c>
    </row>
    <row r="20" spans="1:12" ht="39" customHeight="1" x14ac:dyDescent="0.15">
      <c r="A20" s="38" t="s">
        <v>207</v>
      </c>
      <c r="B20" s="393">
        <f>'2-2'!L142</f>
        <v>0</v>
      </c>
      <c r="C20" s="394">
        <f>'2-2'!L143</f>
        <v>0</v>
      </c>
      <c r="D20" s="394">
        <f>'2-2'!L144</f>
        <v>0</v>
      </c>
      <c r="E20" s="394">
        <f>'2-2'!L145</f>
        <v>0</v>
      </c>
      <c r="F20" s="394">
        <f>'2-2'!L146</f>
        <v>0</v>
      </c>
      <c r="G20" s="394">
        <f>'2-2'!L147</f>
        <v>0</v>
      </c>
      <c r="H20" s="394">
        <f>'2-2'!L148</f>
        <v>0</v>
      </c>
      <c r="I20" s="394">
        <f>'2-2'!L149</f>
        <v>0</v>
      </c>
      <c r="J20" s="394">
        <f>'2-2'!L150</f>
        <v>11000</v>
      </c>
      <c r="K20" s="448">
        <f>'2-2'!L151</f>
        <v>0</v>
      </c>
      <c r="L20" s="395">
        <f t="shared" si="0"/>
        <v>11000</v>
      </c>
    </row>
    <row r="21" spans="1:12" ht="39" customHeight="1" thickBot="1" x14ac:dyDescent="0.2">
      <c r="A21" s="433" t="s">
        <v>208</v>
      </c>
      <c r="B21" s="391">
        <f>B19-B20</f>
        <v>35000</v>
      </c>
      <c r="C21" s="274">
        <f>C19-C20</f>
        <v>12240</v>
      </c>
      <c r="D21" s="274">
        <f t="shared" ref="D21:K21" si="2">D19-D20</f>
        <v>591150</v>
      </c>
      <c r="E21" s="274">
        <f t="shared" si="2"/>
        <v>0</v>
      </c>
      <c r="F21" s="274">
        <f t="shared" si="2"/>
        <v>6720</v>
      </c>
      <c r="G21" s="274">
        <f t="shared" si="2"/>
        <v>75900</v>
      </c>
      <c r="H21" s="274">
        <f t="shared" si="2"/>
        <v>0</v>
      </c>
      <c r="I21" s="274">
        <f t="shared" si="2"/>
        <v>181500</v>
      </c>
      <c r="J21" s="274">
        <f t="shared" si="2"/>
        <v>194450</v>
      </c>
      <c r="K21" s="468">
        <f t="shared" si="2"/>
        <v>29000</v>
      </c>
      <c r="L21" s="392">
        <f t="shared" si="0"/>
        <v>1125960</v>
      </c>
    </row>
    <row r="22" spans="1:12" ht="39" customHeight="1" thickBot="1" x14ac:dyDescent="0.2">
      <c r="A22" s="431" t="s">
        <v>239</v>
      </c>
      <c r="B22" s="396">
        <f t="shared" ref="B22:K22" si="3">B18-B21</f>
        <v>131000</v>
      </c>
      <c r="C22" s="396">
        <f t="shared" si="3"/>
        <v>160760</v>
      </c>
      <c r="D22" s="396">
        <f t="shared" si="3"/>
        <v>29370</v>
      </c>
      <c r="E22" s="396">
        <f t="shared" si="3"/>
        <v>0</v>
      </c>
      <c r="F22" s="396">
        <f t="shared" si="3"/>
        <v>10280</v>
      </c>
      <c r="G22" s="396">
        <f t="shared" si="3"/>
        <v>34100</v>
      </c>
      <c r="H22" s="396">
        <f t="shared" si="3"/>
        <v>0</v>
      </c>
      <c r="I22" s="396">
        <f t="shared" si="3"/>
        <v>62980</v>
      </c>
      <c r="J22" s="397">
        <f t="shared" si="3"/>
        <v>84550</v>
      </c>
      <c r="K22" s="449">
        <f t="shared" si="3"/>
        <v>0</v>
      </c>
      <c r="L22" s="398">
        <f t="shared" si="0"/>
        <v>513040</v>
      </c>
    </row>
    <row r="23" spans="1:12" ht="39" customHeight="1" x14ac:dyDescent="0.15">
      <c r="A23" s="29" t="s">
        <v>222</v>
      </c>
      <c r="B23" s="181">
        <f>'2-4'!G107</f>
        <v>200000</v>
      </c>
      <c r="C23" s="181">
        <f>'2-4'!G108</f>
        <v>0</v>
      </c>
      <c r="D23" s="181">
        <f>'2-4'!G109</f>
        <v>0</v>
      </c>
      <c r="E23" s="181">
        <f>'2-4'!G110</f>
        <v>0</v>
      </c>
      <c r="F23" s="181">
        <f>'2-4'!G111</f>
        <v>0</v>
      </c>
      <c r="G23" s="181">
        <f>'2-4'!G112</f>
        <v>0</v>
      </c>
      <c r="H23" s="181">
        <f>'2-4'!G113</f>
        <v>0</v>
      </c>
      <c r="I23" s="181">
        <f>'2-4'!G114</f>
        <v>228536</v>
      </c>
      <c r="J23" s="181">
        <f>'2-4'!G115</f>
        <v>0</v>
      </c>
      <c r="K23" s="446">
        <f>'2-4'!G116</f>
        <v>0</v>
      </c>
      <c r="L23" s="390">
        <f t="shared" si="0"/>
        <v>428536</v>
      </c>
    </row>
    <row r="24" spans="1:12" ht="39" customHeight="1" thickBot="1" x14ac:dyDescent="0.2">
      <c r="A24" s="33" t="s">
        <v>211</v>
      </c>
      <c r="B24" s="427">
        <f>'2-4'!H107</f>
        <v>0</v>
      </c>
      <c r="C24" s="427">
        <f>'2-4'!H108</f>
        <v>0</v>
      </c>
      <c r="D24" s="427">
        <f>'2-4'!H109</f>
        <v>0</v>
      </c>
      <c r="E24" s="427">
        <f>'2-4'!H110</f>
        <v>0</v>
      </c>
      <c r="F24" s="427">
        <f>'2-4'!H111</f>
        <v>0</v>
      </c>
      <c r="G24" s="427">
        <f>'2-4'!H112</f>
        <v>0</v>
      </c>
      <c r="H24" s="427">
        <f>'2-4'!H113</f>
        <v>0</v>
      </c>
      <c r="I24" s="427">
        <f>'2-4'!H114</f>
        <v>0</v>
      </c>
      <c r="J24" s="427">
        <f>'2-4'!H115</f>
        <v>0</v>
      </c>
      <c r="K24" s="447">
        <f>'2-4'!H116</f>
        <v>0</v>
      </c>
      <c r="L24" s="395">
        <f t="shared" si="0"/>
        <v>0</v>
      </c>
    </row>
    <row r="25" spans="1:12" ht="39" customHeight="1" thickBot="1" x14ac:dyDescent="0.2">
      <c r="A25" s="431" t="s">
        <v>240</v>
      </c>
      <c r="B25" s="396">
        <f>B23-B24-B22</f>
        <v>69000</v>
      </c>
      <c r="C25" s="396">
        <f t="shared" ref="C25:J25" si="4">C23-C24-C22</f>
        <v>-160760</v>
      </c>
      <c r="D25" s="396">
        <f t="shared" si="4"/>
        <v>-29370</v>
      </c>
      <c r="E25" s="396">
        <f t="shared" si="4"/>
        <v>0</v>
      </c>
      <c r="F25" s="396">
        <f t="shared" si="4"/>
        <v>-10280</v>
      </c>
      <c r="G25" s="396">
        <f t="shared" si="4"/>
        <v>-34100</v>
      </c>
      <c r="H25" s="396">
        <f t="shared" si="4"/>
        <v>0</v>
      </c>
      <c r="I25" s="396">
        <f t="shared" si="4"/>
        <v>165556</v>
      </c>
      <c r="J25" s="397">
        <f t="shared" si="4"/>
        <v>-84550</v>
      </c>
      <c r="K25" s="449">
        <f>K23-K24-K22</f>
        <v>0</v>
      </c>
      <c r="L25" s="398">
        <f t="shared" si="0"/>
        <v>-84504</v>
      </c>
    </row>
    <row r="26" spans="1:12" ht="39" customHeight="1" thickBot="1" x14ac:dyDescent="0.2">
      <c r="A26" s="428" t="s">
        <v>241</v>
      </c>
      <c r="B26" s="429">
        <f>B19+B23</f>
        <v>235000</v>
      </c>
      <c r="C26" s="429">
        <f t="shared" ref="C26:K26" si="5">C19+C23</f>
        <v>12240</v>
      </c>
      <c r="D26" s="429">
        <f t="shared" si="5"/>
        <v>591150</v>
      </c>
      <c r="E26" s="429">
        <f t="shared" si="5"/>
        <v>0</v>
      </c>
      <c r="F26" s="429">
        <f t="shared" si="5"/>
        <v>6720</v>
      </c>
      <c r="G26" s="429">
        <f t="shared" si="5"/>
        <v>75900</v>
      </c>
      <c r="H26" s="429">
        <f t="shared" si="5"/>
        <v>0</v>
      </c>
      <c r="I26" s="429">
        <f t="shared" si="5"/>
        <v>410036</v>
      </c>
      <c r="J26" s="374">
        <f t="shared" si="5"/>
        <v>205450</v>
      </c>
      <c r="K26" s="469">
        <f t="shared" si="5"/>
        <v>29000</v>
      </c>
      <c r="L26" s="430">
        <f t="shared" si="0"/>
        <v>1565496</v>
      </c>
    </row>
    <row r="27" spans="1:12" ht="39" customHeight="1" thickBot="1" x14ac:dyDescent="0.2">
      <c r="A27" s="31" t="s">
        <v>93</v>
      </c>
      <c r="B27" s="679" t="s">
        <v>382</v>
      </c>
      <c r="C27" s="679"/>
      <c r="D27" s="679"/>
      <c r="E27" s="679"/>
      <c r="F27" s="679"/>
      <c r="G27" s="679"/>
      <c r="H27" s="679"/>
      <c r="I27" s="679"/>
      <c r="J27" s="679"/>
      <c r="K27" s="679"/>
      <c r="L27" s="680"/>
    </row>
  </sheetData>
  <sheetProtection password="CC19" sheet="1" formatCells="0" selectLockedCells="1"/>
  <mergeCells count="11">
    <mergeCell ref="B27:L27"/>
    <mergeCell ref="A10:L11"/>
    <mergeCell ref="A14:C14"/>
    <mergeCell ref="D14:F14"/>
    <mergeCell ref="G14:J14"/>
    <mergeCell ref="H8:L8"/>
    <mergeCell ref="H1:L1"/>
    <mergeCell ref="H2:L2"/>
    <mergeCell ref="H4:L4"/>
    <mergeCell ref="H5:L5"/>
    <mergeCell ref="H7:L7"/>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G4" activePane="bottomRight" state="frozen"/>
      <selection activeCell="D14" sqref="D14:F14"/>
      <selection pane="topRight" activeCell="D14" sqref="D14:F14"/>
      <selection pane="bottomLeft" activeCell="D14" sqref="D14:F14"/>
      <selection pane="bottomRight" activeCell="L5" sqref="L5"/>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255</v>
      </c>
      <c r="C1" s="43"/>
      <c r="D1" s="69"/>
      <c r="E1" s="13"/>
      <c r="F1" s="13"/>
      <c r="G1" s="13"/>
      <c r="H1" s="13"/>
      <c r="I1" s="13"/>
      <c r="J1" s="13"/>
      <c r="K1" s="13"/>
      <c r="L1" s="13"/>
      <c r="M1" s="13"/>
      <c r="N1" s="13"/>
      <c r="O1" s="13"/>
      <c r="P1" s="13"/>
    </row>
    <row r="2" spans="1:23" ht="15" customHeight="1" thickBot="1" x14ac:dyDescent="0.2">
      <c r="A2" s="54"/>
      <c r="B2" s="52"/>
      <c r="C2" s="52"/>
      <c r="D2" s="52"/>
      <c r="E2" s="52"/>
      <c r="F2" s="688" t="s">
        <v>121</v>
      </c>
      <c r="G2" s="689"/>
      <c r="H2" s="689"/>
      <c r="I2" s="689"/>
      <c r="J2" s="689"/>
      <c r="K2" s="651" t="s">
        <v>100</v>
      </c>
      <c r="L2" s="649"/>
      <c r="M2" s="649"/>
      <c r="N2" s="649"/>
      <c r="O2" s="650"/>
      <c r="P2" s="13"/>
    </row>
    <row r="3" spans="1:23" ht="24" customHeight="1" x14ac:dyDescent="0.15">
      <c r="A3" s="382" t="s">
        <v>119</v>
      </c>
      <c r="B3" s="253" t="s">
        <v>120</v>
      </c>
      <c r="C3" s="57" t="s">
        <v>122</v>
      </c>
      <c r="D3" s="93" t="s">
        <v>123</v>
      </c>
      <c r="E3" s="93" t="s">
        <v>0</v>
      </c>
      <c r="F3" s="93" t="s">
        <v>151</v>
      </c>
      <c r="G3" s="93" t="s">
        <v>87</v>
      </c>
      <c r="H3" s="423" t="s">
        <v>194</v>
      </c>
      <c r="I3" s="93" t="s">
        <v>88</v>
      </c>
      <c r="J3" s="93" t="s">
        <v>89</v>
      </c>
      <c r="K3" s="344" t="s">
        <v>153</v>
      </c>
      <c r="L3" s="345" t="s">
        <v>87</v>
      </c>
      <c r="M3" s="424" t="s">
        <v>194</v>
      </c>
      <c r="N3" s="345" t="s">
        <v>88</v>
      </c>
      <c r="O3" s="346" t="s">
        <v>89</v>
      </c>
      <c r="P3" s="183" t="s">
        <v>97</v>
      </c>
      <c r="Q3" s="249" t="s">
        <v>94</v>
      </c>
      <c r="R3" s="60" t="s">
        <v>125</v>
      </c>
      <c r="S3" s="59" t="s">
        <v>126</v>
      </c>
      <c r="T3" s="59" t="s">
        <v>127</v>
      </c>
      <c r="U3" s="59" t="s">
        <v>128</v>
      </c>
    </row>
    <row r="4" spans="1:23" ht="13.5" customHeight="1" x14ac:dyDescent="0.15">
      <c r="A4" s="254">
        <f>'1-2'!A4</f>
        <v>6</v>
      </c>
      <c r="B4" s="255" t="str">
        <f>'1-2'!B4</f>
        <v>３－（１）</v>
      </c>
      <c r="C4" s="425" t="str">
        <f>'1-2'!C4</f>
        <v>教員の資質向上･研究授業等の推進</v>
      </c>
      <c r="D4" s="198">
        <v>1</v>
      </c>
      <c r="E4" s="256" t="str">
        <f>IF($R4=1,"",VLOOKUP($D4,'1-2'!$D$4:$L$103,2))</f>
        <v>負担金、補助及び交付金</v>
      </c>
      <c r="F4" s="256" t="str">
        <f>IF($R4=1,"取消し",VLOOKUP($D4,'1-2'!$D$4:$L$103,3))</f>
        <v>（全）各種団体負担金（会費）</v>
      </c>
      <c r="G4" s="257">
        <f>IF($R4=1,,VLOOKUP($D4,'1-2'!$D$4:$L$103,4))</f>
        <v>160000</v>
      </c>
      <c r="H4" s="258">
        <f>IF($R4=1,,VLOOKUP($D4,'1-2'!$D$4:$L$103,5))</f>
        <v>1</v>
      </c>
      <c r="I4" s="258">
        <f>IF($R4=1,,VLOOKUP($D4,'1-2'!$D$4:$L$103,6))</f>
        <v>1</v>
      </c>
      <c r="J4" s="259">
        <f>IF($R4=1,,VLOOKUP($D4,'1-2'!$D$4:$L$103,7))</f>
        <v>160000</v>
      </c>
      <c r="K4" s="260" t="str">
        <f t="shared" ref="K4:N5" si="0">F4</f>
        <v>（全）各種団体負担金（会費）</v>
      </c>
      <c r="L4" s="272">
        <v>124700</v>
      </c>
      <c r="M4" s="262">
        <f t="shared" si="0"/>
        <v>1</v>
      </c>
      <c r="N4" s="262">
        <f t="shared" si="0"/>
        <v>1</v>
      </c>
      <c r="O4" s="313">
        <f>L4*M4*N4</f>
        <v>124700</v>
      </c>
      <c r="P4" s="476">
        <f>IF($R4=1,"",VLOOKUP($D4,'1-2'!$D$4:$L$103,8))</f>
        <v>0</v>
      </c>
      <c r="Q4" s="477" t="s">
        <v>176</v>
      </c>
      <c r="R4" s="24">
        <f>IF(ISNA(MATCH($D4,'随時②-2'!$D$4:$D$18,0)),0,1)</f>
        <v>0</v>
      </c>
      <c r="S4" s="61" t="str">
        <f t="shared" ref="S4:S67" si="1">IF(P4="◎",J4,"")</f>
        <v/>
      </c>
      <c r="T4" s="61" t="str">
        <f>IF(P4="◎",O4,"")</f>
        <v/>
      </c>
      <c r="U4" s="5">
        <f>IF($E4=0,"",VLOOKUP($E4,$V$5:$X$13,2))</f>
        <v>9</v>
      </c>
    </row>
    <row r="5" spans="1:23" ht="13.5" customHeight="1" x14ac:dyDescent="0.15">
      <c r="A5" s="266">
        <f>'1-2'!A5</f>
        <v>13</v>
      </c>
      <c r="B5" s="267" t="str">
        <f>'1-2'!B5</f>
        <v>②－（１）</v>
      </c>
      <c r="C5" s="426" t="str">
        <f>'1-2'!C5</f>
        <v>基礎学力の定着と自ら考える力の育成</v>
      </c>
      <c r="D5" s="209">
        <v>2</v>
      </c>
      <c r="E5" s="268" t="str">
        <f>IF($R5=1,"",VLOOKUP($D5,'1-2'!$D$4:$L$103,2))</f>
        <v>負担金、補助及び交付金</v>
      </c>
      <c r="F5" s="268" t="str">
        <f>IF($R5=1,"取消し",VLOOKUP($D5,'1-2'!$D$4:$L$103,3))</f>
        <v>（定）各種団体負担金（会費）</v>
      </c>
      <c r="G5" s="274">
        <f>IF($R5=1,,VLOOKUP($D5,'1-2'!$D$4:$L$103,4))</f>
        <v>99600</v>
      </c>
      <c r="H5" s="275">
        <f>IF($R5=1,,VLOOKUP($D5,'1-2'!$D$4:$L$103,5))</f>
        <v>1</v>
      </c>
      <c r="I5" s="275">
        <f>IF($R5=1,,VLOOKUP($D5,'1-2'!$D$4:$L$103,6))</f>
        <v>1</v>
      </c>
      <c r="J5" s="276">
        <f>IF($R5=1,,VLOOKUP($D5,'1-2'!$D$4:$L$103,7))</f>
        <v>99600</v>
      </c>
      <c r="K5" s="271" t="str">
        <f>F5</f>
        <v>（定）各種団体負担金（会費）</v>
      </c>
      <c r="L5" s="272">
        <v>80750</v>
      </c>
      <c r="M5" s="273">
        <f t="shared" si="0"/>
        <v>1</v>
      </c>
      <c r="N5" s="273">
        <f t="shared" si="0"/>
        <v>1</v>
      </c>
      <c r="O5" s="263">
        <f t="shared" ref="O5:O68" si="2">L5*M5*N5</f>
        <v>80750</v>
      </c>
      <c r="P5" s="264">
        <f>IF($R5=1,"",VLOOKUP($D5,'1-2'!$D$4:$L$103,8))</f>
        <v>0</v>
      </c>
      <c r="Q5" s="265" t="str">
        <f>IF($R5=1,"",VLOOKUP($D5,'1-2'!$D$4:$L$103,9))</f>
        <v>詳細は様式１－３のとおり</v>
      </c>
      <c r="R5" s="24">
        <f>IF(ISNA(MATCH($D5,'随時②-2'!$D$4:$D$18,0)),0,1)</f>
        <v>0</v>
      </c>
      <c r="S5" s="61" t="str">
        <f t="shared" si="1"/>
        <v/>
      </c>
      <c r="T5" s="61" t="str">
        <f t="shared" ref="T5:T68" si="3">IF(P5="◎",O5,"")</f>
        <v/>
      </c>
      <c r="U5" s="5">
        <f t="shared" ref="U5:U68" si="4">IF($E5=0,"",VLOOKUP($E5,$V$5:$X$13,2))</f>
        <v>9</v>
      </c>
      <c r="V5" s="5" t="s">
        <v>129</v>
      </c>
      <c r="W5" s="5">
        <v>6</v>
      </c>
    </row>
    <row r="6" spans="1:23" ht="13.5" customHeight="1" x14ac:dyDescent="0.15">
      <c r="A6" s="266">
        <f>'1-2'!A6</f>
        <v>4</v>
      </c>
      <c r="B6" s="267" t="str">
        <f>'1-2'!B6</f>
        <v>２－（１）</v>
      </c>
      <c r="C6" s="426" t="str">
        <f>'1-2'!C6</f>
        <v>キャリア教育･進路指導の推進</v>
      </c>
      <c r="D6" s="209">
        <v>3</v>
      </c>
      <c r="E6" s="268" t="str">
        <f>IF($R6=1,"",VLOOKUP($D6,'1-2'!$D$4:$L$103,2))</f>
        <v>報償費</v>
      </c>
      <c r="F6" s="268" t="str">
        <f>IF($R6=1,"取消し",VLOOKUP($D6,'1-2'!$D$4:$L$103,3))</f>
        <v>（全）キャリアデザイン講演会講師謝礼金</v>
      </c>
      <c r="G6" s="274">
        <f>IF($R6=1,,VLOOKUP($D6,'1-2'!$D$4:$L$103,4))</f>
        <v>5000</v>
      </c>
      <c r="H6" s="275">
        <f>IF($R6=1,,VLOOKUP($D6,'1-2'!$D$4:$L$103,5))</f>
        <v>1</v>
      </c>
      <c r="I6" s="275">
        <f>IF($R6=1,,VLOOKUP($D6,'1-2'!$D$4:$L$103,6))</f>
        <v>2</v>
      </c>
      <c r="J6" s="276">
        <f>IF($R6=1,,VLOOKUP($D6,'1-2'!$D$4:$L$103,7))</f>
        <v>10000</v>
      </c>
      <c r="K6" s="271" t="str">
        <f t="shared" ref="K6:K69" si="5">F6</f>
        <v>（全）キャリアデザイン講演会講師謝礼金</v>
      </c>
      <c r="L6" s="272">
        <f>G6</f>
        <v>5000</v>
      </c>
      <c r="M6" s="273">
        <f t="shared" ref="M6:N10" si="6">H6</f>
        <v>1</v>
      </c>
      <c r="N6" s="273">
        <f t="shared" si="6"/>
        <v>2</v>
      </c>
      <c r="O6" s="263">
        <f t="shared" si="2"/>
        <v>10000</v>
      </c>
      <c r="P6" s="264">
        <f>IF($R6=1,"",VLOOKUP($D6,'1-2'!$D$4:$L$103,8))</f>
        <v>0</v>
      </c>
      <c r="Q6" s="265">
        <f>IF($R6=1,"",VLOOKUP($D6,'1-2'!$D$4:$L$103,9))</f>
        <v>0</v>
      </c>
      <c r="R6" s="24">
        <f>IF(ISNA(MATCH($D6,'随時②-2'!$D$4:$D$18,0)),0,1)</f>
        <v>0</v>
      </c>
      <c r="S6" s="61" t="str">
        <f t="shared" si="1"/>
        <v/>
      </c>
      <c r="T6" s="61" t="str">
        <f t="shared" si="3"/>
        <v/>
      </c>
      <c r="U6" s="5">
        <f t="shared" si="4"/>
        <v>1</v>
      </c>
      <c r="V6" s="5" t="s">
        <v>130</v>
      </c>
      <c r="W6" s="5">
        <v>4</v>
      </c>
    </row>
    <row r="7" spans="1:23" ht="13.5" customHeight="1" x14ac:dyDescent="0.15">
      <c r="A7" s="266">
        <f>'1-2'!A7</f>
        <v>7</v>
      </c>
      <c r="B7" s="267" t="str">
        <f>'1-2'!B7</f>
        <v>３－（１）</v>
      </c>
      <c r="C7" s="426" t="str">
        <f>'1-2'!C7</f>
        <v>教員の資質向上･研究授業等の推進</v>
      </c>
      <c r="D7" s="209">
        <v>4</v>
      </c>
      <c r="E7" s="268" t="str">
        <f>IF($R7=1,"",VLOOKUP($D7,'1-2'!$D$4:$L$103,2))</f>
        <v>報償費</v>
      </c>
      <c r="F7" s="268" t="str">
        <f>IF($R7=1,"取消し",VLOOKUP($D7,'1-2'!$D$4:$L$103,3))</f>
        <v>（全）学校安全講習会講師謝礼金</v>
      </c>
      <c r="G7" s="274">
        <f>IF($R7=1,,VLOOKUP($D7,'1-2'!$D$4:$L$103,4))</f>
        <v>5000</v>
      </c>
      <c r="H7" s="275">
        <f>IF($R7=1,,VLOOKUP($D7,'1-2'!$D$4:$L$103,5))</f>
        <v>1</v>
      </c>
      <c r="I7" s="275">
        <f>IF($R7=1,,VLOOKUP($D7,'1-2'!$D$4:$L$103,6))</f>
        <v>1</v>
      </c>
      <c r="J7" s="276">
        <f>IF($R7=1,,VLOOKUP($D7,'1-2'!$D$4:$L$103,7))</f>
        <v>5000</v>
      </c>
      <c r="K7" s="271" t="str">
        <f t="shared" si="5"/>
        <v>（全）学校安全講習会講師謝礼金</v>
      </c>
      <c r="L7" s="272">
        <f>G7</f>
        <v>5000</v>
      </c>
      <c r="M7" s="273">
        <f t="shared" si="6"/>
        <v>1</v>
      </c>
      <c r="N7" s="273">
        <f t="shared" si="6"/>
        <v>1</v>
      </c>
      <c r="O7" s="263">
        <f t="shared" si="2"/>
        <v>5000</v>
      </c>
      <c r="P7" s="264">
        <f>IF($R7=1,"",VLOOKUP($D7,'1-2'!$D$4:$L$103,8))</f>
        <v>0</v>
      </c>
      <c r="Q7" s="265">
        <f>IF($R7=1,"",VLOOKUP($D7,'1-2'!$D$4:$L$103,9))</f>
        <v>0</v>
      </c>
      <c r="R7" s="24">
        <f>IF(ISNA(MATCH($D7,'随時②-2'!$D$4:$D$18,0)),0,1)</f>
        <v>0</v>
      </c>
      <c r="S7" s="61" t="str">
        <f t="shared" si="1"/>
        <v/>
      </c>
      <c r="T7" s="61" t="str">
        <f t="shared" si="3"/>
        <v/>
      </c>
      <c r="U7" s="5">
        <f t="shared" si="4"/>
        <v>1</v>
      </c>
      <c r="V7" s="5" t="s">
        <v>131</v>
      </c>
      <c r="W7" s="5">
        <v>7</v>
      </c>
    </row>
    <row r="8" spans="1:23" ht="13.5" customHeight="1" x14ac:dyDescent="0.15">
      <c r="A8" s="266">
        <f>'1-2'!A8</f>
        <v>5</v>
      </c>
      <c r="B8" s="267" t="str">
        <f>'1-2'!B8</f>
        <v>２－（２）</v>
      </c>
      <c r="C8" s="426" t="str">
        <f>'1-2'!C8</f>
        <v>人権教育の推進</v>
      </c>
      <c r="D8" s="209">
        <v>5</v>
      </c>
      <c r="E8" s="268" t="str">
        <f>IF($R8=1,"",VLOOKUP($D8,'1-2'!$D$4:$L$103,2))</f>
        <v/>
      </c>
      <c r="F8" s="268" t="str">
        <f>IF($R8=1,"取消し",VLOOKUP($D8,'1-2'!$D$4:$L$103,3))</f>
        <v>取消し</v>
      </c>
      <c r="G8" s="274">
        <f>IF($R8=1,,VLOOKUP($D8,'1-2'!$D$4:$L$103,4))</f>
        <v>0</v>
      </c>
      <c r="H8" s="275">
        <f>IF($R8=1,,VLOOKUP($D8,'1-2'!$D$4:$L$103,5))</f>
        <v>0</v>
      </c>
      <c r="I8" s="275">
        <f>IF($R8=1,,VLOOKUP($D8,'1-2'!$D$4:$L$103,6))</f>
        <v>0</v>
      </c>
      <c r="J8" s="276">
        <f>IF($R8=1,,VLOOKUP($D8,'1-2'!$D$4:$L$103,7))</f>
        <v>0</v>
      </c>
      <c r="K8" s="271" t="str">
        <f t="shared" si="5"/>
        <v>取消し</v>
      </c>
      <c r="L8" s="272">
        <f>G8</f>
        <v>0</v>
      </c>
      <c r="M8" s="273">
        <f t="shared" si="6"/>
        <v>0</v>
      </c>
      <c r="N8" s="273">
        <f t="shared" si="6"/>
        <v>0</v>
      </c>
      <c r="O8" s="263">
        <f t="shared" si="2"/>
        <v>0</v>
      </c>
      <c r="P8" s="264" t="str">
        <f>IF($R8=1,"",VLOOKUP($D8,'1-2'!$D$4:$L$103,8))</f>
        <v/>
      </c>
      <c r="Q8" s="265" t="str">
        <f>IF($R8=1,"",VLOOKUP($D8,'1-2'!$D$4:$L$103,9))</f>
        <v/>
      </c>
      <c r="R8" s="24">
        <f>IF(ISNA(MATCH($D8,'随時②-2'!$D$4:$D$18,0)),0,1)</f>
        <v>1</v>
      </c>
      <c r="S8" s="61" t="str">
        <f t="shared" si="1"/>
        <v/>
      </c>
      <c r="T8" s="61" t="str">
        <f t="shared" si="3"/>
        <v/>
      </c>
      <c r="U8" s="5" t="e">
        <f t="shared" si="4"/>
        <v>#N/A</v>
      </c>
      <c r="V8" s="5" t="s">
        <v>132</v>
      </c>
      <c r="W8" s="5">
        <v>3</v>
      </c>
    </row>
    <row r="9" spans="1:23" ht="13.5" customHeight="1" x14ac:dyDescent="0.15">
      <c r="A9" s="266">
        <f>'1-2'!A9</f>
        <v>1</v>
      </c>
      <c r="B9" s="267" t="str">
        <f>'1-2'!B9</f>
        <v>１－（１）</v>
      </c>
      <c r="C9" s="426" t="str">
        <f>'1-2'!C9</f>
        <v>生徒の自主的活動の活性化</v>
      </c>
      <c r="D9" s="209">
        <v>6</v>
      </c>
      <c r="E9" s="268" t="str">
        <f>IF($R9=1,"",VLOOKUP($D9,'1-2'!$D$4:$L$103,2))</f>
        <v/>
      </c>
      <c r="F9" s="268" t="str">
        <f>IF($R9=1,"取消し",VLOOKUP($D9,'1-2'!$D$4:$L$103,3))</f>
        <v>取消し</v>
      </c>
      <c r="G9" s="274">
        <f>IF($R9=1,,VLOOKUP($D9,'1-2'!$D$4:$L$103,4))</f>
        <v>0</v>
      </c>
      <c r="H9" s="275">
        <f>IF($R9=1,,VLOOKUP($D9,'1-2'!$D$4:$L$103,5))</f>
        <v>0</v>
      </c>
      <c r="I9" s="275">
        <f>IF($R9=1,,VLOOKUP($D9,'1-2'!$D$4:$L$103,6))</f>
        <v>0</v>
      </c>
      <c r="J9" s="276">
        <f>IF($R9=1,,VLOOKUP($D9,'1-2'!$D$4:$L$103,7))</f>
        <v>0</v>
      </c>
      <c r="K9" s="271" t="str">
        <f t="shared" si="5"/>
        <v>取消し</v>
      </c>
      <c r="L9" s="272">
        <f>G9</f>
        <v>0</v>
      </c>
      <c r="M9" s="273">
        <f t="shared" si="6"/>
        <v>0</v>
      </c>
      <c r="N9" s="273">
        <f t="shared" si="6"/>
        <v>0</v>
      </c>
      <c r="O9" s="263">
        <f t="shared" si="2"/>
        <v>0</v>
      </c>
      <c r="P9" s="264" t="str">
        <f>IF($R9=1,"",VLOOKUP($D9,'1-2'!$D$4:$L$103,8))</f>
        <v/>
      </c>
      <c r="Q9" s="265" t="str">
        <f>IF($R9=1,"",VLOOKUP($D9,'1-2'!$D$4:$L$103,9))</f>
        <v/>
      </c>
      <c r="R9" s="24">
        <f>IF(ISNA(MATCH($D9,'随時②-2'!$D$4:$D$18,0)),0,1)</f>
        <v>1</v>
      </c>
      <c r="S9" s="61" t="str">
        <f t="shared" si="1"/>
        <v/>
      </c>
      <c r="T9" s="61" t="str">
        <f t="shared" si="3"/>
        <v/>
      </c>
      <c r="U9" s="5" t="e">
        <f t="shared" si="4"/>
        <v>#N/A</v>
      </c>
      <c r="V9" s="5" t="s">
        <v>133</v>
      </c>
      <c r="W9" s="5">
        <v>8</v>
      </c>
    </row>
    <row r="10" spans="1:23" ht="13.5" customHeight="1" x14ac:dyDescent="0.15">
      <c r="A10" s="266">
        <f>'1-2'!A10</f>
        <v>6</v>
      </c>
      <c r="B10" s="267" t="str">
        <f>'1-2'!B10</f>
        <v>３－（１）</v>
      </c>
      <c r="C10" s="426" t="str">
        <f>'1-2'!C10</f>
        <v>教員の資質向上･研究授業等の推進</v>
      </c>
      <c r="D10" s="209">
        <v>7</v>
      </c>
      <c r="E10" s="268" t="str">
        <f>IF($R10=1,"",VLOOKUP($D10,'1-2'!$D$4:$L$103,2))</f>
        <v>旅費</v>
      </c>
      <c r="F10" s="268" t="str">
        <f>IF($R10=1,"取消し",VLOOKUP($D10,'1-2'!$D$4:$L$103,3))</f>
        <v>（全）全国工業高等学校長協会大会旅費</v>
      </c>
      <c r="G10" s="274">
        <f>IF($R10=1,,VLOOKUP($D10,'1-2'!$D$4:$L$103,4))</f>
        <v>13000</v>
      </c>
      <c r="H10" s="275">
        <f>IF($R10=1,,VLOOKUP($D10,'1-2'!$D$4:$L$103,5))</f>
        <v>1</v>
      </c>
      <c r="I10" s="275">
        <f>IF($R10=1,,VLOOKUP($D10,'1-2'!$D$4:$L$103,6))</f>
        <v>1</v>
      </c>
      <c r="J10" s="276">
        <f>IF($R10=1,,VLOOKUP($D10,'1-2'!$D$4:$L$103,7))</f>
        <v>13000</v>
      </c>
      <c r="K10" s="271" t="str">
        <f t="shared" si="5"/>
        <v>（全）全国工業高等学校長協会大会旅費</v>
      </c>
      <c r="L10" s="272">
        <v>12240</v>
      </c>
      <c r="M10" s="273">
        <f t="shared" si="6"/>
        <v>1</v>
      </c>
      <c r="N10" s="273">
        <f t="shared" si="6"/>
        <v>1</v>
      </c>
      <c r="O10" s="263">
        <f t="shared" si="2"/>
        <v>12240</v>
      </c>
      <c r="P10" s="264">
        <f>IF($R10=1,"",VLOOKUP($D10,'1-2'!$D$4:$L$103,8))</f>
        <v>0</v>
      </c>
      <c r="Q10" s="265" t="str">
        <f>IF($R10=1,"",VLOOKUP($D10,'1-2'!$D$4:$L$103,9))</f>
        <v>岡山市</v>
      </c>
      <c r="R10" s="24">
        <f>IF(ISNA(MATCH($D10,'随時②-2'!$D$4:$D$18,0)),0,1)</f>
        <v>0</v>
      </c>
      <c r="S10" s="61" t="str">
        <f t="shared" si="1"/>
        <v/>
      </c>
      <c r="T10" s="61" t="str">
        <f t="shared" si="3"/>
        <v/>
      </c>
      <c r="U10" s="5">
        <f t="shared" si="4"/>
        <v>2</v>
      </c>
      <c r="V10" s="5" t="s">
        <v>137</v>
      </c>
      <c r="W10" s="5">
        <v>9</v>
      </c>
    </row>
    <row r="11" spans="1:23" ht="13.5" customHeight="1" x14ac:dyDescent="0.15">
      <c r="A11" s="266">
        <f>'1-2'!A11</f>
        <v>6</v>
      </c>
      <c r="B11" s="267" t="str">
        <f>'1-2'!B11</f>
        <v>３－（１）</v>
      </c>
      <c r="C11" s="426" t="str">
        <f>'1-2'!C11</f>
        <v>教員の資質向上･研究授業等の推進</v>
      </c>
      <c r="D11" s="209">
        <v>8</v>
      </c>
      <c r="E11" s="268" t="str">
        <f>IF($R11=1,"",VLOOKUP($D11,'1-2'!$D$4:$L$103,2))</f>
        <v>旅費</v>
      </c>
      <c r="F11" s="268" t="str">
        <f>IF($R11=1,"取消し",VLOOKUP($D11,'1-2'!$D$4:$L$103,3))</f>
        <v>（全）電気教育研究会近遠地見学会</v>
      </c>
      <c r="G11" s="274">
        <f>IF($R11=1,,VLOOKUP($D11,'1-2'!$D$4:$L$103,4))</f>
        <v>10000</v>
      </c>
      <c r="H11" s="275">
        <f>IF($R11=1,,VLOOKUP($D11,'1-2'!$D$4:$L$103,5))</f>
        <v>1</v>
      </c>
      <c r="I11" s="275">
        <f>IF($R11=1,,VLOOKUP($D11,'1-2'!$D$4:$L$103,6))</f>
        <v>1</v>
      </c>
      <c r="J11" s="276">
        <f>IF($R11=1,,VLOOKUP($D11,'1-2'!$D$4:$L$103,7))</f>
        <v>10000</v>
      </c>
      <c r="K11" s="271" t="str">
        <f t="shared" si="5"/>
        <v>（全）電気教育研究会近遠地見学会</v>
      </c>
      <c r="L11" s="272">
        <v>0</v>
      </c>
      <c r="M11" s="273">
        <f t="shared" ref="M11:M74" si="7">H11</f>
        <v>1</v>
      </c>
      <c r="N11" s="273">
        <f t="shared" ref="N11:N74" si="8">I11</f>
        <v>1</v>
      </c>
      <c r="O11" s="263">
        <f t="shared" si="2"/>
        <v>0</v>
      </c>
      <c r="P11" s="264">
        <f>IF($R11=1,"",VLOOKUP($D11,'1-2'!$D$4:$L$103,8))</f>
        <v>0</v>
      </c>
      <c r="Q11" s="265" t="s">
        <v>377</v>
      </c>
      <c r="R11" s="24">
        <f>IF(ISNA(MATCH($D11,'随時②-2'!$D$4:$D$18,0)),0,1)</f>
        <v>0</v>
      </c>
      <c r="S11" s="61" t="str">
        <f t="shared" si="1"/>
        <v/>
      </c>
      <c r="T11" s="61" t="str">
        <f t="shared" si="3"/>
        <v/>
      </c>
      <c r="U11" s="5">
        <f t="shared" si="4"/>
        <v>2</v>
      </c>
      <c r="V11" s="5" t="s">
        <v>134</v>
      </c>
      <c r="W11" s="5">
        <v>1</v>
      </c>
    </row>
    <row r="12" spans="1:23" ht="13.5" customHeight="1" x14ac:dyDescent="0.15">
      <c r="A12" s="266">
        <f>'1-2'!A12</f>
        <v>2</v>
      </c>
      <c r="B12" s="267" t="str">
        <f>'1-2'!B12</f>
        <v>１－（１）</v>
      </c>
      <c r="C12" s="426" t="str">
        <f>'1-2'!C12</f>
        <v>生徒の自主的活動の活性化</v>
      </c>
      <c r="D12" s="209">
        <v>9</v>
      </c>
      <c r="E12" s="268" t="str">
        <f>IF($R12=1,"",VLOOKUP($D12,'1-2'!$D$4:$L$103,2))</f>
        <v>旅費</v>
      </c>
      <c r="F12" s="268" t="str">
        <f>IF($R12=1,"取消し",VLOOKUP($D12,'1-2'!$D$4:$L$103,3))</f>
        <v>（全）修学旅行下見</v>
      </c>
      <c r="G12" s="274">
        <f>IF($R12=1,,VLOOKUP($D12,'1-2'!$D$4:$L$103,4))</f>
        <v>150000</v>
      </c>
      <c r="H12" s="275">
        <f>IF($R12=1,,VLOOKUP($D12,'1-2'!$D$4:$L$103,5))</f>
        <v>1</v>
      </c>
      <c r="I12" s="275">
        <f>IF($R12=1,,VLOOKUP($D12,'1-2'!$D$4:$L$103,6))</f>
        <v>1</v>
      </c>
      <c r="J12" s="276">
        <f>IF($R12=1,,VLOOKUP($D12,'1-2'!$D$4:$L$103,7))</f>
        <v>150000</v>
      </c>
      <c r="K12" s="271" t="str">
        <f t="shared" si="5"/>
        <v>（全）修学旅行下見</v>
      </c>
      <c r="L12" s="272">
        <v>0</v>
      </c>
      <c r="M12" s="273">
        <f t="shared" si="7"/>
        <v>1</v>
      </c>
      <c r="N12" s="273">
        <f t="shared" si="8"/>
        <v>1</v>
      </c>
      <c r="O12" s="263">
        <f t="shared" si="2"/>
        <v>0</v>
      </c>
      <c r="P12" s="264">
        <f>IF($R12=1,"",VLOOKUP($D12,'1-2'!$D$4:$L$103,8))</f>
        <v>0</v>
      </c>
      <c r="Q12" s="265">
        <f>IF($R12=1,"",VLOOKUP($D12,'1-2'!$D$4:$L$103,9))</f>
        <v>0</v>
      </c>
      <c r="R12" s="24">
        <f>IF(ISNA(MATCH($D12,'随時②-2'!$D$4:$D$18,0)),0,1)</f>
        <v>0</v>
      </c>
      <c r="S12" s="61" t="str">
        <f t="shared" si="1"/>
        <v/>
      </c>
      <c r="T12" s="61" t="str">
        <f t="shared" si="3"/>
        <v/>
      </c>
      <c r="U12" s="5">
        <f t="shared" si="4"/>
        <v>2</v>
      </c>
      <c r="V12" s="5" t="s">
        <v>135</v>
      </c>
      <c r="W12" s="5">
        <v>5</v>
      </c>
    </row>
    <row r="13" spans="1:23" ht="13.5" customHeight="1" x14ac:dyDescent="0.15">
      <c r="A13" s="266">
        <f>'1-2'!A13</f>
        <v>6</v>
      </c>
      <c r="B13" s="267" t="str">
        <f>'1-2'!B13</f>
        <v>３－（１）</v>
      </c>
      <c r="C13" s="426" t="str">
        <f>'1-2'!C13</f>
        <v>教員の資質向上･研究授業等の推進</v>
      </c>
      <c r="D13" s="209">
        <v>10</v>
      </c>
      <c r="E13" s="268" t="str">
        <f>IF($R13=1,"",VLOOKUP($D13,'1-2'!$D$4:$L$103,2))</f>
        <v>消耗需用費</v>
      </c>
      <c r="F13" s="268" t="str">
        <f>IF($R13=1,"取消し",VLOOKUP($D13,'1-2'!$D$4:$L$103,3))</f>
        <v>（全）西日本工高建築連盟総会資料代</v>
      </c>
      <c r="G13" s="274">
        <f>IF($R13=1,,VLOOKUP($D13,'1-2'!$D$4:$L$103,4))</f>
        <v>1000</v>
      </c>
      <c r="H13" s="275">
        <f>IF($R13=1,,VLOOKUP($D13,'1-2'!$D$4:$L$103,5))</f>
        <v>1</v>
      </c>
      <c r="I13" s="275">
        <f>IF($R13=1,,VLOOKUP($D13,'1-2'!$D$4:$L$103,6))</f>
        <v>1</v>
      </c>
      <c r="J13" s="276">
        <f>IF($R13=1,,VLOOKUP($D13,'1-2'!$D$4:$L$103,7))</f>
        <v>1000</v>
      </c>
      <c r="K13" s="271" t="str">
        <f t="shared" si="5"/>
        <v>（全）西日本工高建築連盟総会資料代</v>
      </c>
      <c r="L13" s="272">
        <v>0</v>
      </c>
      <c r="M13" s="273">
        <f t="shared" si="7"/>
        <v>1</v>
      </c>
      <c r="N13" s="273">
        <f t="shared" si="8"/>
        <v>1</v>
      </c>
      <c r="O13" s="263">
        <f t="shared" si="2"/>
        <v>0</v>
      </c>
      <c r="P13" s="264">
        <f>IF($R13=1,"",VLOOKUP($D13,'1-2'!$D$4:$L$103,8))</f>
        <v>0</v>
      </c>
      <c r="Q13" s="265" t="s">
        <v>375</v>
      </c>
      <c r="R13" s="24">
        <f>IF(ISNA(MATCH($D13,'随時②-2'!$D$4:$D$18,0)),0,1)</f>
        <v>0</v>
      </c>
      <c r="S13" s="61" t="str">
        <f t="shared" si="1"/>
        <v/>
      </c>
      <c r="T13" s="61" t="str">
        <f t="shared" si="3"/>
        <v/>
      </c>
      <c r="U13" s="5">
        <f t="shared" si="4"/>
        <v>7</v>
      </c>
      <c r="V13" s="5" t="s">
        <v>136</v>
      </c>
      <c r="W13" s="5">
        <v>2</v>
      </c>
    </row>
    <row r="14" spans="1:23" ht="13.5" customHeight="1" x14ac:dyDescent="0.15">
      <c r="A14" s="266">
        <f>'1-2'!A14</f>
        <v>6</v>
      </c>
      <c r="B14" s="267" t="str">
        <f>'1-2'!B14</f>
        <v>３－（１）</v>
      </c>
      <c r="C14" s="426" t="str">
        <f>'1-2'!C14</f>
        <v>教員の資質向上･研究授業等の推進</v>
      </c>
      <c r="D14" s="209">
        <v>11</v>
      </c>
      <c r="E14" s="268" t="str">
        <f>IF($R14=1,"",VLOOKUP($D14,'1-2'!$D$4:$L$103,2))</f>
        <v>消耗需用費</v>
      </c>
      <c r="F14" s="268" t="str">
        <f>IF($R14=1,"取消し",VLOOKUP($D14,'1-2'!$D$4:$L$103,3))</f>
        <v>（全）近畿工業高等学校長協会総会資料代</v>
      </c>
      <c r="G14" s="274">
        <f>IF($R14=1,,VLOOKUP($D14,'1-2'!$D$4:$L$103,4))</f>
        <v>2000</v>
      </c>
      <c r="H14" s="275">
        <f>IF($R14=1,,VLOOKUP($D14,'1-2'!$D$4:$L$103,5))</f>
        <v>1</v>
      </c>
      <c r="I14" s="275">
        <f>IF($R14=1,,VLOOKUP($D14,'1-2'!$D$4:$L$103,6))</f>
        <v>1</v>
      </c>
      <c r="J14" s="276">
        <f>IF($R14=1,,VLOOKUP($D14,'1-2'!$D$4:$L$103,7))</f>
        <v>2000</v>
      </c>
      <c r="K14" s="271" t="str">
        <f t="shared" si="5"/>
        <v>（全）近畿工業高等学校長協会総会資料代</v>
      </c>
      <c r="L14" s="272">
        <f t="shared" ref="L14:L74" si="9">G14</f>
        <v>2000</v>
      </c>
      <c r="M14" s="273">
        <f t="shared" si="7"/>
        <v>1</v>
      </c>
      <c r="N14" s="273">
        <f t="shared" si="8"/>
        <v>1</v>
      </c>
      <c r="O14" s="263">
        <f t="shared" si="2"/>
        <v>2000</v>
      </c>
      <c r="P14" s="264">
        <f>IF($R14=1,"",VLOOKUP($D14,'1-2'!$D$4:$L$103,8))</f>
        <v>0</v>
      </c>
      <c r="Q14" s="265">
        <f>IF($R14=1,"",VLOOKUP($D14,'1-2'!$D$4:$L$103,9))</f>
        <v>0</v>
      </c>
      <c r="R14" s="24">
        <f>IF(ISNA(MATCH($D14,'随時②-2'!$D$4:$D$18,0)),0,1)</f>
        <v>0</v>
      </c>
      <c r="S14" s="61" t="str">
        <f t="shared" si="1"/>
        <v/>
      </c>
      <c r="T14" s="61" t="str">
        <f t="shared" si="3"/>
        <v/>
      </c>
      <c r="U14" s="5">
        <f t="shared" si="4"/>
        <v>7</v>
      </c>
    </row>
    <row r="15" spans="1:23" ht="13.5" customHeight="1" x14ac:dyDescent="0.15">
      <c r="A15" s="266">
        <f>'1-2'!A15</f>
        <v>6</v>
      </c>
      <c r="B15" s="267" t="str">
        <f>'1-2'!B15</f>
        <v>３－（１）</v>
      </c>
      <c r="C15" s="426" t="str">
        <f>'1-2'!C15</f>
        <v>教員の資質向上･研究授業等の推進</v>
      </c>
      <c r="D15" s="209">
        <v>12</v>
      </c>
      <c r="E15" s="268" t="str">
        <f>IF($R15=1,"",VLOOKUP($D15,'1-2'!$D$4:$L$103,2))</f>
        <v>消耗需用費</v>
      </c>
      <c r="F15" s="268" t="str">
        <f>IF($R15=1,"取消し",VLOOKUP($D15,'1-2'!$D$4:$L$103,3))</f>
        <v>（全）全国グラフィックアーツ教育研究大会資料代</v>
      </c>
      <c r="G15" s="274">
        <f>IF($R15=1,,VLOOKUP($D15,'1-2'!$D$4:$L$103,4))</f>
        <v>3000</v>
      </c>
      <c r="H15" s="275">
        <f>IF($R15=1,,VLOOKUP($D15,'1-2'!$D$4:$L$103,5))</f>
        <v>1</v>
      </c>
      <c r="I15" s="275">
        <f>IF($R15=1,,VLOOKUP($D15,'1-2'!$D$4:$L$103,6))</f>
        <v>1</v>
      </c>
      <c r="J15" s="276">
        <f>IF($R15=1,,VLOOKUP($D15,'1-2'!$D$4:$L$103,7))</f>
        <v>3000</v>
      </c>
      <c r="K15" s="271" t="str">
        <f t="shared" si="5"/>
        <v>（全）全国グラフィックアーツ教育研究大会資料代</v>
      </c>
      <c r="L15" s="272">
        <v>3000</v>
      </c>
      <c r="M15" s="273">
        <f t="shared" si="7"/>
        <v>1</v>
      </c>
      <c r="N15" s="273">
        <f t="shared" si="8"/>
        <v>1</v>
      </c>
      <c r="O15" s="263">
        <f t="shared" si="2"/>
        <v>3000</v>
      </c>
      <c r="P15" s="264">
        <f>IF($R15=1,"",VLOOKUP($D15,'1-2'!$D$4:$L$103,8))</f>
        <v>0</v>
      </c>
      <c r="Q15" s="265">
        <f>IF($R15=1,"",VLOOKUP($D15,'1-2'!$D$4:$L$103,9))</f>
        <v>0</v>
      </c>
      <c r="R15" s="24">
        <f>IF(ISNA(MATCH($D15,'随時②-2'!$D$4:$D$18,0)),0,1)</f>
        <v>0</v>
      </c>
      <c r="S15" s="61" t="str">
        <f t="shared" si="1"/>
        <v/>
      </c>
      <c r="T15" s="61" t="str">
        <f t="shared" si="3"/>
        <v/>
      </c>
      <c r="U15" s="5">
        <f t="shared" si="4"/>
        <v>7</v>
      </c>
    </row>
    <row r="16" spans="1:23" ht="13.5" customHeight="1" x14ac:dyDescent="0.15">
      <c r="A16" s="266">
        <f>'1-2'!A16</f>
        <v>6</v>
      </c>
      <c r="B16" s="267" t="str">
        <f>'1-2'!B16</f>
        <v>３－（１）</v>
      </c>
      <c r="C16" s="426" t="str">
        <f>'1-2'!C16</f>
        <v>教員の資質向上･研究授業等の推進</v>
      </c>
      <c r="D16" s="209">
        <v>13</v>
      </c>
      <c r="E16" s="268" t="str">
        <f>IF($R16=1,"",VLOOKUP($D16,'1-2'!$D$4:$L$103,2))</f>
        <v>消耗需用費</v>
      </c>
      <c r="F16" s="268" t="str">
        <f>IF($R16=1,"取消し",VLOOKUP($D16,'1-2'!$D$4:$L$103,3))</f>
        <v>（全）全国工業高等学校長協会第68回研究協議会佐賀大会資料代</v>
      </c>
      <c r="G16" s="274">
        <f>IF($R16=1,,VLOOKUP($D16,'1-2'!$D$4:$L$103,4))</f>
        <v>2000</v>
      </c>
      <c r="H16" s="275">
        <f>IF($R16=1,,VLOOKUP($D16,'1-2'!$D$4:$L$103,5))</f>
        <v>1</v>
      </c>
      <c r="I16" s="275">
        <f>IF($R16=1,,VLOOKUP($D16,'1-2'!$D$4:$L$103,6))</f>
        <v>1</v>
      </c>
      <c r="J16" s="276">
        <f>IF($R16=1,,VLOOKUP($D16,'1-2'!$D$4:$L$103,7))</f>
        <v>2000</v>
      </c>
      <c r="K16" s="271" t="str">
        <f t="shared" si="5"/>
        <v>（全）全国工業高等学校長協会第68回研究協議会佐賀大会資料代</v>
      </c>
      <c r="L16" s="272">
        <v>0</v>
      </c>
      <c r="M16" s="273">
        <f t="shared" si="7"/>
        <v>1</v>
      </c>
      <c r="N16" s="273">
        <f t="shared" si="8"/>
        <v>1</v>
      </c>
      <c r="O16" s="263">
        <f t="shared" si="2"/>
        <v>0</v>
      </c>
      <c r="P16" s="264">
        <f>IF($R16=1,"",VLOOKUP($D16,'1-2'!$D$4:$L$103,8))</f>
        <v>0</v>
      </c>
      <c r="Q16" s="265" t="s">
        <v>376</v>
      </c>
      <c r="R16" s="24">
        <f>IF(ISNA(MATCH($D16,'随時②-2'!$D$4:$D$18,0)),0,1)</f>
        <v>0</v>
      </c>
      <c r="S16" s="61" t="str">
        <f t="shared" si="1"/>
        <v/>
      </c>
      <c r="T16" s="61" t="str">
        <f t="shared" si="3"/>
        <v/>
      </c>
      <c r="U16" s="5">
        <f t="shared" si="4"/>
        <v>7</v>
      </c>
    </row>
    <row r="17" spans="1:21" ht="13.5" customHeight="1" x14ac:dyDescent="0.15">
      <c r="A17" s="266">
        <f>'1-2'!A17</f>
        <v>1</v>
      </c>
      <c r="B17" s="267" t="str">
        <f>'1-2'!B17</f>
        <v>１－（１）</v>
      </c>
      <c r="C17" s="426" t="str">
        <f>'1-2'!C17</f>
        <v>生徒の自主的活動の活性化</v>
      </c>
      <c r="D17" s="209">
        <v>14</v>
      </c>
      <c r="E17" s="268" t="str">
        <f>IF($R17=1,"",VLOOKUP($D17,'1-2'!$D$4:$L$103,2))</f>
        <v>消耗需用費</v>
      </c>
      <c r="F17" s="268" t="str">
        <f>IF($R17=1,"取消し",VLOOKUP($D17,'1-2'!$D$4:$L$103,3))</f>
        <v>（全）課題研究合同発表会材料費</v>
      </c>
      <c r="G17" s="274">
        <f>IF($R17=1,,VLOOKUP($D17,'1-2'!$D$4:$L$103,4))</f>
        <v>10000</v>
      </c>
      <c r="H17" s="275">
        <f>IF($R17=1,,VLOOKUP($D17,'1-2'!$D$4:$L$103,5))</f>
        <v>1</v>
      </c>
      <c r="I17" s="275">
        <f>IF($R17=1,,VLOOKUP($D17,'1-2'!$D$4:$L$103,6))</f>
        <v>1</v>
      </c>
      <c r="J17" s="276">
        <f>IF($R17=1,,VLOOKUP($D17,'1-2'!$D$4:$L$103,7))</f>
        <v>10000</v>
      </c>
      <c r="K17" s="271" t="str">
        <f t="shared" si="5"/>
        <v>（全）課題研究合同発表会材料費</v>
      </c>
      <c r="L17" s="272">
        <v>42350</v>
      </c>
      <c r="M17" s="273">
        <f t="shared" si="7"/>
        <v>1</v>
      </c>
      <c r="N17" s="273">
        <f t="shared" si="8"/>
        <v>1</v>
      </c>
      <c r="O17" s="263">
        <f t="shared" si="2"/>
        <v>42350</v>
      </c>
      <c r="P17" s="264">
        <f>IF($R17=1,"",VLOOKUP($D17,'1-2'!$D$4:$L$103,8))</f>
        <v>0</v>
      </c>
      <c r="Q17" s="265">
        <f>IF($R17=1,"",VLOOKUP($D17,'1-2'!$D$4:$L$103,9))</f>
        <v>0</v>
      </c>
      <c r="R17" s="24">
        <f>IF(ISNA(MATCH($D17,'随時②-2'!$D$4:$D$18,0)),0,1)</f>
        <v>0</v>
      </c>
      <c r="S17" s="61" t="str">
        <f t="shared" si="1"/>
        <v/>
      </c>
      <c r="T17" s="61" t="str">
        <f t="shared" si="3"/>
        <v/>
      </c>
      <c r="U17" s="5">
        <f t="shared" si="4"/>
        <v>7</v>
      </c>
    </row>
    <row r="18" spans="1:21" ht="13.5" customHeight="1" x14ac:dyDescent="0.15">
      <c r="A18" s="266">
        <f>'1-2'!A18</f>
        <v>9</v>
      </c>
      <c r="B18" s="267" t="str">
        <f>'1-2'!B18</f>
        <v>４－（２）</v>
      </c>
      <c r="C18" s="426" t="str">
        <f>'1-2'!C18</f>
        <v>開かれた学校づくり･情報発信</v>
      </c>
      <c r="D18" s="209">
        <v>15</v>
      </c>
      <c r="E18" s="268" t="str">
        <f>IF($R18=1,"",VLOOKUP($D18,'1-2'!$D$4:$L$103,2))</f>
        <v>消耗需用費</v>
      </c>
      <c r="F18" s="268" t="str">
        <f>IF($R18=1,"取消し",VLOOKUP($D18,'1-2'!$D$4:$L$103,3))</f>
        <v>（全）学校案内パンフレット印刷代</v>
      </c>
      <c r="G18" s="274">
        <f>IF($R18=1,,VLOOKUP($D18,'1-2'!$D$4:$L$103,4))</f>
        <v>80000</v>
      </c>
      <c r="H18" s="275">
        <f>IF($R18=1,,VLOOKUP($D18,'1-2'!$D$4:$L$103,5))</f>
        <v>1</v>
      </c>
      <c r="I18" s="275">
        <f>IF($R18=1,,VLOOKUP($D18,'1-2'!$D$4:$L$103,6))</f>
        <v>1</v>
      </c>
      <c r="J18" s="276">
        <f>IF($R18=1,,VLOOKUP($D18,'1-2'!$D$4:$L$103,7))</f>
        <v>80000</v>
      </c>
      <c r="K18" s="271" t="str">
        <f t="shared" si="5"/>
        <v>（全）学校案内パンフレット印刷代</v>
      </c>
      <c r="L18" s="272">
        <v>42240</v>
      </c>
      <c r="M18" s="273">
        <f t="shared" si="7"/>
        <v>1</v>
      </c>
      <c r="N18" s="273">
        <f t="shared" si="8"/>
        <v>1</v>
      </c>
      <c r="O18" s="263">
        <f t="shared" si="2"/>
        <v>42240</v>
      </c>
      <c r="P18" s="264">
        <f>IF($R18=1,"",VLOOKUP($D18,'1-2'!$D$4:$L$103,8))</f>
        <v>0</v>
      </c>
      <c r="Q18" s="265">
        <f>IF($R18=1,"",VLOOKUP($D18,'1-2'!$D$4:$L$103,9))</f>
        <v>0</v>
      </c>
      <c r="R18" s="24">
        <f>IF(ISNA(MATCH($D18,'随時②-2'!$D$4:$D$18,0)),0,1)</f>
        <v>0</v>
      </c>
      <c r="S18" s="61" t="str">
        <f t="shared" si="1"/>
        <v/>
      </c>
      <c r="T18" s="61" t="str">
        <f t="shared" si="3"/>
        <v/>
      </c>
      <c r="U18" s="5">
        <f t="shared" si="4"/>
        <v>7</v>
      </c>
    </row>
    <row r="19" spans="1:21" ht="13.5" customHeight="1" x14ac:dyDescent="0.15">
      <c r="A19" s="266">
        <f>'1-2'!A19</f>
        <v>10</v>
      </c>
      <c r="B19" s="267" t="str">
        <f>'1-2'!B19</f>
        <v>４－（２）</v>
      </c>
      <c r="C19" s="426" t="str">
        <f>'1-2'!C19</f>
        <v>開かれた学校づくり･情報発信</v>
      </c>
      <c r="D19" s="209">
        <v>16</v>
      </c>
      <c r="E19" s="268" t="str">
        <f>IF($R19=1,"",VLOOKUP($D19,'1-2'!$D$4:$L$103,2))</f>
        <v/>
      </c>
      <c r="F19" s="268" t="str">
        <f>IF($R19=1,"取消し",VLOOKUP($D19,'1-2'!$D$4:$L$103,3))</f>
        <v>取消し</v>
      </c>
      <c r="G19" s="274">
        <f>IF($R19=1,,VLOOKUP($D19,'1-2'!$D$4:$L$103,4))</f>
        <v>0</v>
      </c>
      <c r="H19" s="275">
        <f>IF($R19=1,,VLOOKUP($D19,'1-2'!$D$4:$L$103,5))</f>
        <v>0</v>
      </c>
      <c r="I19" s="275">
        <f>IF($R19=1,,VLOOKUP($D19,'1-2'!$D$4:$L$103,6))</f>
        <v>0</v>
      </c>
      <c r="J19" s="276">
        <f>IF($R19=1,,VLOOKUP($D19,'1-2'!$D$4:$L$103,7))</f>
        <v>0</v>
      </c>
      <c r="K19" s="271" t="str">
        <f t="shared" si="5"/>
        <v>取消し</v>
      </c>
      <c r="L19" s="272">
        <f t="shared" si="9"/>
        <v>0</v>
      </c>
      <c r="M19" s="273">
        <f t="shared" si="7"/>
        <v>0</v>
      </c>
      <c r="N19" s="273">
        <f t="shared" si="8"/>
        <v>0</v>
      </c>
      <c r="O19" s="263">
        <f t="shared" si="2"/>
        <v>0</v>
      </c>
      <c r="P19" s="264" t="str">
        <f>IF($R19=1,"",VLOOKUP($D19,'1-2'!$D$4:$L$103,8))</f>
        <v/>
      </c>
      <c r="Q19" s="265" t="str">
        <f>IF($R19=1,"",VLOOKUP($D19,'1-2'!$D$4:$L$103,9))</f>
        <v/>
      </c>
      <c r="R19" s="24">
        <f>IF(ISNA(MATCH($D19,'随時②-2'!$D$4:$D$18,0)),0,1)</f>
        <v>1</v>
      </c>
      <c r="S19" s="61" t="str">
        <f t="shared" si="1"/>
        <v/>
      </c>
      <c r="T19" s="61" t="str">
        <f t="shared" si="3"/>
        <v/>
      </c>
      <c r="U19" s="5" t="e">
        <f t="shared" si="4"/>
        <v>#N/A</v>
      </c>
    </row>
    <row r="20" spans="1:21" ht="13.5" customHeight="1" x14ac:dyDescent="0.15">
      <c r="A20" s="266">
        <f>'1-2'!A20</f>
        <v>9</v>
      </c>
      <c r="B20" s="267" t="str">
        <f>'1-2'!B20</f>
        <v>４－（２）</v>
      </c>
      <c r="C20" s="426" t="str">
        <f>'1-2'!C20</f>
        <v>開かれた学校づくり･情報発信</v>
      </c>
      <c r="D20" s="209">
        <v>17</v>
      </c>
      <c r="E20" s="268" t="str">
        <f>IF($R20=1,"",VLOOKUP($D20,'1-2'!$D$4:$L$103,2))</f>
        <v>消耗需用費</v>
      </c>
      <c r="F20" s="268" t="str">
        <f>IF($R20=1,"取消し",VLOOKUP($D20,'1-2'!$D$4:$L$103,3))</f>
        <v>（全）懸垂幕</v>
      </c>
      <c r="G20" s="274">
        <f>IF($R20=1,,VLOOKUP($D20,'1-2'!$D$4:$L$103,4))</f>
        <v>15000</v>
      </c>
      <c r="H20" s="275">
        <f>IF($R20=1,,VLOOKUP($D20,'1-2'!$D$4:$L$103,5))</f>
        <v>1</v>
      </c>
      <c r="I20" s="275">
        <f>IF($R20=1,,VLOOKUP($D20,'1-2'!$D$4:$L$103,6))</f>
        <v>1</v>
      </c>
      <c r="J20" s="276">
        <f>IF($R20=1,,VLOOKUP($D20,'1-2'!$D$4:$L$103,7))</f>
        <v>15000</v>
      </c>
      <c r="K20" s="271" t="str">
        <f t="shared" si="5"/>
        <v>（全）懸垂幕</v>
      </c>
      <c r="L20" s="272">
        <v>0</v>
      </c>
      <c r="M20" s="273">
        <f t="shared" si="7"/>
        <v>1</v>
      </c>
      <c r="N20" s="273">
        <f t="shared" si="8"/>
        <v>1</v>
      </c>
      <c r="O20" s="263">
        <f t="shared" si="2"/>
        <v>0</v>
      </c>
      <c r="P20" s="264">
        <f>IF($R20=1,"",VLOOKUP($D20,'1-2'!$D$4:$L$103,8))</f>
        <v>0</v>
      </c>
      <c r="Q20" s="265">
        <f>IF($R20=1,"",VLOOKUP($D20,'1-2'!$D$4:$L$103,9))</f>
        <v>0</v>
      </c>
      <c r="R20" s="24">
        <f>IF(ISNA(MATCH($D20,'随時②-2'!$D$4:$D$18,0)),0,1)</f>
        <v>0</v>
      </c>
      <c r="S20" s="61" t="str">
        <f t="shared" si="1"/>
        <v/>
      </c>
      <c r="T20" s="61" t="str">
        <f t="shared" si="3"/>
        <v/>
      </c>
      <c r="U20" s="5">
        <f t="shared" si="4"/>
        <v>7</v>
      </c>
    </row>
    <row r="21" spans="1:21" ht="13.5" customHeight="1" x14ac:dyDescent="0.15">
      <c r="A21" s="266">
        <f>'1-2'!A21</f>
        <v>3</v>
      </c>
      <c r="B21" s="267" t="str">
        <f>'1-2'!B21</f>
        <v>１－（２）</v>
      </c>
      <c r="C21" s="426" t="str">
        <f>'1-2'!C21</f>
        <v>「確かな学力」の育成･基礎学力の向上</v>
      </c>
      <c r="D21" s="209">
        <v>18</v>
      </c>
      <c r="E21" s="268" t="str">
        <f>IF($R21=1,"",VLOOKUP($D21,'1-2'!$D$4:$L$103,2))</f>
        <v>消耗需用費</v>
      </c>
      <c r="F21" s="268" t="str">
        <f>IF($R21=1,"取消し",VLOOKUP($D21,'1-2'!$D$4:$L$103,3))</f>
        <v>（全）ICT関連教材費</v>
      </c>
      <c r="G21" s="274">
        <f>IF($R21=1,,VLOOKUP($D21,'1-2'!$D$4:$L$103,4))</f>
        <v>244000</v>
      </c>
      <c r="H21" s="275">
        <f>IF($R21=1,,VLOOKUP($D21,'1-2'!$D$4:$L$103,5))</f>
        <v>1</v>
      </c>
      <c r="I21" s="275">
        <f>IF($R21=1,,VLOOKUP($D21,'1-2'!$D$4:$L$103,6))</f>
        <v>1</v>
      </c>
      <c r="J21" s="276">
        <f>IF($R21=1,,VLOOKUP($D21,'1-2'!$D$4:$L$103,7))</f>
        <v>244000</v>
      </c>
      <c r="K21" s="271" t="str">
        <f t="shared" si="5"/>
        <v>（全）ICT関連教材費</v>
      </c>
      <c r="L21" s="272">
        <v>143132</v>
      </c>
      <c r="M21" s="273">
        <f t="shared" si="7"/>
        <v>1</v>
      </c>
      <c r="N21" s="273">
        <f t="shared" si="8"/>
        <v>1</v>
      </c>
      <c r="O21" s="263">
        <f t="shared" si="2"/>
        <v>143132</v>
      </c>
      <c r="P21" s="264">
        <f>IF($R21=1,"",VLOOKUP($D21,'1-2'!$D$4:$L$103,8))</f>
        <v>0</v>
      </c>
      <c r="Q21" s="265">
        <f>IF($R21=1,"",VLOOKUP($D21,'1-2'!$D$4:$L$103,9))</f>
        <v>0</v>
      </c>
      <c r="R21" s="24">
        <f>IF(ISNA(MATCH($D21,'随時②-2'!$D$4:$D$18,0)),0,1)</f>
        <v>0</v>
      </c>
      <c r="S21" s="61" t="str">
        <f t="shared" si="1"/>
        <v/>
      </c>
      <c r="T21" s="61" t="str">
        <f t="shared" si="3"/>
        <v/>
      </c>
      <c r="U21" s="5">
        <f t="shared" si="4"/>
        <v>7</v>
      </c>
    </row>
    <row r="22" spans="1:21" ht="13.5" customHeight="1" x14ac:dyDescent="0.15">
      <c r="A22" s="266">
        <f>'1-2'!A22</f>
        <v>10</v>
      </c>
      <c r="B22" s="267" t="str">
        <f>'1-2'!B22</f>
        <v>４－（２）</v>
      </c>
      <c r="C22" s="426" t="str">
        <f>'1-2'!C22</f>
        <v>開かれた学校づくり･情報発信</v>
      </c>
      <c r="D22" s="209">
        <v>19</v>
      </c>
      <c r="E22" s="268" t="str">
        <f>IF($R22=1,"",VLOOKUP($D22,'1-2'!$D$4:$L$103,2))</f>
        <v>役務費</v>
      </c>
      <c r="F22" s="268" t="str">
        <f>IF($R22=1,"取消し",VLOOKUP($D22,'1-2'!$D$4:$L$103,3))</f>
        <v>（全）中学生体験入学参加生徒傷害保険料</v>
      </c>
      <c r="G22" s="274">
        <f>IF($R22=1,,VLOOKUP($D22,'1-2'!$D$4:$L$103,4))</f>
        <v>10000</v>
      </c>
      <c r="H22" s="275">
        <f>IF($R22=1,,VLOOKUP($D22,'1-2'!$D$4:$L$103,5))</f>
        <v>1</v>
      </c>
      <c r="I22" s="275">
        <f>IF($R22=1,,VLOOKUP($D22,'1-2'!$D$4:$L$103,6))</f>
        <v>1</v>
      </c>
      <c r="J22" s="276">
        <f>IF($R22=1,,VLOOKUP($D22,'1-2'!$D$4:$L$103,7))</f>
        <v>10000</v>
      </c>
      <c r="K22" s="271" t="str">
        <f t="shared" si="5"/>
        <v>（全）中学生体験入学参加生徒傷害保険料</v>
      </c>
      <c r="L22" s="272">
        <v>0</v>
      </c>
      <c r="M22" s="273">
        <f t="shared" si="7"/>
        <v>1</v>
      </c>
      <c r="N22" s="273">
        <f t="shared" si="8"/>
        <v>1</v>
      </c>
      <c r="O22" s="263">
        <f t="shared" si="2"/>
        <v>0</v>
      </c>
      <c r="P22" s="264">
        <f>IF($R22=1,"",VLOOKUP($D22,'1-2'!$D$4:$L$103,8))</f>
        <v>0</v>
      </c>
      <c r="Q22" s="265" t="s">
        <v>378</v>
      </c>
      <c r="R22" s="24">
        <f>IF(ISNA(MATCH($D22,'随時②-2'!$D$4:$D$18,0)),0,1)</f>
        <v>0</v>
      </c>
      <c r="S22" s="61" t="str">
        <f t="shared" si="1"/>
        <v/>
      </c>
      <c r="T22" s="61" t="str">
        <f t="shared" si="3"/>
        <v/>
      </c>
      <c r="U22" s="5">
        <f t="shared" si="4"/>
        <v>5</v>
      </c>
    </row>
    <row r="23" spans="1:21" ht="13.5" customHeight="1" x14ac:dyDescent="0.15">
      <c r="A23" s="266">
        <f>'1-2'!A23</f>
        <v>4</v>
      </c>
      <c r="B23" s="267" t="str">
        <f>'1-2'!B23</f>
        <v>２－（１）</v>
      </c>
      <c r="C23" s="426" t="str">
        <f>'1-2'!C23</f>
        <v>キャリア教育･進路指導の推進</v>
      </c>
      <c r="D23" s="209">
        <v>20</v>
      </c>
      <c r="E23" s="268" t="str">
        <f>IF($R23=1,"",VLOOKUP($D23,'1-2'!$D$4:$L$103,2))</f>
        <v>役務費</v>
      </c>
      <c r="F23" s="268" t="str">
        <f>IF($R23=1,"取消し",VLOOKUP($D23,'1-2'!$D$4:$L$103,3))</f>
        <v>（全）離職率調査郵送料金</v>
      </c>
      <c r="G23" s="274">
        <f>IF($R23=1,,VLOOKUP($D23,'1-2'!$D$4:$L$103,4))</f>
        <v>7000</v>
      </c>
      <c r="H23" s="275">
        <f>IF($R23=1,,VLOOKUP($D23,'1-2'!$D$4:$L$103,5))</f>
        <v>1</v>
      </c>
      <c r="I23" s="275">
        <f>IF($R23=1,,VLOOKUP($D23,'1-2'!$D$4:$L$103,6))</f>
        <v>1</v>
      </c>
      <c r="J23" s="276">
        <f>IF($R23=1,,VLOOKUP($D23,'1-2'!$D$4:$L$103,7))</f>
        <v>7000</v>
      </c>
      <c r="K23" s="271" t="str">
        <f t="shared" si="5"/>
        <v>（全）離職率調査郵送料金</v>
      </c>
      <c r="L23" s="272">
        <v>6720</v>
      </c>
      <c r="M23" s="273">
        <f t="shared" si="7"/>
        <v>1</v>
      </c>
      <c r="N23" s="273">
        <f t="shared" si="8"/>
        <v>1</v>
      </c>
      <c r="O23" s="263">
        <f t="shared" si="2"/>
        <v>6720</v>
      </c>
      <c r="P23" s="264">
        <f>IF($R23=1,"",VLOOKUP($D23,'1-2'!$D$4:$L$103,8))</f>
        <v>0</v>
      </c>
      <c r="Q23" s="265">
        <f>IF($R23=1,"",VLOOKUP($D23,'1-2'!$D$4:$L$103,9))</f>
        <v>0</v>
      </c>
      <c r="R23" s="24">
        <f>IF(ISNA(MATCH($D23,'随時②-2'!$D$4:$D$18,0)),0,1)</f>
        <v>0</v>
      </c>
      <c r="S23" s="61" t="str">
        <f t="shared" si="1"/>
        <v/>
      </c>
      <c r="T23" s="61" t="str">
        <f t="shared" si="3"/>
        <v/>
      </c>
      <c r="U23" s="5">
        <f t="shared" si="4"/>
        <v>5</v>
      </c>
    </row>
    <row r="24" spans="1:21" ht="13.5" customHeight="1" x14ac:dyDescent="0.15">
      <c r="A24" s="266">
        <f>'1-2'!A24</f>
        <v>7</v>
      </c>
      <c r="B24" s="267" t="str">
        <f>'1-2'!B24</f>
        <v>３－（１）</v>
      </c>
      <c r="C24" s="426" t="str">
        <f>'1-2'!C24</f>
        <v>教員の資質向上･研究授業等の推進</v>
      </c>
      <c r="D24" s="209">
        <v>21</v>
      </c>
      <c r="E24" s="268" t="str">
        <f>IF($R24=1,"",VLOOKUP($D24,'1-2'!$D$4:$L$103,2))</f>
        <v>委託料</v>
      </c>
      <c r="F24" s="268" t="str">
        <f>IF($R24=1,"取消し",VLOOKUP($D24,'1-2'!$D$4:$L$103,3))</f>
        <v>（全）授業アンケート集計業務委託</v>
      </c>
      <c r="G24" s="274">
        <f>IF($R24=1,,VLOOKUP($D24,'1-2'!$D$4:$L$103,4))</f>
        <v>50000</v>
      </c>
      <c r="H24" s="275">
        <f>IF($R24=1,,VLOOKUP($D24,'1-2'!$D$4:$L$103,5))</f>
        <v>1</v>
      </c>
      <c r="I24" s="275">
        <f>IF($R24=1,,VLOOKUP($D24,'1-2'!$D$4:$L$103,6))</f>
        <v>1</v>
      </c>
      <c r="J24" s="276">
        <f>IF($R24=1,,VLOOKUP($D24,'1-2'!$D$4:$L$103,7))</f>
        <v>50000</v>
      </c>
      <c r="K24" s="271" t="str">
        <f t="shared" si="5"/>
        <v>（全）授業アンケート集計業務委託</v>
      </c>
      <c r="L24" s="272">
        <v>49500</v>
      </c>
      <c r="M24" s="273">
        <f t="shared" si="7"/>
        <v>1</v>
      </c>
      <c r="N24" s="273">
        <f t="shared" si="8"/>
        <v>1</v>
      </c>
      <c r="O24" s="263">
        <f t="shared" si="2"/>
        <v>49500</v>
      </c>
      <c r="P24" s="264">
        <f>IF($R24=1,"",VLOOKUP($D24,'1-2'!$D$4:$L$103,8))</f>
        <v>0</v>
      </c>
      <c r="Q24" s="265">
        <f>IF($R24=1,"",VLOOKUP($D24,'1-2'!$D$4:$L$103,9))</f>
        <v>0</v>
      </c>
      <c r="R24" s="24">
        <f>IF(ISNA(MATCH($D24,'随時②-2'!$D$4:$D$18,0)),0,1)</f>
        <v>0</v>
      </c>
      <c r="S24" s="61" t="str">
        <f t="shared" si="1"/>
        <v/>
      </c>
      <c r="T24" s="61" t="str">
        <f t="shared" si="3"/>
        <v/>
      </c>
      <c r="U24" s="5">
        <f t="shared" si="4"/>
        <v>6</v>
      </c>
    </row>
    <row r="25" spans="1:21" ht="13.5" customHeight="1" x14ac:dyDescent="0.15">
      <c r="A25" s="266">
        <f>'1-2'!A25</f>
        <v>8</v>
      </c>
      <c r="B25" s="267" t="str">
        <f>'1-2'!B25</f>
        <v>４－（１）</v>
      </c>
      <c r="C25" s="426" t="str">
        <f>'1-2'!C25</f>
        <v>地域連携と地域貢献</v>
      </c>
      <c r="D25" s="209">
        <v>22</v>
      </c>
      <c r="E25" s="268" t="str">
        <f>IF($R25=1,"",VLOOKUP($D25,'1-2'!$D$4:$L$103,2))</f>
        <v>消耗需用費</v>
      </c>
      <c r="F25" s="268" t="str">
        <f>IF($R25=1,"取消し",VLOOKUP($D25,'1-2'!$D$4:$L$103,3))</f>
        <v>（全）出前授業材料費</v>
      </c>
      <c r="G25" s="274">
        <f>IF($R25=1,,VLOOKUP($D25,'1-2'!$D$4:$L$103,4))</f>
        <v>15000</v>
      </c>
      <c r="H25" s="275">
        <f>IF($R25=1,,VLOOKUP($D25,'1-2'!$D$4:$L$103,5))</f>
        <v>1</v>
      </c>
      <c r="I25" s="275">
        <f>IF($R25=1,,VLOOKUP($D25,'1-2'!$D$4:$L$103,6))</f>
        <v>1</v>
      </c>
      <c r="J25" s="276">
        <f>IF($R25=1,,VLOOKUP($D25,'1-2'!$D$4:$L$103,7))</f>
        <v>15000</v>
      </c>
      <c r="K25" s="271" t="str">
        <f t="shared" si="5"/>
        <v>（全）出前授業材料費</v>
      </c>
      <c r="L25" s="272">
        <v>15708</v>
      </c>
      <c r="M25" s="273">
        <f t="shared" si="7"/>
        <v>1</v>
      </c>
      <c r="N25" s="273">
        <f t="shared" si="8"/>
        <v>1</v>
      </c>
      <c r="O25" s="263">
        <f t="shared" si="2"/>
        <v>15708</v>
      </c>
      <c r="P25" s="264">
        <f>IF($R25=1,"",VLOOKUP($D25,'1-2'!$D$4:$L$103,8))</f>
        <v>0</v>
      </c>
      <c r="Q25" s="265">
        <f>IF($R25=1,"",VLOOKUP($D25,'1-2'!$D$4:$L$103,9))</f>
        <v>0</v>
      </c>
      <c r="R25" s="24">
        <f>IF(ISNA(MATCH($D25,'随時②-2'!$D$4:$D$18,0)),0,1)</f>
        <v>0</v>
      </c>
      <c r="S25" s="61" t="str">
        <f t="shared" si="1"/>
        <v/>
      </c>
      <c r="T25" s="61" t="str">
        <f t="shared" si="3"/>
        <v/>
      </c>
      <c r="U25" s="5">
        <f t="shared" si="4"/>
        <v>7</v>
      </c>
    </row>
    <row r="26" spans="1:21" ht="13.5" customHeight="1" x14ac:dyDescent="0.15">
      <c r="A26" s="266">
        <f>'1-2'!A26</f>
        <v>6</v>
      </c>
      <c r="B26" s="267" t="str">
        <f>'1-2'!B26</f>
        <v>３－（１）</v>
      </c>
      <c r="C26" s="426" t="str">
        <f>'1-2'!C26</f>
        <v>教員の資質向上･研究授業等の推進</v>
      </c>
      <c r="D26" s="209">
        <v>23</v>
      </c>
      <c r="E26" s="268" t="str">
        <f>IF($R26=1,"",VLOOKUP($D26,'1-2'!$D$4:$L$103,2))</f>
        <v>負担金、補助及び交付金</v>
      </c>
      <c r="F26" s="268" t="str">
        <f>IF($R26=1,"取消し",VLOOKUP($D26,'1-2'!$D$4:$L$103,3))</f>
        <v>（全）全国工業高等学校長協会第68回研究協議会佐賀大会参加費</v>
      </c>
      <c r="G26" s="274">
        <f>IF($R26=1,,VLOOKUP($D26,'1-2'!$D$4:$L$103,4))</f>
        <v>6000</v>
      </c>
      <c r="H26" s="275">
        <f>IF($R26=1,,VLOOKUP($D26,'1-2'!$D$4:$L$103,5))</f>
        <v>1</v>
      </c>
      <c r="I26" s="275">
        <f>IF($R26=1,,VLOOKUP($D26,'1-2'!$D$4:$L$103,6))</f>
        <v>1</v>
      </c>
      <c r="J26" s="276">
        <f>IF($R26=1,,VLOOKUP($D26,'1-2'!$D$4:$L$103,7))</f>
        <v>6000</v>
      </c>
      <c r="K26" s="271" t="str">
        <f t="shared" si="5"/>
        <v>（全）全国工業高等学校長協会第68回研究協議会佐賀大会参加費</v>
      </c>
      <c r="L26" s="272">
        <v>0</v>
      </c>
      <c r="M26" s="273">
        <f t="shared" si="7"/>
        <v>1</v>
      </c>
      <c r="N26" s="273">
        <f t="shared" si="8"/>
        <v>1</v>
      </c>
      <c r="O26" s="263">
        <f t="shared" si="2"/>
        <v>0</v>
      </c>
      <c r="P26" s="264">
        <f>IF($R26=1,"",VLOOKUP($D26,'1-2'!$D$4:$L$103,8))</f>
        <v>0</v>
      </c>
      <c r="Q26" s="265">
        <f>IF($R26=1,"",VLOOKUP($D26,'1-2'!$D$4:$L$103,9))</f>
        <v>0</v>
      </c>
      <c r="R26" s="24">
        <f>IF(ISNA(MATCH($D26,'随時②-2'!$D$4:$D$18,0)),0,1)</f>
        <v>0</v>
      </c>
      <c r="S26" s="61" t="str">
        <f t="shared" si="1"/>
        <v/>
      </c>
      <c r="T26" s="61" t="str">
        <f t="shared" si="3"/>
        <v/>
      </c>
      <c r="U26" s="5">
        <f t="shared" si="4"/>
        <v>9</v>
      </c>
    </row>
    <row r="27" spans="1:21" ht="13.5" customHeight="1" x14ac:dyDescent="0.15">
      <c r="A27" s="266">
        <f>'1-2'!A27</f>
        <v>6</v>
      </c>
      <c r="B27" s="267" t="str">
        <f>'1-2'!B27</f>
        <v>３－（１）</v>
      </c>
      <c r="C27" s="426" t="str">
        <f>'1-2'!C27</f>
        <v>教員の資質向上･研究授業等の推進</v>
      </c>
      <c r="D27" s="209">
        <v>24</v>
      </c>
      <c r="E27" s="268" t="str">
        <f>IF($R27=1,"",VLOOKUP($D27,'1-2'!$D$4:$L$103,2))</f>
        <v>負担金、補助及び交付金</v>
      </c>
      <c r="F27" s="268" t="str">
        <f>IF($R27=1,"取消し",VLOOKUP($D27,'1-2'!$D$4:$L$103,3))</f>
        <v>（全）全国グラフィックアーツ教育研究大会参加費</v>
      </c>
      <c r="G27" s="274">
        <f>IF($R27=1,,VLOOKUP($D27,'1-2'!$D$4:$L$103,4))</f>
        <v>5000</v>
      </c>
      <c r="H27" s="275">
        <f>IF($R27=1,,VLOOKUP($D27,'1-2'!$D$4:$L$103,5))</f>
        <v>1</v>
      </c>
      <c r="I27" s="275">
        <f>IF($R27=1,,VLOOKUP($D27,'1-2'!$D$4:$L$103,6))</f>
        <v>1</v>
      </c>
      <c r="J27" s="276">
        <f>IF($R27=1,,VLOOKUP($D27,'1-2'!$D$4:$L$103,7))</f>
        <v>5000</v>
      </c>
      <c r="K27" s="271" t="str">
        <f t="shared" si="5"/>
        <v>（全）全国グラフィックアーツ教育研究大会参加費</v>
      </c>
      <c r="L27" s="272">
        <v>0</v>
      </c>
      <c r="M27" s="273">
        <f t="shared" si="7"/>
        <v>1</v>
      </c>
      <c r="N27" s="273">
        <f t="shared" si="8"/>
        <v>1</v>
      </c>
      <c r="O27" s="263">
        <f t="shared" si="2"/>
        <v>0</v>
      </c>
      <c r="P27" s="264">
        <f>IF($R27=1,"",VLOOKUP($D27,'1-2'!$D$4:$L$103,8))</f>
        <v>0</v>
      </c>
      <c r="Q27" s="265">
        <f>IF($R27=1,"",VLOOKUP($D27,'1-2'!$D$4:$L$103,9))</f>
        <v>0</v>
      </c>
      <c r="R27" s="24">
        <f>IF(ISNA(MATCH($D27,'随時②-2'!$D$4:$D$18,0)),0,1)</f>
        <v>0</v>
      </c>
      <c r="S27" s="61" t="str">
        <f t="shared" si="1"/>
        <v/>
      </c>
      <c r="T27" s="61" t="str">
        <f t="shared" si="3"/>
        <v/>
      </c>
      <c r="U27" s="5">
        <f t="shared" si="4"/>
        <v>9</v>
      </c>
    </row>
    <row r="28" spans="1:21" ht="13.5" customHeight="1" x14ac:dyDescent="0.15">
      <c r="A28" s="266">
        <f>'1-2'!A28</f>
        <v>1</v>
      </c>
      <c r="B28" s="267" t="str">
        <f>'1-2'!B28</f>
        <v>１－（１）</v>
      </c>
      <c r="C28" s="426" t="str">
        <f>'1-2'!C28</f>
        <v>生徒の自主的活動の活性化</v>
      </c>
      <c r="D28" s="209">
        <v>25</v>
      </c>
      <c r="E28" s="268" t="str">
        <f>IF($R28=1,"",VLOOKUP($D28,'1-2'!$D$4:$L$103,2))</f>
        <v>負担金、補助及び交付金</v>
      </c>
      <c r="F28" s="268" t="str">
        <f>IF($R28=1,"取消し",VLOOKUP($D28,'1-2'!$D$4:$L$103,3))</f>
        <v>（全）産業教育フェア学校分担金</v>
      </c>
      <c r="G28" s="274">
        <f>IF($R28=1,,VLOOKUP($D28,'1-2'!$D$4:$L$103,4))</f>
        <v>12000</v>
      </c>
      <c r="H28" s="275">
        <f>IF($R28=1,,VLOOKUP($D28,'1-2'!$D$4:$L$103,5))</f>
        <v>1</v>
      </c>
      <c r="I28" s="275">
        <f>IF($R28=1,,VLOOKUP($D28,'1-2'!$D$4:$L$103,6))</f>
        <v>1</v>
      </c>
      <c r="J28" s="276">
        <f>IF($R28=1,,VLOOKUP($D28,'1-2'!$D$4:$L$103,7))</f>
        <v>12000</v>
      </c>
      <c r="K28" s="271" t="str">
        <f t="shared" si="5"/>
        <v>（全）産業教育フェア学校分担金</v>
      </c>
      <c r="L28" s="272">
        <v>0</v>
      </c>
      <c r="M28" s="273">
        <f t="shared" si="7"/>
        <v>1</v>
      </c>
      <c r="N28" s="273">
        <f t="shared" si="8"/>
        <v>1</v>
      </c>
      <c r="O28" s="263">
        <f t="shared" si="2"/>
        <v>0</v>
      </c>
      <c r="P28" s="264">
        <f>IF($R28=1,"",VLOOKUP($D28,'1-2'!$D$4:$L$103,8))</f>
        <v>0</v>
      </c>
      <c r="Q28" s="265">
        <f>IF($R28=1,"",VLOOKUP($D28,'1-2'!$D$4:$L$103,9))</f>
        <v>0</v>
      </c>
      <c r="R28" s="24">
        <f>IF(ISNA(MATCH($D28,'随時②-2'!$D$4:$D$18,0)),0,1)</f>
        <v>0</v>
      </c>
      <c r="S28" s="61" t="str">
        <f t="shared" si="1"/>
        <v/>
      </c>
      <c r="T28" s="61" t="str">
        <f t="shared" si="3"/>
        <v/>
      </c>
      <c r="U28" s="5">
        <f t="shared" si="4"/>
        <v>9</v>
      </c>
    </row>
    <row r="29" spans="1:21" ht="13.5" customHeight="1" x14ac:dyDescent="0.15">
      <c r="A29" s="266">
        <f>'1-2'!A29</f>
        <v>15</v>
      </c>
      <c r="B29" s="267" t="str">
        <f>'1-2'!B29</f>
        <v>③－（１）</v>
      </c>
      <c r="C29" s="426" t="str">
        <f>'1-2'!C29</f>
        <v>学校生活の充実と活性化</v>
      </c>
      <c r="D29" s="209">
        <v>26</v>
      </c>
      <c r="E29" s="268" t="str">
        <f>IF($R29=1,"",VLOOKUP($D29,'1-2'!$D$4:$L$103,2))</f>
        <v>消耗需用費</v>
      </c>
      <c r="F29" s="268" t="str">
        <f>IF($R29=1,"取消し",VLOOKUP($D29,'1-2'!$D$4:$L$103,3))</f>
        <v>（定）月間目標活動・成果等消耗品</v>
      </c>
      <c r="G29" s="274">
        <f>IF($R29=1,,VLOOKUP($D29,'1-2'!$D$4:$L$103,4))</f>
        <v>20000</v>
      </c>
      <c r="H29" s="275">
        <f>IF($R29=1,,VLOOKUP($D29,'1-2'!$D$4:$L$103,5))</f>
        <v>1</v>
      </c>
      <c r="I29" s="275">
        <f>IF($R29=1,,VLOOKUP($D29,'1-2'!$D$4:$L$103,6))</f>
        <v>1</v>
      </c>
      <c r="J29" s="276">
        <f>IF($R29=1,,VLOOKUP($D29,'1-2'!$D$4:$L$103,7))</f>
        <v>20000</v>
      </c>
      <c r="K29" s="271" t="str">
        <f t="shared" si="5"/>
        <v>（定）月間目標活動・成果等消耗品</v>
      </c>
      <c r="L29" s="272">
        <v>19965</v>
      </c>
      <c r="M29" s="273">
        <f t="shared" si="7"/>
        <v>1</v>
      </c>
      <c r="N29" s="273">
        <f t="shared" si="8"/>
        <v>1</v>
      </c>
      <c r="O29" s="263">
        <f t="shared" si="2"/>
        <v>19965</v>
      </c>
      <c r="P29" s="264">
        <f>IF($R29=1,"",VLOOKUP($D29,'1-2'!$D$4:$L$103,8))</f>
        <v>0</v>
      </c>
      <c r="Q29" s="265">
        <f>IF($R29=1,"",VLOOKUP($D29,'1-2'!$D$4:$L$103,9))</f>
        <v>0</v>
      </c>
      <c r="R29" s="24">
        <f>IF(ISNA(MATCH($D29,'随時②-2'!$D$4:$D$18,0)),0,1)</f>
        <v>0</v>
      </c>
      <c r="S29" s="61" t="str">
        <f t="shared" si="1"/>
        <v/>
      </c>
      <c r="T29" s="61" t="str">
        <f t="shared" si="3"/>
        <v/>
      </c>
      <c r="U29" s="5">
        <f t="shared" si="4"/>
        <v>7</v>
      </c>
    </row>
    <row r="30" spans="1:21" ht="13.5" customHeight="1" x14ac:dyDescent="0.15">
      <c r="A30" s="266">
        <f>'1-2'!A30</f>
        <v>11</v>
      </c>
      <c r="B30" s="267" t="str">
        <f>'1-2'!B30</f>
        <v>①－（１）</v>
      </c>
      <c r="C30" s="426" t="str">
        <f>'1-2'!C30</f>
        <v>人として生きていくための人格の形成</v>
      </c>
      <c r="D30" s="209">
        <v>27</v>
      </c>
      <c r="E30" s="268" t="str">
        <f>IF($R30=1,"",VLOOKUP($D30,'1-2'!$D$4:$L$103,2))</f>
        <v>消耗需用費</v>
      </c>
      <c r="F30" s="268" t="str">
        <f>IF($R30=1,"取消し",VLOOKUP($D30,'1-2'!$D$4:$L$103,3))</f>
        <v>（定）人権等研修会資料代</v>
      </c>
      <c r="G30" s="274">
        <f>IF($R30=1,,VLOOKUP($D30,'1-2'!$D$4:$L$103,4))</f>
        <v>18000</v>
      </c>
      <c r="H30" s="275">
        <f>IF($R30=1,,VLOOKUP($D30,'1-2'!$D$4:$L$103,5))</f>
        <v>1</v>
      </c>
      <c r="I30" s="275">
        <f>IF($R30=1,,VLOOKUP($D30,'1-2'!$D$4:$L$103,6))</f>
        <v>1</v>
      </c>
      <c r="J30" s="276">
        <f>IF($R30=1,,VLOOKUP($D30,'1-2'!$D$4:$L$103,7))</f>
        <v>18000</v>
      </c>
      <c r="K30" s="271" t="str">
        <f t="shared" si="5"/>
        <v>（定）人権等研修会資料代</v>
      </c>
      <c r="L30" s="272">
        <v>5000</v>
      </c>
      <c r="M30" s="273">
        <f t="shared" si="7"/>
        <v>1</v>
      </c>
      <c r="N30" s="273">
        <f t="shared" si="8"/>
        <v>1</v>
      </c>
      <c r="O30" s="263">
        <f t="shared" si="2"/>
        <v>5000</v>
      </c>
      <c r="P30" s="264">
        <f>IF($R30=1,"",VLOOKUP($D30,'1-2'!$D$4:$L$103,8))</f>
        <v>0</v>
      </c>
      <c r="Q30" s="265">
        <f>IF($R30=1,"",VLOOKUP($D30,'1-2'!$D$4:$L$103,9))</f>
        <v>0</v>
      </c>
      <c r="R30" s="24">
        <f>IF(ISNA(MATCH($D30,'随時②-2'!$D$4:$D$18,0)),0,1)</f>
        <v>0</v>
      </c>
      <c r="S30" s="61" t="str">
        <f t="shared" si="1"/>
        <v/>
      </c>
      <c r="T30" s="61" t="str">
        <f t="shared" si="3"/>
        <v/>
      </c>
      <c r="U30" s="5">
        <f t="shared" si="4"/>
        <v>7</v>
      </c>
    </row>
    <row r="31" spans="1:21" ht="13.5" customHeight="1" x14ac:dyDescent="0.15">
      <c r="A31" s="266">
        <f>'1-2'!A31</f>
        <v>13</v>
      </c>
      <c r="B31" s="267" t="str">
        <f>'1-2'!B31</f>
        <v>②－（１）</v>
      </c>
      <c r="C31" s="426" t="str">
        <f>'1-2'!C31</f>
        <v>基礎学力の定着と自ら考える力の育成</v>
      </c>
      <c r="D31" s="209">
        <v>28</v>
      </c>
      <c r="E31" s="268" t="str">
        <f>IF($R31=1,"",VLOOKUP($D31,'1-2'!$D$4:$L$103,2))</f>
        <v>消耗需用費</v>
      </c>
      <c r="F31" s="268" t="str">
        <f>IF($R31=1,"取消し",VLOOKUP($D31,'1-2'!$D$4:$L$103,3))</f>
        <v>（定）西日本工高建築連盟総会資料代</v>
      </c>
      <c r="G31" s="274">
        <f>IF($R31=1,,VLOOKUP($D31,'1-2'!$D$4:$L$103,4))</f>
        <v>1000</v>
      </c>
      <c r="H31" s="275">
        <f>IF($R31=1,,VLOOKUP($D31,'1-2'!$D$4:$L$103,5))</f>
        <v>1</v>
      </c>
      <c r="I31" s="275">
        <f>IF($R31=1,,VLOOKUP($D31,'1-2'!$D$4:$L$103,6))</f>
        <v>1</v>
      </c>
      <c r="J31" s="276">
        <f>IF($R31=1,,VLOOKUP($D31,'1-2'!$D$4:$L$103,7))</f>
        <v>1000</v>
      </c>
      <c r="K31" s="271" t="str">
        <f t="shared" si="5"/>
        <v>（定）西日本工高建築連盟総会資料代</v>
      </c>
      <c r="L31" s="272">
        <v>0</v>
      </c>
      <c r="M31" s="273">
        <f t="shared" si="7"/>
        <v>1</v>
      </c>
      <c r="N31" s="273">
        <f t="shared" si="8"/>
        <v>1</v>
      </c>
      <c r="O31" s="263">
        <f t="shared" si="2"/>
        <v>0</v>
      </c>
      <c r="P31" s="264">
        <f>IF($R31=1,"",VLOOKUP($D31,'1-2'!$D$4:$L$103,8))</f>
        <v>0</v>
      </c>
      <c r="Q31" s="265" t="s">
        <v>375</v>
      </c>
      <c r="R31" s="24">
        <f>IF(ISNA(MATCH($D31,'随時②-2'!$D$4:$D$18,0)),0,1)</f>
        <v>0</v>
      </c>
      <c r="S31" s="61" t="str">
        <f t="shared" si="1"/>
        <v/>
      </c>
      <c r="T31" s="61" t="str">
        <f t="shared" si="3"/>
        <v/>
      </c>
      <c r="U31" s="5">
        <f t="shared" si="4"/>
        <v>7</v>
      </c>
    </row>
    <row r="32" spans="1:21" ht="13.5" customHeight="1" x14ac:dyDescent="0.15">
      <c r="A32" s="266">
        <f>'1-2'!A32</f>
        <v>13</v>
      </c>
      <c r="B32" s="267" t="str">
        <f>'1-2'!B32</f>
        <v>②－（１）</v>
      </c>
      <c r="C32" s="426" t="str">
        <f>'1-2'!C32</f>
        <v>基礎学力の定着と自ら考える力の育成</v>
      </c>
      <c r="D32" s="209">
        <v>29</v>
      </c>
      <c r="E32" s="268" t="str">
        <f>IF($R32=1,"",VLOOKUP($D32,'1-2'!$D$4:$L$103,2))</f>
        <v>消耗需用費</v>
      </c>
      <c r="F32" s="268" t="str">
        <f>IF($R32=1,"取消し",VLOOKUP($D32,'1-2'!$D$4:$L$103,3))</f>
        <v>（定）近畿地区定時制通信制高等学校長会総会資料代</v>
      </c>
      <c r="G32" s="274">
        <f>IF($R32=1,,VLOOKUP($D32,'1-2'!$D$4:$L$103,4))</f>
        <v>2000</v>
      </c>
      <c r="H32" s="275">
        <f>IF($R32=1,,VLOOKUP($D32,'1-2'!$D$4:$L$103,5))</f>
        <v>1</v>
      </c>
      <c r="I32" s="275">
        <f>IF($R32=1,,VLOOKUP($D32,'1-2'!$D$4:$L$103,6))</f>
        <v>1</v>
      </c>
      <c r="J32" s="276">
        <f>IF($R32=1,,VLOOKUP($D32,'1-2'!$D$4:$L$103,7))</f>
        <v>2000</v>
      </c>
      <c r="K32" s="271" t="str">
        <f t="shared" si="5"/>
        <v>（定）近畿地区定時制通信制高等学校長会総会資料代</v>
      </c>
      <c r="L32" s="272">
        <v>0</v>
      </c>
      <c r="M32" s="273">
        <f t="shared" si="7"/>
        <v>1</v>
      </c>
      <c r="N32" s="273">
        <f t="shared" si="8"/>
        <v>1</v>
      </c>
      <c r="O32" s="263">
        <f t="shared" si="2"/>
        <v>0</v>
      </c>
      <c r="P32" s="264">
        <f>IF($R32=1,"",VLOOKUP($D32,'1-2'!$D$4:$L$103,8))</f>
        <v>0</v>
      </c>
      <c r="Q32" s="265">
        <f>IF($R32=1,"",VLOOKUP($D32,'1-2'!$D$4:$L$103,9))</f>
        <v>0</v>
      </c>
      <c r="R32" s="24">
        <f>IF(ISNA(MATCH($D32,'随時②-2'!$D$4:$D$18,0)),0,1)</f>
        <v>0</v>
      </c>
      <c r="S32" s="61" t="str">
        <f t="shared" si="1"/>
        <v/>
      </c>
      <c r="T32" s="61" t="str">
        <f t="shared" si="3"/>
        <v/>
      </c>
      <c r="U32" s="5">
        <f t="shared" si="4"/>
        <v>7</v>
      </c>
    </row>
    <row r="33" spans="1:21" ht="13.5" customHeight="1" x14ac:dyDescent="0.15">
      <c r="A33" s="266">
        <f>'1-2'!A33</f>
        <v>13</v>
      </c>
      <c r="B33" s="267" t="str">
        <f>'1-2'!B33</f>
        <v>②－（１）</v>
      </c>
      <c r="C33" s="426" t="str">
        <f>'1-2'!C33</f>
        <v>基礎学力の定着と自ら考える力の育成</v>
      </c>
      <c r="D33" s="209">
        <v>30</v>
      </c>
      <c r="E33" s="268" t="str">
        <f>IF($R33=1,"",VLOOKUP($D33,'1-2'!$D$4:$L$103,2))</f>
        <v>消耗需用費</v>
      </c>
      <c r="F33" s="268" t="str">
        <f>IF($R33=1,"取消し",VLOOKUP($D33,'1-2'!$D$4:$L$103,3))</f>
        <v>（定）近畿工業高等学校長協会総会･協議会資料代</v>
      </c>
      <c r="G33" s="274">
        <f>IF($R33=1,,VLOOKUP($D33,'1-2'!$D$4:$L$103,4))</f>
        <v>2000</v>
      </c>
      <c r="H33" s="275">
        <f>IF($R33=1,,VLOOKUP($D33,'1-2'!$D$4:$L$103,5))</f>
        <v>1</v>
      </c>
      <c r="I33" s="275">
        <f>IF($R33=1,,VLOOKUP($D33,'1-2'!$D$4:$L$103,6))</f>
        <v>1</v>
      </c>
      <c r="J33" s="276">
        <f>IF($R33=1,,VLOOKUP($D33,'1-2'!$D$4:$L$103,7))</f>
        <v>2000</v>
      </c>
      <c r="K33" s="271" t="str">
        <f t="shared" si="5"/>
        <v>（定）近畿工業高等学校長協会総会･協議会資料代</v>
      </c>
      <c r="L33" s="272">
        <v>0</v>
      </c>
      <c r="M33" s="273">
        <f t="shared" si="7"/>
        <v>1</v>
      </c>
      <c r="N33" s="273">
        <f t="shared" si="8"/>
        <v>1</v>
      </c>
      <c r="O33" s="263">
        <f t="shared" si="2"/>
        <v>0</v>
      </c>
      <c r="P33" s="264">
        <f>IF($R33=1,"",VLOOKUP($D33,'1-2'!$D$4:$L$103,8))</f>
        <v>0</v>
      </c>
      <c r="Q33" s="265">
        <f>IF($R33=1,"",VLOOKUP($D33,'1-2'!$D$4:$L$103,9))</f>
        <v>0</v>
      </c>
      <c r="R33" s="24">
        <f>IF(ISNA(MATCH($D33,'随時②-2'!$D$4:$D$18,0)),0,1)</f>
        <v>0</v>
      </c>
      <c r="S33" s="61" t="str">
        <f t="shared" si="1"/>
        <v/>
      </c>
      <c r="T33" s="61" t="str">
        <f t="shared" si="3"/>
        <v/>
      </c>
      <c r="U33" s="5">
        <f t="shared" si="4"/>
        <v>7</v>
      </c>
    </row>
    <row r="34" spans="1:21" ht="13.5" customHeight="1" x14ac:dyDescent="0.15">
      <c r="A34" s="266">
        <f>'1-2'!A34</f>
        <v>13</v>
      </c>
      <c r="B34" s="267" t="str">
        <f>'1-2'!B34</f>
        <v>②－（１）</v>
      </c>
      <c r="C34" s="426" t="str">
        <f>'1-2'!C34</f>
        <v>基礎学力の定着と自ら考える力の育成</v>
      </c>
      <c r="D34" s="209">
        <v>31</v>
      </c>
      <c r="E34" s="268" t="str">
        <f>IF($R34=1,"",VLOOKUP($D34,'1-2'!$D$4:$L$103,2))</f>
        <v>消耗需用費</v>
      </c>
      <c r="F34" s="268" t="str">
        <f>IF($R34=1,"取消し",VLOOKUP($D34,'1-2'!$D$4:$L$103,3))</f>
        <v>（定）全国高等学校定時制通信制教育振興会近畿支部総会並びに研究協議会大会資料代</v>
      </c>
      <c r="G34" s="274">
        <f>IF($R34=1,,VLOOKUP($D34,'1-2'!$D$4:$L$103,4))</f>
        <v>2000</v>
      </c>
      <c r="H34" s="275">
        <f>IF($R34=1,,VLOOKUP($D34,'1-2'!$D$4:$L$103,5))</f>
        <v>1</v>
      </c>
      <c r="I34" s="275">
        <f>IF($R34=1,,VLOOKUP($D34,'1-2'!$D$4:$L$103,6))</f>
        <v>1</v>
      </c>
      <c r="J34" s="276">
        <f>IF($R34=1,,VLOOKUP($D34,'1-2'!$D$4:$L$103,7))</f>
        <v>2000</v>
      </c>
      <c r="K34" s="271" t="str">
        <f t="shared" si="5"/>
        <v>（定）全国高等学校定時制通信制教育振興会近畿支部総会並びに研究協議会大会資料代</v>
      </c>
      <c r="L34" s="272">
        <v>0</v>
      </c>
      <c r="M34" s="273">
        <f t="shared" si="7"/>
        <v>1</v>
      </c>
      <c r="N34" s="273">
        <f t="shared" si="8"/>
        <v>1</v>
      </c>
      <c r="O34" s="263">
        <f t="shared" si="2"/>
        <v>0</v>
      </c>
      <c r="P34" s="264">
        <f>IF($R34=1,"",VLOOKUP($D34,'1-2'!$D$4:$L$103,8))</f>
        <v>0</v>
      </c>
      <c r="Q34" s="265">
        <f>IF($R34=1,"",VLOOKUP($D34,'1-2'!$D$4:$L$103,9))</f>
        <v>0</v>
      </c>
      <c r="R34" s="24">
        <f>IF(ISNA(MATCH($D34,'随時②-2'!$D$4:$D$18,0)),0,1)</f>
        <v>0</v>
      </c>
      <c r="S34" s="61" t="str">
        <f t="shared" si="1"/>
        <v/>
      </c>
      <c r="T34" s="61" t="str">
        <f t="shared" si="3"/>
        <v/>
      </c>
      <c r="U34" s="5">
        <f t="shared" si="4"/>
        <v>7</v>
      </c>
    </row>
    <row r="35" spans="1:21" ht="13.5" customHeight="1" x14ac:dyDescent="0.15">
      <c r="A35" s="266">
        <f>'1-2'!A35</f>
        <v>13</v>
      </c>
      <c r="B35" s="267" t="str">
        <f>'1-2'!B35</f>
        <v>②－（１）</v>
      </c>
      <c r="C35" s="426" t="str">
        <f>'1-2'!C35</f>
        <v>基礎学力の定着と自ら考える力の育成</v>
      </c>
      <c r="D35" s="209">
        <v>32</v>
      </c>
      <c r="E35" s="268" t="str">
        <f>IF($R35=1,"",VLOOKUP($D35,'1-2'!$D$4:$L$103,2))</f>
        <v>消耗需用費</v>
      </c>
      <c r="F35" s="268" t="str">
        <f>IF($R35=1,"取消し",VLOOKUP($D35,'1-2'!$D$4:$L$103,3))</f>
        <v>（定）全国高等学校定時制通信制教育振興会近畿支部総会並びに研究協議会大会資料代</v>
      </c>
      <c r="G35" s="274">
        <f>IF($R35=1,,VLOOKUP($D35,'1-2'!$D$4:$L$103,4))</f>
        <v>2000</v>
      </c>
      <c r="H35" s="275">
        <f>IF($R35=1,,VLOOKUP($D35,'1-2'!$D$4:$L$103,5))</f>
        <v>1</v>
      </c>
      <c r="I35" s="275">
        <f>IF($R35=1,,VLOOKUP($D35,'1-2'!$D$4:$L$103,6))</f>
        <v>1</v>
      </c>
      <c r="J35" s="276">
        <f>IF($R35=1,,VLOOKUP($D35,'1-2'!$D$4:$L$103,7))</f>
        <v>2000</v>
      </c>
      <c r="K35" s="271" t="str">
        <f t="shared" si="5"/>
        <v>（定）全国高等学校定時制通信制教育振興会近畿支部総会並びに研究協議会大会資料代</v>
      </c>
      <c r="L35" s="272">
        <v>0</v>
      </c>
      <c r="M35" s="273">
        <f t="shared" si="7"/>
        <v>1</v>
      </c>
      <c r="N35" s="273">
        <f t="shared" si="8"/>
        <v>1</v>
      </c>
      <c r="O35" s="263">
        <f t="shared" si="2"/>
        <v>0</v>
      </c>
      <c r="P35" s="264">
        <f>IF($R35=1,"",VLOOKUP($D35,'1-2'!$D$4:$L$103,8))</f>
        <v>0</v>
      </c>
      <c r="Q35" s="265">
        <f>IF($R35=1,"",VLOOKUP($D35,'1-2'!$D$4:$L$103,9))</f>
        <v>0</v>
      </c>
      <c r="R35" s="24">
        <f>IF(ISNA(MATCH($D35,'随時②-2'!$D$4:$D$18,0)),0,1)</f>
        <v>0</v>
      </c>
      <c r="S35" s="61" t="str">
        <f t="shared" si="1"/>
        <v/>
      </c>
      <c r="T35" s="61" t="str">
        <f t="shared" si="3"/>
        <v/>
      </c>
      <c r="U35" s="5">
        <f t="shared" si="4"/>
        <v>7</v>
      </c>
    </row>
    <row r="36" spans="1:21" ht="13.5" customHeight="1" x14ac:dyDescent="0.15">
      <c r="A36" s="266">
        <f>'1-2'!A36</f>
        <v>13</v>
      </c>
      <c r="B36" s="267" t="str">
        <f>'1-2'!B36</f>
        <v>②－（１）</v>
      </c>
      <c r="C36" s="426" t="str">
        <f>'1-2'!C36</f>
        <v>基礎学力の定着と自ら考える力の育成</v>
      </c>
      <c r="D36" s="209">
        <v>33</v>
      </c>
      <c r="E36" s="268" t="str">
        <f>IF($R36=1,"",VLOOKUP($D36,'1-2'!$D$4:$L$103,2))</f>
        <v>消耗需用費</v>
      </c>
      <c r="F36" s="268" t="str">
        <f>IF($R36=1,"取消し",VLOOKUP($D36,'1-2'!$D$4:$L$103,3))</f>
        <v>（定）全国高等学校定時制通信制教頭･副校長協会教育研究協議会近畿支部大会資料代</v>
      </c>
      <c r="G36" s="274">
        <f>IF($R36=1,,VLOOKUP($D36,'1-2'!$D$4:$L$103,4))</f>
        <v>2000</v>
      </c>
      <c r="H36" s="275">
        <f>IF($R36=1,,VLOOKUP($D36,'1-2'!$D$4:$L$103,5))</f>
        <v>1</v>
      </c>
      <c r="I36" s="275">
        <f>IF($R36=1,,VLOOKUP($D36,'1-2'!$D$4:$L$103,6))</f>
        <v>1</v>
      </c>
      <c r="J36" s="276">
        <f>IF($R36=1,,VLOOKUP($D36,'1-2'!$D$4:$L$103,7))</f>
        <v>2000</v>
      </c>
      <c r="K36" s="271" t="str">
        <f t="shared" si="5"/>
        <v>（定）全国高等学校定時制通信制教頭･副校長協会教育研究協議会近畿支部大会資料代</v>
      </c>
      <c r="L36" s="272">
        <v>0</v>
      </c>
      <c r="M36" s="273">
        <f t="shared" si="7"/>
        <v>1</v>
      </c>
      <c r="N36" s="273">
        <f t="shared" si="8"/>
        <v>1</v>
      </c>
      <c r="O36" s="263">
        <f t="shared" si="2"/>
        <v>0</v>
      </c>
      <c r="P36" s="264">
        <f>IF($R36=1,"",VLOOKUP($D36,'1-2'!$D$4:$L$103,8))</f>
        <v>0</v>
      </c>
      <c r="Q36" s="265">
        <f>IF($R36=1,"",VLOOKUP($D36,'1-2'!$D$4:$L$103,9))</f>
        <v>0</v>
      </c>
      <c r="R36" s="24">
        <f>IF(ISNA(MATCH($D36,'随時②-2'!$D$4:$D$18,0)),0,1)</f>
        <v>0</v>
      </c>
      <c r="S36" s="61" t="str">
        <f t="shared" si="1"/>
        <v/>
      </c>
      <c r="T36" s="61" t="str">
        <f t="shared" si="3"/>
        <v/>
      </c>
      <c r="U36" s="5">
        <f t="shared" si="4"/>
        <v>7</v>
      </c>
    </row>
    <row r="37" spans="1:21" ht="13.5" customHeight="1" x14ac:dyDescent="0.15">
      <c r="A37" s="266">
        <f>'1-2'!A37</f>
        <v>14</v>
      </c>
      <c r="B37" s="267" t="str">
        <f>'1-2'!B37</f>
        <v>②－（１）</v>
      </c>
      <c r="C37" s="426" t="str">
        <f>'1-2'!C37</f>
        <v>基礎学力の定着と自ら考える力の育成</v>
      </c>
      <c r="D37" s="209">
        <v>34</v>
      </c>
      <c r="E37" s="268" t="str">
        <f>IF($R37=1,"",VLOOKUP($D37,'1-2'!$D$4:$L$103,2))</f>
        <v/>
      </c>
      <c r="F37" s="268" t="str">
        <f>IF($R37=1,"取消し",VLOOKUP($D37,'1-2'!$D$4:$L$103,3))</f>
        <v>取消し</v>
      </c>
      <c r="G37" s="274">
        <f>IF($R37=1,,VLOOKUP($D37,'1-2'!$D$4:$L$103,4))</f>
        <v>0</v>
      </c>
      <c r="H37" s="275">
        <f>IF($R37=1,,VLOOKUP($D37,'1-2'!$D$4:$L$103,5))</f>
        <v>0</v>
      </c>
      <c r="I37" s="275">
        <f>IF($R37=1,,VLOOKUP($D37,'1-2'!$D$4:$L$103,6))</f>
        <v>0</v>
      </c>
      <c r="J37" s="276">
        <f>IF($R37=1,,VLOOKUP($D37,'1-2'!$D$4:$L$103,7))</f>
        <v>0</v>
      </c>
      <c r="K37" s="271" t="str">
        <f t="shared" si="5"/>
        <v>取消し</v>
      </c>
      <c r="L37" s="272">
        <f t="shared" si="9"/>
        <v>0</v>
      </c>
      <c r="M37" s="273">
        <f t="shared" si="7"/>
        <v>0</v>
      </c>
      <c r="N37" s="273">
        <f t="shared" si="8"/>
        <v>0</v>
      </c>
      <c r="O37" s="263">
        <f t="shared" si="2"/>
        <v>0</v>
      </c>
      <c r="P37" s="264" t="str">
        <f>IF($R37=1,"",VLOOKUP($D37,'1-2'!$D$4:$L$103,8))</f>
        <v/>
      </c>
      <c r="Q37" s="265" t="str">
        <f>IF($R37=1,"",VLOOKUP($D37,'1-2'!$D$4:$L$103,9))</f>
        <v/>
      </c>
      <c r="R37" s="24">
        <f>IF(ISNA(MATCH($D37,'随時②-2'!$D$4:$D$18,0)),0,1)</f>
        <v>1</v>
      </c>
      <c r="S37" s="61" t="str">
        <f t="shared" si="1"/>
        <v/>
      </c>
      <c r="T37" s="61" t="str">
        <f t="shared" si="3"/>
        <v/>
      </c>
      <c r="U37" s="5" t="e">
        <f t="shared" si="4"/>
        <v>#N/A</v>
      </c>
    </row>
    <row r="38" spans="1:21" ht="13.5" customHeight="1" x14ac:dyDescent="0.15">
      <c r="A38" s="266">
        <f>'1-2'!A38</f>
        <v>14</v>
      </c>
      <c r="B38" s="267" t="str">
        <f>'1-2'!B38</f>
        <v>②－（１）</v>
      </c>
      <c r="C38" s="426" t="str">
        <f>'1-2'!C38</f>
        <v>基礎学力の定着と自ら考える力の育成</v>
      </c>
      <c r="D38" s="209">
        <v>35</v>
      </c>
      <c r="E38" s="268" t="str">
        <f>IF($R38=1,"",VLOOKUP($D38,'1-2'!$D$4:$L$103,2))</f>
        <v>消耗需用費</v>
      </c>
      <c r="F38" s="268" t="str">
        <f>IF($R38=1,"取消し",VLOOKUP($D38,'1-2'!$D$4:$L$103,3))</f>
        <v>（定）学力向上授業改善のための教材等購入費</v>
      </c>
      <c r="G38" s="274">
        <f>IF($R38=1,,VLOOKUP($D38,'1-2'!$D$4:$L$103,4))</f>
        <v>24000</v>
      </c>
      <c r="H38" s="275">
        <f>IF($R38=1,,VLOOKUP($D38,'1-2'!$D$4:$L$103,5))</f>
        <v>1</v>
      </c>
      <c r="I38" s="275">
        <f>IF($R38=1,,VLOOKUP($D38,'1-2'!$D$4:$L$103,6))</f>
        <v>1</v>
      </c>
      <c r="J38" s="276">
        <f>IF($R38=1,,VLOOKUP($D38,'1-2'!$D$4:$L$103,7))</f>
        <v>24000</v>
      </c>
      <c r="K38" s="271" t="str">
        <f t="shared" si="5"/>
        <v>（定）学力向上授業改善のための教材等購入費</v>
      </c>
      <c r="L38" s="272">
        <v>25520</v>
      </c>
      <c r="M38" s="273">
        <f t="shared" si="7"/>
        <v>1</v>
      </c>
      <c r="N38" s="273">
        <f t="shared" si="8"/>
        <v>1</v>
      </c>
      <c r="O38" s="263">
        <f t="shared" si="2"/>
        <v>25520</v>
      </c>
      <c r="P38" s="264">
        <f>IF($R38=1,"",VLOOKUP($D38,'1-2'!$D$4:$L$103,8))</f>
        <v>0</v>
      </c>
      <c r="Q38" s="265">
        <f>IF($R38=1,"",VLOOKUP($D38,'1-2'!$D$4:$L$103,9))</f>
        <v>0</v>
      </c>
      <c r="R38" s="24">
        <f>IF(ISNA(MATCH($D38,'随時②-2'!$D$4:$D$18,0)),0,1)</f>
        <v>0</v>
      </c>
      <c r="S38" s="61" t="str">
        <f t="shared" si="1"/>
        <v/>
      </c>
      <c r="T38" s="61" t="str">
        <f t="shared" si="3"/>
        <v/>
      </c>
      <c r="U38" s="5">
        <f t="shared" si="4"/>
        <v>7</v>
      </c>
    </row>
    <row r="39" spans="1:21" ht="13.5" customHeight="1" x14ac:dyDescent="0.15">
      <c r="A39" s="266">
        <f>'1-2'!A39</f>
        <v>12</v>
      </c>
      <c r="B39" s="267" t="str">
        <f>'1-2'!B39</f>
        <v>①－（４）</v>
      </c>
      <c r="C39" s="426" t="str">
        <f>'1-2'!C39</f>
        <v>キャリア教育･進路指導の充実</v>
      </c>
      <c r="D39" s="209">
        <v>36</v>
      </c>
      <c r="E39" s="268" t="str">
        <f>IF($R39=1,"",VLOOKUP($D39,'1-2'!$D$4:$L$103,2))</f>
        <v>報償費</v>
      </c>
      <c r="F39" s="268" t="str">
        <f>IF($R39=1,"取消し",VLOOKUP($D39,'1-2'!$D$4:$L$103,3))</f>
        <v>（定）進路キャリア教育等講師謝礼金</v>
      </c>
      <c r="G39" s="274">
        <f>IF($R39=1,,VLOOKUP($D39,'1-2'!$D$4:$L$103,4))</f>
        <v>70000</v>
      </c>
      <c r="H39" s="275">
        <f>IF($R39=1,,VLOOKUP($D39,'1-2'!$D$4:$L$103,5))</f>
        <v>1</v>
      </c>
      <c r="I39" s="275">
        <f>IF($R39=1,,VLOOKUP($D39,'1-2'!$D$4:$L$103,6))</f>
        <v>1</v>
      </c>
      <c r="J39" s="276">
        <f>IF($R39=1,,VLOOKUP($D39,'1-2'!$D$4:$L$103,7))</f>
        <v>70000</v>
      </c>
      <c r="K39" s="271" t="str">
        <f t="shared" si="5"/>
        <v>（定）進路キャリア教育等講師謝礼金</v>
      </c>
      <c r="L39" s="272">
        <v>0</v>
      </c>
      <c r="M39" s="273">
        <f t="shared" si="7"/>
        <v>1</v>
      </c>
      <c r="N39" s="273">
        <f t="shared" si="8"/>
        <v>1</v>
      </c>
      <c r="O39" s="263">
        <f t="shared" si="2"/>
        <v>0</v>
      </c>
      <c r="P39" s="264">
        <f>IF($R39=1,"",VLOOKUP($D39,'1-2'!$D$4:$L$103,8))</f>
        <v>0</v>
      </c>
      <c r="Q39" s="265">
        <f>IF($R39=1,"",VLOOKUP($D39,'1-2'!$D$4:$L$103,9))</f>
        <v>0</v>
      </c>
      <c r="R39" s="24">
        <f>IF(ISNA(MATCH($D39,'随時②-2'!$D$4:$D$18,0)),0,1)</f>
        <v>0</v>
      </c>
      <c r="S39" s="61" t="str">
        <f t="shared" si="1"/>
        <v/>
      </c>
      <c r="T39" s="61" t="str">
        <f t="shared" si="3"/>
        <v/>
      </c>
      <c r="U39" s="5">
        <f t="shared" si="4"/>
        <v>1</v>
      </c>
    </row>
    <row r="40" spans="1:21" ht="13.5" customHeight="1" x14ac:dyDescent="0.15">
      <c r="A40" s="266">
        <f>'1-2'!A40</f>
        <v>16</v>
      </c>
      <c r="B40" s="267" t="str">
        <f>'1-2'!B40</f>
        <v>⑤－（１）</v>
      </c>
      <c r="C40" s="426" t="str">
        <f>'1-2'!C40</f>
        <v>生徒の健康教育の推進</v>
      </c>
      <c r="D40" s="209">
        <v>37</v>
      </c>
      <c r="E40" s="268" t="str">
        <f>IF($R40=1,"",VLOOKUP($D40,'1-2'!$D$4:$L$103,2))</f>
        <v>報償費</v>
      </c>
      <c r="F40" s="268" t="str">
        <f>IF($R40=1,"取消し",VLOOKUP($D40,'1-2'!$D$4:$L$103,3))</f>
        <v>（定）保健に関する講師謝礼金</v>
      </c>
      <c r="G40" s="274">
        <f>IF($R40=1,,VLOOKUP($D40,'1-2'!$D$4:$L$103,4))</f>
        <v>20000</v>
      </c>
      <c r="H40" s="275">
        <f>IF($R40=1,,VLOOKUP($D40,'1-2'!$D$4:$L$103,5))</f>
        <v>1</v>
      </c>
      <c r="I40" s="275">
        <f>IF($R40=1,,VLOOKUP($D40,'1-2'!$D$4:$L$103,6))</f>
        <v>1</v>
      </c>
      <c r="J40" s="276">
        <f>IF($R40=1,,VLOOKUP($D40,'1-2'!$D$4:$L$103,7))</f>
        <v>20000</v>
      </c>
      <c r="K40" s="271" t="str">
        <f t="shared" si="5"/>
        <v>（定）保健に関する講師謝礼金</v>
      </c>
      <c r="L40" s="272">
        <f t="shared" si="9"/>
        <v>20000</v>
      </c>
      <c r="M40" s="273">
        <f t="shared" si="7"/>
        <v>1</v>
      </c>
      <c r="N40" s="273">
        <f t="shared" si="8"/>
        <v>1</v>
      </c>
      <c r="O40" s="263">
        <f t="shared" si="2"/>
        <v>20000</v>
      </c>
      <c r="P40" s="264">
        <f>IF($R40=1,"",VLOOKUP($D40,'1-2'!$D$4:$L$103,8))</f>
        <v>0</v>
      </c>
      <c r="Q40" s="265">
        <f>IF($R40=1,"",VLOOKUP($D40,'1-2'!$D$4:$L$103,9))</f>
        <v>0</v>
      </c>
      <c r="R40" s="24">
        <f>IF(ISNA(MATCH($D40,'随時②-2'!$D$4:$D$18,0)),0,1)</f>
        <v>0</v>
      </c>
      <c r="S40" s="61" t="str">
        <f t="shared" si="1"/>
        <v/>
      </c>
      <c r="T40" s="61" t="str">
        <f t="shared" si="3"/>
        <v/>
      </c>
      <c r="U40" s="5">
        <f t="shared" si="4"/>
        <v>1</v>
      </c>
    </row>
    <row r="41" spans="1:21" ht="13.5" customHeight="1" x14ac:dyDescent="0.15">
      <c r="A41" s="266">
        <f>'1-2'!A41</f>
        <v>17</v>
      </c>
      <c r="B41" s="267" t="str">
        <f>'1-2'!B41</f>
        <v>⑤－（２）</v>
      </c>
      <c r="C41" s="426" t="str">
        <f>'1-2'!C41</f>
        <v>教職員の健康増進維持の推進</v>
      </c>
      <c r="D41" s="209">
        <v>38</v>
      </c>
      <c r="E41" s="268" t="str">
        <f>IF($R41=1,"",VLOOKUP($D41,'1-2'!$D$4:$L$103,2))</f>
        <v/>
      </c>
      <c r="F41" s="268" t="str">
        <f>IF($R41=1,"取消し",VLOOKUP($D41,'1-2'!$D$4:$L$103,3))</f>
        <v>取消し</v>
      </c>
      <c r="G41" s="274">
        <f>IF($R41=1,,VLOOKUP($D41,'1-2'!$D$4:$L$103,4))</f>
        <v>0</v>
      </c>
      <c r="H41" s="275">
        <f>IF($R41=1,,VLOOKUP($D41,'1-2'!$D$4:$L$103,5))</f>
        <v>0</v>
      </c>
      <c r="I41" s="275">
        <f>IF($R41=1,,VLOOKUP($D41,'1-2'!$D$4:$L$103,6))</f>
        <v>0</v>
      </c>
      <c r="J41" s="276">
        <f>IF($R41=1,,VLOOKUP($D41,'1-2'!$D$4:$L$103,7))</f>
        <v>0</v>
      </c>
      <c r="K41" s="271" t="str">
        <f t="shared" si="5"/>
        <v>取消し</v>
      </c>
      <c r="L41" s="272">
        <f t="shared" si="9"/>
        <v>0</v>
      </c>
      <c r="M41" s="273">
        <f t="shared" si="7"/>
        <v>0</v>
      </c>
      <c r="N41" s="273">
        <f t="shared" si="8"/>
        <v>0</v>
      </c>
      <c r="O41" s="263">
        <f t="shared" si="2"/>
        <v>0</v>
      </c>
      <c r="P41" s="264" t="str">
        <f>IF($R41=1,"",VLOOKUP($D41,'1-2'!$D$4:$L$103,8))</f>
        <v/>
      </c>
      <c r="Q41" s="265" t="str">
        <f>IF($R41=1,"",VLOOKUP($D41,'1-2'!$D$4:$L$103,9))</f>
        <v/>
      </c>
      <c r="R41" s="24">
        <f>IF(ISNA(MATCH($D41,'随時②-2'!$D$4:$D$18,0)),0,1)</f>
        <v>1</v>
      </c>
      <c r="S41" s="61" t="str">
        <f t="shared" si="1"/>
        <v/>
      </c>
      <c r="T41" s="61" t="str">
        <f t="shared" si="3"/>
        <v/>
      </c>
      <c r="U41" s="5" t="e">
        <f t="shared" si="4"/>
        <v>#N/A</v>
      </c>
    </row>
    <row r="42" spans="1:21" ht="13.5" customHeight="1" x14ac:dyDescent="0.15">
      <c r="A42" s="266">
        <f>'1-2'!A42</f>
        <v>14</v>
      </c>
      <c r="B42" s="267" t="str">
        <f>'1-2'!B42</f>
        <v>②－（１）</v>
      </c>
      <c r="C42" s="426" t="str">
        <f>'1-2'!C42</f>
        <v>基礎学力の定着と自ら考える力の育成</v>
      </c>
      <c r="D42" s="209">
        <v>39</v>
      </c>
      <c r="E42" s="268" t="str">
        <f>IF($R42=1,"",VLOOKUP($D42,'1-2'!$D$4:$L$103,2))</f>
        <v>委託料</v>
      </c>
      <c r="F42" s="268" t="str">
        <f>IF($R42=1,"取消し",VLOOKUP($D42,'1-2'!$D$4:$L$103,3))</f>
        <v>（定）授業アンケート集計業務委託</v>
      </c>
      <c r="G42" s="274">
        <f>IF($R42=1,,VLOOKUP($D42,'1-2'!$D$4:$L$103,4))</f>
        <v>60000</v>
      </c>
      <c r="H42" s="275">
        <f>IF($R42=1,,VLOOKUP($D42,'1-2'!$D$4:$L$103,5))</f>
        <v>1</v>
      </c>
      <c r="I42" s="275">
        <f>IF($R42=1,,VLOOKUP($D42,'1-2'!$D$4:$L$103,6))</f>
        <v>1</v>
      </c>
      <c r="J42" s="276">
        <f>IF($R42=1,,VLOOKUP($D42,'1-2'!$D$4:$L$103,7))</f>
        <v>60000</v>
      </c>
      <c r="K42" s="271" t="str">
        <f t="shared" si="5"/>
        <v>（定）授業アンケート集計業務委託</v>
      </c>
      <c r="L42" s="272">
        <v>26400</v>
      </c>
      <c r="M42" s="273">
        <f t="shared" si="7"/>
        <v>1</v>
      </c>
      <c r="N42" s="273">
        <f t="shared" si="8"/>
        <v>1</v>
      </c>
      <c r="O42" s="263">
        <f t="shared" si="2"/>
        <v>26400</v>
      </c>
      <c r="P42" s="264">
        <f>IF($R42=1,"",VLOOKUP($D42,'1-2'!$D$4:$L$103,8))</f>
        <v>0</v>
      </c>
      <c r="Q42" s="265">
        <f>IF($R42=1,"",VLOOKUP($D42,'1-2'!$D$4:$L$103,9))</f>
        <v>0</v>
      </c>
      <c r="R42" s="24">
        <f>IF(ISNA(MATCH($D42,'随時②-2'!$D$4:$D$18,0)),0,1)</f>
        <v>0</v>
      </c>
      <c r="S42" s="61" t="str">
        <f t="shared" si="1"/>
        <v/>
      </c>
      <c r="T42" s="61" t="str">
        <f t="shared" si="3"/>
        <v/>
      </c>
      <c r="U42" s="5">
        <f t="shared" si="4"/>
        <v>6</v>
      </c>
    </row>
    <row r="43" spans="1:21" ht="13.5" customHeight="1" x14ac:dyDescent="0.15">
      <c r="A43" s="266">
        <f>'1-2'!A43</f>
        <v>15</v>
      </c>
      <c r="B43" s="267" t="str">
        <f>'1-2'!B43</f>
        <v>③－（１）</v>
      </c>
      <c r="C43" s="426" t="str">
        <f>'1-2'!C43</f>
        <v>学校生活の充実と活性化</v>
      </c>
      <c r="D43" s="209">
        <v>40</v>
      </c>
      <c r="E43" s="268" t="str">
        <f>IF($R43=1,"",VLOOKUP($D43,'1-2'!$D$4:$L$103,2))</f>
        <v>負担金、補助及び交付金</v>
      </c>
      <c r="F43" s="268" t="str">
        <f>IF($R43=1,"取消し",VLOOKUP($D43,'1-2'!$D$4:$L$103,3))</f>
        <v>（定）産業教育フェア学校分担金</v>
      </c>
      <c r="G43" s="274">
        <f>IF($R43=1,,VLOOKUP($D43,'1-2'!$D$4:$L$103,4))</f>
        <v>2400</v>
      </c>
      <c r="H43" s="275">
        <f>IF($R43=1,,VLOOKUP($D43,'1-2'!$D$4:$L$103,5))</f>
        <v>1</v>
      </c>
      <c r="I43" s="275">
        <f>IF($R43=1,,VLOOKUP($D43,'1-2'!$D$4:$L$103,6))</f>
        <v>1</v>
      </c>
      <c r="J43" s="276">
        <f>IF($R43=1,,VLOOKUP($D43,'1-2'!$D$4:$L$103,7))</f>
        <v>2400</v>
      </c>
      <c r="K43" s="271" t="str">
        <f t="shared" si="5"/>
        <v>（定）産業教育フェア学校分担金</v>
      </c>
      <c r="L43" s="272">
        <v>0</v>
      </c>
      <c r="M43" s="273">
        <f t="shared" si="7"/>
        <v>1</v>
      </c>
      <c r="N43" s="273">
        <f t="shared" si="8"/>
        <v>1</v>
      </c>
      <c r="O43" s="263">
        <f t="shared" si="2"/>
        <v>0</v>
      </c>
      <c r="P43" s="264">
        <f>IF($R43=1,"",VLOOKUP($D43,'1-2'!$D$4:$L$103,8))</f>
        <v>0</v>
      </c>
      <c r="Q43" s="265">
        <f>IF($R43=1,"",VLOOKUP($D43,'1-2'!$D$4:$L$103,9))</f>
        <v>0</v>
      </c>
      <c r="R43" s="24">
        <f>IF(ISNA(MATCH($D43,'随時②-2'!$D$4:$D$18,0)),0,1)</f>
        <v>0</v>
      </c>
      <c r="S43" s="61" t="str">
        <f t="shared" si="1"/>
        <v/>
      </c>
      <c r="T43" s="61" t="str">
        <f t="shared" si="3"/>
        <v/>
      </c>
      <c r="U43" s="5">
        <f t="shared" si="4"/>
        <v>9</v>
      </c>
    </row>
    <row r="44" spans="1:21" ht="13.5" customHeight="1" x14ac:dyDescent="0.15">
      <c r="A44" s="266">
        <f>'1-2'!A44</f>
        <v>13</v>
      </c>
      <c r="B44" s="267" t="str">
        <f>'1-2'!B44</f>
        <v>②－（１）</v>
      </c>
      <c r="C44" s="426" t="str">
        <f>'1-2'!C44</f>
        <v>基礎学力の定着と自ら考える力の育成</v>
      </c>
      <c r="D44" s="209">
        <v>41</v>
      </c>
      <c r="E44" s="268" t="str">
        <f>IF($R44=1,"",VLOOKUP($D44,'1-2'!$D$4:$L$103,2))</f>
        <v>負担金、補助及び交付金</v>
      </c>
      <c r="F44" s="268" t="str">
        <f>IF($R44=1,"取消し",VLOOKUP($D44,'1-2'!$D$4:$L$103,3))</f>
        <v>（定）近畿工業高等学校長協会総会･協議会参加費</v>
      </c>
      <c r="G44" s="274">
        <f>IF($R44=1,,VLOOKUP($D44,'1-2'!$D$4:$L$103,4))</f>
        <v>3000</v>
      </c>
      <c r="H44" s="275">
        <f>IF($R44=1,,VLOOKUP($D44,'1-2'!$D$4:$L$103,5))</f>
        <v>1</v>
      </c>
      <c r="I44" s="275">
        <f>IF($R44=1,,VLOOKUP($D44,'1-2'!$D$4:$L$103,6))</f>
        <v>1</v>
      </c>
      <c r="J44" s="276">
        <f>IF($R44=1,,VLOOKUP($D44,'1-2'!$D$4:$L$103,7))</f>
        <v>3000</v>
      </c>
      <c r="K44" s="271" t="str">
        <f t="shared" si="5"/>
        <v>（定）近畿工業高等学校長協会総会･協議会参加費</v>
      </c>
      <c r="L44" s="272">
        <v>0</v>
      </c>
      <c r="M44" s="273">
        <f t="shared" si="7"/>
        <v>1</v>
      </c>
      <c r="N44" s="273">
        <f t="shared" si="8"/>
        <v>1</v>
      </c>
      <c r="O44" s="263">
        <f t="shared" si="2"/>
        <v>0</v>
      </c>
      <c r="P44" s="264">
        <f>IF($R44=1,"",VLOOKUP($D44,'1-2'!$D$4:$L$103,8))</f>
        <v>0</v>
      </c>
      <c r="Q44" s="265">
        <f>IF($R44=1,"",VLOOKUP($D44,'1-2'!$D$4:$L$103,9))</f>
        <v>0</v>
      </c>
      <c r="R44" s="24">
        <f>IF(ISNA(MATCH($D44,'随時②-2'!$D$4:$D$18,0)),0,1)</f>
        <v>0</v>
      </c>
      <c r="S44" s="61" t="str">
        <f t="shared" si="1"/>
        <v/>
      </c>
      <c r="T44" s="61" t="str">
        <f t="shared" si="3"/>
        <v/>
      </c>
      <c r="U44" s="5">
        <f t="shared" si="4"/>
        <v>9</v>
      </c>
    </row>
    <row r="45" spans="1:21" ht="13.5" customHeight="1" x14ac:dyDescent="0.15">
      <c r="A45" s="266">
        <f>'1-2'!A45</f>
        <v>13</v>
      </c>
      <c r="B45" s="267" t="str">
        <f>'1-2'!B45</f>
        <v>②－（１）</v>
      </c>
      <c r="C45" s="426" t="str">
        <f>'1-2'!C45</f>
        <v>基礎学力の定着と自ら考える力の育成</v>
      </c>
      <c r="D45" s="209">
        <v>42</v>
      </c>
      <c r="E45" s="268" t="str">
        <f>IF($R45=1,"",VLOOKUP($D45,'1-2'!$D$4:$L$103,2))</f>
        <v>負担金、補助及び交付金</v>
      </c>
      <c r="F45" s="268" t="str">
        <f>IF($R45=1,"取消し",VLOOKUP($D45,'1-2'!$D$4:$L$103,3))</f>
        <v>（定）近畿地区定時制通信制高等学校長会総会参加費</v>
      </c>
      <c r="G45" s="274">
        <f>IF($R45=1,,VLOOKUP($D45,'1-2'!$D$4:$L$103,4))</f>
        <v>2000</v>
      </c>
      <c r="H45" s="275">
        <f>IF($R45=1,,VLOOKUP($D45,'1-2'!$D$4:$L$103,5))</f>
        <v>1</v>
      </c>
      <c r="I45" s="275">
        <f>IF($R45=1,,VLOOKUP($D45,'1-2'!$D$4:$L$103,6))</f>
        <v>1</v>
      </c>
      <c r="J45" s="276">
        <f>IF($R45=1,,VLOOKUP($D45,'1-2'!$D$4:$L$103,7))</f>
        <v>2000</v>
      </c>
      <c r="K45" s="271" t="str">
        <f t="shared" si="5"/>
        <v>（定）近畿地区定時制通信制高等学校長会総会参加費</v>
      </c>
      <c r="L45" s="272">
        <v>0</v>
      </c>
      <c r="M45" s="273">
        <f t="shared" si="7"/>
        <v>1</v>
      </c>
      <c r="N45" s="273">
        <f t="shared" si="8"/>
        <v>1</v>
      </c>
      <c r="O45" s="263">
        <f t="shared" si="2"/>
        <v>0</v>
      </c>
      <c r="P45" s="264">
        <f>IF($R45=1,"",VLOOKUP($D45,'1-2'!$D$4:$L$103,8))</f>
        <v>0</v>
      </c>
      <c r="Q45" s="265">
        <f>IF($R45=1,"",VLOOKUP($D45,'1-2'!$D$4:$L$103,9))</f>
        <v>0</v>
      </c>
      <c r="R45" s="24">
        <f>IF(ISNA(MATCH($D45,'随時②-2'!$D$4:$D$18,0)),0,1)</f>
        <v>0</v>
      </c>
      <c r="S45" s="61" t="str">
        <f t="shared" si="1"/>
        <v/>
      </c>
      <c r="T45" s="61" t="str">
        <f t="shared" si="3"/>
        <v/>
      </c>
      <c r="U45" s="5">
        <f t="shared" si="4"/>
        <v>9</v>
      </c>
    </row>
    <row r="46" spans="1:21" ht="13.5" customHeight="1" x14ac:dyDescent="0.15">
      <c r="A46" s="266">
        <f>'1-2'!A46</f>
        <v>0</v>
      </c>
      <c r="B46" s="267">
        <f>'1-2'!B46</f>
        <v>0</v>
      </c>
      <c r="C46" s="426">
        <f>'1-2'!C46</f>
        <v>0</v>
      </c>
      <c r="D46" s="209">
        <v>43</v>
      </c>
      <c r="E46" s="268">
        <f>IF($R46=1,"",VLOOKUP($D46,'1-2'!$D$4:$L$103,2))</f>
        <v>0</v>
      </c>
      <c r="F46" s="268">
        <f>IF($R46=1,"取消し",VLOOKUP($D46,'1-2'!$D$4:$L$103,3))</f>
        <v>0</v>
      </c>
      <c r="G46" s="274">
        <f>IF($R46=1,,VLOOKUP($D46,'1-2'!$D$4:$L$103,4))</f>
        <v>0</v>
      </c>
      <c r="H46" s="275">
        <f>IF($R46=1,,VLOOKUP($D46,'1-2'!$D$4:$L$103,5))</f>
        <v>0</v>
      </c>
      <c r="I46" s="275">
        <f>IF($R46=1,,VLOOKUP($D46,'1-2'!$D$4:$L$103,6))</f>
        <v>0</v>
      </c>
      <c r="J46" s="276">
        <f>IF($R46=1,,VLOOKUP($D46,'1-2'!$D$4:$L$103,7))</f>
        <v>0</v>
      </c>
      <c r="K46" s="271">
        <f t="shared" si="5"/>
        <v>0</v>
      </c>
      <c r="L46" s="272">
        <f t="shared" si="9"/>
        <v>0</v>
      </c>
      <c r="M46" s="273">
        <f t="shared" si="7"/>
        <v>0</v>
      </c>
      <c r="N46" s="273">
        <f t="shared" si="8"/>
        <v>0</v>
      </c>
      <c r="O46" s="263">
        <f t="shared" si="2"/>
        <v>0</v>
      </c>
      <c r="P46" s="264">
        <f>IF($R46=1,"",VLOOKUP($D46,'1-2'!$D$4:$L$103,8))</f>
        <v>0</v>
      </c>
      <c r="Q46" s="265">
        <f>IF($R46=1,"",VLOOKUP($D46,'1-2'!$D$4:$L$103,9))</f>
        <v>0</v>
      </c>
      <c r="R46" s="24">
        <f>IF(ISNA(MATCH($D46,'随時②-2'!$D$4:$D$18,0)),0,1)</f>
        <v>0</v>
      </c>
      <c r="S46" s="61" t="str">
        <f t="shared" si="1"/>
        <v/>
      </c>
      <c r="T46" s="61" t="str">
        <f t="shared" si="3"/>
        <v/>
      </c>
      <c r="U46" s="5" t="str">
        <f t="shared" si="4"/>
        <v/>
      </c>
    </row>
    <row r="47" spans="1:21" ht="13.5" customHeight="1" x14ac:dyDescent="0.15">
      <c r="A47" s="266">
        <f>'1-2'!A47</f>
        <v>0</v>
      </c>
      <c r="B47" s="267">
        <f>'1-2'!B47</f>
        <v>0</v>
      </c>
      <c r="C47" s="426">
        <f>'1-2'!C47</f>
        <v>0</v>
      </c>
      <c r="D47" s="209">
        <v>44</v>
      </c>
      <c r="E47" s="268">
        <f>IF($R47=1,"",VLOOKUP($D47,'1-2'!$D$4:$L$103,2))</f>
        <v>0</v>
      </c>
      <c r="F47" s="268">
        <f>IF($R47=1,"取消し",VLOOKUP($D47,'1-2'!$D$4:$L$103,3))</f>
        <v>0</v>
      </c>
      <c r="G47" s="274">
        <f>IF($R47=1,,VLOOKUP($D47,'1-2'!$D$4:$L$103,4))</f>
        <v>0</v>
      </c>
      <c r="H47" s="275">
        <f>IF($R47=1,,VLOOKUP($D47,'1-2'!$D$4:$L$103,5))</f>
        <v>0</v>
      </c>
      <c r="I47" s="275">
        <f>IF($R47=1,,VLOOKUP($D47,'1-2'!$D$4:$L$103,6))</f>
        <v>0</v>
      </c>
      <c r="J47" s="276">
        <f>IF($R47=1,,VLOOKUP($D47,'1-2'!$D$4:$L$103,7))</f>
        <v>0</v>
      </c>
      <c r="K47" s="271">
        <f t="shared" si="5"/>
        <v>0</v>
      </c>
      <c r="L47" s="272">
        <f t="shared" si="9"/>
        <v>0</v>
      </c>
      <c r="M47" s="273">
        <f t="shared" si="7"/>
        <v>0</v>
      </c>
      <c r="N47" s="273">
        <f t="shared" si="8"/>
        <v>0</v>
      </c>
      <c r="O47" s="263">
        <f t="shared" si="2"/>
        <v>0</v>
      </c>
      <c r="P47" s="264">
        <f>IF($R47=1,"",VLOOKUP($D47,'1-2'!$D$4:$L$103,8))</f>
        <v>0</v>
      </c>
      <c r="Q47" s="265">
        <f>IF($R47=1,"",VLOOKUP($D47,'1-2'!$D$4:$L$103,9))</f>
        <v>0</v>
      </c>
      <c r="R47" s="24">
        <f>IF(ISNA(MATCH($D47,'随時②-2'!$D$4:$D$18,0)),0,1)</f>
        <v>0</v>
      </c>
      <c r="S47" s="61" t="str">
        <f t="shared" si="1"/>
        <v/>
      </c>
      <c r="T47" s="61" t="str">
        <f t="shared" si="3"/>
        <v/>
      </c>
      <c r="U47" s="5" t="str">
        <f t="shared" si="4"/>
        <v/>
      </c>
    </row>
    <row r="48" spans="1:21" ht="13.5" customHeight="1" x14ac:dyDescent="0.15">
      <c r="A48" s="266">
        <f>'1-2'!A48</f>
        <v>0</v>
      </c>
      <c r="B48" s="267">
        <f>'1-2'!B48</f>
        <v>0</v>
      </c>
      <c r="C48" s="426">
        <f>'1-2'!C48</f>
        <v>0</v>
      </c>
      <c r="D48" s="209">
        <v>45</v>
      </c>
      <c r="E48" s="268">
        <f>IF($R48=1,"",VLOOKUP($D48,'1-2'!$D$4:$L$103,2))</f>
        <v>0</v>
      </c>
      <c r="F48" s="268">
        <f>IF($R48=1,"取消し",VLOOKUP($D48,'1-2'!$D$4:$L$103,3))</f>
        <v>0</v>
      </c>
      <c r="G48" s="274">
        <f>IF($R48=1,,VLOOKUP($D48,'1-2'!$D$4:$L$103,4))</f>
        <v>0</v>
      </c>
      <c r="H48" s="275">
        <f>IF($R48=1,,VLOOKUP($D48,'1-2'!$D$4:$L$103,5))</f>
        <v>0</v>
      </c>
      <c r="I48" s="275">
        <f>IF($R48=1,,VLOOKUP($D48,'1-2'!$D$4:$L$103,6))</f>
        <v>0</v>
      </c>
      <c r="J48" s="276">
        <f>IF($R48=1,,VLOOKUP($D48,'1-2'!$D$4:$L$103,7))</f>
        <v>0</v>
      </c>
      <c r="K48" s="271">
        <f t="shared" si="5"/>
        <v>0</v>
      </c>
      <c r="L48" s="272">
        <f t="shared" si="9"/>
        <v>0</v>
      </c>
      <c r="M48" s="273">
        <f t="shared" si="7"/>
        <v>0</v>
      </c>
      <c r="N48" s="273">
        <f t="shared" si="8"/>
        <v>0</v>
      </c>
      <c r="O48" s="263">
        <f t="shared" si="2"/>
        <v>0</v>
      </c>
      <c r="P48" s="264">
        <f>IF($R48=1,"",VLOOKUP($D48,'1-2'!$D$4:$L$103,8))</f>
        <v>0</v>
      </c>
      <c r="Q48" s="265">
        <f>IF($R48=1,"",VLOOKUP($D48,'1-2'!$D$4:$L$103,9))</f>
        <v>0</v>
      </c>
      <c r="R48" s="24">
        <f>IF(ISNA(MATCH($D48,'随時②-2'!$D$4:$D$18,0)),0,1)</f>
        <v>0</v>
      </c>
      <c r="S48" s="61" t="str">
        <f t="shared" si="1"/>
        <v/>
      </c>
      <c r="T48" s="61" t="str">
        <f t="shared" si="3"/>
        <v/>
      </c>
      <c r="U48" s="5" t="str">
        <f t="shared" si="4"/>
        <v/>
      </c>
    </row>
    <row r="49" spans="1:21" ht="13.5" customHeight="1" x14ac:dyDescent="0.15">
      <c r="A49" s="266">
        <f>'1-2'!A49</f>
        <v>0</v>
      </c>
      <c r="B49" s="267">
        <f>'1-2'!B49</f>
        <v>0</v>
      </c>
      <c r="C49" s="426">
        <f>'1-2'!C49</f>
        <v>0</v>
      </c>
      <c r="D49" s="209">
        <v>46</v>
      </c>
      <c r="E49" s="268">
        <f>IF($R49=1,"",VLOOKUP($D49,'1-2'!$D$4:$L$103,2))</f>
        <v>0</v>
      </c>
      <c r="F49" s="268">
        <f>IF($R49=1,"取消し",VLOOKUP($D49,'1-2'!$D$4:$L$103,3))</f>
        <v>0</v>
      </c>
      <c r="G49" s="274">
        <f>IF($R49=1,,VLOOKUP($D49,'1-2'!$D$4:$L$103,4))</f>
        <v>0</v>
      </c>
      <c r="H49" s="275">
        <f>IF($R49=1,,VLOOKUP($D49,'1-2'!$D$4:$L$103,5))</f>
        <v>0</v>
      </c>
      <c r="I49" s="275">
        <f>IF($R49=1,,VLOOKUP($D49,'1-2'!$D$4:$L$103,6))</f>
        <v>0</v>
      </c>
      <c r="J49" s="276">
        <f>IF($R49=1,,VLOOKUP($D49,'1-2'!$D$4:$L$103,7))</f>
        <v>0</v>
      </c>
      <c r="K49" s="271">
        <f t="shared" si="5"/>
        <v>0</v>
      </c>
      <c r="L49" s="272">
        <f t="shared" si="9"/>
        <v>0</v>
      </c>
      <c r="M49" s="273">
        <f t="shared" si="7"/>
        <v>0</v>
      </c>
      <c r="N49" s="273">
        <f t="shared" si="8"/>
        <v>0</v>
      </c>
      <c r="O49" s="263">
        <f t="shared" si="2"/>
        <v>0</v>
      </c>
      <c r="P49" s="264">
        <f>IF($R49=1,"",VLOOKUP($D49,'1-2'!$D$4:$L$103,8))</f>
        <v>0</v>
      </c>
      <c r="Q49" s="265">
        <f>IF($R49=1,"",VLOOKUP($D49,'1-2'!$D$4:$L$103,9))</f>
        <v>0</v>
      </c>
      <c r="R49" s="24">
        <f>IF(ISNA(MATCH($D49,'随時②-2'!$D$4:$D$18,0)),0,1)</f>
        <v>0</v>
      </c>
      <c r="S49" s="61" t="str">
        <f t="shared" si="1"/>
        <v/>
      </c>
      <c r="T49" s="61" t="str">
        <f t="shared" si="3"/>
        <v/>
      </c>
      <c r="U49" s="5" t="str">
        <f t="shared" si="4"/>
        <v/>
      </c>
    </row>
    <row r="50" spans="1:21" ht="13.5" customHeight="1" x14ac:dyDescent="0.15">
      <c r="A50" s="266">
        <f>'1-2'!A50</f>
        <v>0</v>
      </c>
      <c r="B50" s="267">
        <f>'1-2'!B50</f>
        <v>0</v>
      </c>
      <c r="C50" s="426">
        <f>'1-2'!C50</f>
        <v>0</v>
      </c>
      <c r="D50" s="209">
        <v>47</v>
      </c>
      <c r="E50" s="268">
        <f>IF($R50=1,"",VLOOKUP($D50,'1-2'!$D$4:$L$103,2))</f>
        <v>0</v>
      </c>
      <c r="F50" s="268">
        <f>IF($R50=1,"取消し",VLOOKUP($D50,'1-2'!$D$4:$L$103,3))</f>
        <v>0</v>
      </c>
      <c r="G50" s="274">
        <f>IF($R50=1,,VLOOKUP($D50,'1-2'!$D$4:$L$103,4))</f>
        <v>0</v>
      </c>
      <c r="H50" s="275">
        <f>IF($R50=1,,VLOOKUP($D50,'1-2'!$D$4:$L$103,5))</f>
        <v>0</v>
      </c>
      <c r="I50" s="275">
        <f>IF($R50=1,,VLOOKUP($D50,'1-2'!$D$4:$L$103,6))</f>
        <v>0</v>
      </c>
      <c r="J50" s="276">
        <f>IF($R50=1,,VLOOKUP($D50,'1-2'!$D$4:$L$103,7))</f>
        <v>0</v>
      </c>
      <c r="K50" s="271">
        <f t="shared" si="5"/>
        <v>0</v>
      </c>
      <c r="L50" s="272">
        <f t="shared" si="9"/>
        <v>0</v>
      </c>
      <c r="M50" s="273">
        <f t="shared" si="7"/>
        <v>0</v>
      </c>
      <c r="N50" s="273">
        <f t="shared" si="8"/>
        <v>0</v>
      </c>
      <c r="O50" s="263">
        <f t="shared" si="2"/>
        <v>0</v>
      </c>
      <c r="P50" s="264">
        <f>IF($R50=1,"",VLOOKUP($D50,'1-2'!$D$4:$L$103,8))</f>
        <v>0</v>
      </c>
      <c r="Q50" s="265">
        <f>IF($R50=1,"",VLOOKUP($D50,'1-2'!$D$4:$L$103,9))</f>
        <v>0</v>
      </c>
      <c r="R50" s="24">
        <f>IF(ISNA(MATCH($D50,'随時②-2'!$D$4:$D$18,0)),0,1)</f>
        <v>0</v>
      </c>
      <c r="S50" s="61" t="str">
        <f t="shared" si="1"/>
        <v/>
      </c>
      <c r="T50" s="61" t="str">
        <f t="shared" si="3"/>
        <v/>
      </c>
      <c r="U50" s="5" t="str">
        <f t="shared" si="4"/>
        <v/>
      </c>
    </row>
    <row r="51" spans="1:21" ht="13.5" customHeight="1" x14ac:dyDescent="0.15">
      <c r="A51" s="266">
        <f>'1-2'!A51</f>
        <v>0</v>
      </c>
      <c r="B51" s="267">
        <f>'1-2'!B51</f>
        <v>0</v>
      </c>
      <c r="C51" s="426">
        <f>'1-2'!C51</f>
        <v>0</v>
      </c>
      <c r="D51" s="209">
        <v>48</v>
      </c>
      <c r="E51" s="268">
        <f>IF($R51=1,"",VLOOKUP($D51,'1-2'!$D$4:$L$103,2))</f>
        <v>0</v>
      </c>
      <c r="F51" s="268">
        <f>IF($R51=1,"取消し",VLOOKUP($D51,'1-2'!$D$4:$L$103,3))</f>
        <v>0</v>
      </c>
      <c r="G51" s="274">
        <f>IF($R51=1,,VLOOKUP($D51,'1-2'!$D$4:$L$103,4))</f>
        <v>0</v>
      </c>
      <c r="H51" s="275">
        <f>IF($R51=1,,VLOOKUP($D51,'1-2'!$D$4:$L$103,5))</f>
        <v>0</v>
      </c>
      <c r="I51" s="275">
        <f>IF($R51=1,,VLOOKUP($D51,'1-2'!$D$4:$L$103,6))</f>
        <v>0</v>
      </c>
      <c r="J51" s="276">
        <f>IF($R51=1,,VLOOKUP($D51,'1-2'!$D$4:$L$103,7))</f>
        <v>0</v>
      </c>
      <c r="K51" s="271">
        <f t="shared" si="5"/>
        <v>0</v>
      </c>
      <c r="L51" s="272">
        <f t="shared" si="9"/>
        <v>0</v>
      </c>
      <c r="M51" s="273">
        <f t="shared" si="7"/>
        <v>0</v>
      </c>
      <c r="N51" s="273">
        <f t="shared" si="8"/>
        <v>0</v>
      </c>
      <c r="O51" s="263">
        <f t="shared" si="2"/>
        <v>0</v>
      </c>
      <c r="P51" s="264">
        <f>IF($R51=1,"",VLOOKUP($D51,'1-2'!$D$4:$L$103,8))</f>
        <v>0</v>
      </c>
      <c r="Q51" s="265">
        <f>IF($R51=1,"",VLOOKUP($D51,'1-2'!$D$4:$L$103,9))</f>
        <v>0</v>
      </c>
      <c r="R51" s="24">
        <f>IF(ISNA(MATCH($D51,'随時②-2'!$D$4:$D$18,0)),0,1)</f>
        <v>0</v>
      </c>
      <c r="S51" s="61" t="str">
        <f t="shared" si="1"/>
        <v/>
      </c>
      <c r="T51" s="61" t="str">
        <f t="shared" si="3"/>
        <v/>
      </c>
      <c r="U51" s="5" t="str">
        <f t="shared" si="4"/>
        <v/>
      </c>
    </row>
    <row r="52" spans="1:21" ht="13.5" customHeight="1" x14ac:dyDescent="0.15">
      <c r="A52" s="266">
        <f>'1-2'!A52</f>
        <v>0</v>
      </c>
      <c r="B52" s="267">
        <f>'1-2'!B52</f>
        <v>0</v>
      </c>
      <c r="C52" s="426">
        <f>'1-2'!C52</f>
        <v>0</v>
      </c>
      <c r="D52" s="209">
        <v>49</v>
      </c>
      <c r="E52" s="268">
        <f>IF($R52=1,"",VLOOKUP($D52,'1-2'!$D$4:$L$103,2))</f>
        <v>0</v>
      </c>
      <c r="F52" s="268">
        <f>IF($R52=1,"取消し",VLOOKUP($D52,'1-2'!$D$4:$L$103,3))</f>
        <v>0</v>
      </c>
      <c r="G52" s="274">
        <f>IF($R52=1,,VLOOKUP($D52,'1-2'!$D$4:$L$103,4))</f>
        <v>0</v>
      </c>
      <c r="H52" s="275">
        <f>IF($R52=1,,VLOOKUP($D52,'1-2'!$D$4:$L$103,5))</f>
        <v>0</v>
      </c>
      <c r="I52" s="275">
        <f>IF($R52=1,,VLOOKUP($D52,'1-2'!$D$4:$L$103,6))</f>
        <v>0</v>
      </c>
      <c r="J52" s="276">
        <f>IF($R52=1,,VLOOKUP($D52,'1-2'!$D$4:$L$103,7))</f>
        <v>0</v>
      </c>
      <c r="K52" s="271">
        <f t="shared" si="5"/>
        <v>0</v>
      </c>
      <c r="L52" s="272">
        <f t="shared" si="9"/>
        <v>0</v>
      </c>
      <c r="M52" s="273">
        <f t="shared" si="7"/>
        <v>0</v>
      </c>
      <c r="N52" s="273">
        <f t="shared" si="8"/>
        <v>0</v>
      </c>
      <c r="O52" s="263">
        <f t="shared" si="2"/>
        <v>0</v>
      </c>
      <c r="P52" s="264">
        <f>IF($R52=1,"",VLOOKUP($D52,'1-2'!$D$4:$L$103,8))</f>
        <v>0</v>
      </c>
      <c r="Q52" s="265">
        <f>IF($R52=1,"",VLOOKUP($D52,'1-2'!$D$4:$L$103,9))</f>
        <v>0</v>
      </c>
      <c r="R52" s="24">
        <f>IF(ISNA(MATCH($D52,'随時②-2'!$D$4:$D$18,0)),0,1)</f>
        <v>0</v>
      </c>
      <c r="S52" s="61" t="str">
        <f t="shared" si="1"/>
        <v/>
      </c>
      <c r="T52" s="61" t="str">
        <f t="shared" si="3"/>
        <v/>
      </c>
      <c r="U52" s="5" t="str">
        <f t="shared" si="4"/>
        <v/>
      </c>
    </row>
    <row r="53" spans="1:21" ht="13.5" customHeight="1" x14ac:dyDescent="0.15">
      <c r="A53" s="266">
        <f>'1-2'!A53</f>
        <v>0</v>
      </c>
      <c r="B53" s="267">
        <f>'1-2'!B53</f>
        <v>0</v>
      </c>
      <c r="C53" s="426">
        <f>'1-2'!C53</f>
        <v>0</v>
      </c>
      <c r="D53" s="209">
        <v>50</v>
      </c>
      <c r="E53" s="268">
        <f>IF($R53=1,"",VLOOKUP($D53,'1-2'!$D$4:$L$103,2))</f>
        <v>0</v>
      </c>
      <c r="F53" s="268">
        <f>IF($R53=1,"取消し",VLOOKUP($D53,'1-2'!$D$4:$L$103,3))</f>
        <v>0</v>
      </c>
      <c r="G53" s="274">
        <f>IF($R53=1,,VLOOKUP($D53,'1-2'!$D$4:$L$103,4))</f>
        <v>0</v>
      </c>
      <c r="H53" s="275">
        <f>IF($R53=1,,VLOOKUP($D53,'1-2'!$D$4:$L$103,5))</f>
        <v>0</v>
      </c>
      <c r="I53" s="275">
        <f>IF($R53=1,,VLOOKUP($D53,'1-2'!$D$4:$L$103,6))</f>
        <v>0</v>
      </c>
      <c r="J53" s="276">
        <f>IF($R53=1,,VLOOKUP($D53,'1-2'!$D$4:$L$103,7))</f>
        <v>0</v>
      </c>
      <c r="K53" s="271">
        <f t="shared" si="5"/>
        <v>0</v>
      </c>
      <c r="L53" s="272">
        <f t="shared" si="9"/>
        <v>0</v>
      </c>
      <c r="M53" s="273">
        <f t="shared" si="7"/>
        <v>0</v>
      </c>
      <c r="N53" s="273">
        <f t="shared" si="8"/>
        <v>0</v>
      </c>
      <c r="O53" s="263">
        <f t="shared" si="2"/>
        <v>0</v>
      </c>
      <c r="P53" s="264">
        <f>IF($R53=1,"",VLOOKUP($D53,'1-2'!$D$4:$L$103,8))</f>
        <v>0</v>
      </c>
      <c r="Q53" s="265">
        <f>IF($R53=1,"",VLOOKUP($D53,'1-2'!$D$4:$L$103,9))</f>
        <v>0</v>
      </c>
      <c r="R53" s="24">
        <f>IF(ISNA(MATCH($D53,'随時②-2'!$D$4:$D$18,0)),0,1)</f>
        <v>0</v>
      </c>
      <c r="S53" s="61" t="str">
        <f t="shared" si="1"/>
        <v/>
      </c>
      <c r="T53" s="61" t="str">
        <f t="shared" si="3"/>
        <v/>
      </c>
      <c r="U53" s="5" t="str">
        <f t="shared" si="4"/>
        <v/>
      </c>
    </row>
    <row r="54" spans="1:21" ht="13.5" customHeight="1" x14ac:dyDescent="0.15">
      <c r="A54" s="266">
        <f>'1-2'!A54</f>
        <v>0</v>
      </c>
      <c r="B54" s="267">
        <f>'1-2'!B54</f>
        <v>0</v>
      </c>
      <c r="C54" s="426">
        <f>'1-2'!C54</f>
        <v>0</v>
      </c>
      <c r="D54" s="237">
        <v>51</v>
      </c>
      <c r="E54" s="268">
        <f>IF($R54=1,"",VLOOKUP($D54,'1-2'!$D$4:$L$103,2))</f>
        <v>0</v>
      </c>
      <c r="F54" s="268">
        <f>IF($R54=1,"取消し",VLOOKUP($D54,'1-2'!$D$4:$L$103,3))</f>
        <v>0</v>
      </c>
      <c r="G54" s="274">
        <f>IF($R54=1,,VLOOKUP($D54,'1-2'!$D$4:$L$103,4))</f>
        <v>0</v>
      </c>
      <c r="H54" s="275">
        <f>IF($R54=1,,VLOOKUP($D54,'1-2'!$D$4:$L$103,5))</f>
        <v>0</v>
      </c>
      <c r="I54" s="275">
        <f>IF($R54=1,,VLOOKUP($D54,'1-2'!$D$4:$L$103,6))</f>
        <v>0</v>
      </c>
      <c r="J54" s="276">
        <f>IF($R54=1,,VLOOKUP($D54,'1-2'!$D$4:$L$103,7))</f>
        <v>0</v>
      </c>
      <c r="K54" s="271">
        <f t="shared" si="5"/>
        <v>0</v>
      </c>
      <c r="L54" s="272">
        <f t="shared" si="9"/>
        <v>0</v>
      </c>
      <c r="M54" s="273">
        <f t="shared" si="7"/>
        <v>0</v>
      </c>
      <c r="N54" s="273">
        <f t="shared" si="8"/>
        <v>0</v>
      </c>
      <c r="O54" s="263">
        <f t="shared" si="2"/>
        <v>0</v>
      </c>
      <c r="P54" s="264">
        <f>IF($R54=1,"",VLOOKUP($D54,'1-2'!$D$4:$L$103,8))</f>
        <v>0</v>
      </c>
      <c r="Q54" s="265">
        <f>IF($R54=1,"",VLOOKUP($D54,'1-2'!$D$4:$L$103,9))</f>
        <v>0</v>
      </c>
      <c r="R54" s="24">
        <f>IF(ISNA(MATCH($D54,'随時②-2'!$D$4:$D$18,0)),0,1)</f>
        <v>0</v>
      </c>
      <c r="S54" s="61" t="str">
        <f t="shared" si="1"/>
        <v/>
      </c>
      <c r="T54" s="61" t="str">
        <f t="shared" si="3"/>
        <v/>
      </c>
      <c r="U54" s="5" t="str">
        <f t="shared" si="4"/>
        <v/>
      </c>
    </row>
    <row r="55" spans="1:21" ht="13.5" customHeight="1" x14ac:dyDescent="0.15">
      <c r="A55" s="266">
        <f>'1-2'!A55</f>
        <v>0</v>
      </c>
      <c r="B55" s="267">
        <f>'1-2'!B55</f>
        <v>0</v>
      </c>
      <c r="C55" s="426">
        <f>'1-2'!C55</f>
        <v>0</v>
      </c>
      <c r="D55" s="237">
        <v>52</v>
      </c>
      <c r="E55" s="268">
        <f>IF($R55=1,"",VLOOKUP($D55,'1-2'!$D$4:$L$103,2))</f>
        <v>0</v>
      </c>
      <c r="F55" s="268">
        <f>IF($R55=1,"取消し",VLOOKUP($D55,'1-2'!$D$4:$L$103,3))</f>
        <v>0</v>
      </c>
      <c r="G55" s="274">
        <f>IF($R55=1,,VLOOKUP($D55,'1-2'!$D$4:$L$103,4))</f>
        <v>0</v>
      </c>
      <c r="H55" s="275">
        <f>IF($R55=1,,VLOOKUP($D55,'1-2'!$D$4:$L$103,5))</f>
        <v>0</v>
      </c>
      <c r="I55" s="275">
        <f>IF($R55=1,,VLOOKUP($D55,'1-2'!$D$4:$L$103,6))</f>
        <v>0</v>
      </c>
      <c r="J55" s="276">
        <f>IF($R55=1,,VLOOKUP($D55,'1-2'!$D$4:$L$103,7))</f>
        <v>0</v>
      </c>
      <c r="K55" s="271">
        <f t="shared" si="5"/>
        <v>0</v>
      </c>
      <c r="L55" s="272">
        <f t="shared" si="9"/>
        <v>0</v>
      </c>
      <c r="M55" s="273">
        <f t="shared" si="7"/>
        <v>0</v>
      </c>
      <c r="N55" s="273">
        <f t="shared" si="8"/>
        <v>0</v>
      </c>
      <c r="O55" s="263">
        <f t="shared" si="2"/>
        <v>0</v>
      </c>
      <c r="P55" s="264">
        <f>IF($R55=1,"",VLOOKUP($D55,'1-2'!$D$4:$L$103,8))</f>
        <v>0</v>
      </c>
      <c r="Q55" s="265">
        <f>IF($R55=1,"",VLOOKUP($D55,'1-2'!$D$4:$L$103,9))</f>
        <v>0</v>
      </c>
      <c r="R55" s="24">
        <f>IF(ISNA(MATCH($D55,'随時②-2'!$D$4:$D$18,0)),0,1)</f>
        <v>0</v>
      </c>
      <c r="S55" s="61" t="str">
        <f t="shared" si="1"/>
        <v/>
      </c>
      <c r="T55" s="61" t="str">
        <f t="shared" si="3"/>
        <v/>
      </c>
      <c r="U55" s="5" t="str">
        <f t="shared" si="4"/>
        <v/>
      </c>
    </row>
    <row r="56" spans="1:21" ht="13.5" customHeight="1" x14ac:dyDescent="0.15">
      <c r="A56" s="266">
        <f>'1-2'!A56</f>
        <v>0</v>
      </c>
      <c r="B56" s="267">
        <f>'1-2'!B56</f>
        <v>0</v>
      </c>
      <c r="C56" s="426">
        <f>'1-2'!C56</f>
        <v>0</v>
      </c>
      <c r="D56" s="237">
        <v>53</v>
      </c>
      <c r="E56" s="268">
        <f>IF($R56=1,"",VLOOKUP($D56,'1-2'!$D$4:$L$103,2))</f>
        <v>0</v>
      </c>
      <c r="F56" s="268">
        <f>IF($R56=1,"取消し",VLOOKUP($D56,'1-2'!$D$4:$L$103,3))</f>
        <v>0</v>
      </c>
      <c r="G56" s="274">
        <f>IF($R56=1,,VLOOKUP($D56,'1-2'!$D$4:$L$103,4))</f>
        <v>0</v>
      </c>
      <c r="H56" s="275">
        <f>IF($R56=1,,VLOOKUP($D56,'1-2'!$D$4:$L$103,5))</f>
        <v>0</v>
      </c>
      <c r="I56" s="275">
        <f>IF($R56=1,,VLOOKUP($D56,'1-2'!$D$4:$L$103,6))</f>
        <v>0</v>
      </c>
      <c r="J56" s="276">
        <f>IF($R56=1,,VLOOKUP($D56,'1-2'!$D$4:$L$103,7))</f>
        <v>0</v>
      </c>
      <c r="K56" s="271">
        <f t="shared" si="5"/>
        <v>0</v>
      </c>
      <c r="L56" s="272">
        <f t="shared" si="9"/>
        <v>0</v>
      </c>
      <c r="M56" s="273">
        <f t="shared" si="7"/>
        <v>0</v>
      </c>
      <c r="N56" s="273">
        <f t="shared" si="8"/>
        <v>0</v>
      </c>
      <c r="O56" s="263">
        <f t="shared" si="2"/>
        <v>0</v>
      </c>
      <c r="P56" s="264">
        <f>IF($R56=1,"",VLOOKUP($D56,'1-2'!$D$4:$L$103,8))</f>
        <v>0</v>
      </c>
      <c r="Q56" s="265">
        <f>IF($R56=1,"",VLOOKUP($D56,'1-2'!$D$4:$L$103,9))</f>
        <v>0</v>
      </c>
      <c r="R56" s="24">
        <f>IF(ISNA(MATCH($D56,'随時②-2'!$D$4:$D$18,0)),0,1)</f>
        <v>0</v>
      </c>
      <c r="S56" s="61" t="str">
        <f t="shared" si="1"/>
        <v/>
      </c>
      <c r="T56" s="61" t="str">
        <f t="shared" si="3"/>
        <v/>
      </c>
      <c r="U56" s="5" t="str">
        <f t="shared" si="4"/>
        <v/>
      </c>
    </row>
    <row r="57" spans="1:21" ht="13.5" customHeight="1" x14ac:dyDescent="0.15">
      <c r="A57" s="266">
        <f>'1-2'!A57</f>
        <v>0</v>
      </c>
      <c r="B57" s="267">
        <f>'1-2'!B57</f>
        <v>0</v>
      </c>
      <c r="C57" s="426">
        <f>'1-2'!C57</f>
        <v>0</v>
      </c>
      <c r="D57" s="237">
        <v>54</v>
      </c>
      <c r="E57" s="268">
        <f>IF($R57=1,"",VLOOKUP($D57,'1-2'!$D$4:$L$103,2))</f>
        <v>0</v>
      </c>
      <c r="F57" s="268">
        <f>IF($R57=1,"取消し",VLOOKUP($D57,'1-2'!$D$4:$L$103,3))</f>
        <v>0</v>
      </c>
      <c r="G57" s="274">
        <f>IF($R57=1,,VLOOKUP($D57,'1-2'!$D$4:$L$103,4))</f>
        <v>0</v>
      </c>
      <c r="H57" s="275">
        <f>IF($R57=1,,VLOOKUP($D57,'1-2'!$D$4:$L$103,5))</f>
        <v>0</v>
      </c>
      <c r="I57" s="275">
        <f>IF($R57=1,,VLOOKUP($D57,'1-2'!$D$4:$L$103,6))</f>
        <v>0</v>
      </c>
      <c r="J57" s="276">
        <f>IF($R57=1,,VLOOKUP($D57,'1-2'!$D$4:$L$103,7))</f>
        <v>0</v>
      </c>
      <c r="K57" s="271">
        <f t="shared" si="5"/>
        <v>0</v>
      </c>
      <c r="L57" s="272">
        <f t="shared" si="9"/>
        <v>0</v>
      </c>
      <c r="M57" s="273">
        <f t="shared" si="7"/>
        <v>0</v>
      </c>
      <c r="N57" s="273">
        <f t="shared" si="8"/>
        <v>0</v>
      </c>
      <c r="O57" s="263">
        <f t="shared" si="2"/>
        <v>0</v>
      </c>
      <c r="P57" s="264">
        <f>IF($R57=1,"",VLOOKUP($D57,'1-2'!$D$4:$L$103,8))</f>
        <v>0</v>
      </c>
      <c r="Q57" s="265">
        <f>IF($R57=1,"",VLOOKUP($D57,'1-2'!$D$4:$L$103,9))</f>
        <v>0</v>
      </c>
      <c r="R57" s="24">
        <f>IF(ISNA(MATCH($D57,'随時②-2'!$D$4:$D$18,0)),0,1)</f>
        <v>0</v>
      </c>
      <c r="S57" s="61" t="str">
        <f t="shared" si="1"/>
        <v/>
      </c>
      <c r="T57" s="61" t="str">
        <f t="shared" si="3"/>
        <v/>
      </c>
      <c r="U57" s="5" t="str">
        <f t="shared" si="4"/>
        <v/>
      </c>
    </row>
    <row r="58" spans="1:21" ht="13.5" customHeight="1" x14ac:dyDescent="0.15">
      <c r="A58" s="266">
        <f>'1-2'!A58</f>
        <v>0</v>
      </c>
      <c r="B58" s="267">
        <f>'1-2'!B58</f>
        <v>0</v>
      </c>
      <c r="C58" s="426">
        <f>'1-2'!C58</f>
        <v>0</v>
      </c>
      <c r="D58" s="237">
        <v>55</v>
      </c>
      <c r="E58" s="268">
        <f>IF($R58=1,"",VLOOKUP($D58,'1-2'!$D$4:$L$103,2))</f>
        <v>0</v>
      </c>
      <c r="F58" s="268">
        <f>IF($R58=1,"取消し",VLOOKUP($D58,'1-2'!$D$4:$L$103,3))</f>
        <v>0</v>
      </c>
      <c r="G58" s="274">
        <f>IF($R58=1,,VLOOKUP($D58,'1-2'!$D$4:$L$103,4))</f>
        <v>0</v>
      </c>
      <c r="H58" s="275">
        <f>IF($R58=1,,VLOOKUP($D58,'1-2'!$D$4:$L$103,5))</f>
        <v>0</v>
      </c>
      <c r="I58" s="275">
        <f>IF($R58=1,,VLOOKUP($D58,'1-2'!$D$4:$L$103,6))</f>
        <v>0</v>
      </c>
      <c r="J58" s="276">
        <f>IF($R58=1,,VLOOKUP($D58,'1-2'!$D$4:$L$103,7))</f>
        <v>0</v>
      </c>
      <c r="K58" s="271">
        <f t="shared" si="5"/>
        <v>0</v>
      </c>
      <c r="L58" s="272">
        <f t="shared" si="9"/>
        <v>0</v>
      </c>
      <c r="M58" s="273">
        <f t="shared" si="7"/>
        <v>0</v>
      </c>
      <c r="N58" s="273">
        <f t="shared" si="8"/>
        <v>0</v>
      </c>
      <c r="O58" s="263">
        <f t="shared" si="2"/>
        <v>0</v>
      </c>
      <c r="P58" s="264">
        <f>IF($R58=1,"",VLOOKUP($D58,'1-2'!$D$4:$L$103,8))</f>
        <v>0</v>
      </c>
      <c r="Q58" s="265">
        <f>IF($R58=1,"",VLOOKUP($D58,'1-2'!$D$4:$L$103,9))</f>
        <v>0</v>
      </c>
      <c r="R58" s="24">
        <f>IF(ISNA(MATCH($D58,'随時②-2'!$D$4:$D$18,0)),0,1)</f>
        <v>0</v>
      </c>
      <c r="S58" s="61" t="str">
        <f t="shared" si="1"/>
        <v/>
      </c>
      <c r="T58" s="61" t="str">
        <f t="shared" si="3"/>
        <v/>
      </c>
      <c r="U58" s="5" t="str">
        <f t="shared" si="4"/>
        <v/>
      </c>
    </row>
    <row r="59" spans="1:21" ht="13.5" customHeight="1" x14ac:dyDescent="0.15">
      <c r="A59" s="266">
        <f>'1-2'!A59</f>
        <v>0</v>
      </c>
      <c r="B59" s="267">
        <f>'1-2'!B59</f>
        <v>0</v>
      </c>
      <c r="C59" s="426">
        <f>'1-2'!C59</f>
        <v>0</v>
      </c>
      <c r="D59" s="237">
        <v>56</v>
      </c>
      <c r="E59" s="268">
        <f>IF($R59=1,"",VLOOKUP($D59,'1-2'!$D$4:$L$103,2))</f>
        <v>0</v>
      </c>
      <c r="F59" s="268">
        <f>IF($R59=1,"取消し",VLOOKUP($D59,'1-2'!$D$4:$L$103,3))</f>
        <v>0</v>
      </c>
      <c r="G59" s="274">
        <f>IF($R59=1,,VLOOKUP($D59,'1-2'!$D$4:$L$103,4))</f>
        <v>0</v>
      </c>
      <c r="H59" s="275">
        <f>IF($R59=1,,VLOOKUP($D59,'1-2'!$D$4:$L$103,5))</f>
        <v>0</v>
      </c>
      <c r="I59" s="275">
        <f>IF($R59=1,,VLOOKUP($D59,'1-2'!$D$4:$L$103,6))</f>
        <v>0</v>
      </c>
      <c r="J59" s="276">
        <f>IF($R59=1,,VLOOKUP($D59,'1-2'!$D$4:$L$103,7))</f>
        <v>0</v>
      </c>
      <c r="K59" s="271">
        <f t="shared" si="5"/>
        <v>0</v>
      </c>
      <c r="L59" s="272">
        <f t="shared" si="9"/>
        <v>0</v>
      </c>
      <c r="M59" s="273">
        <f t="shared" si="7"/>
        <v>0</v>
      </c>
      <c r="N59" s="273">
        <f t="shared" si="8"/>
        <v>0</v>
      </c>
      <c r="O59" s="263">
        <f t="shared" si="2"/>
        <v>0</v>
      </c>
      <c r="P59" s="264">
        <f>IF($R59=1,"",VLOOKUP($D59,'1-2'!$D$4:$L$103,8))</f>
        <v>0</v>
      </c>
      <c r="Q59" s="265">
        <f>IF($R59=1,"",VLOOKUP($D59,'1-2'!$D$4:$L$103,9))</f>
        <v>0</v>
      </c>
      <c r="R59" s="24">
        <f>IF(ISNA(MATCH($D59,'随時②-2'!$D$4:$D$18,0)),0,1)</f>
        <v>0</v>
      </c>
      <c r="S59" s="61" t="str">
        <f t="shared" si="1"/>
        <v/>
      </c>
      <c r="T59" s="61" t="str">
        <f t="shared" si="3"/>
        <v/>
      </c>
      <c r="U59" s="5" t="str">
        <f t="shared" si="4"/>
        <v/>
      </c>
    </row>
    <row r="60" spans="1:21" ht="13.5" customHeight="1" x14ac:dyDescent="0.15">
      <c r="A60" s="266">
        <f>'1-2'!A60</f>
        <v>0</v>
      </c>
      <c r="B60" s="267">
        <f>'1-2'!B60</f>
        <v>0</v>
      </c>
      <c r="C60" s="426">
        <f>'1-2'!C60</f>
        <v>0</v>
      </c>
      <c r="D60" s="237">
        <v>57</v>
      </c>
      <c r="E60" s="268">
        <f>IF($R60=1,"",VLOOKUP($D60,'1-2'!$D$4:$L$103,2))</f>
        <v>0</v>
      </c>
      <c r="F60" s="268">
        <f>IF($R60=1,"取消し",VLOOKUP($D60,'1-2'!$D$4:$L$103,3))</f>
        <v>0</v>
      </c>
      <c r="G60" s="274">
        <f>IF($R60=1,,VLOOKUP($D60,'1-2'!$D$4:$L$103,4))</f>
        <v>0</v>
      </c>
      <c r="H60" s="275">
        <f>IF($R60=1,,VLOOKUP($D60,'1-2'!$D$4:$L$103,5))</f>
        <v>0</v>
      </c>
      <c r="I60" s="275">
        <f>IF($R60=1,,VLOOKUP($D60,'1-2'!$D$4:$L$103,6))</f>
        <v>0</v>
      </c>
      <c r="J60" s="276">
        <f>IF($R60=1,,VLOOKUP($D60,'1-2'!$D$4:$L$103,7))</f>
        <v>0</v>
      </c>
      <c r="K60" s="271">
        <f t="shared" si="5"/>
        <v>0</v>
      </c>
      <c r="L60" s="272">
        <f t="shared" si="9"/>
        <v>0</v>
      </c>
      <c r="M60" s="273">
        <f t="shared" si="7"/>
        <v>0</v>
      </c>
      <c r="N60" s="273">
        <f t="shared" si="8"/>
        <v>0</v>
      </c>
      <c r="O60" s="263">
        <f t="shared" si="2"/>
        <v>0</v>
      </c>
      <c r="P60" s="264">
        <f>IF($R60=1,"",VLOOKUP($D60,'1-2'!$D$4:$L$103,8))</f>
        <v>0</v>
      </c>
      <c r="Q60" s="265">
        <f>IF($R60=1,"",VLOOKUP($D60,'1-2'!$D$4:$L$103,9))</f>
        <v>0</v>
      </c>
      <c r="R60" s="24">
        <f>IF(ISNA(MATCH($D60,'随時②-2'!$D$4:$D$18,0)),0,1)</f>
        <v>0</v>
      </c>
      <c r="S60" s="61" t="str">
        <f t="shared" si="1"/>
        <v/>
      </c>
      <c r="T60" s="61" t="str">
        <f t="shared" si="3"/>
        <v/>
      </c>
      <c r="U60" s="5" t="str">
        <f t="shared" si="4"/>
        <v/>
      </c>
    </row>
    <row r="61" spans="1:21" ht="13.5" customHeight="1" x14ac:dyDescent="0.15">
      <c r="A61" s="266">
        <f>'1-2'!A61</f>
        <v>0</v>
      </c>
      <c r="B61" s="267">
        <f>'1-2'!B61</f>
        <v>0</v>
      </c>
      <c r="C61" s="426">
        <f>'1-2'!C61</f>
        <v>0</v>
      </c>
      <c r="D61" s="237">
        <v>58</v>
      </c>
      <c r="E61" s="268">
        <f>IF($R61=1,"",VLOOKUP($D61,'1-2'!$D$4:$L$103,2))</f>
        <v>0</v>
      </c>
      <c r="F61" s="268">
        <f>IF($R61=1,"取消し",VLOOKUP($D61,'1-2'!$D$4:$L$103,3))</f>
        <v>0</v>
      </c>
      <c r="G61" s="274">
        <f>IF($R61=1,,VLOOKUP($D61,'1-2'!$D$4:$L$103,4))</f>
        <v>0</v>
      </c>
      <c r="H61" s="275">
        <f>IF($R61=1,,VLOOKUP($D61,'1-2'!$D$4:$L$103,5))</f>
        <v>0</v>
      </c>
      <c r="I61" s="275">
        <f>IF($R61=1,,VLOOKUP($D61,'1-2'!$D$4:$L$103,6))</f>
        <v>0</v>
      </c>
      <c r="J61" s="276">
        <f>IF($R61=1,,VLOOKUP($D61,'1-2'!$D$4:$L$103,7))</f>
        <v>0</v>
      </c>
      <c r="K61" s="271">
        <f t="shared" si="5"/>
        <v>0</v>
      </c>
      <c r="L61" s="272">
        <f t="shared" si="9"/>
        <v>0</v>
      </c>
      <c r="M61" s="273">
        <f t="shared" si="7"/>
        <v>0</v>
      </c>
      <c r="N61" s="273">
        <f t="shared" si="8"/>
        <v>0</v>
      </c>
      <c r="O61" s="263">
        <f t="shared" si="2"/>
        <v>0</v>
      </c>
      <c r="P61" s="264">
        <f>IF($R61=1,"",VLOOKUP($D61,'1-2'!$D$4:$L$103,8))</f>
        <v>0</v>
      </c>
      <c r="Q61" s="265">
        <f>IF($R61=1,"",VLOOKUP($D61,'1-2'!$D$4:$L$103,9))</f>
        <v>0</v>
      </c>
      <c r="R61" s="24">
        <f>IF(ISNA(MATCH($D61,'随時②-2'!$D$4:$D$18,0)),0,1)</f>
        <v>0</v>
      </c>
      <c r="S61" s="61" t="str">
        <f t="shared" si="1"/>
        <v/>
      </c>
      <c r="T61" s="61" t="str">
        <f t="shared" si="3"/>
        <v/>
      </c>
      <c r="U61" s="5" t="str">
        <f t="shared" si="4"/>
        <v/>
      </c>
    </row>
    <row r="62" spans="1:21" ht="13.5" customHeight="1" x14ac:dyDescent="0.15">
      <c r="A62" s="266">
        <f>'1-2'!A62</f>
        <v>0</v>
      </c>
      <c r="B62" s="267">
        <f>'1-2'!B62</f>
        <v>0</v>
      </c>
      <c r="C62" s="426">
        <f>'1-2'!C62</f>
        <v>0</v>
      </c>
      <c r="D62" s="237">
        <v>59</v>
      </c>
      <c r="E62" s="268">
        <f>IF($R62=1,"",VLOOKUP($D62,'1-2'!$D$4:$L$103,2))</f>
        <v>0</v>
      </c>
      <c r="F62" s="268">
        <f>IF($R62=1,"取消し",VLOOKUP($D62,'1-2'!$D$4:$L$103,3))</f>
        <v>0</v>
      </c>
      <c r="G62" s="274">
        <f>IF($R62=1,,VLOOKUP($D62,'1-2'!$D$4:$L$103,4))</f>
        <v>0</v>
      </c>
      <c r="H62" s="275">
        <f>IF($R62=1,,VLOOKUP($D62,'1-2'!$D$4:$L$103,5))</f>
        <v>0</v>
      </c>
      <c r="I62" s="275">
        <f>IF($R62=1,,VLOOKUP($D62,'1-2'!$D$4:$L$103,6))</f>
        <v>0</v>
      </c>
      <c r="J62" s="276">
        <f>IF($R62=1,,VLOOKUP($D62,'1-2'!$D$4:$L$103,7))</f>
        <v>0</v>
      </c>
      <c r="K62" s="271">
        <f t="shared" si="5"/>
        <v>0</v>
      </c>
      <c r="L62" s="272">
        <f t="shared" si="9"/>
        <v>0</v>
      </c>
      <c r="M62" s="273">
        <f t="shared" si="7"/>
        <v>0</v>
      </c>
      <c r="N62" s="273">
        <f t="shared" si="8"/>
        <v>0</v>
      </c>
      <c r="O62" s="263">
        <f t="shared" si="2"/>
        <v>0</v>
      </c>
      <c r="P62" s="264">
        <f>IF($R62=1,"",VLOOKUP($D62,'1-2'!$D$4:$L$103,8))</f>
        <v>0</v>
      </c>
      <c r="Q62" s="265">
        <f>IF($R62=1,"",VLOOKUP($D62,'1-2'!$D$4:$L$103,9))</f>
        <v>0</v>
      </c>
      <c r="R62" s="24">
        <f>IF(ISNA(MATCH($D62,'随時②-2'!$D$4:$D$18,0)),0,1)</f>
        <v>0</v>
      </c>
      <c r="S62" s="61" t="str">
        <f t="shared" si="1"/>
        <v/>
      </c>
      <c r="T62" s="61" t="str">
        <f t="shared" si="3"/>
        <v/>
      </c>
      <c r="U62" s="5" t="str">
        <f t="shared" si="4"/>
        <v/>
      </c>
    </row>
    <row r="63" spans="1:21" ht="13.5" customHeight="1" x14ac:dyDescent="0.15">
      <c r="A63" s="266">
        <f>'1-2'!A63</f>
        <v>0</v>
      </c>
      <c r="B63" s="267">
        <f>'1-2'!B63</f>
        <v>0</v>
      </c>
      <c r="C63" s="426">
        <f>'1-2'!C63</f>
        <v>0</v>
      </c>
      <c r="D63" s="237">
        <v>60</v>
      </c>
      <c r="E63" s="268">
        <f>IF($R63=1,"",VLOOKUP($D63,'1-2'!$D$4:$L$103,2))</f>
        <v>0</v>
      </c>
      <c r="F63" s="268">
        <f>IF($R63=1,"取消し",VLOOKUP($D63,'1-2'!$D$4:$L$103,3))</f>
        <v>0</v>
      </c>
      <c r="G63" s="274">
        <f>IF($R63=1,,VLOOKUP($D63,'1-2'!$D$4:$L$103,4))</f>
        <v>0</v>
      </c>
      <c r="H63" s="275">
        <f>IF($R63=1,,VLOOKUP($D63,'1-2'!$D$4:$L$103,5))</f>
        <v>0</v>
      </c>
      <c r="I63" s="275">
        <f>IF($R63=1,,VLOOKUP($D63,'1-2'!$D$4:$L$103,6))</f>
        <v>0</v>
      </c>
      <c r="J63" s="276">
        <f>IF($R63=1,,VLOOKUP($D63,'1-2'!$D$4:$L$103,7))</f>
        <v>0</v>
      </c>
      <c r="K63" s="271">
        <f t="shared" si="5"/>
        <v>0</v>
      </c>
      <c r="L63" s="272">
        <f t="shared" si="9"/>
        <v>0</v>
      </c>
      <c r="M63" s="273">
        <f t="shared" si="7"/>
        <v>0</v>
      </c>
      <c r="N63" s="273">
        <f t="shared" si="8"/>
        <v>0</v>
      </c>
      <c r="O63" s="263">
        <f t="shared" si="2"/>
        <v>0</v>
      </c>
      <c r="P63" s="264">
        <f>IF($R63=1,"",VLOOKUP($D63,'1-2'!$D$4:$L$103,8))</f>
        <v>0</v>
      </c>
      <c r="Q63" s="265">
        <f>IF($R63=1,"",VLOOKUP($D63,'1-2'!$D$4:$L$103,9))</f>
        <v>0</v>
      </c>
      <c r="R63" s="24">
        <f>IF(ISNA(MATCH($D63,'随時②-2'!$D$4:$D$18,0)),0,1)</f>
        <v>0</v>
      </c>
      <c r="S63" s="61" t="str">
        <f t="shared" si="1"/>
        <v/>
      </c>
      <c r="T63" s="61" t="str">
        <f t="shared" si="3"/>
        <v/>
      </c>
      <c r="U63" s="5" t="str">
        <f t="shared" si="4"/>
        <v/>
      </c>
    </row>
    <row r="64" spans="1:21" ht="13.5" customHeight="1" x14ac:dyDescent="0.15">
      <c r="A64" s="266">
        <f>'1-2'!A64</f>
        <v>0</v>
      </c>
      <c r="B64" s="267">
        <f>'1-2'!B64</f>
        <v>0</v>
      </c>
      <c r="C64" s="426">
        <f>'1-2'!C64</f>
        <v>0</v>
      </c>
      <c r="D64" s="209">
        <v>61</v>
      </c>
      <c r="E64" s="268">
        <f>IF($R64=1,"",VLOOKUP($D64,'1-2'!$D$4:$L$103,2))</f>
        <v>0</v>
      </c>
      <c r="F64" s="268">
        <f>IF($R64=1,"取消し",VLOOKUP($D64,'1-2'!$D$4:$L$103,3))</f>
        <v>0</v>
      </c>
      <c r="G64" s="274">
        <f>IF($R64=1,,VLOOKUP($D64,'1-2'!$D$4:$L$103,4))</f>
        <v>0</v>
      </c>
      <c r="H64" s="275">
        <f>IF($R64=1,,VLOOKUP($D64,'1-2'!$D$4:$L$103,5))</f>
        <v>0</v>
      </c>
      <c r="I64" s="275">
        <f>IF($R64=1,,VLOOKUP($D64,'1-2'!$D$4:$L$103,6))</f>
        <v>0</v>
      </c>
      <c r="J64" s="276">
        <f>IF($R64=1,,VLOOKUP($D64,'1-2'!$D$4:$L$103,7))</f>
        <v>0</v>
      </c>
      <c r="K64" s="271">
        <f t="shared" si="5"/>
        <v>0</v>
      </c>
      <c r="L64" s="272">
        <f t="shared" si="9"/>
        <v>0</v>
      </c>
      <c r="M64" s="273">
        <f t="shared" si="7"/>
        <v>0</v>
      </c>
      <c r="N64" s="273">
        <f t="shared" si="8"/>
        <v>0</v>
      </c>
      <c r="O64" s="263">
        <f t="shared" si="2"/>
        <v>0</v>
      </c>
      <c r="P64" s="264">
        <f>IF($R64=1,"",VLOOKUP($D64,'1-2'!$D$4:$L$103,8))</f>
        <v>0</v>
      </c>
      <c r="Q64" s="265">
        <f>IF($R64=1,"",VLOOKUP($D64,'1-2'!$D$4:$L$103,9))</f>
        <v>0</v>
      </c>
      <c r="R64" s="24">
        <f>IF(ISNA(MATCH($D64,'随時②-2'!$D$4:$D$18,0)),0,1)</f>
        <v>0</v>
      </c>
      <c r="S64" s="61" t="str">
        <f t="shared" si="1"/>
        <v/>
      </c>
      <c r="T64" s="61" t="str">
        <f t="shared" si="3"/>
        <v/>
      </c>
      <c r="U64" s="5" t="str">
        <f t="shared" si="4"/>
        <v/>
      </c>
    </row>
    <row r="65" spans="1:21" ht="13.5" customHeight="1" x14ac:dyDescent="0.15">
      <c r="A65" s="266">
        <f>'1-2'!A65</f>
        <v>0</v>
      </c>
      <c r="B65" s="267">
        <f>'1-2'!B65</f>
        <v>0</v>
      </c>
      <c r="C65" s="426">
        <f>'1-2'!C65</f>
        <v>0</v>
      </c>
      <c r="D65" s="209">
        <v>62</v>
      </c>
      <c r="E65" s="268">
        <f>IF($R65=1,"",VLOOKUP($D65,'1-2'!$D$4:$L$103,2))</f>
        <v>0</v>
      </c>
      <c r="F65" s="268">
        <f>IF($R65=1,"取消し",VLOOKUP($D65,'1-2'!$D$4:$L$103,3))</f>
        <v>0</v>
      </c>
      <c r="G65" s="274">
        <f>IF($R65=1,,VLOOKUP($D65,'1-2'!$D$4:$L$103,4))</f>
        <v>0</v>
      </c>
      <c r="H65" s="275">
        <f>IF($R65=1,,VLOOKUP($D65,'1-2'!$D$4:$L$103,5))</f>
        <v>0</v>
      </c>
      <c r="I65" s="275">
        <f>IF($R65=1,,VLOOKUP($D65,'1-2'!$D$4:$L$103,6))</f>
        <v>0</v>
      </c>
      <c r="J65" s="276">
        <f>IF($R65=1,,VLOOKUP($D65,'1-2'!$D$4:$L$103,7))</f>
        <v>0</v>
      </c>
      <c r="K65" s="271">
        <f t="shared" si="5"/>
        <v>0</v>
      </c>
      <c r="L65" s="272">
        <f t="shared" si="9"/>
        <v>0</v>
      </c>
      <c r="M65" s="273">
        <f t="shared" si="7"/>
        <v>0</v>
      </c>
      <c r="N65" s="273">
        <f t="shared" si="8"/>
        <v>0</v>
      </c>
      <c r="O65" s="263">
        <f t="shared" si="2"/>
        <v>0</v>
      </c>
      <c r="P65" s="264">
        <f>IF($R65=1,"",VLOOKUP($D65,'1-2'!$D$4:$L$103,8))</f>
        <v>0</v>
      </c>
      <c r="Q65" s="265">
        <f>IF($R65=1,"",VLOOKUP($D65,'1-2'!$D$4:$L$103,9))</f>
        <v>0</v>
      </c>
      <c r="R65" s="24">
        <f>IF(ISNA(MATCH($D65,'随時②-2'!$D$4:$D$18,0)),0,1)</f>
        <v>0</v>
      </c>
      <c r="S65" s="61" t="str">
        <f t="shared" si="1"/>
        <v/>
      </c>
      <c r="T65" s="61" t="str">
        <f t="shared" si="3"/>
        <v/>
      </c>
      <c r="U65" s="5" t="str">
        <f t="shared" si="4"/>
        <v/>
      </c>
    </row>
    <row r="66" spans="1:21" ht="13.5" customHeight="1" x14ac:dyDescent="0.15">
      <c r="A66" s="266">
        <f>'1-2'!A66</f>
        <v>0</v>
      </c>
      <c r="B66" s="267">
        <f>'1-2'!B66</f>
        <v>0</v>
      </c>
      <c r="C66" s="426">
        <f>'1-2'!C66</f>
        <v>0</v>
      </c>
      <c r="D66" s="209">
        <v>63</v>
      </c>
      <c r="E66" s="268">
        <f>IF($R66=1,"",VLOOKUP($D66,'1-2'!$D$4:$L$103,2))</f>
        <v>0</v>
      </c>
      <c r="F66" s="268">
        <f>IF($R66=1,"取消し",VLOOKUP($D66,'1-2'!$D$4:$L$103,3))</f>
        <v>0</v>
      </c>
      <c r="G66" s="274">
        <f>IF($R66=1,,VLOOKUP($D66,'1-2'!$D$4:$L$103,4))</f>
        <v>0</v>
      </c>
      <c r="H66" s="275">
        <f>IF($R66=1,,VLOOKUP($D66,'1-2'!$D$4:$L$103,5))</f>
        <v>0</v>
      </c>
      <c r="I66" s="275">
        <f>IF($R66=1,,VLOOKUP($D66,'1-2'!$D$4:$L$103,6))</f>
        <v>0</v>
      </c>
      <c r="J66" s="276">
        <f>IF($R66=1,,VLOOKUP($D66,'1-2'!$D$4:$L$103,7))</f>
        <v>0</v>
      </c>
      <c r="K66" s="271">
        <f t="shared" si="5"/>
        <v>0</v>
      </c>
      <c r="L66" s="272">
        <f t="shared" si="9"/>
        <v>0</v>
      </c>
      <c r="M66" s="273">
        <f t="shared" si="7"/>
        <v>0</v>
      </c>
      <c r="N66" s="273">
        <f t="shared" si="8"/>
        <v>0</v>
      </c>
      <c r="O66" s="263">
        <f t="shared" si="2"/>
        <v>0</v>
      </c>
      <c r="P66" s="264">
        <f>IF($R66=1,"",VLOOKUP($D66,'1-2'!$D$4:$L$103,8))</f>
        <v>0</v>
      </c>
      <c r="Q66" s="265">
        <f>IF($R66=1,"",VLOOKUP($D66,'1-2'!$D$4:$L$103,9))</f>
        <v>0</v>
      </c>
      <c r="R66" s="24">
        <f>IF(ISNA(MATCH($D66,'随時②-2'!$D$4:$D$18,0)),0,1)</f>
        <v>0</v>
      </c>
      <c r="S66" s="61" t="str">
        <f t="shared" si="1"/>
        <v/>
      </c>
      <c r="T66" s="61" t="str">
        <f t="shared" si="3"/>
        <v/>
      </c>
      <c r="U66" s="5" t="str">
        <f t="shared" si="4"/>
        <v/>
      </c>
    </row>
    <row r="67" spans="1:21" ht="13.5" customHeight="1" x14ac:dyDescent="0.15">
      <c r="A67" s="266">
        <f>'1-2'!A67</f>
        <v>0</v>
      </c>
      <c r="B67" s="267">
        <f>'1-2'!B67</f>
        <v>0</v>
      </c>
      <c r="C67" s="426">
        <f>'1-2'!C67</f>
        <v>0</v>
      </c>
      <c r="D67" s="209">
        <v>64</v>
      </c>
      <c r="E67" s="268">
        <f>IF($R67=1,"",VLOOKUP($D67,'1-2'!$D$4:$L$103,2))</f>
        <v>0</v>
      </c>
      <c r="F67" s="268">
        <f>IF($R67=1,"取消し",VLOOKUP($D67,'1-2'!$D$4:$L$103,3))</f>
        <v>0</v>
      </c>
      <c r="G67" s="274">
        <f>IF($R67=1,,VLOOKUP($D67,'1-2'!$D$4:$L$103,4))</f>
        <v>0</v>
      </c>
      <c r="H67" s="275">
        <f>IF($R67=1,,VLOOKUP($D67,'1-2'!$D$4:$L$103,5))</f>
        <v>0</v>
      </c>
      <c r="I67" s="275">
        <f>IF($R67=1,,VLOOKUP($D67,'1-2'!$D$4:$L$103,6))</f>
        <v>0</v>
      </c>
      <c r="J67" s="276">
        <f>IF($R67=1,,VLOOKUP($D67,'1-2'!$D$4:$L$103,7))</f>
        <v>0</v>
      </c>
      <c r="K67" s="271">
        <f t="shared" si="5"/>
        <v>0</v>
      </c>
      <c r="L67" s="272">
        <f t="shared" si="9"/>
        <v>0</v>
      </c>
      <c r="M67" s="273">
        <f t="shared" si="7"/>
        <v>0</v>
      </c>
      <c r="N67" s="273">
        <f t="shared" si="8"/>
        <v>0</v>
      </c>
      <c r="O67" s="263">
        <f t="shared" si="2"/>
        <v>0</v>
      </c>
      <c r="P67" s="264">
        <f>IF($R67=1,"",VLOOKUP($D67,'1-2'!$D$4:$L$103,8))</f>
        <v>0</v>
      </c>
      <c r="Q67" s="265">
        <f>IF($R67=1,"",VLOOKUP($D67,'1-2'!$D$4:$L$103,9))</f>
        <v>0</v>
      </c>
      <c r="R67" s="24">
        <f>IF(ISNA(MATCH($D67,'随時②-2'!$D$4:$D$18,0)),0,1)</f>
        <v>0</v>
      </c>
      <c r="S67" s="61" t="str">
        <f t="shared" si="1"/>
        <v/>
      </c>
      <c r="T67" s="61" t="str">
        <f t="shared" si="3"/>
        <v/>
      </c>
      <c r="U67" s="5" t="str">
        <f t="shared" si="4"/>
        <v/>
      </c>
    </row>
    <row r="68" spans="1:21" ht="13.5" customHeight="1" x14ac:dyDescent="0.15">
      <c r="A68" s="266">
        <f>'1-2'!A68</f>
        <v>0</v>
      </c>
      <c r="B68" s="267">
        <f>'1-2'!B68</f>
        <v>0</v>
      </c>
      <c r="C68" s="426">
        <f>'1-2'!C68</f>
        <v>0</v>
      </c>
      <c r="D68" s="209">
        <v>65</v>
      </c>
      <c r="E68" s="268">
        <f>IF($R68=1,"",VLOOKUP($D68,'1-2'!$D$4:$L$103,2))</f>
        <v>0</v>
      </c>
      <c r="F68" s="268">
        <f>IF($R68=1,"取消し",VLOOKUP($D68,'1-2'!$D$4:$L$103,3))</f>
        <v>0</v>
      </c>
      <c r="G68" s="274">
        <f>IF($R68=1,,VLOOKUP($D68,'1-2'!$D$4:$L$103,4))</f>
        <v>0</v>
      </c>
      <c r="H68" s="275">
        <f>IF($R68=1,,VLOOKUP($D68,'1-2'!$D$4:$L$103,5))</f>
        <v>0</v>
      </c>
      <c r="I68" s="275">
        <f>IF($R68=1,,VLOOKUP($D68,'1-2'!$D$4:$L$103,6))</f>
        <v>0</v>
      </c>
      <c r="J68" s="276">
        <f>IF($R68=1,,VLOOKUP($D68,'1-2'!$D$4:$L$103,7))</f>
        <v>0</v>
      </c>
      <c r="K68" s="271">
        <f t="shared" si="5"/>
        <v>0</v>
      </c>
      <c r="L68" s="272">
        <f t="shared" si="9"/>
        <v>0</v>
      </c>
      <c r="M68" s="273">
        <f t="shared" si="7"/>
        <v>0</v>
      </c>
      <c r="N68" s="273">
        <f t="shared" si="8"/>
        <v>0</v>
      </c>
      <c r="O68" s="263">
        <f t="shared" si="2"/>
        <v>0</v>
      </c>
      <c r="P68" s="264">
        <f>IF($R68=1,"",VLOOKUP($D68,'1-2'!$D$4:$L$103,8))</f>
        <v>0</v>
      </c>
      <c r="Q68" s="265">
        <f>IF($R68=1,"",VLOOKUP($D68,'1-2'!$D$4:$L$103,9))</f>
        <v>0</v>
      </c>
      <c r="R68" s="24">
        <f>IF(ISNA(MATCH($D68,'随時②-2'!$D$4:$D$18,0)),0,1)</f>
        <v>0</v>
      </c>
      <c r="S68" s="61" t="str">
        <f t="shared" ref="S68:S127" si="10">IF(P68="◎",J68,"")</f>
        <v/>
      </c>
      <c r="T68" s="61" t="str">
        <f t="shared" si="3"/>
        <v/>
      </c>
      <c r="U68" s="5" t="str">
        <f t="shared" si="4"/>
        <v/>
      </c>
    </row>
    <row r="69" spans="1:21" ht="13.5" customHeight="1" x14ac:dyDescent="0.15">
      <c r="A69" s="266">
        <f>'1-2'!A69</f>
        <v>0</v>
      </c>
      <c r="B69" s="267">
        <f>'1-2'!B69</f>
        <v>0</v>
      </c>
      <c r="C69" s="426">
        <f>'1-2'!C69</f>
        <v>0</v>
      </c>
      <c r="D69" s="209">
        <v>66</v>
      </c>
      <c r="E69" s="268">
        <f>IF($R69=1,"",VLOOKUP($D69,'1-2'!$D$4:$L$103,2))</f>
        <v>0</v>
      </c>
      <c r="F69" s="268">
        <f>IF($R69=1,"取消し",VLOOKUP($D69,'1-2'!$D$4:$L$103,3))</f>
        <v>0</v>
      </c>
      <c r="G69" s="274">
        <f>IF($R69=1,,VLOOKUP($D69,'1-2'!$D$4:$L$103,4))</f>
        <v>0</v>
      </c>
      <c r="H69" s="275">
        <f>IF($R69=1,,VLOOKUP($D69,'1-2'!$D$4:$L$103,5))</f>
        <v>0</v>
      </c>
      <c r="I69" s="275">
        <f>IF($R69=1,,VLOOKUP($D69,'1-2'!$D$4:$L$103,6))</f>
        <v>0</v>
      </c>
      <c r="J69" s="276">
        <f>IF($R69=1,,VLOOKUP($D69,'1-2'!$D$4:$L$103,7))</f>
        <v>0</v>
      </c>
      <c r="K69" s="271">
        <f t="shared" si="5"/>
        <v>0</v>
      </c>
      <c r="L69" s="272">
        <f t="shared" si="9"/>
        <v>0</v>
      </c>
      <c r="M69" s="273">
        <f t="shared" si="7"/>
        <v>0</v>
      </c>
      <c r="N69" s="273">
        <f t="shared" si="8"/>
        <v>0</v>
      </c>
      <c r="O69" s="263">
        <f t="shared" ref="O69:O132" si="11">L69*M69*N69</f>
        <v>0</v>
      </c>
      <c r="P69" s="264">
        <f>IF($R69=1,"",VLOOKUP($D69,'1-2'!$D$4:$L$103,8))</f>
        <v>0</v>
      </c>
      <c r="Q69" s="265">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6">
        <f>'1-2'!A70</f>
        <v>0</v>
      </c>
      <c r="B70" s="267">
        <f>'1-2'!B70</f>
        <v>0</v>
      </c>
      <c r="C70" s="426">
        <f>'1-2'!C70</f>
        <v>0</v>
      </c>
      <c r="D70" s="209">
        <v>67</v>
      </c>
      <c r="E70" s="268">
        <f>IF($R70=1,"",VLOOKUP($D70,'1-2'!$D$4:$L$103,2))</f>
        <v>0</v>
      </c>
      <c r="F70" s="268">
        <f>IF($R70=1,"取消し",VLOOKUP($D70,'1-2'!$D$4:$L$103,3))</f>
        <v>0</v>
      </c>
      <c r="G70" s="274">
        <f>IF($R70=1,,VLOOKUP($D70,'1-2'!$D$4:$L$103,4))</f>
        <v>0</v>
      </c>
      <c r="H70" s="275">
        <f>IF($R70=1,,VLOOKUP($D70,'1-2'!$D$4:$L$103,5))</f>
        <v>0</v>
      </c>
      <c r="I70" s="275">
        <f>IF($R70=1,,VLOOKUP($D70,'1-2'!$D$4:$L$103,6))</f>
        <v>0</v>
      </c>
      <c r="J70" s="276">
        <f>IF($R70=1,,VLOOKUP($D70,'1-2'!$D$4:$L$103,7))</f>
        <v>0</v>
      </c>
      <c r="K70" s="271">
        <f t="shared" ref="K70:K133" si="14">F70</f>
        <v>0</v>
      </c>
      <c r="L70" s="272">
        <f t="shared" si="9"/>
        <v>0</v>
      </c>
      <c r="M70" s="273">
        <f t="shared" si="7"/>
        <v>0</v>
      </c>
      <c r="N70" s="273">
        <f t="shared" si="8"/>
        <v>0</v>
      </c>
      <c r="O70" s="263">
        <f t="shared" si="11"/>
        <v>0</v>
      </c>
      <c r="P70" s="264">
        <f>IF($R70=1,"",VLOOKUP($D70,'1-2'!$D$4:$L$103,8))</f>
        <v>0</v>
      </c>
      <c r="Q70" s="265">
        <f>IF($R70=1,"",VLOOKUP($D70,'1-2'!$D$4:$L$103,9))</f>
        <v>0</v>
      </c>
      <c r="R70" s="24">
        <f>IF(ISNA(MATCH($D70,'随時②-2'!$D$4:$D$18,0)),0,1)</f>
        <v>0</v>
      </c>
      <c r="S70" s="61" t="str">
        <f t="shared" si="10"/>
        <v/>
      </c>
      <c r="T70" s="61" t="str">
        <f t="shared" si="12"/>
        <v/>
      </c>
      <c r="U70" s="5" t="str">
        <f t="shared" si="13"/>
        <v/>
      </c>
    </row>
    <row r="71" spans="1:21" ht="13.5" customHeight="1" x14ac:dyDescent="0.15">
      <c r="A71" s="266">
        <f>'1-2'!A71</f>
        <v>0</v>
      </c>
      <c r="B71" s="267">
        <f>'1-2'!B71</f>
        <v>0</v>
      </c>
      <c r="C71" s="426">
        <f>'1-2'!C71</f>
        <v>0</v>
      </c>
      <c r="D71" s="209">
        <v>68</v>
      </c>
      <c r="E71" s="268">
        <f>IF($R71=1,"",VLOOKUP($D71,'1-2'!$D$4:$L$103,2))</f>
        <v>0</v>
      </c>
      <c r="F71" s="268">
        <f>IF($R71=1,"取消し",VLOOKUP($D71,'1-2'!$D$4:$L$103,3))</f>
        <v>0</v>
      </c>
      <c r="G71" s="274">
        <f>IF($R71=1,,VLOOKUP($D71,'1-2'!$D$4:$L$103,4))</f>
        <v>0</v>
      </c>
      <c r="H71" s="275">
        <f>IF($R71=1,,VLOOKUP($D71,'1-2'!$D$4:$L$103,5))</f>
        <v>0</v>
      </c>
      <c r="I71" s="275">
        <f>IF($R71=1,,VLOOKUP($D71,'1-2'!$D$4:$L$103,6))</f>
        <v>0</v>
      </c>
      <c r="J71" s="276">
        <f>IF($R71=1,,VLOOKUP($D71,'1-2'!$D$4:$L$103,7))</f>
        <v>0</v>
      </c>
      <c r="K71" s="271">
        <f t="shared" si="14"/>
        <v>0</v>
      </c>
      <c r="L71" s="272">
        <f t="shared" si="9"/>
        <v>0</v>
      </c>
      <c r="M71" s="273">
        <f t="shared" si="7"/>
        <v>0</v>
      </c>
      <c r="N71" s="273">
        <f t="shared" si="8"/>
        <v>0</v>
      </c>
      <c r="O71" s="263">
        <f t="shared" si="11"/>
        <v>0</v>
      </c>
      <c r="P71" s="264">
        <f>IF($R71=1,"",VLOOKUP($D71,'1-2'!$D$4:$L$103,8))</f>
        <v>0</v>
      </c>
      <c r="Q71" s="265">
        <f>IF($R71=1,"",VLOOKUP($D71,'1-2'!$D$4:$L$103,9))</f>
        <v>0</v>
      </c>
      <c r="R71" s="24">
        <f>IF(ISNA(MATCH($D71,'随時②-2'!$D$4:$D$18,0)),0,1)</f>
        <v>0</v>
      </c>
      <c r="S71" s="61" t="str">
        <f t="shared" si="10"/>
        <v/>
      </c>
      <c r="T71" s="61" t="str">
        <f t="shared" si="12"/>
        <v/>
      </c>
      <c r="U71" s="5" t="str">
        <f t="shared" si="13"/>
        <v/>
      </c>
    </row>
    <row r="72" spans="1:21" ht="13.5" customHeight="1" x14ac:dyDescent="0.15">
      <c r="A72" s="266">
        <f>'1-2'!A72</f>
        <v>0</v>
      </c>
      <c r="B72" s="267">
        <f>'1-2'!B72</f>
        <v>0</v>
      </c>
      <c r="C72" s="426">
        <f>'1-2'!C72</f>
        <v>0</v>
      </c>
      <c r="D72" s="209">
        <v>69</v>
      </c>
      <c r="E72" s="268">
        <f>IF($R72=1,"",VLOOKUP($D72,'1-2'!$D$4:$L$103,2))</f>
        <v>0</v>
      </c>
      <c r="F72" s="268">
        <f>IF($R72=1,"取消し",VLOOKUP($D72,'1-2'!$D$4:$L$103,3))</f>
        <v>0</v>
      </c>
      <c r="G72" s="274">
        <f>IF($R72=1,,VLOOKUP($D72,'1-2'!$D$4:$L$103,4))</f>
        <v>0</v>
      </c>
      <c r="H72" s="275">
        <f>IF($R72=1,,VLOOKUP($D72,'1-2'!$D$4:$L$103,5))</f>
        <v>0</v>
      </c>
      <c r="I72" s="275">
        <f>IF($R72=1,,VLOOKUP($D72,'1-2'!$D$4:$L$103,6))</f>
        <v>0</v>
      </c>
      <c r="J72" s="276">
        <f>IF($R72=1,,VLOOKUP($D72,'1-2'!$D$4:$L$103,7))</f>
        <v>0</v>
      </c>
      <c r="K72" s="271">
        <f t="shared" si="14"/>
        <v>0</v>
      </c>
      <c r="L72" s="272">
        <f t="shared" si="9"/>
        <v>0</v>
      </c>
      <c r="M72" s="273">
        <f t="shared" si="7"/>
        <v>0</v>
      </c>
      <c r="N72" s="273">
        <f t="shared" si="8"/>
        <v>0</v>
      </c>
      <c r="O72" s="263">
        <f t="shared" si="11"/>
        <v>0</v>
      </c>
      <c r="P72" s="264">
        <f>IF($R72=1,"",VLOOKUP($D72,'1-2'!$D$4:$L$103,8))</f>
        <v>0</v>
      </c>
      <c r="Q72" s="265">
        <f>IF($R72=1,"",VLOOKUP($D72,'1-2'!$D$4:$L$103,9))</f>
        <v>0</v>
      </c>
      <c r="R72" s="24">
        <f>IF(ISNA(MATCH($D72,'随時②-2'!$D$4:$D$18,0)),0,1)</f>
        <v>0</v>
      </c>
      <c r="S72" s="61" t="str">
        <f t="shared" si="10"/>
        <v/>
      </c>
      <c r="T72" s="61" t="str">
        <f t="shared" si="12"/>
        <v/>
      </c>
      <c r="U72" s="5" t="str">
        <f t="shared" si="13"/>
        <v/>
      </c>
    </row>
    <row r="73" spans="1:21" ht="13.5" customHeight="1" x14ac:dyDescent="0.15">
      <c r="A73" s="266">
        <f>'1-2'!A73</f>
        <v>0</v>
      </c>
      <c r="B73" s="267">
        <f>'1-2'!B73</f>
        <v>0</v>
      </c>
      <c r="C73" s="426">
        <f>'1-2'!C73</f>
        <v>0</v>
      </c>
      <c r="D73" s="209">
        <v>70</v>
      </c>
      <c r="E73" s="268">
        <f>IF($R73=1,"",VLOOKUP($D73,'1-2'!$D$4:$L$103,2))</f>
        <v>0</v>
      </c>
      <c r="F73" s="268">
        <f>IF($R73=1,"取消し",VLOOKUP($D73,'1-2'!$D$4:$L$103,3))</f>
        <v>0</v>
      </c>
      <c r="G73" s="274">
        <f>IF($R73=1,,VLOOKUP($D73,'1-2'!$D$4:$L$103,4))</f>
        <v>0</v>
      </c>
      <c r="H73" s="275">
        <f>IF($R73=1,,VLOOKUP($D73,'1-2'!$D$4:$L$103,5))</f>
        <v>0</v>
      </c>
      <c r="I73" s="275">
        <f>IF($R73=1,,VLOOKUP($D73,'1-2'!$D$4:$L$103,6))</f>
        <v>0</v>
      </c>
      <c r="J73" s="276">
        <f>IF($R73=1,,VLOOKUP($D73,'1-2'!$D$4:$L$103,7))</f>
        <v>0</v>
      </c>
      <c r="K73" s="271">
        <f t="shared" si="14"/>
        <v>0</v>
      </c>
      <c r="L73" s="272">
        <f t="shared" si="9"/>
        <v>0</v>
      </c>
      <c r="M73" s="273">
        <f t="shared" si="7"/>
        <v>0</v>
      </c>
      <c r="N73" s="273">
        <f t="shared" si="8"/>
        <v>0</v>
      </c>
      <c r="O73" s="263">
        <f t="shared" si="11"/>
        <v>0</v>
      </c>
      <c r="P73" s="264">
        <f>IF($R73=1,"",VLOOKUP($D73,'1-2'!$D$4:$L$103,8))</f>
        <v>0</v>
      </c>
      <c r="Q73" s="265">
        <f>IF($R73=1,"",VLOOKUP($D73,'1-2'!$D$4:$L$103,9))</f>
        <v>0</v>
      </c>
      <c r="R73" s="24">
        <f>IF(ISNA(MATCH($D73,'随時②-2'!$D$4:$D$18,0)),0,1)</f>
        <v>0</v>
      </c>
      <c r="S73" s="61" t="str">
        <f t="shared" si="10"/>
        <v/>
      </c>
      <c r="T73" s="61" t="str">
        <f t="shared" si="12"/>
        <v/>
      </c>
      <c r="U73" s="5" t="str">
        <f t="shared" si="13"/>
        <v/>
      </c>
    </row>
    <row r="74" spans="1:21" ht="13.5" customHeight="1" x14ac:dyDescent="0.15">
      <c r="A74" s="266">
        <f>'1-2'!A74</f>
        <v>0</v>
      </c>
      <c r="B74" s="267">
        <f>'1-2'!B74</f>
        <v>0</v>
      </c>
      <c r="C74" s="426">
        <f>'1-2'!C74</f>
        <v>0</v>
      </c>
      <c r="D74" s="237">
        <v>71</v>
      </c>
      <c r="E74" s="268">
        <f>IF($R74=1,"",VLOOKUP($D74,'1-2'!$D$4:$L$103,2))</f>
        <v>0</v>
      </c>
      <c r="F74" s="268">
        <f>IF($R74=1,"取消し",VLOOKUP($D74,'1-2'!$D$4:$L$103,3))</f>
        <v>0</v>
      </c>
      <c r="G74" s="274">
        <f>IF($R74=1,,VLOOKUP($D74,'1-2'!$D$4:$L$103,4))</f>
        <v>0</v>
      </c>
      <c r="H74" s="275">
        <f>IF($R74=1,,VLOOKUP($D74,'1-2'!$D$4:$L$103,5))</f>
        <v>0</v>
      </c>
      <c r="I74" s="275">
        <f>IF($R74=1,,VLOOKUP($D74,'1-2'!$D$4:$L$103,6))</f>
        <v>0</v>
      </c>
      <c r="J74" s="276">
        <f>IF($R74=1,,VLOOKUP($D74,'1-2'!$D$4:$L$103,7))</f>
        <v>0</v>
      </c>
      <c r="K74" s="271">
        <f t="shared" si="14"/>
        <v>0</v>
      </c>
      <c r="L74" s="272">
        <f t="shared" si="9"/>
        <v>0</v>
      </c>
      <c r="M74" s="273">
        <f t="shared" si="7"/>
        <v>0</v>
      </c>
      <c r="N74" s="273">
        <f t="shared" si="8"/>
        <v>0</v>
      </c>
      <c r="O74" s="263">
        <f t="shared" si="11"/>
        <v>0</v>
      </c>
      <c r="P74" s="264">
        <f>IF($R74=1,"",VLOOKUP($D74,'1-2'!$D$4:$L$103,8))</f>
        <v>0</v>
      </c>
      <c r="Q74" s="265">
        <f>IF($R74=1,"",VLOOKUP($D74,'1-2'!$D$4:$L$103,9))</f>
        <v>0</v>
      </c>
      <c r="R74" s="24">
        <f>IF(ISNA(MATCH($D74,'随時②-2'!$D$4:$D$18,0)),0,1)</f>
        <v>0</v>
      </c>
      <c r="S74" s="61" t="str">
        <f t="shared" si="10"/>
        <v/>
      </c>
      <c r="T74" s="61" t="str">
        <f t="shared" si="12"/>
        <v/>
      </c>
      <c r="U74" s="5" t="str">
        <f t="shared" si="13"/>
        <v/>
      </c>
    </row>
    <row r="75" spans="1:21" ht="13.5" customHeight="1" x14ac:dyDescent="0.15">
      <c r="A75" s="266">
        <f>'1-2'!A75</f>
        <v>0</v>
      </c>
      <c r="B75" s="267">
        <f>'1-2'!B75</f>
        <v>0</v>
      </c>
      <c r="C75" s="426">
        <f>'1-2'!C75</f>
        <v>0</v>
      </c>
      <c r="D75" s="237">
        <v>72</v>
      </c>
      <c r="E75" s="268">
        <f>IF($R75=1,"",VLOOKUP($D75,'1-2'!$D$4:$L$103,2))</f>
        <v>0</v>
      </c>
      <c r="F75" s="268">
        <f>IF($R75=1,"取消し",VLOOKUP($D75,'1-2'!$D$4:$L$103,3))</f>
        <v>0</v>
      </c>
      <c r="G75" s="274">
        <f>IF($R75=1,,VLOOKUP($D75,'1-2'!$D$4:$L$103,4))</f>
        <v>0</v>
      </c>
      <c r="H75" s="275">
        <f>IF($R75=1,,VLOOKUP($D75,'1-2'!$D$4:$L$103,5))</f>
        <v>0</v>
      </c>
      <c r="I75" s="275">
        <f>IF($R75=1,,VLOOKUP($D75,'1-2'!$D$4:$L$103,6))</f>
        <v>0</v>
      </c>
      <c r="J75" s="276">
        <f>IF($R75=1,,VLOOKUP($D75,'1-2'!$D$4:$L$103,7))</f>
        <v>0</v>
      </c>
      <c r="K75" s="271">
        <f t="shared" si="14"/>
        <v>0</v>
      </c>
      <c r="L75" s="272">
        <f t="shared" ref="L75:L138" si="15">G75</f>
        <v>0</v>
      </c>
      <c r="M75" s="273">
        <f t="shared" ref="M75:M138" si="16">H75</f>
        <v>0</v>
      </c>
      <c r="N75" s="273">
        <f t="shared" ref="N75:N138" si="17">I75</f>
        <v>0</v>
      </c>
      <c r="O75" s="263">
        <f t="shared" si="11"/>
        <v>0</v>
      </c>
      <c r="P75" s="264">
        <f>IF($R75=1,"",VLOOKUP($D75,'1-2'!$D$4:$L$103,8))</f>
        <v>0</v>
      </c>
      <c r="Q75" s="265">
        <f>IF($R75=1,"",VLOOKUP($D75,'1-2'!$D$4:$L$103,9))</f>
        <v>0</v>
      </c>
      <c r="R75" s="24">
        <f>IF(ISNA(MATCH($D75,'随時②-2'!$D$4:$D$18,0)),0,1)</f>
        <v>0</v>
      </c>
      <c r="S75" s="61" t="str">
        <f t="shared" si="10"/>
        <v/>
      </c>
      <c r="T75" s="61" t="str">
        <f t="shared" si="12"/>
        <v/>
      </c>
      <c r="U75" s="5" t="str">
        <f t="shared" si="13"/>
        <v/>
      </c>
    </row>
    <row r="76" spans="1:21" ht="13.5" customHeight="1" x14ac:dyDescent="0.15">
      <c r="A76" s="266">
        <f>'1-2'!A76</f>
        <v>0</v>
      </c>
      <c r="B76" s="267">
        <f>'1-2'!B76</f>
        <v>0</v>
      </c>
      <c r="C76" s="426">
        <f>'1-2'!C76</f>
        <v>0</v>
      </c>
      <c r="D76" s="237">
        <v>73</v>
      </c>
      <c r="E76" s="268">
        <f>IF($R76=1,"",VLOOKUP($D76,'1-2'!$D$4:$L$103,2))</f>
        <v>0</v>
      </c>
      <c r="F76" s="268">
        <f>IF($R76=1,"取消し",VLOOKUP($D76,'1-2'!$D$4:$L$103,3))</f>
        <v>0</v>
      </c>
      <c r="G76" s="274">
        <f>IF($R76=1,,VLOOKUP($D76,'1-2'!$D$4:$L$103,4))</f>
        <v>0</v>
      </c>
      <c r="H76" s="275">
        <f>IF($R76=1,,VLOOKUP($D76,'1-2'!$D$4:$L$103,5))</f>
        <v>0</v>
      </c>
      <c r="I76" s="275">
        <f>IF($R76=1,,VLOOKUP($D76,'1-2'!$D$4:$L$103,6))</f>
        <v>0</v>
      </c>
      <c r="J76" s="276">
        <f>IF($R76=1,,VLOOKUP($D76,'1-2'!$D$4:$L$103,7))</f>
        <v>0</v>
      </c>
      <c r="K76" s="271">
        <f t="shared" si="14"/>
        <v>0</v>
      </c>
      <c r="L76" s="272">
        <f t="shared" si="15"/>
        <v>0</v>
      </c>
      <c r="M76" s="273">
        <f t="shared" si="16"/>
        <v>0</v>
      </c>
      <c r="N76" s="273">
        <f t="shared" si="17"/>
        <v>0</v>
      </c>
      <c r="O76" s="263">
        <f t="shared" si="11"/>
        <v>0</v>
      </c>
      <c r="P76" s="264">
        <f>IF($R76=1,"",VLOOKUP($D76,'1-2'!$D$4:$L$103,8))</f>
        <v>0</v>
      </c>
      <c r="Q76" s="265">
        <f>IF($R76=1,"",VLOOKUP($D76,'1-2'!$D$4:$L$103,9))</f>
        <v>0</v>
      </c>
      <c r="R76" s="24">
        <f>IF(ISNA(MATCH($D76,'随時②-2'!$D$4:$D$18,0)),0,1)</f>
        <v>0</v>
      </c>
      <c r="S76" s="61" t="str">
        <f t="shared" si="10"/>
        <v/>
      </c>
      <c r="T76" s="61" t="str">
        <f t="shared" si="12"/>
        <v/>
      </c>
      <c r="U76" s="5" t="str">
        <f t="shared" si="13"/>
        <v/>
      </c>
    </row>
    <row r="77" spans="1:21" ht="13.5" customHeight="1" x14ac:dyDescent="0.15">
      <c r="A77" s="266">
        <f>'1-2'!A77</f>
        <v>0</v>
      </c>
      <c r="B77" s="267">
        <f>'1-2'!B77</f>
        <v>0</v>
      </c>
      <c r="C77" s="426">
        <f>'1-2'!C77</f>
        <v>0</v>
      </c>
      <c r="D77" s="237">
        <v>74</v>
      </c>
      <c r="E77" s="268">
        <f>IF($R77=1,"",VLOOKUP($D77,'1-2'!$D$4:$L$103,2))</f>
        <v>0</v>
      </c>
      <c r="F77" s="268">
        <f>IF($R77=1,"取消し",VLOOKUP($D77,'1-2'!$D$4:$L$103,3))</f>
        <v>0</v>
      </c>
      <c r="G77" s="274">
        <f>IF($R77=1,,VLOOKUP($D77,'1-2'!$D$4:$L$103,4))</f>
        <v>0</v>
      </c>
      <c r="H77" s="275">
        <f>IF($R77=1,,VLOOKUP($D77,'1-2'!$D$4:$L$103,5))</f>
        <v>0</v>
      </c>
      <c r="I77" s="275">
        <f>IF($R77=1,,VLOOKUP($D77,'1-2'!$D$4:$L$103,6))</f>
        <v>0</v>
      </c>
      <c r="J77" s="276">
        <f>IF($R77=1,,VLOOKUP($D77,'1-2'!$D$4:$L$103,7))</f>
        <v>0</v>
      </c>
      <c r="K77" s="271">
        <f t="shared" si="14"/>
        <v>0</v>
      </c>
      <c r="L77" s="272">
        <f t="shared" si="15"/>
        <v>0</v>
      </c>
      <c r="M77" s="273">
        <f t="shared" si="16"/>
        <v>0</v>
      </c>
      <c r="N77" s="273">
        <f t="shared" si="17"/>
        <v>0</v>
      </c>
      <c r="O77" s="263">
        <f t="shared" si="11"/>
        <v>0</v>
      </c>
      <c r="P77" s="264">
        <f>IF($R77=1,"",VLOOKUP($D77,'1-2'!$D$4:$L$103,8))</f>
        <v>0</v>
      </c>
      <c r="Q77" s="265">
        <f>IF($R77=1,"",VLOOKUP($D77,'1-2'!$D$4:$L$103,9))</f>
        <v>0</v>
      </c>
      <c r="R77" s="24">
        <f>IF(ISNA(MATCH($D77,'随時②-2'!$D$4:$D$18,0)),0,1)</f>
        <v>0</v>
      </c>
      <c r="S77" s="61" t="str">
        <f t="shared" si="10"/>
        <v/>
      </c>
      <c r="T77" s="61" t="str">
        <f t="shared" si="12"/>
        <v/>
      </c>
      <c r="U77" s="5" t="str">
        <f t="shared" si="13"/>
        <v/>
      </c>
    </row>
    <row r="78" spans="1:21" ht="13.5" customHeight="1" x14ac:dyDescent="0.15">
      <c r="A78" s="266">
        <f>'1-2'!A78</f>
        <v>0</v>
      </c>
      <c r="B78" s="267">
        <f>'1-2'!B78</f>
        <v>0</v>
      </c>
      <c r="C78" s="426">
        <f>'1-2'!C78</f>
        <v>0</v>
      </c>
      <c r="D78" s="237">
        <v>75</v>
      </c>
      <c r="E78" s="268">
        <f>IF($R78=1,"",VLOOKUP($D78,'1-2'!$D$4:$L$103,2))</f>
        <v>0</v>
      </c>
      <c r="F78" s="268">
        <f>IF($R78=1,"取消し",VLOOKUP($D78,'1-2'!$D$4:$L$103,3))</f>
        <v>0</v>
      </c>
      <c r="G78" s="274">
        <f>IF($R78=1,,VLOOKUP($D78,'1-2'!$D$4:$L$103,4))</f>
        <v>0</v>
      </c>
      <c r="H78" s="275">
        <f>IF($R78=1,,VLOOKUP($D78,'1-2'!$D$4:$L$103,5))</f>
        <v>0</v>
      </c>
      <c r="I78" s="275">
        <f>IF($R78=1,,VLOOKUP($D78,'1-2'!$D$4:$L$103,6))</f>
        <v>0</v>
      </c>
      <c r="J78" s="276">
        <f>IF($R78=1,,VLOOKUP($D78,'1-2'!$D$4:$L$103,7))</f>
        <v>0</v>
      </c>
      <c r="K78" s="271">
        <f t="shared" si="14"/>
        <v>0</v>
      </c>
      <c r="L78" s="272">
        <f t="shared" si="15"/>
        <v>0</v>
      </c>
      <c r="M78" s="273">
        <f t="shared" si="16"/>
        <v>0</v>
      </c>
      <c r="N78" s="273">
        <f t="shared" si="17"/>
        <v>0</v>
      </c>
      <c r="O78" s="263">
        <f t="shared" si="11"/>
        <v>0</v>
      </c>
      <c r="P78" s="264">
        <f>IF($R78=1,"",VLOOKUP($D78,'1-2'!$D$4:$L$103,8))</f>
        <v>0</v>
      </c>
      <c r="Q78" s="265">
        <f>IF($R78=1,"",VLOOKUP($D78,'1-2'!$D$4:$L$103,9))</f>
        <v>0</v>
      </c>
      <c r="R78" s="24">
        <f>IF(ISNA(MATCH($D78,'随時②-2'!$D$4:$D$18,0)),0,1)</f>
        <v>0</v>
      </c>
      <c r="S78" s="61" t="str">
        <f t="shared" si="10"/>
        <v/>
      </c>
      <c r="T78" s="61" t="str">
        <f t="shared" si="12"/>
        <v/>
      </c>
      <c r="U78" s="5" t="str">
        <f t="shared" si="13"/>
        <v/>
      </c>
    </row>
    <row r="79" spans="1:21" ht="13.5" customHeight="1" x14ac:dyDescent="0.15">
      <c r="A79" s="266">
        <f>'1-2'!A79</f>
        <v>0</v>
      </c>
      <c r="B79" s="267">
        <f>'1-2'!B79</f>
        <v>0</v>
      </c>
      <c r="C79" s="426">
        <f>'1-2'!C79</f>
        <v>0</v>
      </c>
      <c r="D79" s="237">
        <v>76</v>
      </c>
      <c r="E79" s="268">
        <f>IF($R79=1,"",VLOOKUP($D79,'1-2'!$D$4:$L$103,2))</f>
        <v>0</v>
      </c>
      <c r="F79" s="268">
        <f>IF($R79=1,"取消し",VLOOKUP($D79,'1-2'!$D$4:$L$103,3))</f>
        <v>0</v>
      </c>
      <c r="G79" s="274">
        <f>IF($R79=1,,VLOOKUP($D79,'1-2'!$D$4:$L$103,4))</f>
        <v>0</v>
      </c>
      <c r="H79" s="275">
        <f>IF($R79=1,,VLOOKUP($D79,'1-2'!$D$4:$L$103,5))</f>
        <v>0</v>
      </c>
      <c r="I79" s="275">
        <f>IF($R79=1,,VLOOKUP($D79,'1-2'!$D$4:$L$103,6))</f>
        <v>0</v>
      </c>
      <c r="J79" s="276">
        <f>IF($R79=1,,VLOOKUP($D79,'1-2'!$D$4:$L$103,7))</f>
        <v>0</v>
      </c>
      <c r="K79" s="271">
        <f t="shared" si="14"/>
        <v>0</v>
      </c>
      <c r="L79" s="272">
        <f t="shared" si="15"/>
        <v>0</v>
      </c>
      <c r="M79" s="273">
        <f t="shared" si="16"/>
        <v>0</v>
      </c>
      <c r="N79" s="273">
        <f t="shared" si="17"/>
        <v>0</v>
      </c>
      <c r="O79" s="263">
        <f t="shared" si="11"/>
        <v>0</v>
      </c>
      <c r="P79" s="264">
        <f>IF($R79=1,"",VLOOKUP($D79,'1-2'!$D$4:$L$103,8))</f>
        <v>0</v>
      </c>
      <c r="Q79" s="265">
        <f>IF($R79=1,"",VLOOKUP($D79,'1-2'!$D$4:$L$103,9))</f>
        <v>0</v>
      </c>
      <c r="R79" s="24">
        <f>IF(ISNA(MATCH($D79,'随時②-2'!$D$4:$D$18,0)),0,1)</f>
        <v>0</v>
      </c>
      <c r="S79" s="61" t="str">
        <f t="shared" si="10"/>
        <v/>
      </c>
      <c r="T79" s="61" t="str">
        <f t="shared" si="12"/>
        <v/>
      </c>
      <c r="U79" s="5" t="str">
        <f t="shared" si="13"/>
        <v/>
      </c>
    </row>
    <row r="80" spans="1:21" ht="13.5" customHeight="1" x14ac:dyDescent="0.15">
      <c r="A80" s="266">
        <f>'1-2'!A80</f>
        <v>0</v>
      </c>
      <c r="B80" s="267">
        <f>'1-2'!B80</f>
        <v>0</v>
      </c>
      <c r="C80" s="426">
        <f>'1-2'!C80</f>
        <v>0</v>
      </c>
      <c r="D80" s="237">
        <v>77</v>
      </c>
      <c r="E80" s="268">
        <f>IF($R80=1,"",VLOOKUP($D80,'1-2'!$D$4:$L$103,2))</f>
        <v>0</v>
      </c>
      <c r="F80" s="268">
        <f>IF($R80=1,"取消し",VLOOKUP($D80,'1-2'!$D$4:$L$103,3))</f>
        <v>0</v>
      </c>
      <c r="G80" s="274">
        <f>IF($R80=1,,VLOOKUP($D80,'1-2'!$D$4:$L$103,4))</f>
        <v>0</v>
      </c>
      <c r="H80" s="275">
        <f>IF($R80=1,,VLOOKUP($D80,'1-2'!$D$4:$L$103,5))</f>
        <v>0</v>
      </c>
      <c r="I80" s="275">
        <f>IF($R80=1,,VLOOKUP($D80,'1-2'!$D$4:$L$103,6))</f>
        <v>0</v>
      </c>
      <c r="J80" s="276">
        <f>IF($R80=1,,VLOOKUP($D80,'1-2'!$D$4:$L$103,7))</f>
        <v>0</v>
      </c>
      <c r="K80" s="271">
        <f t="shared" si="14"/>
        <v>0</v>
      </c>
      <c r="L80" s="272">
        <f t="shared" si="15"/>
        <v>0</v>
      </c>
      <c r="M80" s="273">
        <f t="shared" si="16"/>
        <v>0</v>
      </c>
      <c r="N80" s="273">
        <f t="shared" si="17"/>
        <v>0</v>
      </c>
      <c r="O80" s="263">
        <f t="shared" si="11"/>
        <v>0</v>
      </c>
      <c r="P80" s="264">
        <f>IF($R80=1,"",VLOOKUP($D80,'1-2'!$D$4:$L$103,8))</f>
        <v>0</v>
      </c>
      <c r="Q80" s="265">
        <f>IF($R80=1,"",VLOOKUP($D80,'1-2'!$D$4:$L$103,9))</f>
        <v>0</v>
      </c>
      <c r="R80" s="24">
        <f>IF(ISNA(MATCH($D80,'随時②-2'!$D$4:$D$18,0)),0,1)</f>
        <v>0</v>
      </c>
      <c r="S80" s="61" t="str">
        <f t="shared" si="10"/>
        <v/>
      </c>
      <c r="T80" s="61" t="str">
        <f t="shared" si="12"/>
        <v/>
      </c>
      <c r="U80" s="5" t="str">
        <f t="shared" si="13"/>
        <v/>
      </c>
    </row>
    <row r="81" spans="1:21" ht="13.5" customHeight="1" x14ac:dyDescent="0.15">
      <c r="A81" s="266">
        <f>'1-2'!A81</f>
        <v>0</v>
      </c>
      <c r="B81" s="267">
        <f>'1-2'!B81</f>
        <v>0</v>
      </c>
      <c r="C81" s="426">
        <f>'1-2'!C81</f>
        <v>0</v>
      </c>
      <c r="D81" s="237">
        <v>78</v>
      </c>
      <c r="E81" s="268">
        <f>IF($R81=1,"",VLOOKUP($D81,'1-2'!$D$4:$L$103,2))</f>
        <v>0</v>
      </c>
      <c r="F81" s="268">
        <f>IF($R81=1,"取消し",VLOOKUP($D81,'1-2'!$D$4:$L$103,3))</f>
        <v>0</v>
      </c>
      <c r="G81" s="274">
        <f>IF($R81=1,,VLOOKUP($D81,'1-2'!$D$4:$L$103,4))</f>
        <v>0</v>
      </c>
      <c r="H81" s="275">
        <f>IF($R81=1,,VLOOKUP($D81,'1-2'!$D$4:$L$103,5))</f>
        <v>0</v>
      </c>
      <c r="I81" s="275">
        <f>IF($R81=1,,VLOOKUP($D81,'1-2'!$D$4:$L$103,6))</f>
        <v>0</v>
      </c>
      <c r="J81" s="276">
        <f>IF($R81=1,,VLOOKUP($D81,'1-2'!$D$4:$L$103,7))</f>
        <v>0</v>
      </c>
      <c r="K81" s="271">
        <f t="shared" si="14"/>
        <v>0</v>
      </c>
      <c r="L81" s="272">
        <f t="shared" si="15"/>
        <v>0</v>
      </c>
      <c r="M81" s="273">
        <f t="shared" si="16"/>
        <v>0</v>
      </c>
      <c r="N81" s="273">
        <f t="shared" si="17"/>
        <v>0</v>
      </c>
      <c r="O81" s="263">
        <f t="shared" si="11"/>
        <v>0</v>
      </c>
      <c r="P81" s="264">
        <f>IF($R81=1,"",VLOOKUP($D81,'1-2'!$D$4:$L$103,8))</f>
        <v>0</v>
      </c>
      <c r="Q81" s="265">
        <f>IF($R81=1,"",VLOOKUP($D81,'1-2'!$D$4:$L$103,9))</f>
        <v>0</v>
      </c>
      <c r="R81" s="24">
        <f>IF(ISNA(MATCH($D81,'随時②-2'!$D$4:$D$18,0)),0,1)</f>
        <v>0</v>
      </c>
      <c r="S81" s="61" t="str">
        <f t="shared" si="10"/>
        <v/>
      </c>
      <c r="T81" s="61" t="str">
        <f t="shared" si="12"/>
        <v/>
      </c>
      <c r="U81" s="5" t="str">
        <f t="shared" si="13"/>
        <v/>
      </c>
    </row>
    <row r="82" spans="1:21" ht="13.5" customHeight="1" x14ac:dyDescent="0.15">
      <c r="A82" s="266">
        <f>'1-2'!A82</f>
        <v>0</v>
      </c>
      <c r="B82" s="267">
        <f>'1-2'!B82</f>
        <v>0</v>
      </c>
      <c r="C82" s="426">
        <f>'1-2'!C82</f>
        <v>0</v>
      </c>
      <c r="D82" s="237">
        <v>79</v>
      </c>
      <c r="E82" s="268">
        <f>IF($R82=1,"",VLOOKUP($D82,'1-2'!$D$4:$L$103,2))</f>
        <v>0</v>
      </c>
      <c r="F82" s="268">
        <f>IF($R82=1,"取消し",VLOOKUP($D82,'1-2'!$D$4:$L$103,3))</f>
        <v>0</v>
      </c>
      <c r="G82" s="274">
        <f>IF($R82=1,,VLOOKUP($D82,'1-2'!$D$4:$L$103,4))</f>
        <v>0</v>
      </c>
      <c r="H82" s="275">
        <f>IF($R82=1,,VLOOKUP($D82,'1-2'!$D$4:$L$103,5))</f>
        <v>0</v>
      </c>
      <c r="I82" s="275">
        <f>IF($R82=1,,VLOOKUP($D82,'1-2'!$D$4:$L$103,6))</f>
        <v>0</v>
      </c>
      <c r="J82" s="276">
        <f>IF($R82=1,,VLOOKUP($D82,'1-2'!$D$4:$L$103,7))</f>
        <v>0</v>
      </c>
      <c r="K82" s="271">
        <f t="shared" si="14"/>
        <v>0</v>
      </c>
      <c r="L82" s="272">
        <f t="shared" si="15"/>
        <v>0</v>
      </c>
      <c r="M82" s="273">
        <f t="shared" si="16"/>
        <v>0</v>
      </c>
      <c r="N82" s="273">
        <f t="shared" si="17"/>
        <v>0</v>
      </c>
      <c r="O82" s="263">
        <f t="shared" si="11"/>
        <v>0</v>
      </c>
      <c r="P82" s="264">
        <f>IF($R82=1,"",VLOOKUP($D82,'1-2'!$D$4:$L$103,8))</f>
        <v>0</v>
      </c>
      <c r="Q82" s="265">
        <f>IF($R82=1,"",VLOOKUP($D82,'1-2'!$D$4:$L$103,9))</f>
        <v>0</v>
      </c>
      <c r="R82" s="24">
        <f>IF(ISNA(MATCH($D82,'随時②-2'!$D$4:$D$18,0)),0,1)</f>
        <v>0</v>
      </c>
      <c r="S82" s="61" t="str">
        <f t="shared" si="10"/>
        <v/>
      </c>
      <c r="T82" s="61" t="str">
        <f t="shared" si="12"/>
        <v/>
      </c>
      <c r="U82" s="5" t="str">
        <f t="shared" si="13"/>
        <v/>
      </c>
    </row>
    <row r="83" spans="1:21" ht="13.5" customHeight="1" x14ac:dyDescent="0.15">
      <c r="A83" s="266">
        <f>'1-2'!A83</f>
        <v>0</v>
      </c>
      <c r="B83" s="267">
        <f>'1-2'!B83</f>
        <v>0</v>
      </c>
      <c r="C83" s="426">
        <f>'1-2'!C83</f>
        <v>0</v>
      </c>
      <c r="D83" s="237">
        <v>80</v>
      </c>
      <c r="E83" s="268">
        <f>IF($R83=1,"",VLOOKUP($D83,'1-2'!$D$4:$L$103,2))</f>
        <v>0</v>
      </c>
      <c r="F83" s="268">
        <f>IF($R83=1,"取消し",VLOOKUP($D83,'1-2'!$D$4:$L$103,3))</f>
        <v>0</v>
      </c>
      <c r="G83" s="274">
        <f>IF($R83=1,,VLOOKUP($D83,'1-2'!$D$4:$L$103,4))</f>
        <v>0</v>
      </c>
      <c r="H83" s="275">
        <f>IF($R83=1,,VLOOKUP($D83,'1-2'!$D$4:$L$103,5))</f>
        <v>0</v>
      </c>
      <c r="I83" s="275">
        <f>IF($R83=1,,VLOOKUP($D83,'1-2'!$D$4:$L$103,6))</f>
        <v>0</v>
      </c>
      <c r="J83" s="276">
        <f>IF($R83=1,,VLOOKUP($D83,'1-2'!$D$4:$L$103,7))</f>
        <v>0</v>
      </c>
      <c r="K83" s="271">
        <f t="shared" si="14"/>
        <v>0</v>
      </c>
      <c r="L83" s="272">
        <f t="shared" si="15"/>
        <v>0</v>
      </c>
      <c r="M83" s="273">
        <f t="shared" si="16"/>
        <v>0</v>
      </c>
      <c r="N83" s="273">
        <f t="shared" si="17"/>
        <v>0</v>
      </c>
      <c r="O83" s="263">
        <f t="shared" si="11"/>
        <v>0</v>
      </c>
      <c r="P83" s="264">
        <f>IF($R83=1,"",VLOOKUP($D83,'1-2'!$D$4:$L$103,8))</f>
        <v>0</v>
      </c>
      <c r="Q83" s="265">
        <f>IF($R83=1,"",VLOOKUP($D83,'1-2'!$D$4:$L$103,9))</f>
        <v>0</v>
      </c>
      <c r="R83" s="24">
        <f>IF(ISNA(MATCH($D83,'随時②-2'!$D$4:$D$18,0)),0,1)</f>
        <v>0</v>
      </c>
      <c r="S83" s="61" t="str">
        <f t="shared" si="10"/>
        <v/>
      </c>
      <c r="T83" s="61" t="str">
        <f t="shared" si="12"/>
        <v/>
      </c>
      <c r="U83" s="5" t="str">
        <f t="shared" si="13"/>
        <v/>
      </c>
    </row>
    <row r="84" spans="1:21" ht="13.5" customHeight="1" x14ac:dyDescent="0.15">
      <c r="A84" s="266">
        <f>'1-2'!A84</f>
        <v>0</v>
      </c>
      <c r="B84" s="267">
        <f>'1-2'!B84</f>
        <v>0</v>
      </c>
      <c r="C84" s="426">
        <f>'1-2'!C84</f>
        <v>0</v>
      </c>
      <c r="D84" s="209">
        <v>81</v>
      </c>
      <c r="E84" s="268">
        <f>IF($R84=1,"",VLOOKUP($D84,'1-2'!$D$4:$L$103,2))</f>
        <v>0</v>
      </c>
      <c r="F84" s="268">
        <f>IF($R84=1,"取消し",VLOOKUP($D84,'1-2'!$D$4:$L$103,3))</f>
        <v>0</v>
      </c>
      <c r="G84" s="274">
        <f>IF($R84=1,,VLOOKUP($D84,'1-2'!$D$4:$L$103,4))</f>
        <v>0</v>
      </c>
      <c r="H84" s="275">
        <f>IF($R84=1,,VLOOKUP($D84,'1-2'!$D$4:$L$103,5))</f>
        <v>0</v>
      </c>
      <c r="I84" s="275">
        <f>IF($R84=1,,VLOOKUP($D84,'1-2'!$D$4:$L$103,6))</f>
        <v>0</v>
      </c>
      <c r="J84" s="276">
        <f>IF($R84=1,,VLOOKUP($D84,'1-2'!$D$4:$L$103,7))</f>
        <v>0</v>
      </c>
      <c r="K84" s="271">
        <f t="shared" si="14"/>
        <v>0</v>
      </c>
      <c r="L84" s="272">
        <f t="shared" si="15"/>
        <v>0</v>
      </c>
      <c r="M84" s="273">
        <f t="shared" si="16"/>
        <v>0</v>
      </c>
      <c r="N84" s="273">
        <f t="shared" si="17"/>
        <v>0</v>
      </c>
      <c r="O84" s="263">
        <f t="shared" si="11"/>
        <v>0</v>
      </c>
      <c r="P84" s="264">
        <f>IF($R84=1,"",VLOOKUP($D84,'1-2'!$D$4:$L$103,8))</f>
        <v>0</v>
      </c>
      <c r="Q84" s="265">
        <f>IF($R84=1,"",VLOOKUP($D84,'1-2'!$D$4:$L$103,9))</f>
        <v>0</v>
      </c>
      <c r="R84" s="24">
        <f>IF(ISNA(MATCH($D84,'随時②-2'!$D$4:$D$18,0)),0,1)</f>
        <v>0</v>
      </c>
      <c r="S84" s="61" t="str">
        <f t="shared" si="10"/>
        <v/>
      </c>
      <c r="T84" s="61" t="str">
        <f t="shared" si="12"/>
        <v/>
      </c>
      <c r="U84" s="5" t="str">
        <f t="shared" si="13"/>
        <v/>
      </c>
    </row>
    <row r="85" spans="1:21" ht="13.5" customHeight="1" x14ac:dyDescent="0.15">
      <c r="A85" s="266">
        <f>'1-2'!A85</f>
        <v>0</v>
      </c>
      <c r="B85" s="267">
        <f>'1-2'!B85</f>
        <v>0</v>
      </c>
      <c r="C85" s="426">
        <f>'1-2'!C85</f>
        <v>0</v>
      </c>
      <c r="D85" s="209">
        <v>82</v>
      </c>
      <c r="E85" s="268">
        <f>IF($R85=1,"",VLOOKUP($D85,'1-2'!$D$4:$L$103,2))</f>
        <v>0</v>
      </c>
      <c r="F85" s="268">
        <f>IF($R85=1,"取消し",VLOOKUP($D85,'1-2'!$D$4:$L$103,3))</f>
        <v>0</v>
      </c>
      <c r="G85" s="274">
        <f>IF($R85=1,,VLOOKUP($D85,'1-2'!$D$4:$L$103,4))</f>
        <v>0</v>
      </c>
      <c r="H85" s="275">
        <f>IF($R85=1,,VLOOKUP($D85,'1-2'!$D$4:$L$103,5))</f>
        <v>0</v>
      </c>
      <c r="I85" s="275">
        <f>IF($R85=1,,VLOOKUP($D85,'1-2'!$D$4:$L$103,6))</f>
        <v>0</v>
      </c>
      <c r="J85" s="276">
        <f>IF($R85=1,,VLOOKUP($D85,'1-2'!$D$4:$L$103,7))</f>
        <v>0</v>
      </c>
      <c r="K85" s="271">
        <f t="shared" si="14"/>
        <v>0</v>
      </c>
      <c r="L85" s="272">
        <f t="shared" si="15"/>
        <v>0</v>
      </c>
      <c r="M85" s="273">
        <f t="shared" si="16"/>
        <v>0</v>
      </c>
      <c r="N85" s="273">
        <f t="shared" si="17"/>
        <v>0</v>
      </c>
      <c r="O85" s="263">
        <f t="shared" si="11"/>
        <v>0</v>
      </c>
      <c r="P85" s="264">
        <f>IF($R85=1,"",VLOOKUP($D85,'1-2'!$D$4:$L$103,8))</f>
        <v>0</v>
      </c>
      <c r="Q85" s="265">
        <f>IF($R85=1,"",VLOOKUP($D85,'1-2'!$D$4:$L$103,9))</f>
        <v>0</v>
      </c>
      <c r="R85" s="24">
        <f>IF(ISNA(MATCH($D85,'随時②-2'!$D$4:$D$18,0)),0,1)</f>
        <v>0</v>
      </c>
      <c r="S85" s="61" t="str">
        <f t="shared" si="10"/>
        <v/>
      </c>
      <c r="T85" s="61" t="str">
        <f t="shared" si="12"/>
        <v/>
      </c>
      <c r="U85" s="5" t="str">
        <f t="shared" si="13"/>
        <v/>
      </c>
    </row>
    <row r="86" spans="1:21" ht="13.5" customHeight="1" x14ac:dyDescent="0.15">
      <c r="A86" s="266">
        <f>'1-2'!A86</f>
        <v>0</v>
      </c>
      <c r="B86" s="267">
        <f>'1-2'!B86</f>
        <v>0</v>
      </c>
      <c r="C86" s="426">
        <f>'1-2'!C86</f>
        <v>0</v>
      </c>
      <c r="D86" s="209">
        <v>83</v>
      </c>
      <c r="E86" s="268">
        <f>IF($R86=1,"",VLOOKUP($D86,'1-2'!$D$4:$L$103,2))</f>
        <v>0</v>
      </c>
      <c r="F86" s="268">
        <f>IF($R86=1,"取消し",VLOOKUP($D86,'1-2'!$D$4:$L$103,3))</f>
        <v>0</v>
      </c>
      <c r="G86" s="274">
        <f>IF($R86=1,,VLOOKUP($D86,'1-2'!$D$4:$L$103,4))</f>
        <v>0</v>
      </c>
      <c r="H86" s="275">
        <f>IF($R86=1,,VLOOKUP($D86,'1-2'!$D$4:$L$103,5))</f>
        <v>0</v>
      </c>
      <c r="I86" s="275">
        <f>IF($R86=1,,VLOOKUP($D86,'1-2'!$D$4:$L$103,6))</f>
        <v>0</v>
      </c>
      <c r="J86" s="276">
        <f>IF($R86=1,,VLOOKUP($D86,'1-2'!$D$4:$L$103,7))</f>
        <v>0</v>
      </c>
      <c r="K86" s="271">
        <f t="shared" si="14"/>
        <v>0</v>
      </c>
      <c r="L86" s="272">
        <f t="shared" si="15"/>
        <v>0</v>
      </c>
      <c r="M86" s="273">
        <f t="shared" si="16"/>
        <v>0</v>
      </c>
      <c r="N86" s="273">
        <f t="shared" si="17"/>
        <v>0</v>
      </c>
      <c r="O86" s="263">
        <f t="shared" si="11"/>
        <v>0</v>
      </c>
      <c r="P86" s="264">
        <f>IF($R86=1,"",VLOOKUP($D86,'1-2'!$D$4:$L$103,8))</f>
        <v>0</v>
      </c>
      <c r="Q86" s="265">
        <f>IF($R86=1,"",VLOOKUP($D86,'1-2'!$D$4:$L$103,9))</f>
        <v>0</v>
      </c>
      <c r="R86" s="24">
        <f>IF(ISNA(MATCH($D86,'随時②-2'!$D$4:$D$18,0)),0,1)</f>
        <v>0</v>
      </c>
      <c r="S86" s="61" t="str">
        <f t="shared" si="10"/>
        <v/>
      </c>
      <c r="T86" s="61" t="str">
        <f t="shared" si="12"/>
        <v/>
      </c>
      <c r="U86" s="5" t="str">
        <f t="shared" si="13"/>
        <v/>
      </c>
    </row>
    <row r="87" spans="1:21" ht="13.5" customHeight="1" x14ac:dyDescent="0.15">
      <c r="A87" s="266">
        <f>'1-2'!A87</f>
        <v>0</v>
      </c>
      <c r="B87" s="267">
        <f>'1-2'!B87</f>
        <v>0</v>
      </c>
      <c r="C87" s="426">
        <f>'1-2'!C87</f>
        <v>0</v>
      </c>
      <c r="D87" s="209">
        <v>84</v>
      </c>
      <c r="E87" s="268">
        <f>IF($R87=1,"",VLOOKUP($D87,'1-2'!$D$4:$L$103,2))</f>
        <v>0</v>
      </c>
      <c r="F87" s="268">
        <f>IF($R87=1,"取消し",VLOOKUP($D87,'1-2'!$D$4:$L$103,3))</f>
        <v>0</v>
      </c>
      <c r="G87" s="274">
        <f>IF($R87=1,,VLOOKUP($D87,'1-2'!$D$4:$L$103,4))</f>
        <v>0</v>
      </c>
      <c r="H87" s="275">
        <f>IF($R87=1,,VLOOKUP($D87,'1-2'!$D$4:$L$103,5))</f>
        <v>0</v>
      </c>
      <c r="I87" s="275">
        <f>IF($R87=1,,VLOOKUP($D87,'1-2'!$D$4:$L$103,6))</f>
        <v>0</v>
      </c>
      <c r="J87" s="276">
        <f>IF($R87=1,,VLOOKUP($D87,'1-2'!$D$4:$L$103,7))</f>
        <v>0</v>
      </c>
      <c r="K87" s="271">
        <f t="shared" si="14"/>
        <v>0</v>
      </c>
      <c r="L87" s="272">
        <f t="shared" si="15"/>
        <v>0</v>
      </c>
      <c r="M87" s="273">
        <f t="shared" si="16"/>
        <v>0</v>
      </c>
      <c r="N87" s="273">
        <f t="shared" si="17"/>
        <v>0</v>
      </c>
      <c r="O87" s="263">
        <f t="shared" si="11"/>
        <v>0</v>
      </c>
      <c r="P87" s="264">
        <f>IF($R87=1,"",VLOOKUP($D87,'1-2'!$D$4:$L$103,8))</f>
        <v>0</v>
      </c>
      <c r="Q87" s="265">
        <f>IF($R87=1,"",VLOOKUP($D87,'1-2'!$D$4:$L$103,9))</f>
        <v>0</v>
      </c>
      <c r="R87" s="24">
        <f>IF(ISNA(MATCH($D87,'随時②-2'!$D$4:$D$18,0)),0,1)</f>
        <v>0</v>
      </c>
      <c r="S87" s="61" t="str">
        <f t="shared" si="10"/>
        <v/>
      </c>
      <c r="T87" s="61" t="str">
        <f t="shared" si="12"/>
        <v/>
      </c>
      <c r="U87" s="5" t="str">
        <f t="shared" si="13"/>
        <v/>
      </c>
    </row>
    <row r="88" spans="1:21" ht="13.5" customHeight="1" x14ac:dyDescent="0.15">
      <c r="A88" s="266">
        <f>'1-2'!A88</f>
        <v>0</v>
      </c>
      <c r="B88" s="267">
        <f>'1-2'!B88</f>
        <v>0</v>
      </c>
      <c r="C88" s="426">
        <f>'1-2'!C88</f>
        <v>0</v>
      </c>
      <c r="D88" s="209">
        <v>85</v>
      </c>
      <c r="E88" s="268">
        <f>IF($R88=1,"",VLOOKUP($D88,'1-2'!$D$4:$L$103,2))</f>
        <v>0</v>
      </c>
      <c r="F88" s="268">
        <f>IF($R88=1,"取消し",VLOOKUP($D88,'1-2'!$D$4:$L$103,3))</f>
        <v>0</v>
      </c>
      <c r="G88" s="274">
        <f>IF($R88=1,,VLOOKUP($D88,'1-2'!$D$4:$L$103,4))</f>
        <v>0</v>
      </c>
      <c r="H88" s="275">
        <f>IF($R88=1,,VLOOKUP($D88,'1-2'!$D$4:$L$103,5))</f>
        <v>0</v>
      </c>
      <c r="I88" s="275">
        <f>IF($R88=1,,VLOOKUP($D88,'1-2'!$D$4:$L$103,6))</f>
        <v>0</v>
      </c>
      <c r="J88" s="276">
        <f>IF($R88=1,,VLOOKUP($D88,'1-2'!$D$4:$L$103,7))</f>
        <v>0</v>
      </c>
      <c r="K88" s="271">
        <f t="shared" si="14"/>
        <v>0</v>
      </c>
      <c r="L88" s="272">
        <f t="shared" si="15"/>
        <v>0</v>
      </c>
      <c r="M88" s="273">
        <f t="shared" si="16"/>
        <v>0</v>
      </c>
      <c r="N88" s="273">
        <f t="shared" si="17"/>
        <v>0</v>
      </c>
      <c r="O88" s="263">
        <f t="shared" si="11"/>
        <v>0</v>
      </c>
      <c r="P88" s="264">
        <f>IF($R88=1,"",VLOOKUP($D88,'1-2'!$D$4:$L$103,8))</f>
        <v>0</v>
      </c>
      <c r="Q88" s="265">
        <f>IF($R88=1,"",VLOOKUP($D88,'1-2'!$D$4:$L$103,9))</f>
        <v>0</v>
      </c>
      <c r="R88" s="24">
        <f>IF(ISNA(MATCH($D88,'随時②-2'!$D$4:$D$18,0)),0,1)</f>
        <v>0</v>
      </c>
      <c r="S88" s="61" t="str">
        <f t="shared" si="10"/>
        <v/>
      </c>
      <c r="T88" s="61" t="str">
        <f t="shared" si="12"/>
        <v/>
      </c>
      <c r="U88" s="5" t="str">
        <f t="shared" si="13"/>
        <v/>
      </c>
    </row>
    <row r="89" spans="1:21" ht="13.5" customHeight="1" x14ac:dyDescent="0.15">
      <c r="A89" s="266">
        <f>'1-2'!A89</f>
        <v>0</v>
      </c>
      <c r="B89" s="267">
        <f>'1-2'!B89</f>
        <v>0</v>
      </c>
      <c r="C89" s="426">
        <f>'1-2'!C89</f>
        <v>0</v>
      </c>
      <c r="D89" s="209">
        <v>86</v>
      </c>
      <c r="E89" s="268">
        <f>IF($R89=1,"",VLOOKUP($D89,'1-2'!$D$4:$L$103,2))</f>
        <v>0</v>
      </c>
      <c r="F89" s="268">
        <f>IF($R89=1,"取消し",VLOOKUP($D89,'1-2'!$D$4:$L$103,3))</f>
        <v>0</v>
      </c>
      <c r="G89" s="274">
        <f>IF($R89=1,,VLOOKUP($D89,'1-2'!$D$4:$L$103,4))</f>
        <v>0</v>
      </c>
      <c r="H89" s="275">
        <f>IF($R89=1,,VLOOKUP($D89,'1-2'!$D$4:$L$103,5))</f>
        <v>0</v>
      </c>
      <c r="I89" s="275">
        <f>IF($R89=1,,VLOOKUP($D89,'1-2'!$D$4:$L$103,6))</f>
        <v>0</v>
      </c>
      <c r="J89" s="276">
        <f>IF($R89=1,,VLOOKUP($D89,'1-2'!$D$4:$L$103,7))</f>
        <v>0</v>
      </c>
      <c r="K89" s="271">
        <f t="shared" si="14"/>
        <v>0</v>
      </c>
      <c r="L89" s="272">
        <f t="shared" si="15"/>
        <v>0</v>
      </c>
      <c r="M89" s="273">
        <f t="shared" si="16"/>
        <v>0</v>
      </c>
      <c r="N89" s="273">
        <f t="shared" si="17"/>
        <v>0</v>
      </c>
      <c r="O89" s="263">
        <f t="shared" si="11"/>
        <v>0</v>
      </c>
      <c r="P89" s="264">
        <f>IF($R89=1,"",VLOOKUP($D89,'1-2'!$D$4:$L$103,8))</f>
        <v>0</v>
      </c>
      <c r="Q89" s="265">
        <f>IF($R89=1,"",VLOOKUP($D89,'1-2'!$D$4:$L$103,9))</f>
        <v>0</v>
      </c>
      <c r="R89" s="24">
        <f>IF(ISNA(MATCH($D89,'随時②-2'!$D$4:$D$18,0)),0,1)</f>
        <v>0</v>
      </c>
      <c r="S89" s="61" t="str">
        <f t="shared" si="10"/>
        <v/>
      </c>
      <c r="T89" s="61" t="str">
        <f t="shared" si="12"/>
        <v/>
      </c>
      <c r="U89" s="5" t="str">
        <f t="shared" si="13"/>
        <v/>
      </c>
    </row>
    <row r="90" spans="1:21" ht="13.5" customHeight="1" x14ac:dyDescent="0.15">
      <c r="A90" s="266">
        <f>'1-2'!A90</f>
        <v>0</v>
      </c>
      <c r="B90" s="267">
        <f>'1-2'!B90</f>
        <v>0</v>
      </c>
      <c r="C90" s="426">
        <f>'1-2'!C90</f>
        <v>0</v>
      </c>
      <c r="D90" s="209">
        <v>87</v>
      </c>
      <c r="E90" s="268">
        <f>IF($R90=1,"",VLOOKUP($D90,'1-2'!$D$4:$L$103,2))</f>
        <v>0</v>
      </c>
      <c r="F90" s="268">
        <f>IF($R90=1,"取消し",VLOOKUP($D90,'1-2'!$D$4:$L$103,3))</f>
        <v>0</v>
      </c>
      <c r="G90" s="274">
        <f>IF($R90=1,,VLOOKUP($D90,'1-2'!$D$4:$L$103,4))</f>
        <v>0</v>
      </c>
      <c r="H90" s="275">
        <f>IF($R90=1,,VLOOKUP($D90,'1-2'!$D$4:$L$103,5))</f>
        <v>0</v>
      </c>
      <c r="I90" s="275">
        <f>IF($R90=1,,VLOOKUP($D90,'1-2'!$D$4:$L$103,6))</f>
        <v>0</v>
      </c>
      <c r="J90" s="276">
        <f>IF($R90=1,,VLOOKUP($D90,'1-2'!$D$4:$L$103,7))</f>
        <v>0</v>
      </c>
      <c r="K90" s="271">
        <f t="shared" si="14"/>
        <v>0</v>
      </c>
      <c r="L90" s="272">
        <f t="shared" si="15"/>
        <v>0</v>
      </c>
      <c r="M90" s="273">
        <f t="shared" si="16"/>
        <v>0</v>
      </c>
      <c r="N90" s="273">
        <f t="shared" si="17"/>
        <v>0</v>
      </c>
      <c r="O90" s="263">
        <f t="shared" si="11"/>
        <v>0</v>
      </c>
      <c r="P90" s="264">
        <f>IF($R90=1,"",VLOOKUP($D90,'1-2'!$D$4:$L$103,8))</f>
        <v>0</v>
      </c>
      <c r="Q90" s="265">
        <f>IF($R90=1,"",VLOOKUP($D90,'1-2'!$D$4:$L$103,9))</f>
        <v>0</v>
      </c>
      <c r="R90" s="24">
        <f>IF(ISNA(MATCH($D90,'随時②-2'!$D$4:$D$18,0)),0,1)</f>
        <v>0</v>
      </c>
      <c r="S90" s="61" t="str">
        <f t="shared" si="10"/>
        <v/>
      </c>
      <c r="T90" s="61" t="str">
        <f t="shared" si="12"/>
        <v/>
      </c>
      <c r="U90" s="5" t="str">
        <f t="shared" si="13"/>
        <v/>
      </c>
    </row>
    <row r="91" spans="1:21" ht="13.5" customHeight="1" x14ac:dyDescent="0.15">
      <c r="A91" s="266">
        <f>'1-2'!A91</f>
        <v>0</v>
      </c>
      <c r="B91" s="267">
        <f>'1-2'!B91</f>
        <v>0</v>
      </c>
      <c r="C91" s="426">
        <f>'1-2'!C91</f>
        <v>0</v>
      </c>
      <c r="D91" s="209">
        <v>88</v>
      </c>
      <c r="E91" s="268">
        <f>IF($R91=1,"",VLOOKUP($D91,'1-2'!$D$4:$L$103,2))</f>
        <v>0</v>
      </c>
      <c r="F91" s="268">
        <f>IF($R91=1,"取消し",VLOOKUP($D91,'1-2'!$D$4:$L$103,3))</f>
        <v>0</v>
      </c>
      <c r="G91" s="274">
        <f>IF($R91=1,,VLOOKUP($D91,'1-2'!$D$4:$L$103,4))</f>
        <v>0</v>
      </c>
      <c r="H91" s="275">
        <f>IF($R91=1,,VLOOKUP($D91,'1-2'!$D$4:$L$103,5))</f>
        <v>0</v>
      </c>
      <c r="I91" s="275">
        <f>IF($R91=1,,VLOOKUP($D91,'1-2'!$D$4:$L$103,6))</f>
        <v>0</v>
      </c>
      <c r="J91" s="276">
        <f>IF($R91=1,,VLOOKUP($D91,'1-2'!$D$4:$L$103,7))</f>
        <v>0</v>
      </c>
      <c r="K91" s="271">
        <f t="shared" si="14"/>
        <v>0</v>
      </c>
      <c r="L91" s="272">
        <f t="shared" si="15"/>
        <v>0</v>
      </c>
      <c r="M91" s="273">
        <f t="shared" si="16"/>
        <v>0</v>
      </c>
      <c r="N91" s="273">
        <f t="shared" si="17"/>
        <v>0</v>
      </c>
      <c r="O91" s="263">
        <f t="shared" si="11"/>
        <v>0</v>
      </c>
      <c r="P91" s="264">
        <f>IF($R91=1,"",VLOOKUP($D91,'1-2'!$D$4:$L$103,8))</f>
        <v>0</v>
      </c>
      <c r="Q91" s="265">
        <f>IF($R91=1,"",VLOOKUP($D91,'1-2'!$D$4:$L$103,9))</f>
        <v>0</v>
      </c>
      <c r="R91" s="24">
        <f>IF(ISNA(MATCH($D91,'随時②-2'!$D$4:$D$18,0)),0,1)</f>
        <v>0</v>
      </c>
      <c r="S91" s="61" t="str">
        <f t="shared" si="10"/>
        <v/>
      </c>
      <c r="T91" s="61" t="str">
        <f t="shared" si="12"/>
        <v/>
      </c>
      <c r="U91" s="5" t="str">
        <f t="shared" si="13"/>
        <v/>
      </c>
    </row>
    <row r="92" spans="1:21" ht="13.5" customHeight="1" x14ac:dyDescent="0.15">
      <c r="A92" s="266">
        <f>'1-2'!A92</f>
        <v>0</v>
      </c>
      <c r="B92" s="267">
        <f>'1-2'!B92</f>
        <v>0</v>
      </c>
      <c r="C92" s="426">
        <f>'1-2'!C92</f>
        <v>0</v>
      </c>
      <c r="D92" s="209">
        <v>89</v>
      </c>
      <c r="E92" s="268">
        <f>IF($R92=1,"",VLOOKUP($D92,'1-2'!$D$4:$L$103,2))</f>
        <v>0</v>
      </c>
      <c r="F92" s="268">
        <f>IF($R92=1,"取消し",VLOOKUP($D92,'1-2'!$D$4:$L$103,3))</f>
        <v>0</v>
      </c>
      <c r="G92" s="274">
        <f>IF($R92=1,,VLOOKUP($D92,'1-2'!$D$4:$L$103,4))</f>
        <v>0</v>
      </c>
      <c r="H92" s="275">
        <f>IF($R92=1,,VLOOKUP($D92,'1-2'!$D$4:$L$103,5))</f>
        <v>0</v>
      </c>
      <c r="I92" s="275">
        <f>IF($R92=1,,VLOOKUP($D92,'1-2'!$D$4:$L$103,6))</f>
        <v>0</v>
      </c>
      <c r="J92" s="276">
        <f>IF($R92=1,,VLOOKUP($D92,'1-2'!$D$4:$L$103,7))</f>
        <v>0</v>
      </c>
      <c r="K92" s="271">
        <f t="shared" si="14"/>
        <v>0</v>
      </c>
      <c r="L92" s="272">
        <f t="shared" si="15"/>
        <v>0</v>
      </c>
      <c r="M92" s="273">
        <f t="shared" si="16"/>
        <v>0</v>
      </c>
      <c r="N92" s="273">
        <f t="shared" si="17"/>
        <v>0</v>
      </c>
      <c r="O92" s="263">
        <f t="shared" si="11"/>
        <v>0</v>
      </c>
      <c r="P92" s="264">
        <f>IF($R92=1,"",VLOOKUP($D92,'1-2'!$D$4:$L$103,8))</f>
        <v>0</v>
      </c>
      <c r="Q92" s="265">
        <f>IF($R92=1,"",VLOOKUP($D92,'1-2'!$D$4:$L$103,9))</f>
        <v>0</v>
      </c>
      <c r="R92" s="24">
        <f>IF(ISNA(MATCH($D92,'随時②-2'!$D$4:$D$18,0)),0,1)</f>
        <v>0</v>
      </c>
      <c r="S92" s="61" t="str">
        <f t="shared" si="10"/>
        <v/>
      </c>
      <c r="T92" s="61" t="str">
        <f t="shared" si="12"/>
        <v/>
      </c>
      <c r="U92" s="5" t="str">
        <f t="shared" si="13"/>
        <v/>
      </c>
    </row>
    <row r="93" spans="1:21" ht="13.5" customHeight="1" x14ac:dyDescent="0.15">
      <c r="A93" s="266">
        <f>'1-2'!A93</f>
        <v>0</v>
      </c>
      <c r="B93" s="267">
        <f>'1-2'!B93</f>
        <v>0</v>
      </c>
      <c r="C93" s="426">
        <f>'1-2'!C93</f>
        <v>0</v>
      </c>
      <c r="D93" s="209">
        <v>90</v>
      </c>
      <c r="E93" s="268">
        <f>IF($R93=1,"",VLOOKUP($D93,'1-2'!$D$4:$L$103,2))</f>
        <v>0</v>
      </c>
      <c r="F93" s="268">
        <f>IF($R93=1,"取消し",VLOOKUP($D93,'1-2'!$D$4:$L$103,3))</f>
        <v>0</v>
      </c>
      <c r="G93" s="274">
        <f>IF($R93=1,,VLOOKUP($D93,'1-2'!$D$4:$L$103,4))</f>
        <v>0</v>
      </c>
      <c r="H93" s="275">
        <f>IF($R93=1,,VLOOKUP($D93,'1-2'!$D$4:$L$103,5))</f>
        <v>0</v>
      </c>
      <c r="I93" s="275">
        <f>IF($R93=1,,VLOOKUP($D93,'1-2'!$D$4:$L$103,6))</f>
        <v>0</v>
      </c>
      <c r="J93" s="276">
        <f>IF($R93=1,,VLOOKUP($D93,'1-2'!$D$4:$L$103,7))</f>
        <v>0</v>
      </c>
      <c r="K93" s="271">
        <f t="shared" si="14"/>
        <v>0</v>
      </c>
      <c r="L93" s="272">
        <f t="shared" si="15"/>
        <v>0</v>
      </c>
      <c r="M93" s="273">
        <f t="shared" si="16"/>
        <v>0</v>
      </c>
      <c r="N93" s="273">
        <f t="shared" si="17"/>
        <v>0</v>
      </c>
      <c r="O93" s="263">
        <f t="shared" si="11"/>
        <v>0</v>
      </c>
      <c r="P93" s="264">
        <f>IF($R93=1,"",VLOOKUP($D93,'1-2'!$D$4:$L$103,8))</f>
        <v>0</v>
      </c>
      <c r="Q93" s="265">
        <f>IF($R93=1,"",VLOOKUP($D93,'1-2'!$D$4:$L$103,9))</f>
        <v>0</v>
      </c>
      <c r="R93" s="24">
        <f>IF(ISNA(MATCH($D93,'随時②-2'!$D$4:$D$18,0)),0,1)</f>
        <v>0</v>
      </c>
      <c r="S93" s="61" t="str">
        <f t="shared" si="10"/>
        <v/>
      </c>
      <c r="T93" s="61" t="str">
        <f t="shared" si="12"/>
        <v/>
      </c>
      <c r="U93" s="5" t="str">
        <f t="shared" si="13"/>
        <v/>
      </c>
    </row>
    <row r="94" spans="1:21" ht="13.5" customHeight="1" x14ac:dyDescent="0.15">
      <c r="A94" s="266">
        <f>'1-2'!A94</f>
        <v>0</v>
      </c>
      <c r="B94" s="267">
        <f>'1-2'!B94</f>
        <v>0</v>
      </c>
      <c r="C94" s="426">
        <f>'1-2'!C94</f>
        <v>0</v>
      </c>
      <c r="D94" s="209">
        <v>91</v>
      </c>
      <c r="E94" s="268">
        <f>IF($R94=1,"",VLOOKUP($D94,'1-2'!$D$4:$L$103,2))</f>
        <v>0</v>
      </c>
      <c r="F94" s="268">
        <f>IF($R94=1,"取消し",VLOOKUP($D94,'1-2'!$D$4:$L$103,3))</f>
        <v>0</v>
      </c>
      <c r="G94" s="274">
        <f>IF($R94=1,,VLOOKUP($D94,'1-2'!$D$4:$L$103,4))</f>
        <v>0</v>
      </c>
      <c r="H94" s="275">
        <f>IF($R94=1,,VLOOKUP($D94,'1-2'!$D$4:$L$103,5))</f>
        <v>0</v>
      </c>
      <c r="I94" s="275">
        <f>IF($R94=1,,VLOOKUP($D94,'1-2'!$D$4:$L$103,6))</f>
        <v>0</v>
      </c>
      <c r="J94" s="276">
        <f>IF($R94=1,,VLOOKUP($D94,'1-2'!$D$4:$L$103,7))</f>
        <v>0</v>
      </c>
      <c r="K94" s="271">
        <f t="shared" si="14"/>
        <v>0</v>
      </c>
      <c r="L94" s="272">
        <f t="shared" si="15"/>
        <v>0</v>
      </c>
      <c r="M94" s="273">
        <f t="shared" si="16"/>
        <v>0</v>
      </c>
      <c r="N94" s="273">
        <f t="shared" si="17"/>
        <v>0</v>
      </c>
      <c r="O94" s="263">
        <f t="shared" si="11"/>
        <v>0</v>
      </c>
      <c r="P94" s="264">
        <f>IF($R94=1,"",VLOOKUP($D94,'1-2'!$D$4:$L$103,8))</f>
        <v>0</v>
      </c>
      <c r="Q94" s="265">
        <f>IF($R94=1,"",VLOOKUP($D94,'1-2'!$D$4:$L$103,9))</f>
        <v>0</v>
      </c>
      <c r="R94" s="24">
        <f>IF(ISNA(MATCH($D94,'随時②-2'!$D$4:$D$18,0)),0,1)</f>
        <v>0</v>
      </c>
      <c r="S94" s="61" t="str">
        <f t="shared" si="10"/>
        <v/>
      </c>
      <c r="T94" s="61" t="str">
        <f t="shared" si="12"/>
        <v/>
      </c>
      <c r="U94" s="5" t="str">
        <f t="shared" si="13"/>
        <v/>
      </c>
    </row>
    <row r="95" spans="1:21" ht="13.5" customHeight="1" x14ac:dyDescent="0.15">
      <c r="A95" s="266">
        <f>'1-2'!A95</f>
        <v>0</v>
      </c>
      <c r="B95" s="267">
        <f>'1-2'!B95</f>
        <v>0</v>
      </c>
      <c r="C95" s="426">
        <f>'1-2'!C95</f>
        <v>0</v>
      </c>
      <c r="D95" s="209">
        <v>92</v>
      </c>
      <c r="E95" s="268">
        <f>IF($R95=1,"",VLOOKUP($D95,'1-2'!$D$4:$L$103,2))</f>
        <v>0</v>
      </c>
      <c r="F95" s="268">
        <f>IF($R95=1,"取消し",VLOOKUP($D95,'1-2'!$D$4:$L$103,3))</f>
        <v>0</v>
      </c>
      <c r="G95" s="274">
        <f>IF($R95=1,,VLOOKUP($D95,'1-2'!$D$4:$L$103,4))</f>
        <v>0</v>
      </c>
      <c r="H95" s="275">
        <f>IF($R95=1,,VLOOKUP($D95,'1-2'!$D$4:$L$103,5))</f>
        <v>0</v>
      </c>
      <c r="I95" s="275">
        <f>IF($R95=1,,VLOOKUP($D95,'1-2'!$D$4:$L$103,6))</f>
        <v>0</v>
      </c>
      <c r="J95" s="276">
        <f>IF($R95=1,,VLOOKUP($D95,'1-2'!$D$4:$L$103,7))</f>
        <v>0</v>
      </c>
      <c r="K95" s="271">
        <f t="shared" si="14"/>
        <v>0</v>
      </c>
      <c r="L95" s="272">
        <f t="shared" si="15"/>
        <v>0</v>
      </c>
      <c r="M95" s="273">
        <f t="shared" si="16"/>
        <v>0</v>
      </c>
      <c r="N95" s="273">
        <f t="shared" si="17"/>
        <v>0</v>
      </c>
      <c r="O95" s="263">
        <f t="shared" si="11"/>
        <v>0</v>
      </c>
      <c r="P95" s="264">
        <f>IF($R95=1,"",VLOOKUP($D95,'1-2'!$D$4:$L$103,8))</f>
        <v>0</v>
      </c>
      <c r="Q95" s="265">
        <f>IF($R95=1,"",VLOOKUP($D95,'1-2'!$D$4:$L$103,9))</f>
        <v>0</v>
      </c>
      <c r="R95" s="24">
        <f>IF(ISNA(MATCH($D95,'随時②-2'!$D$4:$D$18,0)),0,1)</f>
        <v>0</v>
      </c>
      <c r="S95" s="61" t="str">
        <f t="shared" si="10"/>
        <v/>
      </c>
      <c r="T95" s="61" t="str">
        <f t="shared" si="12"/>
        <v/>
      </c>
      <c r="U95" s="5" t="str">
        <f t="shared" si="13"/>
        <v/>
      </c>
    </row>
    <row r="96" spans="1:21" ht="13.5" customHeight="1" x14ac:dyDescent="0.15">
      <c r="A96" s="266">
        <f>'1-2'!A96</f>
        <v>0</v>
      </c>
      <c r="B96" s="267">
        <f>'1-2'!B96</f>
        <v>0</v>
      </c>
      <c r="C96" s="426">
        <f>'1-2'!C96</f>
        <v>0</v>
      </c>
      <c r="D96" s="209">
        <v>93</v>
      </c>
      <c r="E96" s="268">
        <f>IF($R96=1,"",VLOOKUP($D96,'1-2'!$D$4:$L$103,2))</f>
        <v>0</v>
      </c>
      <c r="F96" s="268">
        <f>IF($R96=1,"取消し",VLOOKUP($D96,'1-2'!$D$4:$L$103,3))</f>
        <v>0</v>
      </c>
      <c r="G96" s="274">
        <f>IF($R96=1,,VLOOKUP($D96,'1-2'!$D$4:$L$103,4))</f>
        <v>0</v>
      </c>
      <c r="H96" s="275">
        <f>IF($R96=1,,VLOOKUP($D96,'1-2'!$D$4:$L$103,5))</f>
        <v>0</v>
      </c>
      <c r="I96" s="275">
        <f>IF($R96=1,,VLOOKUP($D96,'1-2'!$D$4:$L$103,6))</f>
        <v>0</v>
      </c>
      <c r="J96" s="276">
        <f>IF($R96=1,,VLOOKUP($D96,'1-2'!$D$4:$L$103,7))</f>
        <v>0</v>
      </c>
      <c r="K96" s="271">
        <f t="shared" si="14"/>
        <v>0</v>
      </c>
      <c r="L96" s="272">
        <f t="shared" si="15"/>
        <v>0</v>
      </c>
      <c r="M96" s="273">
        <f t="shared" si="16"/>
        <v>0</v>
      </c>
      <c r="N96" s="273">
        <f t="shared" si="17"/>
        <v>0</v>
      </c>
      <c r="O96" s="263">
        <f t="shared" si="11"/>
        <v>0</v>
      </c>
      <c r="P96" s="264">
        <f>IF($R96=1,"",VLOOKUP($D96,'1-2'!$D$4:$L$103,8))</f>
        <v>0</v>
      </c>
      <c r="Q96" s="265">
        <f>IF($R96=1,"",VLOOKUP($D96,'1-2'!$D$4:$L$103,9))</f>
        <v>0</v>
      </c>
      <c r="R96" s="24">
        <f>IF(ISNA(MATCH($D96,'随時②-2'!$D$4:$D$18,0)),0,1)</f>
        <v>0</v>
      </c>
      <c r="S96" s="61" t="str">
        <f t="shared" si="10"/>
        <v/>
      </c>
      <c r="T96" s="61" t="str">
        <f t="shared" si="12"/>
        <v/>
      </c>
      <c r="U96" s="5" t="str">
        <f t="shared" si="13"/>
        <v/>
      </c>
    </row>
    <row r="97" spans="1:21" ht="13.5" customHeight="1" x14ac:dyDescent="0.15">
      <c r="A97" s="266">
        <f>'1-2'!A97</f>
        <v>0</v>
      </c>
      <c r="B97" s="267">
        <f>'1-2'!B97</f>
        <v>0</v>
      </c>
      <c r="C97" s="426">
        <f>'1-2'!C97</f>
        <v>0</v>
      </c>
      <c r="D97" s="209">
        <v>94</v>
      </c>
      <c r="E97" s="268">
        <f>IF($R97=1,"",VLOOKUP($D97,'1-2'!$D$4:$L$103,2))</f>
        <v>0</v>
      </c>
      <c r="F97" s="268">
        <f>IF($R97=1,"取消し",VLOOKUP($D97,'1-2'!$D$4:$L$103,3))</f>
        <v>0</v>
      </c>
      <c r="G97" s="274">
        <f>IF($R97=1,,VLOOKUP($D97,'1-2'!$D$4:$L$103,4))</f>
        <v>0</v>
      </c>
      <c r="H97" s="275">
        <f>IF($R97=1,,VLOOKUP($D97,'1-2'!$D$4:$L$103,5))</f>
        <v>0</v>
      </c>
      <c r="I97" s="275">
        <f>IF($R97=1,,VLOOKUP($D97,'1-2'!$D$4:$L$103,6))</f>
        <v>0</v>
      </c>
      <c r="J97" s="276">
        <f>IF($R97=1,,VLOOKUP($D97,'1-2'!$D$4:$L$103,7))</f>
        <v>0</v>
      </c>
      <c r="K97" s="271">
        <f t="shared" si="14"/>
        <v>0</v>
      </c>
      <c r="L97" s="272">
        <f t="shared" si="15"/>
        <v>0</v>
      </c>
      <c r="M97" s="273">
        <f t="shared" si="16"/>
        <v>0</v>
      </c>
      <c r="N97" s="273">
        <f t="shared" si="17"/>
        <v>0</v>
      </c>
      <c r="O97" s="263">
        <f t="shared" si="11"/>
        <v>0</v>
      </c>
      <c r="P97" s="264">
        <f>IF($R97=1,"",VLOOKUP($D97,'1-2'!$D$4:$L$103,8))</f>
        <v>0</v>
      </c>
      <c r="Q97" s="265">
        <f>IF($R97=1,"",VLOOKUP($D97,'1-2'!$D$4:$L$103,9))</f>
        <v>0</v>
      </c>
      <c r="R97" s="24">
        <f>IF(ISNA(MATCH($D97,'随時②-2'!$D$4:$D$18,0)),0,1)</f>
        <v>0</v>
      </c>
      <c r="S97" s="61" t="str">
        <f t="shared" si="10"/>
        <v/>
      </c>
      <c r="T97" s="61" t="str">
        <f t="shared" si="12"/>
        <v/>
      </c>
      <c r="U97" s="5" t="str">
        <f t="shared" si="13"/>
        <v/>
      </c>
    </row>
    <row r="98" spans="1:21" ht="13.5" customHeight="1" x14ac:dyDescent="0.15">
      <c r="A98" s="266">
        <f>'1-2'!A98</f>
        <v>0</v>
      </c>
      <c r="B98" s="267">
        <f>'1-2'!B98</f>
        <v>0</v>
      </c>
      <c r="C98" s="426">
        <f>'1-2'!C98</f>
        <v>0</v>
      </c>
      <c r="D98" s="209">
        <v>95</v>
      </c>
      <c r="E98" s="268">
        <f>IF($R98=1,"",VLOOKUP($D98,'1-2'!$D$4:$L$103,2))</f>
        <v>0</v>
      </c>
      <c r="F98" s="268">
        <f>IF($R98=1,"取消し",VLOOKUP($D98,'1-2'!$D$4:$L$103,3))</f>
        <v>0</v>
      </c>
      <c r="G98" s="274">
        <f>IF($R98=1,,VLOOKUP($D98,'1-2'!$D$4:$L$103,4))</f>
        <v>0</v>
      </c>
      <c r="H98" s="275">
        <f>IF($R98=1,,VLOOKUP($D98,'1-2'!$D$4:$L$103,5))</f>
        <v>0</v>
      </c>
      <c r="I98" s="275">
        <f>IF($R98=1,,VLOOKUP($D98,'1-2'!$D$4:$L$103,6))</f>
        <v>0</v>
      </c>
      <c r="J98" s="276">
        <f>IF($R98=1,,VLOOKUP($D98,'1-2'!$D$4:$L$103,7))</f>
        <v>0</v>
      </c>
      <c r="K98" s="271">
        <f t="shared" si="14"/>
        <v>0</v>
      </c>
      <c r="L98" s="272">
        <f t="shared" si="15"/>
        <v>0</v>
      </c>
      <c r="M98" s="273">
        <f t="shared" si="16"/>
        <v>0</v>
      </c>
      <c r="N98" s="273">
        <f t="shared" si="17"/>
        <v>0</v>
      </c>
      <c r="O98" s="263">
        <f t="shared" si="11"/>
        <v>0</v>
      </c>
      <c r="P98" s="264">
        <f>IF($R98=1,"",VLOOKUP($D98,'1-2'!$D$4:$L$103,8))</f>
        <v>0</v>
      </c>
      <c r="Q98" s="265">
        <f>IF($R98=1,"",VLOOKUP($D98,'1-2'!$D$4:$L$103,9))</f>
        <v>0</v>
      </c>
      <c r="R98" s="24">
        <f>IF(ISNA(MATCH($D98,'随時②-2'!$D$4:$D$18,0)),0,1)</f>
        <v>0</v>
      </c>
      <c r="S98" s="61" t="str">
        <f t="shared" si="10"/>
        <v/>
      </c>
      <c r="T98" s="61" t="str">
        <f t="shared" si="12"/>
        <v/>
      </c>
      <c r="U98" s="5" t="str">
        <f t="shared" si="13"/>
        <v/>
      </c>
    </row>
    <row r="99" spans="1:21" ht="13.5" customHeight="1" x14ac:dyDescent="0.15">
      <c r="A99" s="266">
        <f>'1-2'!A99</f>
        <v>0</v>
      </c>
      <c r="B99" s="267">
        <f>'1-2'!B99</f>
        <v>0</v>
      </c>
      <c r="C99" s="426">
        <f>'1-2'!C99</f>
        <v>0</v>
      </c>
      <c r="D99" s="209">
        <v>96</v>
      </c>
      <c r="E99" s="268">
        <f>IF($R99=1,"",VLOOKUP($D99,'1-2'!$D$4:$L$103,2))</f>
        <v>0</v>
      </c>
      <c r="F99" s="268">
        <f>IF($R99=1,"取消し",VLOOKUP($D99,'1-2'!$D$4:$L$103,3))</f>
        <v>0</v>
      </c>
      <c r="G99" s="274">
        <f>IF($R99=1,,VLOOKUP($D99,'1-2'!$D$4:$L$103,4))</f>
        <v>0</v>
      </c>
      <c r="H99" s="275">
        <f>IF($R99=1,,VLOOKUP($D99,'1-2'!$D$4:$L$103,5))</f>
        <v>0</v>
      </c>
      <c r="I99" s="275">
        <f>IF($R99=1,,VLOOKUP($D99,'1-2'!$D$4:$L$103,6))</f>
        <v>0</v>
      </c>
      <c r="J99" s="276">
        <f>IF($R99=1,,VLOOKUP($D99,'1-2'!$D$4:$L$103,7))</f>
        <v>0</v>
      </c>
      <c r="K99" s="271">
        <f t="shared" si="14"/>
        <v>0</v>
      </c>
      <c r="L99" s="272">
        <f t="shared" si="15"/>
        <v>0</v>
      </c>
      <c r="M99" s="273">
        <f t="shared" si="16"/>
        <v>0</v>
      </c>
      <c r="N99" s="273">
        <f t="shared" si="17"/>
        <v>0</v>
      </c>
      <c r="O99" s="263">
        <f t="shared" si="11"/>
        <v>0</v>
      </c>
      <c r="P99" s="264">
        <f>IF($R99=1,"",VLOOKUP($D99,'1-2'!$D$4:$L$103,8))</f>
        <v>0</v>
      </c>
      <c r="Q99" s="265">
        <f>IF($R99=1,"",VLOOKUP($D99,'1-2'!$D$4:$L$103,9))</f>
        <v>0</v>
      </c>
      <c r="R99" s="24">
        <f>IF(ISNA(MATCH($D99,'随時②-2'!$D$4:$D$18,0)),0,1)</f>
        <v>0</v>
      </c>
      <c r="S99" s="61" t="str">
        <f t="shared" si="10"/>
        <v/>
      </c>
      <c r="T99" s="61" t="str">
        <f t="shared" si="12"/>
        <v/>
      </c>
      <c r="U99" s="5" t="str">
        <f t="shared" si="13"/>
        <v/>
      </c>
    </row>
    <row r="100" spans="1:21" ht="13.5" customHeight="1" x14ac:dyDescent="0.15">
      <c r="A100" s="266">
        <f>'1-2'!A100</f>
        <v>0</v>
      </c>
      <c r="B100" s="267">
        <f>'1-2'!B100</f>
        <v>0</v>
      </c>
      <c r="C100" s="426">
        <f>'1-2'!C100</f>
        <v>0</v>
      </c>
      <c r="D100" s="209">
        <v>97</v>
      </c>
      <c r="E100" s="268">
        <f>IF($R100=1,"",VLOOKUP($D100,'1-2'!$D$4:$L$103,2))</f>
        <v>0</v>
      </c>
      <c r="F100" s="268">
        <f>IF($R100=1,"取消し",VLOOKUP($D100,'1-2'!$D$4:$L$103,3))</f>
        <v>0</v>
      </c>
      <c r="G100" s="274">
        <f>IF($R100=1,,VLOOKUP($D100,'1-2'!$D$4:$L$103,4))</f>
        <v>0</v>
      </c>
      <c r="H100" s="275">
        <f>IF($R100=1,,VLOOKUP($D100,'1-2'!$D$4:$L$103,5))</f>
        <v>0</v>
      </c>
      <c r="I100" s="275">
        <f>IF($R100=1,,VLOOKUP($D100,'1-2'!$D$4:$L$103,6))</f>
        <v>0</v>
      </c>
      <c r="J100" s="276">
        <f>IF($R100=1,,VLOOKUP($D100,'1-2'!$D$4:$L$103,7))</f>
        <v>0</v>
      </c>
      <c r="K100" s="271">
        <f t="shared" si="14"/>
        <v>0</v>
      </c>
      <c r="L100" s="272">
        <f t="shared" si="15"/>
        <v>0</v>
      </c>
      <c r="M100" s="273">
        <f t="shared" si="16"/>
        <v>0</v>
      </c>
      <c r="N100" s="273">
        <f t="shared" si="17"/>
        <v>0</v>
      </c>
      <c r="O100" s="263">
        <f t="shared" si="11"/>
        <v>0</v>
      </c>
      <c r="P100" s="264">
        <f>IF($R100=1,"",VLOOKUP($D100,'1-2'!$D$4:$L$103,8))</f>
        <v>0</v>
      </c>
      <c r="Q100" s="265">
        <f>IF($R100=1,"",VLOOKUP($D100,'1-2'!$D$4:$L$103,9))</f>
        <v>0</v>
      </c>
      <c r="R100" s="24">
        <f>IF(ISNA(MATCH($D100,'随時②-2'!$D$4:$D$18,0)),0,1)</f>
        <v>0</v>
      </c>
      <c r="S100" s="61" t="str">
        <f t="shared" si="10"/>
        <v/>
      </c>
      <c r="T100" s="61" t="str">
        <f t="shared" si="12"/>
        <v/>
      </c>
      <c r="U100" s="5" t="str">
        <f t="shared" si="13"/>
        <v/>
      </c>
    </row>
    <row r="101" spans="1:21" ht="13.5" customHeight="1" x14ac:dyDescent="0.15">
      <c r="A101" s="266">
        <f>'1-2'!A101</f>
        <v>0</v>
      </c>
      <c r="B101" s="267">
        <f>'1-2'!B101</f>
        <v>0</v>
      </c>
      <c r="C101" s="426">
        <f>'1-2'!C101</f>
        <v>0</v>
      </c>
      <c r="D101" s="209">
        <v>98</v>
      </c>
      <c r="E101" s="268">
        <f>IF($R101=1,"",VLOOKUP($D101,'1-2'!$D$4:$L$103,2))</f>
        <v>0</v>
      </c>
      <c r="F101" s="268">
        <f>IF($R101=1,"取消し",VLOOKUP($D101,'1-2'!$D$4:$L$103,3))</f>
        <v>0</v>
      </c>
      <c r="G101" s="274">
        <f>IF($R101=1,,VLOOKUP($D101,'1-2'!$D$4:$L$103,4))</f>
        <v>0</v>
      </c>
      <c r="H101" s="275">
        <f>IF($R101=1,,VLOOKUP($D101,'1-2'!$D$4:$L$103,5))</f>
        <v>0</v>
      </c>
      <c r="I101" s="275">
        <f>IF($R101=1,,VLOOKUP($D101,'1-2'!$D$4:$L$103,6))</f>
        <v>0</v>
      </c>
      <c r="J101" s="276">
        <f>IF($R101=1,,VLOOKUP($D101,'1-2'!$D$4:$L$103,7))</f>
        <v>0</v>
      </c>
      <c r="K101" s="271">
        <f t="shared" si="14"/>
        <v>0</v>
      </c>
      <c r="L101" s="272">
        <f t="shared" si="15"/>
        <v>0</v>
      </c>
      <c r="M101" s="273">
        <f t="shared" si="16"/>
        <v>0</v>
      </c>
      <c r="N101" s="273">
        <f t="shared" si="17"/>
        <v>0</v>
      </c>
      <c r="O101" s="263">
        <f t="shared" si="11"/>
        <v>0</v>
      </c>
      <c r="P101" s="264">
        <f>IF($R101=1,"",VLOOKUP($D101,'1-2'!$D$4:$L$103,8))</f>
        <v>0</v>
      </c>
      <c r="Q101" s="265">
        <f>IF($R101=1,"",VLOOKUP($D101,'1-2'!$D$4:$L$103,9))</f>
        <v>0</v>
      </c>
      <c r="R101" s="24">
        <f>IF(ISNA(MATCH($D101,'随時②-2'!$D$4:$D$18,0)),0,1)</f>
        <v>0</v>
      </c>
      <c r="S101" s="61" t="str">
        <f t="shared" si="10"/>
        <v/>
      </c>
      <c r="T101" s="61" t="str">
        <f t="shared" si="12"/>
        <v/>
      </c>
      <c r="U101" s="5" t="str">
        <f t="shared" si="13"/>
        <v/>
      </c>
    </row>
    <row r="102" spans="1:21" ht="13.5" customHeight="1" x14ac:dyDescent="0.15">
      <c r="A102" s="266">
        <f>'1-2'!A102</f>
        <v>0</v>
      </c>
      <c r="B102" s="267">
        <f>'1-2'!B102</f>
        <v>0</v>
      </c>
      <c r="C102" s="426">
        <f>'1-2'!C102</f>
        <v>0</v>
      </c>
      <c r="D102" s="209">
        <v>99</v>
      </c>
      <c r="E102" s="268">
        <f>IF($R102=1,"",VLOOKUP($D102,'1-2'!$D$4:$L$103,2))</f>
        <v>0</v>
      </c>
      <c r="F102" s="268">
        <f>IF($R102=1,"取消し",VLOOKUP($D102,'1-2'!$D$4:$L$103,3))</f>
        <v>0</v>
      </c>
      <c r="G102" s="274">
        <f>IF($R102=1,,VLOOKUP($D102,'1-2'!$D$4:$L$103,4))</f>
        <v>0</v>
      </c>
      <c r="H102" s="275">
        <f>IF($R102=1,,VLOOKUP($D102,'1-2'!$D$4:$L$103,5))</f>
        <v>0</v>
      </c>
      <c r="I102" s="275">
        <f>IF($R102=1,,VLOOKUP($D102,'1-2'!$D$4:$L$103,6))</f>
        <v>0</v>
      </c>
      <c r="J102" s="276">
        <f>IF($R102=1,,VLOOKUP($D102,'1-2'!$D$4:$L$103,7))</f>
        <v>0</v>
      </c>
      <c r="K102" s="271">
        <f t="shared" si="14"/>
        <v>0</v>
      </c>
      <c r="L102" s="272">
        <f t="shared" si="15"/>
        <v>0</v>
      </c>
      <c r="M102" s="273">
        <f t="shared" si="16"/>
        <v>0</v>
      </c>
      <c r="N102" s="273">
        <f t="shared" si="17"/>
        <v>0</v>
      </c>
      <c r="O102" s="263">
        <f t="shared" si="11"/>
        <v>0</v>
      </c>
      <c r="P102" s="264">
        <f>IF($R102=1,"",VLOOKUP($D102,'1-2'!$D$4:$L$103,8))</f>
        <v>0</v>
      </c>
      <c r="Q102" s="265">
        <f>IF($R102=1,"",VLOOKUP($D102,'1-2'!$D$4:$L$103,9))</f>
        <v>0</v>
      </c>
      <c r="R102" s="24">
        <f>IF(ISNA(MATCH($D102,'随時②-2'!$D$4:$D$18,0)),0,1)</f>
        <v>0</v>
      </c>
      <c r="S102" s="61" t="str">
        <f t="shared" si="10"/>
        <v/>
      </c>
      <c r="T102" s="61" t="str">
        <f t="shared" si="12"/>
        <v/>
      </c>
      <c r="U102" s="5" t="str">
        <f t="shared" si="13"/>
        <v/>
      </c>
    </row>
    <row r="103" spans="1:21" ht="13.5" customHeight="1" x14ac:dyDescent="0.15">
      <c r="A103" s="487">
        <f>'1-2'!A103</f>
        <v>0</v>
      </c>
      <c r="B103" s="488">
        <f>'1-2'!B103</f>
        <v>0</v>
      </c>
      <c r="C103" s="489">
        <f>'1-2'!C103</f>
        <v>0</v>
      </c>
      <c r="D103" s="227">
        <v>100</v>
      </c>
      <c r="E103" s="490">
        <f>IF($R103=1,"",VLOOKUP($D103,'1-2'!$D$4:$L$103,2))</f>
        <v>0</v>
      </c>
      <c r="F103" s="490">
        <f>IF($R103=1,"取消し",VLOOKUP($D103,'1-2'!$D$4:$L$103,3))</f>
        <v>0</v>
      </c>
      <c r="G103" s="394">
        <f>IF($R103=1,,VLOOKUP($D103,'1-2'!$D$4:$L$103,4))</f>
        <v>0</v>
      </c>
      <c r="H103" s="491">
        <f>IF($R103=1,,VLOOKUP($D103,'1-2'!$D$4:$L$103,5))</f>
        <v>0</v>
      </c>
      <c r="I103" s="491">
        <f>IF($R103=1,,VLOOKUP($D103,'1-2'!$D$4:$L$103,6))</f>
        <v>0</v>
      </c>
      <c r="J103" s="498">
        <f>IF($R103=1,,VLOOKUP($D103,'1-2'!$D$4:$L$103,7))</f>
        <v>0</v>
      </c>
      <c r="K103" s="492">
        <f t="shared" si="14"/>
        <v>0</v>
      </c>
      <c r="L103" s="493">
        <f t="shared" si="15"/>
        <v>0</v>
      </c>
      <c r="M103" s="494">
        <f t="shared" si="16"/>
        <v>0</v>
      </c>
      <c r="N103" s="494">
        <f t="shared" si="17"/>
        <v>0</v>
      </c>
      <c r="O103" s="495">
        <f t="shared" si="11"/>
        <v>0</v>
      </c>
      <c r="P103" s="496">
        <f>IF($R103=1,"",VLOOKUP($D103,'1-2'!$D$4:$L$103,8))</f>
        <v>0</v>
      </c>
      <c r="Q103" s="497">
        <f>IF($R103=1,"",VLOOKUP($D103,'1-2'!$D$4:$L$103,9))</f>
        <v>0</v>
      </c>
      <c r="R103" s="24">
        <f>IF(ISNA(MATCH($D103,'随時②-2'!$D$4:$D$18,0)),0,1)</f>
        <v>0</v>
      </c>
      <c r="S103" s="61" t="str">
        <f t="shared" si="10"/>
        <v/>
      </c>
      <c r="T103" s="61" t="str">
        <f t="shared" si="12"/>
        <v/>
      </c>
      <c r="U103" s="5" t="str">
        <f t="shared" si="13"/>
        <v/>
      </c>
    </row>
    <row r="104" spans="1:21" ht="13.5" customHeight="1" x14ac:dyDescent="0.15">
      <c r="A104" s="254">
        <f>'随時①-2'!A4</f>
        <v>0</v>
      </c>
      <c r="B104" s="255">
        <f>'随時①-2'!B4</f>
        <v>0</v>
      </c>
      <c r="C104" s="425">
        <f>'随時①-2'!C4</f>
        <v>0</v>
      </c>
      <c r="D104" s="198">
        <v>101</v>
      </c>
      <c r="E104" s="256">
        <f>IF($R104=1,"",VLOOKUP($D104,'随時①-2'!$D$4:$L$23,2))</f>
        <v>0</v>
      </c>
      <c r="F104" s="256">
        <f>IF($R104=1,"取消し",VLOOKUP($D104,'随時①-2'!$D$4:$L$23,3))</f>
        <v>0</v>
      </c>
      <c r="G104" s="257">
        <f>IF($R104=1,,VLOOKUP($D104,'随時①-2'!$D$4:$L$23,4))</f>
        <v>0</v>
      </c>
      <c r="H104" s="258">
        <f>IF($R104=1,,VLOOKUP($D104,'随時①-2'!$D$4:$L$23,5))</f>
        <v>0</v>
      </c>
      <c r="I104" s="258">
        <f>IF($R104=1,,VLOOKUP($D104,'随時①-2'!$D$4:$L$23,6))</f>
        <v>0</v>
      </c>
      <c r="J104" s="257">
        <f>IF($R104=1,,VLOOKUP($D104,'随時①-2'!$D$4:$L$23,7))</f>
        <v>0</v>
      </c>
      <c r="K104" s="260">
        <f t="shared" si="14"/>
        <v>0</v>
      </c>
      <c r="L104" s="261">
        <f t="shared" si="15"/>
        <v>0</v>
      </c>
      <c r="M104" s="262">
        <f t="shared" si="16"/>
        <v>0</v>
      </c>
      <c r="N104" s="262">
        <f t="shared" si="17"/>
        <v>0</v>
      </c>
      <c r="O104" s="313">
        <f t="shared" si="11"/>
        <v>0</v>
      </c>
      <c r="P104" s="476">
        <f>IF($R104=1,"",VLOOKUP($D104,'随時①-2'!$D$4:$L$23,8))</f>
        <v>0</v>
      </c>
      <c r="Q104" s="477">
        <f>IF($R104=1,"",VLOOKUP($D104,'随時①-2'!$D$4:$L$23,9))</f>
        <v>0</v>
      </c>
      <c r="R104" s="24">
        <f>IF(ISNA(MATCH($D104,'随時②-2'!$D$4:$D$18,0)),0,1)</f>
        <v>0</v>
      </c>
      <c r="S104" s="61" t="str">
        <f t="shared" si="10"/>
        <v/>
      </c>
      <c r="T104" s="61" t="str">
        <f t="shared" si="12"/>
        <v/>
      </c>
      <c r="U104" s="5" t="str">
        <f t="shared" si="13"/>
        <v/>
      </c>
    </row>
    <row r="105" spans="1:21" ht="13.5" customHeight="1" x14ac:dyDescent="0.15">
      <c r="A105" s="266">
        <f>'随時①-2'!A5</f>
        <v>0</v>
      </c>
      <c r="B105" s="267">
        <f>'随時①-2'!B5</f>
        <v>0</v>
      </c>
      <c r="C105" s="426">
        <f>'随時①-2'!C5</f>
        <v>0</v>
      </c>
      <c r="D105" s="209">
        <v>102</v>
      </c>
      <c r="E105" s="268">
        <f>IF($R105=1,"",VLOOKUP($D105,'随時①-2'!$D$4:$L$23,2))</f>
        <v>0</v>
      </c>
      <c r="F105" s="268">
        <f>IF($R105=1,"取消し",VLOOKUP($D105,'随時①-2'!$D$4:$L$23,3))</f>
        <v>0</v>
      </c>
      <c r="G105" s="274">
        <f>IF($R105=1,,VLOOKUP($D105,'随時①-2'!$D$4:$L$23,4))</f>
        <v>0</v>
      </c>
      <c r="H105" s="275">
        <f>IF($R105=1,,VLOOKUP($D105,'随時①-2'!$D$4:$L$23,5))</f>
        <v>0</v>
      </c>
      <c r="I105" s="275">
        <f>IF($R105=1,,VLOOKUP($D105,'随時①-2'!$D$4:$L$23,6))</f>
        <v>0</v>
      </c>
      <c r="J105" s="274">
        <f>IF($R105=1,,VLOOKUP($D105,'随時①-2'!$D$4:$L$23,7))</f>
        <v>0</v>
      </c>
      <c r="K105" s="271">
        <f t="shared" si="14"/>
        <v>0</v>
      </c>
      <c r="L105" s="272">
        <f t="shared" si="15"/>
        <v>0</v>
      </c>
      <c r="M105" s="273">
        <f t="shared" si="16"/>
        <v>0</v>
      </c>
      <c r="N105" s="273">
        <f t="shared" si="17"/>
        <v>0</v>
      </c>
      <c r="O105" s="263">
        <f t="shared" si="11"/>
        <v>0</v>
      </c>
      <c r="P105" s="264">
        <f>IF($R105=1,"",VLOOKUP($D105,'随時①-2'!$D$4:$L$23,8))</f>
        <v>0</v>
      </c>
      <c r="Q105" s="265">
        <f>IF($R105=1,"",VLOOKUP($D105,'随時①-2'!$D$4:$L$23,9))</f>
        <v>0</v>
      </c>
      <c r="R105" s="24">
        <f>IF(ISNA(MATCH($D105,'随時②-2'!$D$4:$D$18,0)),0,1)</f>
        <v>0</v>
      </c>
      <c r="S105" s="61" t="str">
        <f t="shared" si="10"/>
        <v/>
      </c>
      <c r="T105" s="61" t="str">
        <f t="shared" si="12"/>
        <v/>
      </c>
      <c r="U105" s="5" t="str">
        <f t="shared" si="13"/>
        <v/>
      </c>
    </row>
    <row r="106" spans="1:21" ht="13.5" customHeight="1" x14ac:dyDescent="0.15">
      <c r="A106" s="266">
        <f>'随時①-2'!A6</f>
        <v>0</v>
      </c>
      <c r="B106" s="267">
        <f>'随時①-2'!B6</f>
        <v>0</v>
      </c>
      <c r="C106" s="426">
        <f>'随時①-2'!C6</f>
        <v>0</v>
      </c>
      <c r="D106" s="209">
        <v>103</v>
      </c>
      <c r="E106" s="268">
        <f>IF($R106=1,"",VLOOKUP($D106,'随時①-2'!$D$4:$L$23,2))</f>
        <v>0</v>
      </c>
      <c r="F106" s="268">
        <f>IF($R106=1,"取消し",VLOOKUP($D106,'随時①-2'!$D$4:$L$23,3))</f>
        <v>0</v>
      </c>
      <c r="G106" s="274">
        <f>IF($R106=1,,VLOOKUP($D106,'随時①-2'!$D$4:$L$23,4))</f>
        <v>0</v>
      </c>
      <c r="H106" s="275">
        <f>IF($R106=1,,VLOOKUP($D106,'随時①-2'!$D$4:$L$23,5))</f>
        <v>0</v>
      </c>
      <c r="I106" s="275">
        <f>IF($R106=1,,VLOOKUP($D106,'随時①-2'!$D$4:$L$23,6))</f>
        <v>0</v>
      </c>
      <c r="J106" s="274">
        <f>IF($R106=1,,VLOOKUP($D106,'随時①-2'!$D$4:$L$23,7))</f>
        <v>0</v>
      </c>
      <c r="K106" s="271">
        <f t="shared" si="14"/>
        <v>0</v>
      </c>
      <c r="L106" s="272">
        <f t="shared" si="15"/>
        <v>0</v>
      </c>
      <c r="M106" s="273">
        <f t="shared" si="16"/>
        <v>0</v>
      </c>
      <c r="N106" s="273">
        <f t="shared" si="17"/>
        <v>0</v>
      </c>
      <c r="O106" s="263">
        <f t="shared" si="11"/>
        <v>0</v>
      </c>
      <c r="P106" s="264">
        <f>IF($R106=1,"",VLOOKUP($D106,'随時①-2'!$D$4:$L$23,8))</f>
        <v>0</v>
      </c>
      <c r="Q106" s="265">
        <f>IF($R106=1,"",VLOOKUP($D106,'随時①-2'!$D$4:$L$23,9))</f>
        <v>0</v>
      </c>
      <c r="R106" s="24">
        <f>IF(ISNA(MATCH($D106,'随時②-2'!$D$4:$D$18,0)),0,1)</f>
        <v>0</v>
      </c>
      <c r="S106" s="61" t="str">
        <f t="shared" si="10"/>
        <v/>
      </c>
      <c r="T106" s="61" t="str">
        <f t="shared" si="12"/>
        <v/>
      </c>
      <c r="U106" s="5" t="str">
        <f t="shared" si="13"/>
        <v/>
      </c>
    </row>
    <row r="107" spans="1:21" ht="13.5" customHeight="1" x14ac:dyDescent="0.15">
      <c r="A107" s="266">
        <f>'随時①-2'!A7</f>
        <v>0</v>
      </c>
      <c r="B107" s="267">
        <f>'随時①-2'!B7</f>
        <v>0</v>
      </c>
      <c r="C107" s="426">
        <f>'随時①-2'!C7</f>
        <v>0</v>
      </c>
      <c r="D107" s="209">
        <v>104</v>
      </c>
      <c r="E107" s="268">
        <f>IF($R107=1,"",VLOOKUP($D107,'随時①-2'!$D$4:$L$23,2))</f>
        <v>0</v>
      </c>
      <c r="F107" s="268">
        <f>IF($R107=1,"取消し",VLOOKUP($D107,'随時①-2'!$D$4:$L$23,3))</f>
        <v>0</v>
      </c>
      <c r="G107" s="274">
        <f>IF($R107=1,,VLOOKUP($D107,'随時①-2'!$D$4:$L$23,4))</f>
        <v>0</v>
      </c>
      <c r="H107" s="275">
        <f>IF($R107=1,,VLOOKUP($D107,'随時①-2'!$D$4:$L$23,5))</f>
        <v>0</v>
      </c>
      <c r="I107" s="275">
        <f>IF($R107=1,,VLOOKUP($D107,'随時①-2'!$D$4:$L$23,6))</f>
        <v>0</v>
      </c>
      <c r="J107" s="274">
        <f>IF($R107=1,,VLOOKUP($D107,'随時①-2'!$D$4:$L$23,7))</f>
        <v>0</v>
      </c>
      <c r="K107" s="271">
        <f t="shared" si="14"/>
        <v>0</v>
      </c>
      <c r="L107" s="272">
        <f t="shared" si="15"/>
        <v>0</v>
      </c>
      <c r="M107" s="273">
        <f t="shared" si="16"/>
        <v>0</v>
      </c>
      <c r="N107" s="273">
        <f t="shared" si="17"/>
        <v>0</v>
      </c>
      <c r="O107" s="263">
        <f t="shared" si="11"/>
        <v>0</v>
      </c>
      <c r="P107" s="264">
        <f>IF($R107=1,"",VLOOKUP($D107,'随時①-2'!$D$4:$L$23,8))</f>
        <v>0</v>
      </c>
      <c r="Q107" s="265">
        <f>IF($R107=1,"",VLOOKUP($D107,'随時①-2'!$D$4:$L$23,9))</f>
        <v>0</v>
      </c>
      <c r="R107" s="24">
        <f>IF(ISNA(MATCH($D107,'随時②-2'!$D$4:$D$18,0)),0,1)</f>
        <v>0</v>
      </c>
      <c r="S107" s="61" t="str">
        <f t="shared" si="10"/>
        <v/>
      </c>
      <c r="T107" s="61" t="str">
        <f t="shared" si="12"/>
        <v/>
      </c>
      <c r="U107" s="5" t="str">
        <f t="shared" si="13"/>
        <v/>
      </c>
    </row>
    <row r="108" spans="1:21" ht="13.5" customHeight="1" x14ac:dyDescent="0.15">
      <c r="A108" s="266">
        <f>'随時①-2'!A8</f>
        <v>0</v>
      </c>
      <c r="B108" s="267">
        <f>'随時①-2'!B8</f>
        <v>0</v>
      </c>
      <c r="C108" s="426">
        <f>'随時①-2'!C8</f>
        <v>0</v>
      </c>
      <c r="D108" s="209">
        <v>105</v>
      </c>
      <c r="E108" s="268">
        <f>IF($R108=1,"",VLOOKUP($D108,'随時①-2'!$D$4:$L$23,2))</f>
        <v>0</v>
      </c>
      <c r="F108" s="268">
        <f>IF($R108=1,"取消し",VLOOKUP($D108,'随時①-2'!$D$4:$L$23,3))</f>
        <v>0</v>
      </c>
      <c r="G108" s="274">
        <f>IF($R108=1,,VLOOKUP($D108,'随時①-2'!$D$4:$L$23,4))</f>
        <v>0</v>
      </c>
      <c r="H108" s="275">
        <f>IF($R108=1,,VLOOKUP($D108,'随時①-2'!$D$4:$L$23,5))</f>
        <v>0</v>
      </c>
      <c r="I108" s="275">
        <f>IF($R108=1,,VLOOKUP($D108,'随時①-2'!$D$4:$L$23,6))</f>
        <v>0</v>
      </c>
      <c r="J108" s="274">
        <f>IF($R108=1,,VLOOKUP($D108,'随時①-2'!$D$4:$L$23,7))</f>
        <v>0</v>
      </c>
      <c r="K108" s="271">
        <f t="shared" si="14"/>
        <v>0</v>
      </c>
      <c r="L108" s="272">
        <f t="shared" si="15"/>
        <v>0</v>
      </c>
      <c r="M108" s="273">
        <f t="shared" si="16"/>
        <v>0</v>
      </c>
      <c r="N108" s="273">
        <f t="shared" si="17"/>
        <v>0</v>
      </c>
      <c r="O108" s="263">
        <f t="shared" si="11"/>
        <v>0</v>
      </c>
      <c r="P108" s="264">
        <f>IF($R108=1,"",VLOOKUP($D108,'随時①-2'!$D$4:$L$23,8))</f>
        <v>0</v>
      </c>
      <c r="Q108" s="265">
        <f>IF($R108=1,"",VLOOKUP($D108,'随時①-2'!$D$4:$L$23,9))</f>
        <v>0</v>
      </c>
      <c r="R108" s="24">
        <f>IF(ISNA(MATCH($D108,'随時②-2'!$D$4:$D$18,0)),0,1)</f>
        <v>0</v>
      </c>
      <c r="S108" s="61" t="str">
        <f t="shared" si="10"/>
        <v/>
      </c>
      <c r="T108" s="61" t="str">
        <f t="shared" si="12"/>
        <v/>
      </c>
      <c r="U108" s="5" t="str">
        <f t="shared" si="13"/>
        <v/>
      </c>
    </row>
    <row r="109" spans="1:21" ht="13.5" customHeight="1" x14ac:dyDescent="0.15">
      <c r="A109" s="266">
        <f>'随時①-2'!A9</f>
        <v>0</v>
      </c>
      <c r="B109" s="267">
        <f>'随時①-2'!B9</f>
        <v>0</v>
      </c>
      <c r="C109" s="426">
        <f>'随時①-2'!C9</f>
        <v>0</v>
      </c>
      <c r="D109" s="209">
        <v>106</v>
      </c>
      <c r="E109" s="268">
        <f>IF($R109=1,"",VLOOKUP($D109,'随時①-2'!$D$4:$L$23,2))</f>
        <v>0</v>
      </c>
      <c r="F109" s="268">
        <f>IF($R109=1,"取消し",VLOOKUP($D109,'随時①-2'!$D$4:$L$23,3))</f>
        <v>0</v>
      </c>
      <c r="G109" s="274">
        <f>IF($R109=1,,VLOOKUP($D109,'随時①-2'!$D$4:$L$23,4))</f>
        <v>0</v>
      </c>
      <c r="H109" s="275">
        <f>IF($R109=1,,VLOOKUP($D109,'随時①-2'!$D$4:$L$23,5))</f>
        <v>0</v>
      </c>
      <c r="I109" s="275">
        <f>IF($R109=1,,VLOOKUP($D109,'随時①-2'!$D$4:$L$23,6))</f>
        <v>0</v>
      </c>
      <c r="J109" s="274">
        <f>IF($R109=1,,VLOOKUP($D109,'随時①-2'!$D$4:$L$23,7))</f>
        <v>0</v>
      </c>
      <c r="K109" s="271">
        <f t="shared" si="14"/>
        <v>0</v>
      </c>
      <c r="L109" s="272">
        <f t="shared" si="15"/>
        <v>0</v>
      </c>
      <c r="M109" s="273">
        <f t="shared" si="16"/>
        <v>0</v>
      </c>
      <c r="N109" s="273">
        <f t="shared" si="17"/>
        <v>0</v>
      </c>
      <c r="O109" s="263">
        <f t="shared" si="11"/>
        <v>0</v>
      </c>
      <c r="P109" s="264">
        <f>IF($R109=1,"",VLOOKUP($D109,'随時①-2'!$D$4:$L$23,8))</f>
        <v>0</v>
      </c>
      <c r="Q109" s="265">
        <f>IF($R109=1,"",VLOOKUP($D109,'随時①-2'!$D$4:$L$23,9))</f>
        <v>0</v>
      </c>
      <c r="R109" s="24">
        <f>IF(ISNA(MATCH($D109,'随時②-2'!$D$4:$D$18,0)),0,1)</f>
        <v>0</v>
      </c>
      <c r="S109" s="61" t="str">
        <f t="shared" si="10"/>
        <v/>
      </c>
      <c r="T109" s="61" t="str">
        <f t="shared" si="12"/>
        <v/>
      </c>
      <c r="U109" s="5" t="str">
        <f t="shared" si="13"/>
        <v/>
      </c>
    </row>
    <row r="110" spans="1:21" ht="13.5" customHeight="1" x14ac:dyDescent="0.15">
      <c r="A110" s="266">
        <f>'随時①-2'!A10</f>
        <v>0</v>
      </c>
      <c r="B110" s="267">
        <f>'随時①-2'!B10</f>
        <v>0</v>
      </c>
      <c r="C110" s="426">
        <f>'随時①-2'!C10</f>
        <v>0</v>
      </c>
      <c r="D110" s="209">
        <v>107</v>
      </c>
      <c r="E110" s="268">
        <f>IF($R110=1,"",VLOOKUP($D110,'随時①-2'!$D$4:$L$23,2))</f>
        <v>0</v>
      </c>
      <c r="F110" s="268">
        <f>IF($R110=1,"取消し",VLOOKUP($D110,'随時①-2'!$D$4:$L$23,3))</f>
        <v>0</v>
      </c>
      <c r="G110" s="274">
        <f>IF($R110=1,,VLOOKUP($D110,'随時①-2'!$D$4:$L$23,4))</f>
        <v>0</v>
      </c>
      <c r="H110" s="275">
        <f>IF($R110=1,,VLOOKUP($D110,'随時①-2'!$D$4:$L$23,5))</f>
        <v>0</v>
      </c>
      <c r="I110" s="275">
        <f>IF($R110=1,,VLOOKUP($D110,'随時①-2'!$D$4:$L$23,6))</f>
        <v>0</v>
      </c>
      <c r="J110" s="274">
        <f>IF($R110=1,,VLOOKUP($D110,'随時①-2'!$D$4:$L$23,7))</f>
        <v>0</v>
      </c>
      <c r="K110" s="271">
        <f t="shared" si="14"/>
        <v>0</v>
      </c>
      <c r="L110" s="272">
        <f t="shared" si="15"/>
        <v>0</v>
      </c>
      <c r="M110" s="273">
        <f t="shared" si="16"/>
        <v>0</v>
      </c>
      <c r="N110" s="273">
        <f t="shared" si="17"/>
        <v>0</v>
      </c>
      <c r="O110" s="263">
        <f t="shared" si="11"/>
        <v>0</v>
      </c>
      <c r="P110" s="264">
        <f>IF($R110=1,"",VLOOKUP($D110,'随時①-2'!$D$4:$L$23,8))</f>
        <v>0</v>
      </c>
      <c r="Q110" s="265">
        <f>IF($R110=1,"",VLOOKUP($D110,'随時①-2'!$D$4:$L$23,9))</f>
        <v>0</v>
      </c>
      <c r="R110" s="24">
        <f>IF(ISNA(MATCH($D110,'随時②-2'!$D$4:$D$18,0)),0,1)</f>
        <v>0</v>
      </c>
      <c r="S110" s="61" t="str">
        <f t="shared" si="10"/>
        <v/>
      </c>
      <c r="T110" s="61" t="str">
        <f t="shared" si="12"/>
        <v/>
      </c>
      <c r="U110" s="5" t="str">
        <f t="shared" si="13"/>
        <v/>
      </c>
    </row>
    <row r="111" spans="1:21" ht="13.5" customHeight="1" x14ac:dyDescent="0.15">
      <c r="A111" s="266">
        <f>'随時①-2'!A11</f>
        <v>0</v>
      </c>
      <c r="B111" s="267">
        <f>'随時①-2'!B11</f>
        <v>0</v>
      </c>
      <c r="C111" s="426">
        <f>'随時①-2'!C11</f>
        <v>0</v>
      </c>
      <c r="D111" s="209">
        <v>108</v>
      </c>
      <c r="E111" s="268">
        <f>IF($R111=1,"",VLOOKUP($D111,'随時①-2'!$D$4:$L$23,2))</f>
        <v>0</v>
      </c>
      <c r="F111" s="268">
        <f>IF($R111=1,"取消し",VLOOKUP($D111,'随時①-2'!$D$4:$L$23,3))</f>
        <v>0</v>
      </c>
      <c r="G111" s="274">
        <f>IF($R111=1,,VLOOKUP($D111,'随時①-2'!$D$4:$L$23,4))</f>
        <v>0</v>
      </c>
      <c r="H111" s="275">
        <f>IF($R111=1,,VLOOKUP($D111,'随時①-2'!$D$4:$L$23,5))</f>
        <v>0</v>
      </c>
      <c r="I111" s="275">
        <f>IF($R111=1,,VLOOKUP($D111,'随時①-2'!$D$4:$L$23,6))</f>
        <v>0</v>
      </c>
      <c r="J111" s="274">
        <f>IF($R111=1,,VLOOKUP($D111,'随時①-2'!$D$4:$L$23,7))</f>
        <v>0</v>
      </c>
      <c r="K111" s="271">
        <f t="shared" si="14"/>
        <v>0</v>
      </c>
      <c r="L111" s="272">
        <f t="shared" si="15"/>
        <v>0</v>
      </c>
      <c r="M111" s="273">
        <f t="shared" si="16"/>
        <v>0</v>
      </c>
      <c r="N111" s="273">
        <f t="shared" si="17"/>
        <v>0</v>
      </c>
      <c r="O111" s="263">
        <f t="shared" si="11"/>
        <v>0</v>
      </c>
      <c r="P111" s="264">
        <f>IF($R111=1,"",VLOOKUP($D111,'随時①-2'!$D$4:$L$23,8))</f>
        <v>0</v>
      </c>
      <c r="Q111" s="265">
        <f>IF($R111=1,"",VLOOKUP($D111,'随時①-2'!$D$4:$L$23,9))</f>
        <v>0</v>
      </c>
      <c r="R111" s="24">
        <f>IF(ISNA(MATCH($D111,'随時②-2'!$D$4:$D$18,0)),0,1)</f>
        <v>0</v>
      </c>
      <c r="S111" s="61" t="str">
        <f t="shared" si="10"/>
        <v/>
      </c>
      <c r="T111" s="61" t="str">
        <f t="shared" si="12"/>
        <v/>
      </c>
      <c r="U111" s="5" t="str">
        <f t="shared" si="13"/>
        <v/>
      </c>
    </row>
    <row r="112" spans="1:21" ht="13.5" customHeight="1" x14ac:dyDescent="0.15">
      <c r="A112" s="266">
        <f>'随時①-2'!A12</f>
        <v>0</v>
      </c>
      <c r="B112" s="267">
        <f>'随時①-2'!B12</f>
        <v>0</v>
      </c>
      <c r="C112" s="426">
        <f>'随時①-2'!C12</f>
        <v>0</v>
      </c>
      <c r="D112" s="209">
        <v>109</v>
      </c>
      <c r="E112" s="268">
        <f>IF($R112=1,"",VLOOKUP($D112,'随時①-2'!$D$4:$L$23,2))</f>
        <v>0</v>
      </c>
      <c r="F112" s="268">
        <f>IF($R112=1,"取消し",VLOOKUP($D112,'随時①-2'!$D$4:$L$23,3))</f>
        <v>0</v>
      </c>
      <c r="G112" s="274">
        <f>IF($R112=1,,VLOOKUP($D112,'随時①-2'!$D$4:$L$23,4))</f>
        <v>0</v>
      </c>
      <c r="H112" s="275">
        <f>IF($R112=1,,VLOOKUP($D112,'随時①-2'!$D$4:$L$23,5))</f>
        <v>0</v>
      </c>
      <c r="I112" s="275">
        <f>IF($R112=1,,VLOOKUP($D112,'随時①-2'!$D$4:$L$23,6))</f>
        <v>0</v>
      </c>
      <c r="J112" s="274">
        <f>IF($R112=1,,VLOOKUP($D112,'随時①-2'!$D$4:$L$23,7))</f>
        <v>0</v>
      </c>
      <c r="K112" s="271">
        <f t="shared" si="14"/>
        <v>0</v>
      </c>
      <c r="L112" s="272">
        <f t="shared" si="15"/>
        <v>0</v>
      </c>
      <c r="M112" s="273">
        <f t="shared" si="16"/>
        <v>0</v>
      </c>
      <c r="N112" s="273">
        <f t="shared" si="17"/>
        <v>0</v>
      </c>
      <c r="O112" s="263">
        <f t="shared" si="11"/>
        <v>0</v>
      </c>
      <c r="P112" s="264">
        <f>IF($R112=1,"",VLOOKUP($D112,'随時①-2'!$D$4:$L$23,8))</f>
        <v>0</v>
      </c>
      <c r="Q112" s="265">
        <f>IF($R112=1,"",VLOOKUP($D112,'随時①-2'!$D$4:$L$23,9))</f>
        <v>0</v>
      </c>
      <c r="R112" s="24">
        <f>IF(ISNA(MATCH($D112,'随時②-2'!$D$4:$D$18,0)),0,1)</f>
        <v>0</v>
      </c>
      <c r="S112" s="61" t="str">
        <f t="shared" si="10"/>
        <v/>
      </c>
      <c r="T112" s="61" t="str">
        <f t="shared" si="12"/>
        <v/>
      </c>
      <c r="U112" s="5" t="str">
        <f t="shared" si="13"/>
        <v/>
      </c>
    </row>
    <row r="113" spans="1:21" ht="13.5" customHeight="1" x14ac:dyDescent="0.15">
      <c r="A113" s="266">
        <f>'随時①-2'!A13</f>
        <v>0</v>
      </c>
      <c r="B113" s="267">
        <f>'随時①-2'!B13</f>
        <v>0</v>
      </c>
      <c r="C113" s="426">
        <f>'随時①-2'!C13</f>
        <v>0</v>
      </c>
      <c r="D113" s="209">
        <v>110</v>
      </c>
      <c r="E113" s="268">
        <f>IF($R113=1,"",VLOOKUP($D113,'随時①-2'!$D$4:$L$23,2))</f>
        <v>0</v>
      </c>
      <c r="F113" s="268">
        <f>IF($R113=1,"取消し",VLOOKUP($D113,'随時①-2'!$D$4:$L$23,3))</f>
        <v>0</v>
      </c>
      <c r="G113" s="274">
        <f>IF($R113=1,,VLOOKUP($D113,'随時①-2'!$D$4:$L$23,4))</f>
        <v>0</v>
      </c>
      <c r="H113" s="275">
        <f>IF($R113=1,,VLOOKUP($D113,'随時①-2'!$D$4:$L$23,5))</f>
        <v>0</v>
      </c>
      <c r="I113" s="275">
        <f>IF($R113=1,,VLOOKUP($D113,'随時①-2'!$D$4:$L$23,6))</f>
        <v>0</v>
      </c>
      <c r="J113" s="274">
        <f>IF($R113=1,,VLOOKUP($D113,'随時①-2'!$D$4:$L$23,7))</f>
        <v>0</v>
      </c>
      <c r="K113" s="271">
        <f t="shared" si="14"/>
        <v>0</v>
      </c>
      <c r="L113" s="272">
        <f t="shared" si="15"/>
        <v>0</v>
      </c>
      <c r="M113" s="273">
        <f t="shared" si="16"/>
        <v>0</v>
      </c>
      <c r="N113" s="273">
        <f t="shared" si="17"/>
        <v>0</v>
      </c>
      <c r="O113" s="263">
        <f t="shared" si="11"/>
        <v>0</v>
      </c>
      <c r="P113" s="264">
        <f>IF($R113=1,"",VLOOKUP($D113,'随時①-2'!$D$4:$L$23,8))</f>
        <v>0</v>
      </c>
      <c r="Q113" s="265">
        <f>IF($R113=1,"",VLOOKUP($D113,'随時①-2'!$D$4:$L$23,9))</f>
        <v>0</v>
      </c>
      <c r="R113" s="24">
        <f>IF(ISNA(MATCH($D113,'随時②-2'!$D$4:$D$18,0)),0,1)</f>
        <v>0</v>
      </c>
      <c r="S113" s="61" t="str">
        <f t="shared" si="10"/>
        <v/>
      </c>
      <c r="T113" s="61" t="str">
        <f t="shared" si="12"/>
        <v/>
      </c>
      <c r="U113" s="5" t="str">
        <f t="shared" si="13"/>
        <v/>
      </c>
    </row>
    <row r="114" spans="1:21" ht="13.5" customHeight="1" x14ac:dyDescent="0.15">
      <c r="A114" s="266">
        <f>'随時①-2'!A14</f>
        <v>0</v>
      </c>
      <c r="B114" s="267">
        <f>'随時①-2'!B14</f>
        <v>0</v>
      </c>
      <c r="C114" s="426">
        <f>'随時①-2'!C14</f>
        <v>0</v>
      </c>
      <c r="D114" s="209">
        <v>111</v>
      </c>
      <c r="E114" s="268">
        <f>IF($R114=1,"",VLOOKUP($D114,'随時①-2'!$D$4:$L$23,2))</f>
        <v>0</v>
      </c>
      <c r="F114" s="268">
        <f>IF($R114=1,"取消し",VLOOKUP($D114,'随時①-2'!$D$4:$L$23,3))</f>
        <v>0</v>
      </c>
      <c r="G114" s="274">
        <f>IF($R114=1,,VLOOKUP($D114,'随時①-2'!$D$4:$L$23,4))</f>
        <v>0</v>
      </c>
      <c r="H114" s="275">
        <f>IF($R114=1,,VLOOKUP($D114,'随時①-2'!$D$4:$L$23,5))</f>
        <v>0</v>
      </c>
      <c r="I114" s="275">
        <f>IF($R114=1,,VLOOKUP($D114,'随時①-2'!$D$4:$L$23,6))</f>
        <v>0</v>
      </c>
      <c r="J114" s="274">
        <f>IF($R114=1,,VLOOKUP($D114,'随時①-2'!$D$4:$L$23,7))</f>
        <v>0</v>
      </c>
      <c r="K114" s="271">
        <f t="shared" si="14"/>
        <v>0</v>
      </c>
      <c r="L114" s="272">
        <f t="shared" si="15"/>
        <v>0</v>
      </c>
      <c r="M114" s="273">
        <f t="shared" si="16"/>
        <v>0</v>
      </c>
      <c r="N114" s="273">
        <f t="shared" si="17"/>
        <v>0</v>
      </c>
      <c r="O114" s="263">
        <f t="shared" si="11"/>
        <v>0</v>
      </c>
      <c r="P114" s="264">
        <f>IF($R114=1,"",VLOOKUP($D114,'随時①-2'!$D$4:$L$23,8))</f>
        <v>0</v>
      </c>
      <c r="Q114" s="265">
        <f>IF($R114=1,"",VLOOKUP($D114,'随時①-2'!$D$4:$L$23,9))</f>
        <v>0</v>
      </c>
      <c r="R114" s="24">
        <f>IF(ISNA(MATCH($D114,'随時②-2'!$D$4:$D$18,0)),0,1)</f>
        <v>0</v>
      </c>
      <c r="S114" s="61" t="str">
        <f t="shared" si="10"/>
        <v/>
      </c>
      <c r="T114" s="61" t="str">
        <f t="shared" si="12"/>
        <v/>
      </c>
      <c r="U114" s="5" t="str">
        <f t="shared" si="13"/>
        <v/>
      </c>
    </row>
    <row r="115" spans="1:21" ht="13.5" customHeight="1" x14ac:dyDescent="0.15">
      <c r="A115" s="266">
        <f>'随時①-2'!A15</f>
        <v>0</v>
      </c>
      <c r="B115" s="267">
        <f>'随時①-2'!B15</f>
        <v>0</v>
      </c>
      <c r="C115" s="426">
        <f>'随時①-2'!C15</f>
        <v>0</v>
      </c>
      <c r="D115" s="209">
        <v>112</v>
      </c>
      <c r="E115" s="268">
        <f>IF($R115=1,"",VLOOKUP($D115,'随時①-2'!$D$4:$L$23,2))</f>
        <v>0</v>
      </c>
      <c r="F115" s="268">
        <f>IF($R115=1,"取消し",VLOOKUP($D115,'随時①-2'!$D$4:$L$23,3))</f>
        <v>0</v>
      </c>
      <c r="G115" s="274">
        <f>IF($R115=1,,VLOOKUP($D115,'随時①-2'!$D$4:$L$23,4))</f>
        <v>0</v>
      </c>
      <c r="H115" s="275">
        <f>IF($R115=1,,VLOOKUP($D115,'随時①-2'!$D$4:$L$23,5))</f>
        <v>0</v>
      </c>
      <c r="I115" s="275">
        <f>IF($R115=1,,VLOOKUP($D115,'随時①-2'!$D$4:$L$23,6))</f>
        <v>0</v>
      </c>
      <c r="J115" s="274">
        <f>IF($R115=1,,VLOOKUP($D115,'随時①-2'!$D$4:$L$23,7))</f>
        <v>0</v>
      </c>
      <c r="K115" s="271">
        <f t="shared" si="14"/>
        <v>0</v>
      </c>
      <c r="L115" s="272">
        <f t="shared" si="15"/>
        <v>0</v>
      </c>
      <c r="M115" s="273">
        <f t="shared" si="16"/>
        <v>0</v>
      </c>
      <c r="N115" s="273">
        <f t="shared" si="17"/>
        <v>0</v>
      </c>
      <c r="O115" s="263">
        <f t="shared" si="11"/>
        <v>0</v>
      </c>
      <c r="P115" s="264">
        <f>IF($R115=1,"",VLOOKUP($D115,'随時①-2'!$D$4:$L$23,8))</f>
        <v>0</v>
      </c>
      <c r="Q115" s="265">
        <f>IF($R115=1,"",VLOOKUP($D115,'随時①-2'!$D$4:$L$23,9))</f>
        <v>0</v>
      </c>
      <c r="R115" s="24">
        <f>IF(ISNA(MATCH($D115,'随時②-2'!$D$4:$D$18,0)),0,1)</f>
        <v>0</v>
      </c>
      <c r="S115" s="61" t="str">
        <f t="shared" si="10"/>
        <v/>
      </c>
      <c r="T115" s="61" t="str">
        <f t="shared" si="12"/>
        <v/>
      </c>
      <c r="U115" s="5" t="str">
        <f t="shared" si="13"/>
        <v/>
      </c>
    </row>
    <row r="116" spans="1:21" ht="13.5" customHeight="1" x14ac:dyDescent="0.15">
      <c r="A116" s="266">
        <f>'随時①-2'!A16</f>
        <v>0</v>
      </c>
      <c r="B116" s="267">
        <f>'随時①-2'!B16</f>
        <v>0</v>
      </c>
      <c r="C116" s="426">
        <f>'随時①-2'!C16</f>
        <v>0</v>
      </c>
      <c r="D116" s="209">
        <v>113</v>
      </c>
      <c r="E116" s="268">
        <f>IF($R116=1,"",VLOOKUP($D116,'随時①-2'!$D$4:$L$23,2))</f>
        <v>0</v>
      </c>
      <c r="F116" s="268">
        <f>IF($R116=1,"取消し",VLOOKUP($D116,'随時①-2'!$D$4:$L$23,3))</f>
        <v>0</v>
      </c>
      <c r="G116" s="274">
        <f>IF($R116=1,,VLOOKUP($D116,'随時①-2'!$D$4:$L$23,4))</f>
        <v>0</v>
      </c>
      <c r="H116" s="275">
        <f>IF($R116=1,,VLOOKUP($D116,'随時①-2'!$D$4:$L$23,5))</f>
        <v>0</v>
      </c>
      <c r="I116" s="275">
        <f>IF($R116=1,,VLOOKUP($D116,'随時①-2'!$D$4:$L$23,6))</f>
        <v>0</v>
      </c>
      <c r="J116" s="274">
        <f>IF($R116=1,,VLOOKUP($D116,'随時①-2'!$D$4:$L$23,7))</f>
        <v>0</v>
      </c>
      <c r="K116" s="271">
        <f t="shared" si="14"/>
        <v>0</v>
      </c>
      <c r="L116" s="272">
        <f t="shared" si="15"/>
        <v>0</v>
      </c>
      <c r="M116" s="273">
        <f t="shared" si="16"/>
        <v>0</v>
      </c>
      <c r="N116" s="273">
        <f t="shared" si="17"/>
        <v>0</v>
      </c>
      <c r="O116" s="263">
        <f t="shared" si="11"/>
        <v>0</v>
      </c>
      <c r="P116" s="264">
        <f>IF($R116=1,"",VLOOKUP($D116,'随時①-2'!$D$4:$L$23,8))</f>
        <v>0</v>
      </c>
      <c r="Q116" s="265">
        <f>IF($R116=1,"",VLOOKUP($D116,'随時①-2'!$D$4:$L$23,9))</f>
        <v>0</v>
      </c>
      <c r="R116" s="24">
        <f>IF(ISNA(MATCH($D116,'随時②-2'!$D$4:$D$18,0)),0,1)</f>
        <v>0</v>
      </c>
      <c r="S116" s="61" t="str">
        <f t="shared" si="10"/>
        <v/>
      </c>
      <c r="T116" s="61" t="str">
        <f t="shared" si="12"/>
        <v/>
      </c>
      <c r="U116" s="5" t="str">
        <f t="shared" si="13"/>
        <v/>
      </c>
    </row>
    <row r="117" spans="1:21" ht="13.5" customHeight="1" x14ac:dyDescent="0.15">
      <c r="A117" s="266">
        <f>'随時①-2'!A17</f>
        <v>0</v>
      </c>
      <c r="B117" s="267">
        <f>'随時①-2'!B17</f>
        <v>0</v>
      </c>
      <c r="C117" s="426">
        <f>'随時①-2'!C17</f>
        <v>0</v>
      </c>
      <c r="D117" s="209">
        <v>114</v>
      </c>
      <c r="E117" s="268">
        <f>IF($R117=1,"",VLOOKUP($D117,'随時①-2'!$D$4:$L$23,2))</f>
        <v>0</v>
      </c>
      <c r="F117" s="268">
        <f>IF($R117=1,"取消し",VLOOKUP($D117,'随時①-2'!$D$4:$L$23,3))</f>
        <v>0</v>
      </c>
      <c r="G117" s="274">
        <f>IF($R117=1,,VLOOKUP($D117,'随時①-2'!$D$4:$L$23,4))</f>
        <v>0</v>
      </c>
      <c r="H117" s="275">
        <f>IF($R117=1,,VLOOKUP($D117,'随時①-2'!$D$4:$L$23,5))</f>
        <v>0</v>
      </c>
      <c r="I117" s="275">
        <f>IF($R117=1,,VLOOKUP($D117,'随時①-2'!$D$4:$L$23,6))</f>
        <v>0</v>
      </c>
      <c r="J117" s="274">
        <f>IF($R117=1,,VLOOKUP($D117,'随時①-2'!$D$4:$L$23,7))</f>
        <v>0</v>
      </c>
      <c r="K117" s="271">
        <f t="shared" si="14"/>
        <v>0</v>
      </c>
      <c r="L117" s="272">
        <f t="shared" si="15"/>
        <v>0</v>
      </c>
      <c r="M117" s="273">
        <f t="shared" si="16"/>
        <v>0</v>
      </c>
      <c r="N117" s="273">
        <f t="shared" si="17"/>
        <v>0</v>
      </c>
      <c r="O117" s="263">
        <f t="shared" si="11"/>
        <v>0</v>
      </c>
      <c r="P117" s="264">
        <f>IF($R117=1,"",VLOOKUP($D117,'随時①-2'!$D$4:$L$23,8))</f>
        <v>0</v>
      </c>
      <c r="Q117" s="265">
        <f>IF($R117=1,"",VLOOKUP($D117,'随時①-2'!$D$4:$L$23,9))</f>
        <v>0</v>
      </c>
      <c r="R117" s="24">
        <f>IF(ISNA(MATCH($D117,'随時②-2'!$D$4:$D$18,0)),0,1)</f>
        <v>0</v>
      </c>
      <c r="S117" s="61" t="str">
        <f t="shared" si="10"/>
        <v/>
      </c>
      <c r="T117" s="61" t="str">
        <f t="shared" si="12"/>
        <v/>
      </c>
      <c r="U117" s="5" t="str">
        <f t="shared" si="13"/>
        <v/>
      </c>
    </row>
    <row r="118" spans="1:21" ht="13.5" customHeight="1" x14ac:dyDescent="0.15">
      <c r="A118" s="266">
        <f>'随時①-2'!A18</f>
        <v>0</v>
      </c>
      <c r="B118" s="267">
        <f>'随時①-2'!B18</f>
        <v>0</v>
      </c>
      <c r="C118" s="426">
        <f>'随時①-2'!C18</f>
        <v>0</v>
      </c>
      <c r="D118" s="209">
        <v>115</v>
      </c>
      <c r="E118" s="268">
        <f>IF($R118=1,"",VLOOKUP($D118,'随時①-2'!$D$4:$L$23,2))</f>
        <v>0</v>
      </c>
      <c r="F118" s="268">
        <f>IF($R118=1,"取消し",VLOOKUP($D118,'随時①-2'!$D$4:$L$23,3))</f>
        <v>0</v>
      </c>
      <c r="G118" s="274">
        <f>IF($R118=1,,VLOOKUP($D118,'随時①-2'!$D$4:$L$23,4))</f>
        <v>0</v>
      </c>
      <c r="H118" s="275">
        <f>IF($R118=1,,VLOOKUP($D118,'随時①-2'!$D$4:$L$23,5))</f>
        <v>0</v>
      </c>
      <c r="I118" s="275">
        <f>IF($R118=1,,VLOOKUP($D118,'随時①-2'!$D$4:$L$23,6))</f>
        <v>0</v>
      </c>
      <c r="J118" s="274">
        <f>IF($R118=1,,VLOOKUP($D118,'随時①-2'!$D$4:$L$23,7))</f>
        <v>0</v>
      </c>
      <c r="K118" s="271">
        <f t="shared" si="14"/>
        <v>0</v>
      </c>
      <c r="L118" s="272">
        <f t="shared" si="15"/>
        <v>0</v>
      </c>
      <c r="M118" s="273">
        <f t="shared" si="16"/>
        <v>0</v>
      </c>
      <c r="N118" s="273">
        <f t="shared" si="17"/>
        <v>0</v>
      </c>
      <c r="O118" s="263">
        <f t="shared" si="11"/>
        <v>0</v>
      </c>
      <c r="P118" s="264">
        <f>IF($R118=1,"",VLOOKUP($D118,'随時①-2'!$D$4:$L$23,8))</f>
        <v>0</v>
      </c>
      <c r="Q118" s="265">
        <f>IF($R118=1,"",VLOOKUP($D118,'随時①-2'!$D$4:$L$23,9))</f>
        <v>0</v>
      </c>
      <c r="R118" s="24">
        <f>IF(ISNA(MATCH($D118,'随時②-2'!$D$4:$D$18,0)),0,1)</f>
        <v>0</v>
      </c>
      <c r="S118" s="61" t="str">
        <f t="shared" si="10"/>
        <v/>
      </c>
      <c r="T118" s="61" t="str">
        <f t="shared" si="12"/>
        <v/>
      </c>
      <c r="U118" s="5" t="str">
        <f t="shared" si="13"/>
        <v/>
      </c>
    </row>
    <row r="119" spans="1:21" ht="13.5" customHeight="1" x14ac:dyDescent="0.15">
      <c r="A119" s="266">
        <f>'随時①-2'!A19</f>
        <v>0</v>
      </c>
      <c r="B119" s="267">
        <f>'随時①-2'!B19</f>
        <v>0</v>
      </c>
      <c r="C119" s="426">
        <f>'随時①-2'!C19</f>
        <v>0</v>
      </c>
      <c r="D119" s="209">
        <v>116</v>
      </c>
      <c r="E119" s="268">
        <f>IF($R119=1,"",VLOOKUP($D119,'随時①-2'!$D$4:$L$23,2))</f>
        <v>0</v>
      </c>
      <c r="F119" s="268">
        <f>IF($R119=1,"取消し",VLOOKUP($D119,'随時①-2'!$D$4:$L$23,3))</f>
        <v>0</v>
      </c>
      <c r="G119" s="274">
        <f>IF($R119=1,,VLOOKUP($D119,'随時①-2'!$D$4:$L$23,4))</f>
        <v>0</v>
      </c>
      <c r="H119" s="275">
        <f>IF($R119=1,,VLOOKUP($D119,'随時①-2'!$D$4:$L$23,5))</f>
        <v>0</v>
      </c>
      <c r="I119" s="275">
        <f>IF($R119=1,,VLOOKUP($D119,'随時①-2'!$D$4:$L$23,6))</f>
        <v>0</v>
      </c>
      <c r="J119" s="274">
        <f>IF($R119=1,,VLOOKUP($D119,'随時①-2'!$D$4:$L$23,7))</f>
        <v>0</v>
      </c>
      <c r="K119" s="271">
        <f t="shared" si="14"/>
        <v>0</v>
      </c>
      <c r="L119" s="272">
        <f t="shared" si="15"/>
        <v>0</v>
      </c>
      <c r="M119" s="273">
        <f t="shared" si="16"/>
        <v>0</v>
      </c>
      <c r="N119" s="273">
        <f t="shared" si="17"/>
        <v>0</v>
      </c>
      <c r="O119" s="263">
        <f t="shared" si="11"/>
        <v>0</v>
      </c>
      <c r="P119" s="264">
        <f>IF($R119=1,"",VLOOKUP($D119,'随時①-2'!$D$4:$L$23,8))</f>
        <v>0</v>
      </c>
      <c r="Q119" s="265">
        <f>IF($R119=1,"",VLOOKUP($D119,'随時①-2'!$D$4:$L$23,9))</f>
        <v>0</v>
      </c>
      <c r="R119" s="24">
        <f>IF(ISNA(MATCH($D119,'随時②-2'!$D$4:$D$18,0)),0,1)</f>
        <v>0</v>
      </c>
      <c r="S119" s="61" t="str">
        <f t="shared" si="10"/>
        <v/>
      </c>
      <c r="T119" s="61" t="str">
        <f t="shared" si="12"/>
        <v/>
      </c>
      <c r="U119" s="5" t="str">
        <f t="shared" si="13"/>
        <v/>
      </c>
    </row>
    <row r="120" spans="1:21" ht="13.5" customHeight="1" x14ac:dyDescent="0.15">
      <c r="A120" s="266">
        <f>'随時①-2'!A20</f>
        <v>0</v>
      </c>
      <c r="B120" s="267">
        <f>'随時①-2'!B20</f>
        <v>0</v>
      </c>
      <c r="C120" s="426">
        <f>'随時①-2'!C20</f>
        <v>0</v>
      </c>
      <c r="D120" s="209">
        <v>117</v>
      </c>
      <c r="E120" s="268">
        <f>IF($R120=1,"",VLOOKUP($D120,'随時①-2'!$D$4:$L$23,2))</f>
        <v>0</v>
      </c>
      <c r="F120" s="268">
        <f>IF($R120=1,"取消し",VLOOKUP($D120,'随時①-2'!$D$4:$L$23,3))</f>
        <v>0</v>
      </c>
      <c r="G120" s="274">
        <f>IF($R120=1,,VLOOKUP($D120,'随時①-2'!$D$4:$L$23,4))</f>
        <v>0</v>
      </c>
      <c r="H120" s="275">
        <f>IF($R120=1,,VLOOKUP($D120,'随時①-2'!$D$4:$L$23,5))</f>
        <v>0</v>
      </c>
      <c r="I120" s="275">
        <f>IF($R120=1,,VLOOKUP($D120,'随時①-2'!$D$4:$L$23,6))</f>
        <v>0</v>
      </c>
      <c r="J120" s="274">
        <f>IF($R120=1,,VLOOKUP($D120,'随時①-2'!$D$4:$L$23,7))</f>
        <v>0</v>
      </c>
      <c r="K120" s="271">
        <f t="shared" si="14"/>
        <v>0</v>
      </c>
      <c r="L120" s="272">
        <f t="shared" si="15"/>
        <v>0</v>
      </c>
      <c r="M120" s="273">
        <f t="shared" si="16"/>
        <v>0</v>
      </c>
      <c r="N120" s="273">
        <f t="shared" si="17"/>
        <v>0</v>
      </c>
      <c r="O120" s="263">
        <f t="shared" si="11"/>
        <v>0</v>
      </c>
      <c r="P120" s="264">
        <f>IF($R120=1,"",VLOOKUP($D120,'随時①-2'!$D$4:$L$23,8))</f>
        <v>0</v>
      </c>
      <c r="Q120" s="265">
        <f>IF($R120=1,"",VLOOKUP($D120,'随時①-2'!$D$4:$L$23,9))</f>
        <v>0</v>
      </c>
      <c r="R120" s="24">
        <f>IF(ISNA(MATCH($D120,'随時②-2'!$D$4:$D$18,0)),0,1)</f>
        <v>0</v>
      </c>
      <c r="S120" s="61" t="str">
        <f t="shared" si="10"/>
        <v/>
      </c>
      <c r="T120" s="61" t="str">
        <f t="shared" si="12"/>
        <v/>
      </c>
      <c r="U120" s="5" t="str">
        <f t="shared" si="13"/>
        <v/>
      </c>
    </row>
    <row r="121" spans="1:21" ht="13.5" customHeight="1" x14ac:dyDescent="0.15">
      <c r="A121" s="266">
        <f>'随時①-2'!A21</f>
        <v>0</v>
      </c>
      <c r="B121" s="267">
        <f>'随時①-2'!B21</f>
        <v>0</v>
      </c>
      <c r="C121" s="426">
        <f>'随時①-2'!C21</f>
        <v>0</v>
      </c>
      <c r="D121" s="209">
        <v>118</v>
      </c>
      <c r="E121" s="268">
        <f>IF($R121=1,"",VLOOKUP($D121,'随時①-2'!$D$4:$L$23,2))</f>
        <v>0</v>
      </c>
      <c r="F121" s="268">
        <f>IF($R121=1,"取消し",VLOOKUP($D121,'随時①-2'!$D$4:$L$23,3))</f>
        <v>0</v>
      </c>
      <c r="G121" s="274">
        <f>IF($R121=1,,VLOOKUP($D121,'随時①-2'!$D$4:$L$23,4))</f>
        <v>0</v>
      </c>
      <c r="H121" s="275">
        <f>IF($R121=1,,VLOOKUP($D121,'随時①-2'!$D$4:$L$23,5))</f>
        <v>0</v>
      </c>
      <c r="I121" s="275">
        <f>IF($R121=1,,VLOOKUP($D121,'随時①-2'!$D$4:$L$23,6))</f>
        <v>0</v>
      </c>
      <c r="J121" s="274">
        <f>IF($R121=1,,VLOOKUP($D121,'随時①-2'!$D$4:$L$23,7))</f>
        <v>0</v>
      </c>
      <c r="K121" s="271">
        <f t="shared" si="14"/>
        <v>0</v>
      </c>
      <c r="L121" s="272">
        <f t="shared" si="15"/>
        <v>0</v>
      </c>
      <c r="M121" s="273">
        <f t="shared" si="16"/>
        <v>0</v>
      </c>
      <c r="N121" s="273">
        <f t="shared" si="17"/>
        <v>0</v>
      </c>
      <c r="O121" s="263">
        <f t="shared" si="11"/>
        <v>0</v>
      </c>
      <c r="P121" s="264">
        <f>IF($R121=1,"",VLOOKUP($D121,'随時①-2'!$D$4:$L$23,8))</f>
        <v>0</v>
      </c>
      <c r="Q121" s="265">
        <f>IF($R121=1,"",VLOOKUP($D121,'随時①-2'!$D$4:$L$23,9))</f>
        <v>0</v>
      </c>
      <c r="R121" s="24">
        <f>IF(ISNA(MATCH($D121,'随時②-2'!$D$4:$D$18,0)),0,1)</f>
        <v>0</v>
      </c>
      <c r="S121" s="61" t="str">
        <f t="shared" si="10"/>
        <v/>
      </c>
      <c r="T121" s="61" t="str">
        <f t="shared" si="12"/>
        <v/>
      </c>
      <c r="U121" s="5" t="str">
        <f t="shared" si="13"/>
        <v/>
      </c>
    </row>
    <row r="122" spans="1:21" ht="13.5" customHeight="1" x14ac:dyDescent="0.15">
      <c r="A122" s="266">
        <f>'随時①-2'!A22</f>
        <v>0</v>
      </c>
      <c r="B122" s="267">
        <f>'随時①-2'!B22</f>
        <v>0</v>
      </c>
      <c r="C122" s="426">
        <f>'随時①-2'!C22</f>
        <v>0</v>
      </c>
      <c r="D122" s="209">
        <v>119</v>
      </c>
      <c r="E122" s="268">
        <f>IF($R122=1,"",VLOOKUP($D122,'随時①-2'!$D$4:$L$23,2))</f>
        <v>0</v>
      </c>
      <c r="F122" s="268">
        <f>IF($R122=1,"取消し",VLOOKUP($D122,'随時①-2'!$D$4:$L$23,3))</f>
        <v>0</v>
      </c>
      <c r="G122" s="274">
        <f>IF($R122=1,,VLOOKUP($D122,'随時①-2'!$D$4:$L$23,4))</f>
        <v>0</v>
      </c>
      <c r="H122" s="275">
        <f>IF($R122=1,,VLOOKUP($D122,'随時①-2'!$D$4:$L$23,5))</f>
        <v>0</v>
      </c>
      <c r="I122" s="275">
        <f>IF($R122=1,,VLOOKUP($D122,'随時①-2'!$D$4:$L$23,6))</f>
        <v>0</v>
      </c>
      <c r="J122" s="274">
        <f>IF($R122=1,,VLOOKUP($D122,'随時①-2'!$D$4:$L$23,7))</f>
        <v>0</v>
      </c>
      <c r="K122" s="271">
        <f t="shared" si="14"/>
        <v>0</v>
      </c>
      <c r="L122" s="272">
        <f t="shared" si="15"/>
        <v>0</v>
      </c>
      <c r="M122" s="273">
        <f t="shared" si="16"/>
        <v>0</v>
      </c>
      <c r="N122" s="273">
        <f t="shared" si="17"/>
        <v>0</v>
      </c>
      <c r="O122" s="263">
        <f t="shared" si="11"/>
        <v>0</v>
      </c>
      <c r="P122" s="264">
        <f>IF($R122=1,"",VLOOKUP($D122,'随時①-2'!$D$4:$L$23,8))</f>
        <v>0</v>
      </c>
      <c r="Q122" s="265">
        <f>IF($R122=1,"",VLOOKUP($D122,'随時①-2'!$D$4:$L$23,9))</f>
        <v>0</v>
      </c>
      <c r="R122" s="24">
        <f>IF(ISNA(MATCH($D122,'随時②-2'!$D$4:$D$18,0)),0,1)</f>
        <v>0</v>
      </c>
      <c r="S122" s="61" t="str">
        <f t="shared" si="10"/>
        <v/>
      </c>
      <c r="T122" s="61" t="str">
        <f t="shared" si="12"/>
        <v/>
      </c>
      <c r="U122" s="5" t="str">
        <f t="shared" si="13"/>
        <v/>
      </c>
    </row>
    <row r="123" spans="1:21" ht="13.5" customHeight="1" x14ac:dyDescent="0.15">
      <c r="A123" s="487">
        <f>'随時①-2'!A23</f>
        <v>0</v>
      </c>
      <c r="B123" s="488">
        <f>'随時①-2'!B23</f>
        <v>0</v>
      </c>
      <c r="C123" s="489">
        <f>'随時①-2'!C23</f>
        <v>0</v>
      </c>
      <c r="D123" s="227">
        <v>120</v>
      </c>
      <c r="E123" s="490">
        <f>IF($R123=1,"",VLOOKUP($D123,'随時①-2'!$D$4:$L$23,2))</f>
        <v>0</v>
      </c>
      <c r="F123" s="490">
        <f>IF($R123=1,"取消し",VLOOKUP($D123,'随時①-2'!$D$4:$L$23,3))</f>
        <v>0</v>
      </c>
      <c r="G123" s="394">
        <f>IF($R123=1,,VLOOKUP($D123,'随時①-2'!$D$4:$L$23,4))</f>
        <v>0</v>
      </c>
      <c r="H123" s="491">
        <f>IF($R123=1,,VLOOKUP($D123,'随時①-2'!$D$4:$L$23,5))</f>
        <v>0</v>
      </c>
      <c r="I123" s="491">
        <f>IF($R123=1,,VLOOKUP($D123,'随時①-2'!$D$4:$L$23,6))</f>
        <v>0</v>
      </c>
      <c r="J123" s="394">
        <f>IF($R123=1,,VLOOKUP($D123,'随時①-2'!$D$4:$L$23,7))</f>
        <v>0</v>
      </c>
      <c r="K123" s="492">
        <f t="shared" si="14"/>
        <v>0</v>
      </c>
      <c r="L123" s="493">
        <f t="shared" si="15"/>
        <v>0</v>
      </c>
      <c r="M123" s="494">
        <f t="shared" si="16"/>
        <v>0</v>
      </c>
      <c r="N123" s="494">
        <f t="shared" si="17"/>
        <v>0</v>
      </c>
      <c r="O123" s="495">
        <f t="shared" si="11"/>
        <v>0</v>
      </c>
      <c r="P123" s="496">
        <f>IF($R123=1,"",VLOOKUP($D123,'随時①-2'!$D$4:$L$23,8))</f>
        <v>0</v>
      </c>
      <c r="Q123" s="497">
        <f>IF($R123=1,"",VLOOKUP($D123,'随時①-2'!$D$4:$L$23,9))</f>
        <v>0</v>
      </c>
      <c r="R123" s="24">
        <f>IF(ISNA(MATCH($D123,'随時②-2'!$D$4:$D$18,0)),0,1)</f>
        <v>0</v>
      </c>
      <c r="S123" s="61" t="str">
        <f t="shared" si="10"/>
        <v/>
      </c>
      <c r="T123" s="61" t="str">
        <f t="shared" si="12"/>
        <v/>
      </c>
      <c r="U123" s="5" t="str">
        <f t="shared" si="13"/>
        <v/>
      </c>
    </row>
    <row r="124" spans="1:21" ht="13.5" customHeight="1" x14ac:dyDescent="0.15">
      <c r="A124" s="254">
        <f>'随時②-2'!A21</f>
        <v>5</v>
      </c>
      <c r="B124" s="255" t="str">
        <f>'随時②-2'!B21</f>
        <v>2-(2)</v>
      </c>
      <c r="C124" s="425" t="str">
        <f>'随時②-2'!C21</f>
        <v>人権教育の推進</v>
      </c>
      <c r="D124" s="198">
        <v>201</v>
      </c>
      <c r="E124" s="256" t="str">
        <f>IF($R124=1,"",VLOOKUP($D124,'随時②-2'!$D$21:$L$35,2))</f>
        <v>報償費</v>
      </c>
      <c r="F124" s="256" t="str">
        <f>IF($R124=1,"取消し",VLOOKUP($D124,'随時②-2'!$D$21:$L$35,3))</f>
        <v>（全）人権研修会講師謝礼金</v>
      </c>
      <c r="G124" s="257">
        <f>IF($R124=1,,VLOOKUP($D124,'随時②-2'!$D$21:$L$35,4))</f>
        <v>51000</v>
      </c>
      <c r="H124" s="258">
        <f>IF($R124=1,,VLOOKUP($D124,'随時②-2'!$D$21:$L$35,5))</f>
        <v>1</v>
      </c>
      <c r="I124" s="258">
        <f>IF($R124=1,,VLOOKUP($D124,'随時②-2'!$D$21:$L$35,6))</f>
        <v>1</v>
      </c>
      <c r="J124" s="259">
        <f>IF($R124=1,,VLOOKUP($D124,'随時②-2'!$D$21:$L$35,7))</f>
        <v>51000</v>
      </c>
      <c r="K124" s="260" t="str">
        <f t="shared" si="14"/>
        <v>（全）人権研修会講師謝礼金</v>
      </c>
      <c r="L124" s="261">
        <v>0</v>
      </c>
      <c r="M124" s="262">
        <f t="shared" si="16"/>
        <v>1</v>
      </c>
      <c r="N124" s="262">
        <f t="shared" si="17"/>
        <v>1</v>
      </c>
      <c r="O124" s="313">
        <f t="shared" si="11"/>
        <v>0</v>
      </c>
      <c r="P124" s="476">
        <f>IF($R124=1,"",VLOOKUP($D124,'随時②-2'!$D$21:$L$35,8))</f>
        <v>0</v>
      </c>
      <c r="Q124" s="548" t="s">
        <v>373</v>
      </c>
      <c r="R124" s="24">
        <f>IF(ISNA(MATCH($D124,'随時②-2'!$D$4:$D$18,0)),0,1)</f>
        <v>0</v>
      </c>
      <c r="S124" s="61" t="str">
        <f t="shared" si="10"/>
        <v/>
      </c>
      <c r="T124" s="61" t="str">
        <f t="shared" si="12"/>
        <v/>
      </c>
      <c r="U124" s="5">
        <f t="shared" si="13"/>
        <v>1</v>
      </c>
    </row>
    <row r="125" spans="1:21" ht="13.5" customHeight="1" x14ac:dyDescent="0.15">
      <c r="A125" s="266">
        <f>'随時②-2'!A22</f>
        <v>1</v>
      </c>
      <c r="B125" s="267" t="str">
        <f>'随時②-2'!B22</f>
        <v>１-(1)</v>
      </c>
      <c r="C125" s="426" t="str">
        <f>'随時②-2'!C22</f>
        <v>生徒の自主的活動の活性化</v>
      </c>
      <c r="D125" s="209">
        <v>202</v>
      </c>
      <c r="E125" s="268" t="str">
        <f>IF($R125=1,"",VLOOKUP($D125,'随時②-2'!$D$21:$L$35,2))</f>
        <v>報償費</v>
      </c>
      <c r="F125" s="268" t="str">
        <f>IF($R125=1,"取消し",VLOOKUP($D125,'随時②-2'!$D$21:$L$35,3))</f>
        <v>（全）PBL研修会講師謝礼金</v>
      </c>
      <c r="G125" s="274">
        <f>IF($R125=1,,VLOOKUP($D125,'随時②-2'!$D$21:$L$35,4))</f>
        <v>10000</v>
      </c>
      <c r="H125" s="275">
        <f>IF($R125=1,,VLOOKUP($D125,'随時②-2'!$D$21:$L$35,5))</f>
        <v>1</v>
      </c>
      <c r="I125" s="275">
        <f>IF($R125=1,,VLOOKUP($D125,'随時②-2'!$D$21:$L$35,6))</f>
        <v>1</v>
      </c>
      <c r="J125" s="276">
        <f>IF($R125=1,,VLOOKUP($D125,'随時②-2'!$D$21:$L$35,7))</f>
        <v>10000</v>
      </c>
      <c r="K125" s="271" t="str">
        <f t="shared" si="14"/>
        <v>（全）PBL研修会講師謝礼金</v>
      </c>
      <c r="L125" s="272">
        <v>0</v>
      </c>
      <c r="M125" s="273">
        <f t="shared" si="16"/>
        <v>1</v>
      </c>
      <c r="N125" s="273">
        <f t="shared" si="17"/>
        <v>1</v>
      </c>
      <c r="O125" s="263">
        <f t="shared" si="11"/>
        <v>0</v>
      </c>
      <c r="P125" s="264">
        <f>IF($R125=1,"",VLOOKUP($D125,'随時②-2'!$D$21:$L$35,8))</f>
        <v>0</v>
      </c>
      <c r="Q125" s="549" t="s">
        <v>374</v>
      </c>
      <c r="R125" s="24">
        <f>IF(ISNA(MATCH($D125,'随時②-2'!$D$4:$D$18,0)),0,1)</f>
        <v>0</v>
      </c>
      <c r="S125" s="61" t="str">
        <f t="shared" si="10"/>
        <v/>
      </c>
      <c r="T125" s="61" t="str">
        <f t="shared" si="12"/>
        <v/>
      </c>
      <c r="U125" s="5">
        <f t="shared" si="13"/>
        <v>1</v>
      </c>
    </row>
    <row r="126" spans="1:21" ht="13.5" customHeight="1" x14ac:dyDescent="0.15">
      <c r="A126" s="266">
        <f>'随時②-2'!A23</f>
        <v>0</v>
      </c>
      <c r="B126" s="267">
        <f>'随時②-2'!B23</f>
        <v>0</v>
      </c>
      <c r="C126" s="426">
        <f>'随時②-2'!C23</f>
        <v>0</v>
      </c>
      <c r="D126" s="209">
        <v>203</v>
      </c>
      <c r="E126" s="268" t="str">
        <f>IF($R126=1,"",VLOOKUP($D126,'随時②-2'!$D$21:$L$35,2))</f>
        <v>その他</v>
      </c>
      <c r="F126" s="268" t="str">
        <f>IF($R126=1,"取消し",VLOOKUP($D126,'随時②-2'!$D$21:$L$35,3))</f>
        <v>（全）会計年度任用職員の活用（任用）</v>
      </c>
      <c r="G126" s="274">
        <f>IF($R126=1,,VLOOKUP($D126,'随時②-2'!$D$21:$L$35,4))</f>
        <v>29000</v>
      </c>
      <c r="H126" s="275">
        <f>IF($R126=1,,VLOOKUP($D126,'随時②-2'!$D$21:$L$35,5))</f>
        <v>1</v>
      </c>
      <c r="I126" s="275">
        <f>IF($R126=1,,VLOOKUP($D126,'随時②-2'!$D$21:$L$35,6))</f>
        <v>1</v>
      </c>
      <c r="J126" s="276">
        <f>IF($R126=1,,VLOOKUP($D126,'随時②-2'!$D$21:$L$35,7))</f>
        <v>29000</v>
      </c>
      <c r="K126" s="271" t="str">
        <f t="shared" si="14"/>
        <v>（全）会計年度任用職員の活用（任用）</v>
      </c>
      <c r="L126" s="272">
        <f t="shared" si="15"/>
        <v>29000</v>
      </c>
      <c r="M126" s="273">
        <f t="shared" si="16"/>
        <v>1</v>
      </c>
      <c r="N126" s="273">
        <f t="shared" si="17"/>
        <v>1</v>
      </c>
      <c r="O126" s="263">
        <f t="shared" si="11"/>
        <v>29000</v>
      </c>
      <c r="P126" s="264">
        <f>IF($R126=1,"",VLOOKUP($D126,'随時②-2'!$D$21:$L$35,8))</f>
        <v>0</v>
      </c>
      <c r="Q126" s="265">
        <f>IF($R126=1,"",VLOOKUP($D126,'随時②-2'!$D$21:$L$35,9))</f>
        <v>0</v>
      </c>
      <c r="R126" s="24">
        <f>IF(ISNA(MATCH($D126,'随時②-2'!$D$4:$D$18,0)),0,1)</f>
        <v>0</v>
      </c>
      <c r="S126" s="61" t="str">
        <f t="shared" si="10"/>
        <v/>
      </c>
      <c r="T126" s="61" t="str">
        <f t="shared" si="12"/>
        <v/>
      </c>
      <c r="U126" s="5" t="e">
        <f t="shared" si="13"/>
        <v>#N/A</v>
      </c>
    </row>
    <row r="127" spans="1:21" ht="13.5" customHeight="1" x14ac:dyDescent="0.15">
      <c r="A127" s="266">
        <f>'随時②-2'!A24</f>
        <v>18</v>
      </c>
      <c r="B127" s="267" t="str">
        <f>'随時②-2'!B24</f>
        <v>１-(1)</v>
      </c>
      <c r="C127" s="426" t="str">
        <f>'随時②-2'!C24</f>
        <v>生徒の自主的活動の活性化</v>
      </c>
      <c r="D127" s="209">
        <v>204</v>
      </c>
      <c r="E127" s="268" t="str">
        <f>IF($R127=1,"",VLOOKUP($D127,'随時②-2'!$D$21:$L$35,2))</f>
        <v>消耗需用費</v>
      </c>
      <c r="F127" s="268" t="str">
        <f>IF($R127=1,"取消し",VLOOKUP($D127,'随時②-2'!$D$21:$L$35,3))</f>
        <v>（全）PBL関連消耗品購入費</v>
      </c>
      <c r="G127" s="274">
        <f>IF($R127=1,,VLOOKUP($D127,'随時②-2'!$D$21:$L$35,4))</f>
        <v>150000</v>
      </c>
      <c r="H127" s="275">
        <f>IF($R127=1,,VLOOKUP($D127,'随時②-2'!$D$21:$L$35,5))</f>
        <v>1</v>
      </c>
      <c r="I127" s="275">
        <f>IF($R127=1,,VLOOKUP($D127,'随時②-2'!$D$21:$L$35,6))</f>
        <v>1</v>
      </c>
      <c r="J127" s="276">
        <f>IF($R127=1,,VLOOKUP($D127,'随時②-2'!$D$21:$L$35,7))</f>
        <v>150000</v>
      </c>
      <c r="K127" s="271" t="str">
        <f t="shared" si="14"/>
        <v>（全）PBL関連消耗品購入費</v>
      </c>
      <c r="L127" s="272">
        <v>110988</v>
      </c>
      <c r="M127" s="273">
        <f t="shared" si="16"/>
        <v>1</v>
      </c>
      <c r="N127" s="273">
        <f t="shared" si="17"/>
        <v>1</v>
      </c>
      <c r="O127" s="263">
        <f t="shared" si="11"/>
        <v>110988</v>
      </c>
      <c r="P127" s="264">
        <f>IF($R127=1,"",VLOOKUP($D127,'随時②-2'!$D$21:$L$35,8))</f>
        <v>0</v>
      </c>
      <c r="Q127" s="265"/>
      <c r="R127" s="24">
        <f>IF(ISNA(MATCH($D127,'随時②-2'!$D$4:$D$18,0)),0,1)</f>
        <v>0</v>
      </c>
      <c r="S127" s="61" t="str">
        <f t="shared" si="10"/>
        <v/>
      </c>
      <c r="T127" s="61" t="str">
        <f t="shared" si="12"/>
        <v/>
      </c>
      <c r="U127" s="5">
        <f t="shared" si="13"/>
        <v>7</v>
      </c>
    </row>
    <row r="128" spans="1:21" ht="13.5" customHeight="1" x14ac:dyDescent="0.15">
      <c r="A128" s="266">
        <f>'随時②-2'!A25</f>
        <v>14</v>
      </c>
      <c r="B128" s="267" t="str">
        <f>'随時②-2'!B25</f>
        <v>②-(1)</v>
      </c>
      <c r="C128" s="426" t="str">
        <f>'随時②-2'!C25</f>
        <v>基礎学力の定着と自ら考える力の育成</v>
      </c>
      <c r="D128" s="209">
        <v>205</v>
      </c>
      <c r="E128" s="268" t="str">
        <f>IF($R128=1,"",VLOOKUP($D128,'随時②-2'!$D$21:$L$35,2))</f>
        <v>消耗需用費</v>
      </c>
      <c r="F128" s="268" t="str">
        <f>IF($R128=1,"取消し",VLOOKUP($D128,'随時②-2'!$D$21:$L$35,3))</f>
        <v>（定）学力向上授業改善のためのICT充実機器等購入費</v>
      </c>
      <c r="G128" s="274">
        <f>IF($R128=1,,VLOOKUP($D128,'随時②-2'!$D$21:$L$35,4))</f>
        <v>25520</v>
      </c>
      <c r="H128" s="275">
        <f>IF($R128=1,,VLOOKUP($D128,'随時②-2'!$D$21:$L$35,5))</f>
        <v>1</v>
      </c>
      <c r="I128" s="275">
        <f>IF($R128=1,,VLOOKUP($D128,'随時②-2'!$D$21:$L$35,6))</f>
        <v>1</v>
      </c>
      <c r="J128" s="276">
        <f>IF($R128=1,,VLOOKUP($D128,'随時②-2'!$D$21:$L$35,7))</f>
        <v>25520</v>
      </c>
      <c r="K128" s="271" t="str">
        <f t="shared" si="14"/>
        <v>（定）学力向上授業改善のためのICT充実機器等購入費</v>
      </c>
      <c r="L128" s="272">
        <v>181247</v>
      </c>
      <c r="M128" s="273">
        <f t="shared" si="16"/>
        <v>1</v>
      </c>
      <c r="N128" s="273">
        <f t="shared" si="17"/>
        <v>1</v>
      </c>
      <c r="O128" s="263">
        <f t="shared" si="11"/>
        <v>181247</v>
      </c>
      <c r="P128" s="264">
        <f>IF($R128=1,"",VLOOKUP($D128,'随時②-2'!$D$21:$L$35,8))</f>
        <v>0</v>
      </c>
      <c r="Q128" s="265">
        <f>IF($R128=1,"",VLOOKUP($D128,'随時②-2'!$D$21:$L$35,9))</f>
        <v>0</v>
      </c>
      <c r="R128" s="24">
        <f>IF(ISNA(MATCH($D128,'随時②-2'!$D$4:$D$18,0)),0,1)</f>
        <v>0</v>
      </c>
      <c r="S128" s="61" t="str">
        <f>IF(P128="◎",J128,"")</f>
        <v/>
      </c>
      <c r="T128" s="61" t="str">
        <f>IF(P128="◎",O128,"")</f>
        <v/>
      </c>
      <c r="U128" s="5">
        <f t="shared" si="13"/>
        <v>7</v>
      </c>
    </row>
    <row r="129" spans="1:21" ht="13.5" customHeight="1" x14ac:dyDescent="0.15">
      <c r="A129" s="266">
        <f>'随時②-2'!A26</f>
        <v>14</v>
      </c>
      <c r="B129" s="267" t="str">
        <f>'随時②-2'!B26</f>
        <v>②-(1)</v>
      </c>
      <c r="C129" s="426" t="str">
        <f>'随時②-2'!C26</f>
        <v>基礎学力の定着と自ら考える力の育成</v>
      </c>
      <c r="D129" s="209">
        <v>206</v>
      </c>
      <c r="E129" s="268" t="str">
        <f>IF($R129=1,"",VLOOKUP($D129,'随時②-2'!$D$21:$L$35,2))</f>
        <v>備品購入費</v>
      </c>
      <c r="F129" s="268" t="str">
        <f>IF($R129=1,"取消し",VLOOKUP($D129,'随時②-2'!$D$21:$L$35,3))</f>
        <v>（定）学力向上授業改善のためのICT充実機器等購入費</v>
      </c>
      <c r="G129" s="274">
        <f>IF($R129=1,,VLOOKUP($D129,'随時②-2'!$D$21:$L$35,4))</f>
        <v>244480</v>
      </c>
      <c r="H129" s="275">
        <f>IF($R129=1,,VLOOKUP($D129,'随時②-2'!$D$21:$L$35,5))</f>
        <v>1</v>
      </c>
      <c r="I129" s="275">
        <f>IF($R129=1,,VLOOKUP($D129,'随時②-2'!$D$21:$L$35,6))</f>
        <v>1</v>
      </c>
      <c r="J129" s="276">
        <f>IF($R129=1,,VLOOKUP($D129,'随時②-2'!$D$21:$L$35,7))</f>
        <v>244480</v>
      </c>
      <c r="K129" s="271" t="str">
        <f t="shared" si="14"/>
        <v>（定）学力向上授業改善のためのICT充実機器等購入費</v>
      </c>
      <c r="L129" s="272">
        <v>181500</v>
      </c>
      <c r="M129" s="273">
        <f t="shared" si="16"/>
        <v>1</v>
      </c>
      <c r="N129" s="273">
        <f t="shared" si="17"/>
        <v>1</v>
      </c>
      <c r="O129" s="263">
        <f t="shared" si="11"/>
        <v>181500</v>
      </c>
      <c r="P129" s="264">
        <f>IF($R129=1,"",VLOOKUP($D129,'随時②-2'!$D$21:$L$35,8))</f>
        <v>0</v>
      </c>
      <c r="Q129" s="265">
        <f>IF($R129=1,"",VLOOKUP($D129,'随時②-2'!$D$21:$L$35,9))</f>
        <v>0</v>
      </c>
      <c r="R129" s="24">
        <f>IF(ISNA(MATCH($D129,'随時②-2'!$D$4:$D$18,0)),0,1)</f>
        <v>0</v>
      </c>
      <c r="S129" s="61" t="str">
        <f t="shared" ref="S129:S138" si="18">IF(P129="◎",J129,"")</f>
        <v/>
      </c>
      <c r="T129" s="61" t="str">
        <f t="shared" ref="T129:T138" si="19">IF(P129="◎",O129,"")</f>
        <v/>
      </c>
      <c r="U129" s="5">
        <f t="shared" si="13"/>
        <v>8</v>
      </c>
    </row>
    <row r="130" spans="1:21" ht="13.5" customHeight="1" x14ac:dyDescent="0.15">
      <c r="A130" s="266">
        <f>'随時②-2'!A27</f>
        <v>0</v>
      </c>
      <c r="B130" s="267">
        <f>'随時②-2'!B27</f>
        <v>0</v>
      </c>
      <c r="C130" s="426">
        <f>'随時②-2'!C27</f>
        <v>0</v>
      </c>
      <c r="D130" s="209">
        <v>207</v>
      </c>
      <c r="E130" s="268">
        <f>IF($R130=1,"",VLOOKUP($D130,'随時②-2'!$D$21:$L$35,2))</f>
        <v>0</v>
      </c>
      <c r="F130" s="268">
        <f>IF($R130=1,"取消し",VLOOKUP($D130,'随時②-2'!$D$21:$L$35,3))</f>
        <v>0</v>
      </c>
      <c r="G130" s="274">
        <f>IF($R130=1,,VLOOKUP($D130,'随時②-2'!$D$21:$L$35,4))</f>
        <v>0</v>
      </c>
      <c r="H130" s="275">
        <f>IF($R130=1,,VLOOKUP($D130,'随時②-2'!$D$21:$L$35,5))</f>
        <v>0</v>
      </c>
      <c r="I130" s="275">
        <f>IF($R130=1,,VLOOKUP($D130,'随時②-2'!$D$21:$L$35,6))</f>
        <v>0</v>
      </c>
      <c r="J130" s="276">
        <f>IF($R130=1,,VLOOKUP($D130,'随時②-2'!$D$21:$L$35,7))</f>
        <v>0</v>
      </c>
      <c r="K130" s="271">
        <f t="shared" si="14"/>
        <v>0</v>
      </c>
      <c r="L130" s="272"/>
      <c r="M130" s="273">
        <f t="shared" si="16"/>
        <v>0</v>
      </c>
      <c r="N130" s="273">
        <f t="shared" si="17"/>
        <v>0</v>
      </c>
      <c r="O130" s="263">
        <f t="shared" si="11"/>
        <v>0</v>
      </c>
      <c r="P130" s="264">
        <f>IF($R130=1,"",VLOOKUP($D130,'随時②-2'!$D$21:$L$35,8))</f>
        <v>0</v>
      </c>
      <c r="Q130" s="265">
        <f>IF($R130=1,"",VLOOKUP($D130,'随時②-2'!$D$21:$L$35,9))</f>
        <v>0</v>
      </c>
      <c r="R130" s="24">
        <f>IF(ISNA(MATCH($D130,'随時②-2'!$D$4:$D$18,0)),0,1)</f>
        <v>0</v>
      </c>
      <c r="S130" s="61" t="str">
        <f t="shared" si="18"/>
        <v/>
      </c>
      <c r="T130" s="61" t="str">
        <f t="shared" si="19"/>
        <v/>
      </c>
      <c r="U130" s="5" t="str">
        <f t="shared" si="13"/>
        <v/>
      </c>
    </row>
    <row r="131" spans="1:21" ht="13.5" customHeight="1" x14ac:dyDescent="0.15">
      <c r="A131" s="266">
        <f>'随時②-2'!A28</f>
        <v>0</v>
      </c>
      <c r="B131" s="267">
        <f>'随時②-2'!B28</f>
        <v>0</v>
      </c>
      <c r="C131" s="426">
        <f>'随時②-2'!C28</f>
        <v>0</v>
      </c>
      <c r="D131" s="209">
        <v>208</v>
      </c>
      <c r="E131" s="268">
        <f>IF($R131=1,"",VLOOKUP($D131,'随時②-2'!$D$21:$L$35,2))</f>
        <v>0</v>
      </c>
      <c r="F131" s="268">
        <f>IF($R131=1,"取消し",VLOOKUP($D131,'随時②-2'!$D$21:$L$35,3))</f>
        <v>0</v>
      </c>
      <c r="G131" s="274">
        <f>IF($R131=1,,VLOOKUP($D131,'随時②-2'!$D$21:$L$35,4))</f>
        <v>0</v>
      </c>
      <c r="H131" s="275">
        <f>IF($R131=1,,VLOOKUP($D131,'随時②-2'!$D$21:$L$35,5))</f>
        <v>0</v>
      </c>
      <c r="I131" s="275">
        <f>IF($R131=1,,VLOOKUP($D131,'随時②-2'!$D$21:$L$35,6))</f>
        <v>0</v>
      </c>
      <c r="J131" s="276">
        <f>IF($R131=1,,VLOOKUP($D131,'随時②-2'!$D$21:$L$35,7))</f>
        <v>0</v>
      </c>
      <c r="K131" s="271">
        <f t="shared" si="14"/>
        <v>0</v>
      </c>
      <c r="L131" s="272"/>
      <c r="M131" s="273">
        <f t="shared" si="16"/>
        <v>0</v>
      </c>
      <c r="N131" s="273">
        <f t="shared" si="17"/>
        <v>0</v>
      </c>
      <c r="O131" s="263">
        <f t="shared" si="11"/>
        <v>0</v>
      </c>
      <c r="P131" s="264">
        <f>IF($R131=1,"",VLOOKUP($D131,'随時②-2'!$D$21:$L$35,8))</f>
        <v>0</v>
      </c>
      <c r="Q131" s="265">
        <f>IF($R131=1,"",VLOOKUP($D131,'随時②-2'!$D$21:$L$35,9))</f>
        <v>0</v>
      </c>
      <c r="R131" s="24">
        <f>IF(ISNA(MATCH($D131,'随時②-2'!$D$4:$D$18,0)),0,1)</f>
        <v>0</v>
      </c>
      <c r="S131" s="61" t="str">
        <f t="shared" si="18"/>
        <v/>
      </c>
      <c r="T131" s="61" t="str">
        <f t="shared" si="19"/>
        <v/>
      </c>
      <c r="U131" s="5" t="str">
        <f t="shared" si="13"/>
        <v/>
      </c>
    </row>
    <row r="132" spans="1:21" ht="13.5" customHeight="1" x14ac:dyDescent="0.15">
      <c r="A132" s="266">
        <f>'随時②-2'!A29</f>
        <v>0</v>
      </c>
      <c r="B132" s="267">
        <f>'随時②-2'!B29</f>
        <v>0</v>
      </c>
      <c r="C132" s="426">
        <f>'随時②-2'!C29</f>
        <v>0</v>
      </c>
      <c r="D132" s="209">
        <v>209</v>
      </c>
      <c r="E132" s="268">
        <f>IF($R132=1,"",VLOOKUP($D132,'随時②-2'!$D$21:$L$35,2))</f>
        <v>0</v>
      </c>
      <c r="F132" s="268">
        <f>IF($R132=1,"取消し",VLOOKUP($D132,'随時②-2'!$D$21:$L$35,3))</f>
        <v>0</v>
      </c>
      <c r="G132" s="274">
        <f>IF($R132=1,,VLOOKUP($D132,'随時②-2'!$D$21:$L$35,4))</f>
        <v>0</v>
      </c>
      <c r="H132" s="275">
        <f>IF($R132=1,,VLOOKUP($D132,'随時②-2'!$D$21:$L$35,5))</f>
        <v>0</v>
      </c>
      <c r="I132" s="275">
        <f>IF($R132=1,,VLOOKUP($D132,'随時②-2'!$D$21:$L$35,6))</f>
        <v>0</v>
      </c>
      <c r="J132" s="276">
        <f>IF($R132=1,,VLOOKUP($D132,'随時②-2'!$D$21:$L$35,7))</f>
        <v>0</v>
      </c>
      <c r="K132" s="271">
        <f t="shared" si="14"/>
        <v>0</v>
      </c>
      <c r="L132" s="272">
        <f t="shared" si="15"/>
        <v>0</v>
      </c>
      <c r="M132" s="273">
        <f t="shared" si="16"/>
        <v>0</v>
      </c>
      <c r="N132" s="273">
        <f t="shared" si="17"/>
        <v>0</v>
      </c>
      <c r="O132" s="263">
        <f t="shared" si="11"/>
        <v>0</v>
      </c>
      <c r="P132" s="264">
        <f>IF($R132=1,"",VLOOKUP($D132,'随時②-2'!$D$21:$L$35,8))</f>
        <v>0</v>
      </c>
      <c r="Q132" s="265">
        <f>IF($R132=1,"",VLOOKUP($D132,'随時②-2'!$D$21:$L$35,9))</f>
        <v>0</v>
      </c>
      <c r="R132" s="24">
        <f>IF(ISNA(MATCH($D132,'随時②-2'!$D$4:$D$18,0)),0,1)</f>
        <v>0</v>
      </c>
      <c r="S132" s="61" t="str">
        <f t="shared" si="18"/>
        <v/>
      </c>
      <c r="T132" s="61" t="str">
        <f t="shared" si="19"/>
        <v/>
      </c>
      <c r="U132" s="5" t="str">
        <f t="shared" si="13"/>
        <v/>
      </c>
    </row>
    <row r="133" spans="1:21" ht="13.5" customHeight="1" x14ac:dyDescent="0.15">
      <c r="A133" s="266">
        <f>'随時②-2'!A30</f>
        <v>0</v>
      </c>
      <c r="B133" s="267">
        <f>'随時②-2'!B30</f>
        <v>0</v>
      </c>
      <c r="C133" s="426">
        <f>'随時②-2'!C30</f>
        <v>0</v>
      </c>
      <c r="D133" s="209">
        <v>210</v>
      </c>
      <c r="E133" s="268">
        <f>IF($R133=1,"",VLOOKUP($D133,'随時②-2'!$D$21:$L$35,2))</f>
        <v>0</v>
      </c>
      <c r="F133" s="268">
        <f>IF($R133=1,"取消し",VLOOKUP($D133,'随時②-2'!$D$21:$L$35,3))</f>
        <v>0</v>
      </c>
      <c r="G133" s="274">
        <f>IF($R133=1,,VLOOKUP($D133,'随時②-2'!$D$21:$L$35,4))</f>
        <v>0</v>
      </c>
      <c r="H133" s="275">
        <f>IF($R133=1,,VLOOKUP($D133,'随時②-2'!$D$21:$L$35,5))</f>
        <v>0</v>
      </c>
      <c r="I133" s="275">
        <f>IF($R133=1,,VLOOKUP($D133,'随時②-2'!$D$21:$L$35,6))</f>
        <v>0</v>
      </c>
      <c r="J133" s="276">
        <f>IF($R133=1,,VLOOKUP($D133,'随時②-2'!$D$21:$L$35,7))</f>
        <v>0</v>
      </c>
      <c r="K133" s="271">
        <f t="shared" si="14"/>
        <v>0</v>
      </c>
      <c r="L133" s="272">
        <f t="shared" si="15"/>
        <v>0</v>
      </c>
      <c r="M133" s="273">
        <f t="shared" si="16"/>
        <v>0</v>
      </c>
      <c r="N133" s="273">
        <f t="shared" si="17"/>
        <v>0</v>
      </c>
      <c r="O133" s="263">
        <f t="shared" ref="O133:O138" si="20">L133*M133*N133</f>
        <v>0</v>
      </c>
      <c r="P133" s="264">
        <f>IF($R133=1,"",VLOOKUP($D133,'随時②-2'!$D$21:$L$35,8))</f>
        <v>0</v>
      </c>
      <c r="Q133" s="265">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66">
        <f>'随時②-2'!A31</f>
        <v>0</v>
      </c>
      <c r="B134" s="267">
        <f>'随時②-2'!B31</f>
        <v>0</v>
      </c>
      <c r="C134" s="426">
        <f>'随時②-2'!C31</f>
        <v>0</v>
      </c>
      <c r="D134" s="209">
        <v>211</v>
      </c>
      <c r="E134" s="268">
        <f>IF($R134=1,"",VLOOKUP($D134,'随時②-2'!$D$21:$L$35,2))</f>
        <v>0</v>
      </c>
      <c r="F134" s="268">
        <f>IF($R134=1,"取消し",VLOOKUP($D134,'随時②-2'!$D$21:$L$35,3))</f>
        <v>0</v>
      </c>
      <c r="G134" s="274">
        <f>IF($R134=1,,VLOOKUP($D134,'随時②-2'!$D$21:$L$35,4))</f>
        <v>0</v>
      </c>
      <c r="H134" s="275">
        <f>IF($R134=1,,VLOOKUP($D134,'随時②-2'!$D$21:$L$35,5))</f>
        <v>0</v>
      </c>
      <c r="I134" s="275">
        <f>IF($R134=1,,VLOOKUP($D134,'随時②-2'!$D$21:$L$35,6))</f>
        <v>0</v>
      </c>
      <c r="J134" s="276">
        <f>IF($R134=1,,VLOOKUP($D134,'随時②-2'!$D$21:$L$35,7))</f>
        <v>0</v>
      </c>
      <c r="K134" s="271">
        <f>F134</f>
        <v>0</v>
      </c>
      <c r="L134" s="272">
        <f t="shared" si="15"/>
        <v>0</v>
      </c>
      <c r="M134" s="273">
        <f t="shared" si="16"/>
        <v>0</v>
      </c>
      <c r="N134" s="273">
        <f t="shared" si="17"/>
        <v>0</v>
      </c>
      <c r="O134" s="263">
        <f t="shared" si="20"/>
        <v>0</v>
      </c>
      <c r="P134" s="264">
        <f>IF($R134=1,"",VLOOKUP($D134,'随時②-2'!$D$21:$L$35,8))</f>
        <v>0</v>
      </c>
      <c r="Q134" s="265">
        <f>IF($R134=1,"",VLOOKUP($D134,'随時②-2'!$D$21:$L$35,9))</f>
        <v>0</v>
      </c>
      <c r="R134" s="24">
        <f>IF(ISNA(MATCH($D134,'随時②-2'!$D$4:$D$18,0)),0,1)</f>
        <v>0</v>
      </c>
      <c r="S134" s="61" t="str">
        <f t="shared" si="18"/>
        <v/>
      </c>
      <c r="T134" s="61" t="str">
        <f t="shared" si="19"/>
        <v/>
      </c>
      <c r="U134" s="5" t="str">
        <f t="shared" si="21"/>
        <v/>
      </c>
    </row>
    <row r="135" spans="1:21" ht="13.5" customHeight="1" x14ac:dyDescent="0.15">
      <c r="A135" s="266">
        <f>'随時②-2'!A32</f>
        <v>0</v>
      </c>
      <c r="B135" s="267">
        <f>'随時②-2'!B32</f>
        <v>0</v>
      </c>
      <c r="C135" s="426">
        <f>'随時②-2'!C32</f>
        <v>0</v>
      </c>
      <c r="D135" s="209">
        <v>212</v>
      </c>
      <c r="E135" s="268">
        <f>IF($R135=1,"",VLOOKUP($D135,'随時②-2'!$D$21:$L$35,2))</f>
        <v>0</v>
      </c>
      <c r="F135" s="268">
        <f>IF($R135=1,"取消し",VLOOKUP($D135,'随時②-2'!$D$21:$L$35,3))</f>
        <v>0</v>
      </c>
      <c r="G135" s="274">
        <f>IF($R135=1,,VLOOKUP($D135,'随時②-2'!$D$21:$L$35,4))</f>
        <v>0</v>
      </c>
      <c r="H135" s="275">
        <f>IF($R135=1,,VLOOKUP($D135,'随時②-2'!$D$21:$L$35,5))</f>
        <v>0</v>
      </c>
      <c r="I135" s="275">
        <f>IF($R135=1,,VLOOKUP($D135,'随時②-2'!$D$21:$L$35,6))</f>
        <v>0</v>
      </c>
      <c r="J135" s="276">
        <f>IF($R135=1,,VLOOKUP($D135,'随時②-2'!$D$21:$L$35,7))</f>
        <v>0</v>
      </c>
      <c r="K135" s="271">
        <f>F135</f>
        <v>0</v>
      </c>
      <c r="L135" s="272">
        <f t="shared" si="15"/>
        <v>0</v>
      </c>
      <c r="M135" s="273">
        <f t="shared" si="16"/>
        <v>0</v>
      </c>
      <c r="N135" s="273">
        <f t="shared" si="17"/>
        <v>0</v>
      </c>
      <c r="O135" s="263">
        <f t="shared" si="20"/>
        <v>0</v>
      </c>
      <c r="P135" s="264">
        <f>IF($R135=1,"",VLOOKUP($D135,'随時②-2'!$D$21:$L$35,8))</f>
        <v>0</v>
      </c>
      <c r="Q135" s="265">
        <f>IF($R135=1,"",VLOOKUP($D135,'随時②-2'!$D$21:$L$35,9))</f>
        <v>0</v>
      </c>
      <c r="R135" s="24">
        <f>IF(ISNA(MATCH($D135,'随時②-2'!$D$4:$D$18,0)),0,1)</f>
        <v>0</v>
      </c>
      <c r="S135" s="61" t="str">
        <f t="shared" si="18"/>
        <v/>
      </c>
      <c r="T135" s="61" t="str">
        <f t="shared" si="19"/>
        <v/>
      </c>
      <c r="U135" s="5" t="str">
        <f t="shared" si="21"/>
        <v/>
      </c>
    </row>
    <row r="136" spans="1:21" ht="13.5" customHeight="1" x14ac:dyDescent="0.15">
      <c r="A136" s="266">
        <f>'随時②-2'!A33</f>
        <v>0</v>
      </c>
      <c r="B136" s="267">
        <f>'随時②-2'!B33</f>
        <v>0</v>
      </c>
      <c r="C136" s="426">
        <f>'随時②-2'!C33</f>
        <v>0</v>
      </c>
      <c r="D136" s="209">
        <v>213</v>
      </c>
      <c r="E136" s="268">
        <f>IF($R136=1,"",VLOOKUP($D136,'随時②-2'!$D$21:$L$35,2))</f>
        <v>0</v>
      </c>
      <c r="F136" s="268">
        <f>IF($R136=1,"取消し",VLOOKUP($D136,'随時②-2'!$D$21:$L$35,3))</f>
        <v>0</v>
      </c>
      <c r="G136" s="274">
        <f>IF($R136=1,,VLOOKUP($D136,'随時②-2'!$D$21:$L$35,4))</f>
        <v>0</v>
      </c>
      <c r="H136" s="275">
        <f>IF($R136=1,,VLOOKUP($D136,'随時②-2'!$D$21:$L$35,5))</f>
        <v>0</v>
      </c>
      <c r="I136" s="275">
        <f>IF($R136=1,,VLOOKUP($D136,'随時②-2'!$D$21:$L$35,6))</f>
        <v>0</v>
      </c>
      <c r="J136" s="276">
        <f>IF($R136=1,,VLOOKUP($D136,'随時②-2'!$D$21:$L$35,7))</f>
        <v>0</v>
      </c>
      <c r="K136" s="271">
        <f>F136</f>
        <v>0</v>
      </c>
      <c r="L136" s="272">
        <f t="shared" si="15"/>
        <v>0</v>
      </c>
      <c r="M136" s="273">
        <f t="shared" si="16"/>
        <v>0</v>
      </c>
      <c r="N136" s="273">
        <f t="shared" si="17"/>
        <v>0</v>
      </c>
      <c r="O136" s="263">
        <f t="shared" si="20"/>
        <v>0</v>
      </c>
      <c r="P136" s="264">
        <f>IF($R136=1,"",VLOOKUP($D136,'随時②-2'!$D$21:$L$35,8))</f>
        <v>0</v>
      </c>
      <c r="Q136" s="265">
        <f>IF($R136=1,"",VLOOKUP($D136,'随時②-2'!$D$21:$L$35,9))</f>
        <v>0</v>
      </c>
      <c r="R136" s="24">
        <f>IF(ISNA(MATCH($D136,'随時②-2'!$D$4:$D$18,0)),0,1)</f>
        <v>0</v>
      </c>
      <c r="S136" s="61" t="str">
        <f t="shared" si="18"/>
        <v/>
      </c>
      <c r="T136" s="61" t="str">
        <f t="shared" si="19"/>
        <v/>
      </c>
      <c r="U136" s="5" t="str">
        <f t="shared" si="21"/>
        <v/>
      </c>
    </row>
    <row r="137" spans="1:21" ht="13.5" customHeight="1" x14ac:dyDescent="0.15">
      <c r="A137" s="266">
        <f>'随時②-2'!A34</f>
        <v>0</v>
      </c>
      <c r="B137" s="267">
        <f>'随時②-2'!B34</f>
        <v>0</v>
      </c>
      <c r="C137" s="426">
        <f>'随時②-2'!C34</f>
        <v>0</v>
      </c>
      <c r="D137" s="209">
        <v>214</v>
      </c>
      <c r="E137" s="268">
        <f>IF($R137=1,"",VLOOKUP($D137,'随時②-2'!$D$21:$L$35,2))</f>
        <v>0</v>
      </c>
      <c r="F137" s="268">
        <f>IF($R137=1,"取消し",VLOOKUP($D137,'随時②-2'!$D$21:$L$35,3))</f>
        <v>0</v>
      </c>
      <c r="G137" s="274">
        <f>IF($R137=1,,VLOOKUP($D137,'随時②-2'!$D$21:$L$35,4))</f>
        <v>0</v>
      </c>
      <c r="H137" s="275">
        <f>IF($R137=1,,VLOOKUP($D137,'随時②-2'!$D$21:$L$35,5))</f>
        <v>0</v>
      </c>
      <c r="I137" s="275">
        <f>IF($R137=1,,VLOOKUP($D137,'随時②-2'!$D$21:$L$35,6))</f>
        <v>0</v>
      </c>
      <c r="J137" s="276">
        <f>IF($R137=1,,VLOOKUP($D137,'随時②-2'!$D$21:$L$35,7))</f>
        <v>0</v>
      </c>
      <c r="K137" s="271">
        <f>F137</f>
        <v>0</v>
      </c>
      <c r="L137" s="272">
        <f t="shared" si="15"/>
        <v>0</v>
      </c>
      <c r="M137" s="273">
        <f t="shared" si="16"/>
        <v>0</v>
      </c>
      <c r="N137" s="273">
        <f t="shared" si="17"/>
        <v>0</v>
      </c>
      <c r="O137" s="263">
        <f t="shared" si="20"/>
        <v>0</v>
      </c>
      <c r="P137" s="264">
        <f>IF($R137=1,"",VLOOKUP($D137,'随時②-2'!$D$21:$L$35,8))</f>
        <v>0</v>
      </c>
      <c r="Q137" s="265">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78">
        <f>'随時②-2'!A35</f>
        <v>0</v>
      </c>
      <c r="B138" s="479">
        <f>'随時②-2'!B35</f>
        <v>0</v>
      </c>
      <c r="C138" s="480">
        <f>'随時②-2'!C35</f>
        <v>0</v>
      </c>
      <c r="D138" s="241">
        <v>215</v>
      </c>
      <c r="E138" s="291">
        <f>IF($R138=1,"",VLOOKUP($D138,'随時②-2'!$D$21:$L$35,2))</f>
        <v>0</v>
      </c>
      <c r="F138" s="291">
        <f>IF($R138=1,"取消し",VLOOKUP($D138,'随時②-2'!$D$21:$L$35,3))</f>
        <v>0</v>
      </c>
      <c r="G138" s="178">
        <f>IF($R138=1,,VLOOKUP($D138,'随時②-2'!$D$21:$L$35,4))</f>
        <v>0</v>
      </c>
      <c r="H138" s="481">
        <f>IF($R138=1,,VLOOKUP($D138,'随時②-2'!$D$21:$L$35,5))</f>
        <v>0</v>
      </c>
      <c r="I138" s="481">
        <f>IF($R138=1,,VLOOKUP($D138,'随時②-2'!$D$21:$L$35,6))</f>
        <v>0</v>
      </c>
      <c r="J138" s="482">
        <f>IF($R138=1,,VLOOKUP($D138,'随時②-2'!$D$21:$L$35,7))</f>
        <v>0</v>
      </c>
      <c r="K138" s="483">
        <f>F138</f>
        <v>0</v>
      </c>
      <c r="L138" s="418">
        <f t="shared" si="15"/>
        <v>0</v>
      </c>
      <c r="M138" s="419">
        <f t="shared" si="16"/>
        <v>0</v>
      </c>
      <c r="N138" s="419">
        <f t="shared" si="17"/>
        <v>0</v>
      </c>
      <c r="O138" s="484">
        <f t="shared" si="20"/>
        <v>0</v>
      </c>
      <c r="P138" s="485">
        <f>IF($R138=1,"",VLOOKUP($D138,'随時②-2'!$D$21:$L$35,8))</f>
        <v>0</v>
      </c>
      <c r="Q138" s="48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5" t="s">
        <v>91</v>
      </c>
      <c r="G141" s="36" t="s">
        <v>204</v>
      </c>
      <c r="H141" s="694" t="s">
        <v>212</v>
      </c>
      <c r="I141" s="695"/>
      <c r="J141" s="441" t="s">
        <v>242</v>
      </c>
      <c r="K141" s="36" t="s">
        <v>209</v>
      </c>
      <c r="L141" s="644" t="s">
        <v>210</v>
      </c>
      <c r="M141" s="696"/>
      <c r="N141" s="697" t="s">
        <v>143</v>
      </c>
      <c r="O141" s="698"/>
      <c r="P141" s="702" t="s">
        <v>99</v>
      </c>
      <c r="Q141" s="703"/>
    </row>
    <row r="142" spans="1:21" ht="14.25" thickTop="1" x14ac:dyDescent="0.15">
      <c r="F142" s="292" t="s">
        <v>81</v>
      </c>
      <c r="G142" s="293">
        <f>SUMIF($E$4:$E$138,$F142,$J$4:$J$138)</f>
        <v>166000</v>
      </c>
      <c r="H142" s="699">
        <f>SUMIF($E$4:$E$138,$F142,$S$4:$S$138)</f>
        <v>0</v>
      </c>
      <c r="I142" s="700"/>
      <c r="J142" s="294">
        <f>G142-H142</f>
        <v>166000</v>
      </c>
      <c r="K142" s="293">
        <f>SUMIF($E$4:$E$138,$F142,$O$4:$O$138)</f>
        <v>35000</v>
      </c>
      <c r="L142" s="699">
        <f>SUMIF($E$4:$E$138,$F142,$T$4:$T$138)</f>
        <v>0</v>
      </c>
      <c r="M142" s="701"/>
      <c r="N142" s="686">
        <f>K142-L142</f>
        <v>35000</v>
      </c>
      <c r="O142" s="687"/>
      <c r="P142" s="704">
        <f>J142-N142</f>
        <v>131000</v>
      </c>
      <c r="Q142" s="705"/>
    </row>
    <row r="143" spans="1:21" x14ac:dyDescent="0.15">
      <c r="F143" s="292" t="s">
        <v>82</v>
      </c>
      <c r="G143" s="295">
        <f t="shared" ref="G143:G150" si="22">SUMIF($E$4:$E$138,$F143,$J$4:$J$138)</f>
        <v>173000</v>
      </c>
      <c r="H143" s="620">
        <f>SUMIF($E$4:$E$138,$F143,$S$4:$S$138)</f>
        <v>0</v>
      </c>
      <c r="I143" s="685"/>
      <c r="J143" s="296">
        <f>G143-H143</f>
        <v>173000</v>
      </c>
      <c r="K143" s="293">
        <f t="shared" ref="K143:K151" si="23">SUMIF($E$4:$E$138,$F143,$O$4:$O$138)</f>
        <v>12240</v>
      </c>
      <c r="L143" s="619">
        <f t="shared" ref="L143:L149" si="24">SUMIF($E$4:$E$138,$F143,$T$4:$T$138)</f>
        <v>0</v>
      </c>
      <c r="M143" s="630"/>
      <c r="N143" s="633">
        <f>K143-L143</f>
        <v>12240</v>
      </c>
      <c r="O143" s="685"/>
      <c r="P143" s="619">
        <f t="shared" ref="P143:P150" si="25">J143-N143</f>
        <v>160760</v>
      </c>
      <c r="Q143" s="630"/>
    </row>
    <row r="144" spans="1:21" x14ac:dyDescent="0.15">
      <c r="F144" s="292" t="s">
        <v>105</v>
      </c>
      <c r="G144" s="293">
        <f>SUMIF($E$4:$E$138,$F144,$J$4:$J$138)</f>
        <v>620520</v>
      </c>
      <c r="H144" s="620">
        <f t="shared" ref="H144:H149" si="26">SUMIF($E$4:$E$138,$F144,$S$4:$S$138)</f>
        <v>0</v>
      </c>
      <c r="I144" s="685"/>
      <c r="J144" s="296">
        <f t="shared" ref="J144:J150" si="27">G144-H144</f>
        <v>620520</v>
      </c>
      <c r="K144" s="293">
        <f t="shared" si="23"/>
        <v>591150</v>
      </c>
      <c r="L144" s="619">
        <f t="shared" si="24"/>
        <v>0</v>
      </c>
      <c r="M144" s="630"/>
      <c r="N144" s="633">
        <f t="shared" ref="N144:N150" si="28">K144-L144</f>
        <v>591150</v>
      </c>
      <c r="O144" s="685"/>
      <c r="P144" s="619">
        <f t="shared" si="25"/>
        <v>29370</v>
      </c>
      <c r="Q144" s="630"/>
    </row>
    <row r="145" spans="6:17" x14ac:dyDescent="0.15">
      <c r="F145" s="292" t="s">
        <v>106</v>
      </c>
      <c r="G145" s="293">
        <f t="shared" si="22"/>
        <v>0</v>
      </c>
      <c r="H145" s="620">
        <f t="shared" si="26"/>
        <v>0</v>
      </c>
      <c r="I145" s="685"/>
      <c r="J145" s="296">
        <f t="shared" si="27"/>
        <v>0</v>
      </c>
      <c r="K145" s="293">
        <f t="shared" si="23"/>
        <v>0</v>
      </c>
      <c r="L145" s="619">
        <f t="shared" si="24"/>
        <v>0</v>
      </c>
      <c r="M145" s="630"/>
      <c r="N145" s="633">
        <f t="shared" si="28"/>
        <v>0</v>
      </c>
      <c r="O145" s="685"/>
      <c r="P145" s="619">
        <f t="shared" si="25"/>
        <v>0</v>
      </c>
      <c r="Q145" s="630"/>
    </row>
    <row r="146" spans="6:17" x14ac:dyDescent="0.15">
      <c r="F146" s="292" t="s">
        <v>83</v>
      </c>
      <c r="G146" s="293">
        <f t="shared" si="22"/>
        <v>17000</v>
      </c>
      <c r="H146" s="620">
        <f t="shared" si="26"/>
        <v>0</v>
      </c>
      <c r="I146" s="685"/>
      <c r="J146" s="296">
        <f t="shared" si="27"/>
        <v>17000</v>
      </c>
      <c r="K146" s="293">
        <f t="shared" si="23"/>
        <v>6720</v>
      </c>
      <c r="L146" s="619">
        <f t="shared" si="24"/>
        <v>0</v>
      </c>
      <c r="M146" s="630"/>
      <c r="N146" s="633">
        <f t="shared" si="28"/>
        <v>6720</v>
      </c>
      <c r="O146" s="685"/>
      <c r="P146" s="619">
        <f t="shared" si="25"/>
        <v>10280</v>
      </c>
      <c r="Q146" s="630"/>
    </row>
    <row r="147" spans="6:17" x14ac:dyDescent="0.15">
      <c r="F147" s="292" t="s">
        <v>84</v>
      </c>
      <c r="G147" s="293">
        <f t="shared" si="22"/>
        <v>110000</v>
      </c>
      <c r="H147" s="620">
        <f t="shared" si="26"/>
        <v>0</v>
      </c>
      <c r="I147" s="685"/>
      <c r="J147" s="296">
        <f t="shared" si="27"/>
        <v>110000</v>
      </c>
      <c r="K147" s="293">
        <f t="shared" si="23"/>
        <v>75900</v>
      </c>
      <c r="L147" s="619">
        <f t="shared" si="24"/>
        <v>0</v>
      </c>
      <c r="M147" s="630"/>
      <c r="N147" s="633">
        <f t="shared" si="28"/>
        <v>75900</v>
      </c>
      <c r="O147" s="685"/>
      <c r="P147" s="619">
        <f t="shared" si="25"/>
        <v>34100</v>
      </c>
      <c r="Q147" s="630"/>
    </row>
    <row r="148" spans="6:17" x14ac:dyDescent="0.15">
      <c r="F148" s="292" t="s">
        <v>85</v>
      </c>
      <c r="G148" s="293">
        <f t="shared" si="22"/>
        <v>0</v>
      </c>
      <c r="H148" s="620">
        <f t="shared" si="26"/>
        <v>0</v>
      </c>
      <c r="I148" s="685"/>
      <c r="J148" s="296">
        <f t="shared" si="27"/>
        <v>0</v>
      </c>
      <c r="K148" s="293">
        <f t="shared" si="23"/>
        <v>0</v>
      </c>
      <c r="L148" s="619">
        <f t="shared" si="24"/>
        <v>0</v>
      </c>
      <c r="M148" s="630"/>
      <c r="N148" s="633">
        <f t="shared" si="28"/>
        <v>0</v>
      </c>
      <c r="O148" s="685"/>
      <c r="P148" s="619">
        <f t="shared" si="25"/>
        <v>0</v>
      </c>
      <c r="Q148" s="630"/>
    </row>
    <row r="149" spans="6:17" x14ac:dyDescent="0.15">
      <c r="F149" s="292" t="s">
        <v>86</v>
      </c>
      <c r="G149" s="293">
        <f t="shared" si="22"/>
        <v>244480</v>
      </c>
      <c r="H149" s="620">
        <f t="shared" si="26"/>
        <v>0</v>
      </c>
      <c r="I149" s="685"/>
      <c r="J149" s="296">
        <f t="shared" si="27"/>
        <v>244480</v>
      </c>
      <c r="K149" s="293">
        <f t="shared" si="23"/>
        <v>181500</v>
      </c>
      <c r="L149" s="619">
        <f t="shared" si="24"/>
        <v>0</v>
      </c>
      <c r="M149" s="630"/>
      <c r="N149" s="633">
        <f t="shared" si="28"/>
        <v>181500</v>
      </c>
      <c r="O149" s="685"/>
      <c r="P149" s="619">
        <f t="shared" si="25"/>
        <v>62980</v>
      </c>
      <c r="Q149" s="630"/>
    </row>
    <row r="150" spans="6:17" x14ac:dyDescent="0.15">
      <c r="F150" s="292" t="s">
        <v>116</v>
      </c>
      <c r="G150" s="293">
        <f t="shared" si="22"/>
        <v>290000</v>
      </c>
      <c r="H150" s="620">
        <f>SUMIF($E$4:$E$138,$F150,$S$4:$S$138)+'2-3'!G122</f>
        <v>11000</v>
      </c>
      <c r="I150" s="685"/>
      <c r="J150" s="296">
        <f t="shared" si="27"/>
        <v>279000</v>
      </c>
      <c r="K150" s="293">
        <f t="shared" si="23"/>
        <v>205450</v>
      </c>
      <c r="L150" s="619">
        <f>SUMIF($E$4:$E$138,$F150,$T$4:$T$138)+'2-3'!E122</f>
        <v>11000</v>
      </c>
      <c r="M150" s="630"/>
      <c r="N150" s="633">
        <f t="shared" si="28"/>
        <v>194450</v>
      </c>
      <c r="O150" s="685"/>
      <c r="P150" s="619">
        <f t="shared" si="25"/>
        <v>84550</v>
      </c>
      <c r="Q150" s="630"/>
    </row>
    <row r="151" spans="6:17" ht="14.25" thickBot="1" x14ac:dyDescent="0.2">
      <c r="F151" s="292" t="s">
        <v>246</v>
      </c>
      <c r="G151" s="293">
        <f>SUMIF($E$4:$E$138,$F151,$J$4:$J$138)</f>
        <v>29000</v>
      </c>
      <c r="H151" s="620">
        <f>SUMIF($E$4:$E$138,$F151,$S$4:$S$138)</f>
        <v>0</v>
      </c>
      <c r="I151" s="685"/>
      <c r="J151" s="296">
        <f>G151-H151</f>
        <v>29000</v>
      </c>
      <c r="K151" s="293">
        <f t="shared" si="23"/>
        <v>29000</v>
      </c>
      <c r="L151" s="621">
        <f>SUMIF($E$4:$E$138,$F151,$T$4:$T$138)</f>
        <v>0</v>
      </c>
      <c r="M151" s="683"/>
      <c r="N151" s="623">
        <f>K151-L151</f>
        <v>29000</v>
      </c>
      <c r="O151" s="684"/>
      <c r="P151" s="621">
        <f>J151-N151</f>
        <v>0</v>
      </c>
      <c r="Q151" s="683"/>
    </row>
    <row r="152" spans="6:17" ht="15" thickTop="1" thickBot="1" x14ac:dyDescent="0.2">
      <c r="F152" s="299" t="s">
        <v>13</v>
      </c>
      <c r="G152" s="300">
        <f>SUM(G142:G151)</f>
        <v>1650000</v>
      </c>
      <c r="H152" s="618">
        <f>SUM(H142:I151)</f>
        <v>11000</v>
      </c>
      <c r="I152" s="690"/>
      <c r="J152" s="300">
        <f>SUM(J142:J151)</f>
        <v>1639000</v>
      </c>
      <c r="K152" s="300">
        <f>SUM(K142:K151)</f>
        <v>1136960</v>
      </c>
      <c r="L152" s="691">
        <f>SUM(L142:M150)</f>
        <v>11000</v>
      </c>
      <c r="M152" s="692"/>
      <c r="N152" s="690">
        <f>SUM(N142:O150)</f>
        <v>1096960</v>
      </c>
      <c r="O152" s="693"/>
      <c r="P152" s="691">
        <f>SUM(P142:Q150)</f>
        <v>513040</v>
      </c>
      <c r="Q152" s="692"/>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 ref="N142:O142"/>
    <mergeCell ref="H146:I146"/>
    <mergeCell ref="L146:M146"/>
    <mergeCell ref="N146:O146"/>
    <mergeCell ref="N148:O148"/>
    <mergeCell ref="H145:I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110" activePane="bottomRight" state="frozen"/>
      <selection activeCell="D14" sqref="D14:F14"/>
      <selection pane="topRight" activeCell="D14" sqref="D14:F14"/>
      <selection pane="bottomLeft" activeCell="D14" sqref="D14:F14"/>
      <selection pane="bottomRight" activeCell="E117" sqref="E117"/>
    </sheetView>
  </sheetViews>
  <sheetFormatPr defaultColWidth="9"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710" t="s">
        <v>256</v>
      </c>
      <c r="B1" s="710"/>
      <c r="C1" s="710"/>
      <c r="D1" s="710"/>
      <c r="E1" s="710"/>
      <c r="F1" s="710"/>
      <c r="G1" s="711"/>
      <c r="H1" s="711"/>
      <c r="I1" s="711"/>
    </row>
    <row r="2" spans="1:10" ht="15" customHeight="1" thickBot="1" x14ac:dyDescent="0.2">
      <c r="A2" s="8"/>
      <c r="B2" s="7" t="s">
        <v>193</v>
      </c>
      <c r="C2" s="84"/>
      <c r="E2" s="112"/>
      <c r="F2" s="113" t="s">
        <v>98</v>
      </c>
      <c r="G2" s="167">
        <f>SUM(E5:E119)</f>
        <v>205450</v>
      </c>
      <c r="H2" s="70" t="s">
        <v>145</v>
      </c>
      <c r="I2" s="167">
        <f>SUM(H5:H119)</f>
        <v>0</v>
      </c>
    </row>
    <row r="3" spans="1:10" ht="15" customHeight="1" thickBot="1" x14ac:dyDescent="0.2">
      <c r="A3" s="8"/>
      <c r="B3" s="7"/>
      <c r="C3" s="84"/>
      <c r="E3" s="706" t="s">
        <v>203</v>
      </c>
      <c r="F3" s="707"/>
      <c r="G3" s="708"/>
      <c r="H3" s="706" t="s">
        <v>144</v>
      </c>
      <c r="I3" s="709"/>
    </row>
    <row r="4" spans="1:10" ht="15" customHeight="1" thickBot="1" x14ac:dyDescent="0.2">
      <c r="A4" s="96" t="s">
        <v>15</v>
      </c>
      <c r="B4" s="97" t="s">
        <v>156</v>
      </c>
      <c r="C4" s="97" t="s">
        <v>157</v>
      </c>
      <c r="D4" s="95" t="s">
        <v>16</v>
      </c>
      <c r="E4" s="39" t="s">
        <v>98</v>
      </c>
      <c r="F4" s="111" t="s">
        <v>221</v>
      </c>
      <c r="G4" s="40" t="s">
        <v>17</v>
      </c>
      <c r="H4" s="70" t="s">
        <v>145</v>
      </c>
      <c r="I4" s="40" t="s">
        <v>17</v>
      </c>
    </row>
    <row r="5" spans="1:10" ht="15" customHeight="1" x14ac:dyDescent="0.15">
      <c r="A5" s="105">
        <v>1</v>
      </c>
      <c r="B5" s="121" t="str">
        <f>IF('1-3'!B4="","",'1-3'!B4)</f>
        <v>全国</v>
      </c>
      <c r="C5" s="121" t="str">
        <f>IF('1-3'!C4="","",'1-3'!C4)</f>
        <v>校長</v>
      </c>
      <c r="D5" s="118" t="str">
        <f>IF('1-3'!D4="","",'1-3'!D4)</f>
        <v>全国高等学校長協会</v>
      </c>
      <c r="E5" s="161">
        <f>F5</f>
        <v>8000</v>
      </c>
      <c r="F5" s="162">
        <f>IF('1-3'!E4="","",'1-3'!E4)</f>
        <v>8000</v>
      </c>
      <c r="G5" s="123" t="str">
        <f>J5</f>
        <v>◎</v>
      </c>
      <c r="H5" s="168"/>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3" t="str">
        <f t="shared" ref="E6:E69" si="0">F6</f>
        <v/>
      </c>
      <c r="F6" s="164" t="str">
        <f>IF('1-3'!E5="","",'1-3'!E5)</f>
        <v/>
      </c>
      <c r="G6" s="81" t="str">
        <f t="shared" ref="G6:G69" si="1">J6</f>
        <v/>
      </c>
      <c r="H6" s="168"/>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3" t="str">
        <f t="shared" si="0"/>
        <v/>
      </c>
      <c r="F7" s="164" t="str">
        <f>IF('1-3'!E6="","",'1-3'!E6)</f>
        <v/>
      </c>
      <c r="G7" s="81" t="str">
        <f t="shared" si="1"/>
        <v/>
      </c>
      <c r="H7" s="168"/>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3" t="str">
        <f t="shared" si="0"/>
        <v/>
      </c>
      <c r="F8" s="164" t="str">
        <f>IF('1-3'!E7="","",'1-3'!E7)</f>
        <v/>
      </c>
      <c r="G8" s="81" t="str">
        <f t="shared" si="1"/>
        <v/>
      </c>
      <c r="H8" s="168"/>
      <c r="I8" s="80"/>
      <c r="J8" s="120" t="str">
        <f>IF('1-3'!F7="","",'1-3'!F7)</f>
        <v/>
      </c>
    </row>
    <row r="9" spans="1:10" ht="15" customHeight="1" x14ac:dyDescent="0.15">
      <c r="A9" s="101">
        <v>5</v>
      </c>
      <c r="B9" s="122" t="str">
        <f>IF('1-3'!B8="","",'1-3'!B8)</f>
        <v>全国</v>
      </c>
      <c r="C9" s="122" t="str">
        <f>IF('1-3'!C8="","",'1-3'!C8)</f>
        <v>校長</v>
      </c>
      <c r="D9" s="119" t="str">
        <f>IF('1-3'!D8="","",'1-3'!D8)</f>
        <v>全国普通科高等学校長会</v>
      </c>
      <c r="E9" s="163" t="str">
        <f t="shared" si="0"/>
        <v/>
      </c>
      <c r="F9" s="164" t="str">
        <f>IF('1-3'!E8="","",'1-3'!E8)</f>
        <v/>
      </c>
      <c r="G9" s="81" t="str">
        <f t="shared" si="1"/>
        <v/>
      </c>
      <c r="H9" s="168"/>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3" t="str">
        <f t="shared" si="0"/>
        <v/>
      </c>
      <c r="F10" s="164" t="str">
        <f>IF('1-3'!E9="","",'1-3'!E9)</f>
        <v/>
      </c>
      <c r="G10" s="81" t="str">
        <f t="shared" si="1"/>
        <v/>
      </c>
      <c r="H10" s="168"/>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3">
        <f t="shared" si="0"/>
        <v>8000</v>
      </c>
      <c r="F11" s="164">
        <f>IF('1-3'!E10="","",'1-3'!E10)</f>
        <v>8000</v>
      </c>
      <c r="G11" s="81" t="str">
        <f t="shared" si="1"/>
        <v/>
      </c>
      <c r="H11" s="168"/>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3" t="str">
        <f t="shared" si="0"/>
        <v/>
      </c>
      <c r="F12" s="164" t="str">
        <f>IF('1-3'!E11="","",'1-3'!E11)</f>
        <v/>
      </c>
      <c r="G12" s="81" t="str">
        <f t="shared" si="1"/>
        <v/>
      </c>
      <c r="H12" s="168"/>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3" t="str">
        <f t="shared" si="0"/>
        <v/>
      </c>
      <c r="F13" s="164" t="str">
        <f>IF('1-3'!E12="","",'1-3'!E12)</f>
        <v/>
      </c>
      <c r="G13" s="81" t="str">
        <f t="shared" si="1"/>
        <v/>
      </c>
      <c r="H13" s="168"/>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3" t="str">
        <f t="shared" si="0"/>
        <v/>
      </c>
      <c r="F14" s="164" t="str">
        <f>IF('1-3'!E13="","",'1-3'!E13)</f>
        <v/>
      </c>
      <c r="G14" s="81" t="str">
        <f t="shared" si="1"/>
        <v/>
      </c>
      <c r="H14" s="168"/>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3" t="str">
        <f t="shared" si="0"/>
        <v/>
      </c>
      <c r="F15" s="164" t="str">
        <f>IF('1-3'!E14="","",'1-3'!E14)</f>
        <v/>
      </c>
      <c r="G15" s="81" t="str">
        <f t="shared" si="1"/>
        <v/>
      </c>
      <c r="H15" s="168"/>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3" t="str">
        <f t="shared" si="0"/>
        <v/>
      </c>
      <c r="F16" s="164" t="str">
        <f>IF('1-3'!E15="","",'1-3'!E15)</f>
        <v/>
      </c>
      <c r="G16" s="81" t="str">
        <f t="shared" si="1"/>
        <v/>
      </c>
      <c r="H16" s="168"/>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3">
        <v>25770</v>
      </c>
      <c r="F17" s="164">
        <f>IF('1-3'!E16="","",'1-3'!E16)</f>
        <v>39150</v>
      </c>
      <c r="G17" s="81" t="str">
        <f t="shared" si="1"/>
        <v/>
      </c>
      <c r="H17" s="168"/>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3" t="str">
        <f t="shared" si="0"/>
        <v/>
      </c>
      <c r="F18" s="164" t="str">
        <f>IF('1-3'!E17="","",'1-3'!E17)</f>
        <v/>
      </c>
      <c r="G18" s="81" t="str">
        <f t="shared" si="1"/>
        <v/>
      </c>
      <c r="H18" s="168"/>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3" t="str">
        <f t="shared" si="0"/>
        <v/>
      </c>
      <c r="F19" s="164" t="str">
        <f>IF('1-3'!E18="","",'1-3'!E18)</f>
        <v/>
      </c>
      <c r="G19" s="81" t="str">
        <f t="shared" si="1"/>
        <v/>
      </c>
      <c r="H19" s="168"/>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3" t="str">
        <f t="shared" si="0"/>
        <v/>
      </c>
      <c r="F20" s="164" t="str">
        <f>IF('1-3'!E19="","",'1-3'!E19)</f>
        <v/>
      </c>
      <c r="G20" s="81" t="str">
        <f t="shared" si="1"/>
        <v/>
      </c>
      <c r="H20" s="168"/>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3" t="str">
        <f t="shared" si="0"/>
        <v/>
      </c>
      <c r="F21" s="164" t="str">
        <f>IF('1-3'!E20="","",'1-3'!E20)</f>
        <v/>
      </c>
      <c r="G21" s="81" t="str">
        <f t="shared" si="1"/>
        <v/>
      </c>
      <c r="H21" s="168"/>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3" t="str">
        <f t="shared" si="0"/>
        <v/>
      </c>
      <c r="F22" s="164" t="str">
        <f>IF('1-3'!E21="","",'1-3'!E21)</f>
        <v/>
      </c>
      <c r="G22" s="81" t="str">
        <f t="shared" si="1"/>
        <v/>
      </c>
      <c r="H22" s="168"/>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3" t="str">
        <f t="shared" si="0"/>
        <v/>
      </c>
      <c r="F23" s="164" t="str">
        <f>IF('1-3'!E22="","",'1-3'!E22)</f>
        <v/>
      </c>
      <c r="G23" s="81" t="str">
        <f t="shared" si="1"/>
        <v/>
      </c>
      <c r="H23" s="168"/>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3" t="str">
        <f t="shared" si="0"/>
        <v/>
      </c>
      <c r="F24" s="164" t="str">
        <f>IF('1-3'!E23="","",'1-3'!E23)</f>
        <v/>
      </c>
      <c r="G24" s="81" t="str">
        <f t="shared" si="1"/>
        <v/>
      </c>
      <c r="H24" s="169"/>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3">
        <f t="shared" si="0"/>
        <v>4500</v>
      </c>
      <c r="F25" s="164">
        <f>IF('1-3'!E24="","",'1-3'!E24)</f>
        <v>4500</v>
      </c>
      <c r="G25" s="81" t="str">
        <f t="shared" si="1"/>
        <v/>
      </c>
      <c r="H25" s="170"/>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3">
        <f t="shared" si="0"/>
        <v>9000</v>
      </c>
      <c r="F26" s="164">
        <f>IF('1-3'!E25="","",'1-3'!E25)</f>
        <v>9000</v>
      </c>
      <c r="G26" s="81" t="str">
        <f t="shared" si="1"/>
        <v/>
      </c>
      <c r="H26" s="168"/>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3" t="str">
        <f t="shared" si="0"/>
        <v/>
      </c>
      <c r="F27" s="164" t="str">
        <f>IF('1-3'!E26="","",'1-3'!E26)</f>
        <v/>
      </c>
      <c r="G27" s="81" t="str">
        <f t="shared" si="1"/>
        <v/>
      </c>
      <c r="H27" s="168"/>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3" t="str">
        <f t="shared" si="0"/>
        <v/>
      </c>
      <c r="F28" s="164" t="str">
        <f>IF('1-3'!E27="","",'1-3'!E27)</f>
        <v/>
      </c>
      <c r="G28" s="81" t="str">
        <f t="shared" si="1"/>
        <v/>
      </c>
      <c r="H28" s="168"/>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3" t="str">
        <f t="shared" si="0"/>
        <v/>
      </c>
      <c r="F29" s="164" t="str">
        <f>IF('1-3'!E28="","",'1-3'!E28)</f>
        <v/>
      </c>
      <c r="G29" s="81" t="str">
        <f t="shared" si="1"/>
        <v/>
      </c>
      <c r="H29" s="168"/>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3" t="str">
        <f t="shared" si="0"/>
        <v/>
      </c>
      <c r="F30" s="164" t="str">
        <f>IF('1-3'!E29="","",'1-3'!E29)</f>
        <v/>
      </c>
      <c r="G30" s="81" t="str">
        <f t="shared" si="1"/>
        <v/>
      </c>
      <c r="H30" s="168"/>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3" t="str">
        <f t="shared" si="0"/>
        <v/>
      </c>
      <c r="F31" s="164" t="str">
        <f>IF('1-3'!E30="","",'1-3'!E30)</f>
        <v/>
      </c>
      <c r="G31" s="81" t="str">
        <f t="shared" si="1"/>
        <v/>
      </c>
      <c r="H31" s="169"/>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3">
        <f t="shared" si="0"/>
        <v>3000</v>
      </c>
      <c r="F32" s="164">
        <f>IF('1-3'!E31="","",'1-3'!E31)</f>
        <v>3000</v>
      </c>
      <c r="G32" s="81" t="str">
        <f t="shared" si="1"/>
        <v>◎</v>
      </c>
      <c r="H32" s="171"/>
      <c r="I32" s="151"/>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3" t="str">
        <f t="shared" si="0"/>
        <v/>
      </c>
      <c r="F33" s="164" t="str">
        <f>IF('1-3'!E32="","",'1-3'!E32)</f>
        <v/>
      </c>
      <c r="G33" s="81" t="str">
        <f t="shared" si="1"/>
        <v/>
      </c>
      <c r="H33" s="168"/>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3">
        <f t="shared" si="0"/>
        <v>10000</v>
      </c>
      <c r="F34" s="164">
        <f>IF('1-3'!E33="","",'1-3'!E33)</f>
        <v>10000</v>
      </c>
      <c r="G34" s="81" t="str">
        <f t="shared" si="1"/>
        <v/>
      </c>
      <c r="H34" s="168"/>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3" t="str">
        <f t="shared" si="0"/>
        <v/>
      </c>
      <c r="F35" s="164" t="str">
        <f>IF('1-3'!E34="","",'1-3'!E34)</f>
        <v/>
      </c>
      <c r="G35" s="81" t="str">
        <f t="shared" si="1"/>
        <v/>
      </c>
      <c r="H35" s="168"/>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3" t="str">
        <f t="shared" si="0"/>
        <v/>
      </c>
      <c r="F36" s="164" t="str">
        <f>IF('1-3'!E35="","",'1-3'!E35)</f>
        <v/>
      </c>
      <c r="G36" s="81" t="str">
        <f t="shared" si="1"/>
        <v/>
      </c>
      <c r="H36" s="168"/>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3" t="str">
        <f t="shared" si="0"/>
        <v/>
      </c>
      <c r="F37" s="164" t="str">
        <f>IF('1-3'!E36="","",'1-3'!E36)</f>
        <v/>
      </c>
      <c r="G37" s="81" t="str">
        <f t="shared" si="1"/>
        <v/>
      </c>
      <c r="H37" s="168"/>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3" t="str">
        <f t="shared" si="0"/>
        <v/>
      </c>
      <c r="F38" s="164" t="str">
        <f>IF('1-3'!E37="","",'1-3'!E37)</f>
        <v/>
      </c>
      <c r="G38" s="81" t="str">
        <f t="shared" si="1"/>
        <v/>
      </c>
      <c r="H38" s="168"/>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3" t="str">
        <f t="shared" si="0"/>
        <v/>
      </c>
      <c r="F39" s="164" t="str">
        <f>IF('1-3'!E38="","",'1-3'!E38)</f>
        <v/>
      </c>
      <c r="G39" s="81" t="str">
        <f t="shared" si="1"/>
        <v/>
      </c>
      <c r="H39" s="168"/>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3">
        <f t="shared" si="0"/>
        <v>5000</v>
      </c>
      <c r="F40" s="164">
        <f>IF('1-3'!E39="","",'1-3'!E39)</f>
        <v>5000</v>
      </c>
      <c r="G40" s="81" t="str">
        <f t="shared" si="1"/>
        <v/>
      </c>
      <c r="H40" s="168"/>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3" t="str">
        <f t="shared" si="0"/>
        <v/>
      </c>
      <c r="F41" s="164" t="str">
        <f>IF('1-3'!E40="","",'1-3'!E40)</f>
        <v/>
      </c>
      <c r="G41" s="81" t="str">
        <f t="shared" si="1"/>
        <v/>
      </c>
      <c r="H41" s="168"/>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3" t="str">
        <f t="shared" si="0"/>
        <v/>
      </c>
      <c r="F42" s="164" t="str">
        <f>IF('1-3'!E41="","",'1-3'!E41)</f>
        <v/>
      </c>
      <c r="G42" s="81" t="str">
        <f t="shared" si="1"/>
        <v/>
      </c>
      <c r="H42" s="168"/>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3" t="str">
        <f t="shared" si="0"/>
        <v/>
      </c>
      <c r="F43" s="164" t="str">
        <f>IF('1-3'!E42="","",'1-3'!E42)</f>
        <v/>
      </c>
      <c r="G43" s="81" t="str">
        <f t="shared" si="1"/>
        <v/>
      </c>
      <c r="H43" s="168"/>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3" t="str">
        <f t="shared" si="0"/>
        <v/>
      </c>
      <c r="F44" s="164" t="str">
        <f>IF('1-3'!E43="","",'1-3'!E43)</f>
        <v/>
      </c>
      <c r="G44" s="81" t="str">
        <f t="shared" si="1"/>
        <v/>
      </c>
      <c r="H44" s="168"/>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3" t="str">
        <f t="shared" si="0"/>
        <v/>
      </c>
      <c r="F45" s="164" t="str">
        <f>IF('1-3'!E44="","",'1-3'!E44)</f>
        <v/>
      </c>
      <c r="G45" s="81" t="str">
        <f t="shared" si="1"/>
        <v/>
      </c>
      <c r="H45" s="168"/>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3" t="str">
        <f t="shared" si="0"/>
        <v/>
      </c>
      <c r="F46" s="164" t="str">
        <f>IF('1-3'!E45="","",'1-3'!E45)</f>
        <v/>
      </c>
      <c r="G46" s="81" t="str">
        <f t="shared" si="1"/>
        <v/>
      </c>
      <c r="H46" s="168"/>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3" t="str">
        <f t="shared" si="0"/>
        <v/>
      </c>
      <c r="F47" s="164" t="str">
        <f>IF('1-3'!E46="","",'1-3'!E46)</f>
        <v/>
      </c>
      <c r="G47" s="81" t="str">
        <f t="shared" si="1"/>
        <v/>
      </c>
      <c r="H47" s="168"/>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3" t="str">
        <f t="shared" si="0"/>
        <v/>
      </c>
      <c r="F48" s="164" t="str">
        <f>IF('1-3'!E47="","",'1-3'!E47)</f>
        <v/>
      </c>
      <c r="G48" s="81" t="str">
        <f t="shared" si="1"/>
        <v/>
      </c>
      <c r="H48" s="168"/>
      <c r="I48" s="80"/>
      <c r="J48" s="120" t="str">
        <f>IF('1-3'!F47="","",'1-3'!F47)</f>
        <v/>
      </c>
    </row>
    <row r="49" spans="1:10" ht="15" customHeight="1" thickBot="1" x14ac:dyDescent="0.2">
      <c r="A49" s="104">
        <v>45</v>
      </c>
      <c r="B49" s="124" t="str">
        <f>IF('1-3'!B48="","",'1-3'!B48)</f>
        <v>全国</v>
      </c>
      <c r="C49" s="124" t="str">
        <f>IF('1-3'!C48="","",'1-3'!C48)</f>
        <v/>
      </c>
      <c r="D49" s="125" t="str">
        <f>IF('1-3'!D48="","",'1-3'!D48)</f>
        <v>日本教育会</v>
      </c>
      <c r="E49" s="165">
        <f t="shared" si="0"/>
        <v>3600</v>
      </c>
      <c r="F49" s="166">
        <f>IF('1-3'!E48="","",'1-3'!E48)</f>
        <v>3600</v>
      </c>
      <c r="G49" s="82" t="str">
        <f t="shared" si="1"/>
        <v/>
      </c>
      <c r="H49" s="172"/>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1">
        <f t="shared" si="0"/>
        <v>2000</v>
      </c>
      <c r="F50" s="162">
        <f>IF('1-3'!E49="","",'1-3'!E49)</f>
        <v>2000</v>
      </c>
      <c r="G50" s="123" t="str">
        <f t="shared" si="1"/>
        <v/>
      </c>
      <c r="H50" s="168"/>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3" t="str">
        <f t="shared" si="0"/>
        <v/>
      </c>
      <c r="F51" s="164" t="str">
        <f>IF('1-3'!E50="","",'1-3'!E50)</f>
        <v/>
      </c>
      <c r="G51" s="81" t="str">
        <f t="shared" si="1"/>
        <v/>
      </c>
      <c r="H51" s="168"/>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3">
        <f t="shared" si="0"/>
        <v>10000</v>
      </c>
      <c r="F52" s="164">
        <f>IF('1-3'!E51="","",'1-3'!E51)</f>
        <v>10000</v>
      </c>
      <c r="G52" s="81" t="str">
        <f t="shared" si="1"/>
        <v/>
      </c>
      <c r="H52" s="168"/>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3" t="str">
        <f t="shared" si="0"/>
        <v/>
      </c>
      <c r="F53" s="164" t="str">
        <f>IF('1-3'!E52="","",'1-3'!E52)</f>
        <v/>
      </c>
      <c r="G53" s="81" t="str">
        <f t="shared" si="1"/>
        <v/>
      </c>
      <c r="H53" s="168"/>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3" t="str">
        <f t="shared" si="0"/>
        <v/>
      </c>
      <c r="F54" s="164" t="str">
        <f>IF('1-3'!E53="","",'1-3'!E53)</f>
        <v/>
      </c>
      <c r="G54" s="81" t="str">
        <f t="shared" si="1"/>
        <v/>
      </c>
      <c r="H54" s="168"/>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3" t="str">
        <f t="shared" si="0"/>
        <v/>
      </c>
      <c r="F55" s="164" t="str">
        <f>IF('1-3'!E54="","",'1-3'!E54)</f>
        <v/>
      </c>
      <c r="G55" s="81" t="str">
        <f t="shared" si="1"/>
        <v/>
      </c>
      <c r="H55" s="168"/>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3" t="str">
        <f t="shared" si="0"/>
        <v/>
      </c>
      <c r="F56" s="164" t="str">
        <f>IF('1-3'!E55="","",'1-3'!E55)</f>
        <v/>
      </c>
      <c r="G56" s="81" t="str">
        <f t="shared" si="1"/>
        <v/>
      </c>
      <c r="H56" s="168"/>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3" t="str">
        <f t="shared" si="0"/>
        <v/>
      </c>
      <c r="F57" s="164" t="str">
        <f>IF('1-3'!E56="","",'1-3'!E56)</f>
        <v/>
      </c>
      <c r="G57" s="81" t="str">
        <f t="shared" si="1"/>
        <v/>
      </c>
      <c r="H57" s="168"/>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3" t="str">
        <f t="shared" si="0"/>
        <v/>
      </c>
      <c r="F58" s="164" t="str">
        <f>IF('1-3'!E57="","",'1-3'!E57)</f>
        <v/>
      </c>
      <c r="G58" s="81" t="str">
        <f t="shared" si="1"/>
        <v/>
      </c>
      <c r="H58" s="169"/>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3" t="str">
        <f t="shared" si="0"/>
        <v/>
      </c>
      <c r="F59" s="164" t="str">
        <f>IF('1-3'!E58="","",'1-3'!E58)</f>
        <v/>
      </c>
      <c r="G59" s="81" t="str">
        <f t="shared" si="1"/>
        <v/>
      </c>
      <c r="H59" s="168"/>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3" t="str">
        <f t="shared" si="0"/>
        <v/>
      </c>
      <c r="F60" s="164" t="str">
        <f>IF('1-3'!E59="","",'1-3'!E59)</f>
        <v/>
      </c>
      <c r="G60" s="81" t="str">
        <f t="shared" si="1"/>
        <v/>
      </c>
      <c r="H60" s="168"/>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3" t="str">
        <f t="shared" si="0"/>
        <v/>
      </c>
      <c r="F61" s="164" t="str">
        <f>IF('1-3'!E60="","",'1-3'!E60)</f>
        <v/>
      </c>
      <c r="G61" s="81" t="str">
        <f t="shared" si="1"/>
        <v/>
      </c>
      <c r="H61" s="168"/>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3" t="str">
        <f t="shared" si="0"/>
        <v/>
      </c>
      <c r="F62" s="164" t="str">
        <f>IF('1-3'!E61="","",'1-3'!E61)</f>
        <v/>
      </c>
      <c r="G62" s="81" t="str">
        <f t="shared" si="1"/>
        <v/>
      </c>
      <c r="H62" s="168"/>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3" t="str">
        <f t="shared" si="0"/>
        <v/>
      </c>
      <c r="F63" s="164" t="str">
        <f>IF('1-3'!E62="","",'1-3'!E62)</f>
        <v/>
      </c>
      <c r="G63" s="81" t="str">
        <f t="shared" si="1"/>
        <v/>
      </c>
      <c r="H63" s="169"/>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3">
        <f t="shared" si="0"/>
        <v>1800</v>
      </c>
      <c r="F64" s="164">
        <f>IF('1-3'!E63="","",'1-3'!E63)</f>
        <v>1800</v>
      </c>
      <c r="G64" s="81" t="str">
        <f t="shared" si="1"/>
        <v/>
      </c>
      <c r="H64" s="168"/>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3" t="str">
        <f t="shared" si="0"/>
        <v/>
      </c>
      <c r="F65" s="164" t="str">
        <f>IF('1-3'!E64="","",'1-3'!E64)</f>
        <v/>
      </c>
      <c r="G65" s="81" t="str">
        <f t="shared" si="1"/>
        <v/>
      </c>
      <c r="H65" s="169"/>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3" t="str">
        <f t="shared" si="0"/>
        <v/>
      </c>
      <c r="F66" s="164" t="str">
        <f>IF('1-3'!E65="","",'1-3'!E65)</f>
        <v/>
      </c>
      <c r="G66" s="81" t="str">
        <f t="shared" si="1"/>
        <v/>
      </c>
      <c r="H66" s="168"/>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3">
        <f t="shared" si="0"/>
        <v>3000</v>
      </c>
      <c r="F67" s="164">
        <f>IF('1-3'!E66="","",'1-3'!E66)</f>
        <v>3000</v>
      </c>
      <c r="G67" s="81" t="str">
        <f t="shared" si="1"/>
        <v/>
      </c>
      <c r="H67" s="168"/>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3" t="str">
        <f t="shared" si="0"/>
        <v/>
      </c>
      <c r="F68" s="164" t="str">
        <f>IF('1-3'!E67="","",'1-3'!E67)</f>
        <v/>
      </c>
      <c r="G68" s="81" t="str">
        <f t="shared" si="1"/>
        <v/>
      </c>
      <c r="H68" s="168"/>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3">
        <f t="shared" si="0"/>
        <v>8000</v>
      </c>
      <c r="F69" s="164">
        <f>IF('1-3'!E68="","",'1-3'!E68)</f>
        <v>8000</v>
      </c>
      <c r="G69" s="81" t="str">
        <f t="shared" si="1"/>
        <v/>
      </c>
      <c r="H69" s="168"/>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3" t="str">
        <f t="shared" ref="E70:E119" si="2">F70</f>
        <v/>
      </c>
      <c r="F70" s="164" t="str">
        <f>IF('1-3'!E69="","",'1-3'!E69)</f>
        <v/>
      </c>
      <c r="G70" s="81" t="str">
        <f t="shared" ref="G70:G119" si="3">J70</f>
        <v/>
      </c>
      <c r="H70" s="168"/>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3"/>
      <c r="F71" s="164">
        <f>IF('1-3'!E70="","",'1-3'!E70)</f>
        <v>10000</v>
      </c>
      <c r="G71" s="81" t="str">
        <f t="shared" si="3"/>
        <v/>
      </c>
      <c r="H71" s="168"/>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3" t="str">
        <f t="shared" si="2"/>
        <v/>
      </c>
      <c r="F72" s="164" t="str">
        <f>IF('1-3'!E71="","",'1-3'!E71)</f>
        <v/>
      </c>
      <c r="G72" s="81" t="str">
        <f t="shared" si="3"/>
        <v/>
      </c>
      <c r="H72" s="168"/>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3" t="str">
        <f t="shared" si="2"/>
        <v/>
      </c>
      <c r="F73" s="164" t="str">
        <f>IF('1-3'!E72="","",'1-3'!E72)</f>
        <v/>
      </c>
      <c r="G73" s="81" t="str">
        <f t="shared" si="3"/>
        <v/>
      </c>
      <c r="H73" s="168"/>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3" t="str">
        <f t="shared" si="2"/>
        <v/>
      </c>
      <c r="F74" s="164" t="str">
        <f>IF('1-3'!E73="","",'1-3'!E73)</f>
        <v/>
      </c>
      <c r="G74" s="81" t="str">
        <f t="shared" si="3"/>
        <v/>
      </c>
      <c r="H74" s="168"/>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3" t="str">
        <f t="shared" si="2"/>
        <v/>
      </c>
      <c r="F75" s="164" t="str">
        <f>IF('1-3'!E74="","",'1-3'!E74)</f>
        <v/>
      </c>
      <c r="G75" s="81" t="str">
        <f t="shared" si="3"/>
        <v/>
      </c>
      <c r="H75" s="168"/>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3" t="str">
        <f t="shared" si="2"/>
        <v/>
      </c>
      <c r="F76" s="164" t="str">
        <f>IF('1-3'!E75="","",'1-3'!E75)</f>
        <v/>
      </c>
      <c r="G76" s="81" t="str">
        <f t="shared" si="3"/>
        <v/>
      </c>
      <c r="H76" s="168"/>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3">
        <v>0</v>
      </c>
      <c r="F77" s="164">
        <f>IF('1-3'!E76="","",'1-3'!E76)</f>
        <v>10000</v>
      </c>
      <c r="G77" s="81" t="str">
        <f t="shared" si="3"/>
        <v/>
      </c>
      <c r="H77" s="168"/>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3" t="str">
        <f t="shared" si="2"/>
        <v/>
      </c>
      <c r="F78" s="164" t="str">
        <f>IF('1-3'!E77="","",'1-3'!E77)</f>
        <v/>
      </c>
      <c r="G78" s="81" t="str">
        <f t="shared" si="3"/>
        <v/>
      </c>
      <c r="H78" s="168"/>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5" t="str">
        <f t="shared" si="2"/>
        <v/>
      </c>
      <c r="F79" s="166" t="str">
        <f>IF('1-3'!E78="","",'1-3'!E78)</f>
        <v/>
      </c>
      <c r="G79" s="82" t="str">
        <f t="shared" si="3"/>
        <v/>
      </c>
      <c r="H79" s="172"/>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1" t="str">
        <f t="shared" si="2"/>
        <v/>
      </c>
      <c r="F80" s="162" t="str">
        <f>IF('1-3'!E79="","",'1-3'!E79)</f>
        <v/>
      </c>
      <c r="G80" s="123" t="str">
        <f t="shared" si="3"/>
        <v/>
      </c>
      <c r="H80" s="168"/>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3" t="str">
        <f t="shared" si="2"/>
        <v/>
      </c>
      <c r="F81" s="164" t="str">
        <f>IF('1-3'!E80="","",'1-3'!E80)</f>
        <v/>
      </c>
      <c r="G81" s="81" t="str">
        <f t="shared" si="3"/>
        <v/>
      </c>
      <c r="H81" s="169"/>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3">
        <f t="shared" si="2"/>
        <v>6000</v>
      </c>
      <c r="F82" s="164">
        <f>IF('1-3'!E81="","",'1-3'!E81)</f>
        <v>6000</v>
      </c>
      <c r="G82" s="81" t="str">
        <f t="shared" si="3"/>
        <v/>
      </c>
      <c r="H82" s="171"/>
      <c r="I82" s="151"/>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3">
        <f t="shared" si="2"/>
        <v>1000</v>
      </c>
      <c r="F83" s="164">
        <f>IF('1-3'!E82="","",'1-3'!E82)</f>
        <v>1000</v>
      </c>
      <c r="G83" s="81" t="str">
        <f t="shared" si="3"/>
        <v/>
      </c>
      <c r="H83" s="173"/>
      <c r="I83" s="152"/>
      <c r="J83" s="120" t="str">
        <f>IF('1-3'!F82="","",'1-3'!F82)</f>
        <v/>
      </c>
    </row>
    <row r="84" spans="1:10" ht="15" customHeight="1" x14ac:dyDescent="0.15">
      <c r="A84" s="101">
        <v>80</v>
      </c>
      <c r="B84" s="122" t="str">
        <f>IF('1-3'!B83="","",'1-3'!B83)</f>
        <v>大阪</v>
      </c>
      <c r="C84" s="122" t="str">
        <f>IF('1-3'!C83="","",'1-3'!C83)</f>
        <v/>
      </c>
      <c r="D84" s="119" t="str">
        <f>IF('1-3'!D83="","",'1-3'!D83)</f>
        <v>大阪産業教育振興協議会</v>
      </c>
      <c r="E84" s="163">
        <f t="shared" si="2"/>
        <v>7000</v>
      </c>
      <c r="F84" s="164">
        <f>IF('1-3'!E83="","",'1-3'!E83)</f>
        <v>7000</v>
      </c>
      <c r="G84" s="81" t="str">
        <f t="shared" si="3"/>
        <v/>
      </c>
      <c r="H84" s="168"/>
      <c r="I84" s="80"/>
      <c r="J84" s="120" t="str">
        <f>IF('1-3'!F83="","",'1-3'!F83)</f>
        <v/>
      </c>
    </row>
    <row r="85" spans="1:10" ht="15" customHeight="1" x14ac:dyDescent="0.15">
      <c r="A85" s="101">
        <v>81</v>
      </c>
      <c r="B85" s="122" t="str">
        <f>IF('1-3'!B84="","",'1-3'!B84)</f>
        <v>大阪</v>
      </c>
      <c r="C85" s="122" t="str">
        <f>IF('1-3'!C84="","",'1-3'!C84)</f>
        <v/>
      </c>
      <c r="D85" s="119" t="str">
        <f>IF('1-3'!D84="","",'1-3'!D84)</f>
        <v>大阪実業教育協会</v>
      </c>
      <c r="E85" s="163">
        <v>22000</v>
      </c>
      <c r="F85" s="164">
        <f>IF('1-3'!E84="","",'1-3'!E84)</f>
        <v>28000</v>
      </c>
      <c r="G85" s="81" t="str">
        <f t="shared" si="3"/>
        <v/>
      </c>
      <c r="H85" s="168"/>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3">
        <f t="shared" si="2"/>
        <v>2000</v>
      </c>
      <c r="F86" s="164">
        <f>IF('1-3'!E85="","",'1-3'!E85)</f>
        <v>2000</v>
      </c>
      <c r="G86" s="81" t="str">
        <f t="shared" si="3"/>
        <v/>
      </c>
      <c r="H86" s="168"/>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3" t="str">
        <f t="shared" si="2"/>
        <v/>
      </c>
      <c r="F87" s="164" t="str">
        <f>IF('1-3'!E86="","",'1-3'!E86)</f>
        <v/>
      </c>
      <c r="G87" s="81" t="str">
        <f t="shared" si="3"/>
        <v/>
      </c>
      <c r="H87" s="168"/>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3" t="str">
        <f t="shared" si="2"/>
        <v/>
      </c>
      <c r="F88" s="164" t="str">
        <f>IF('1-3'!E87="","",'1-3'!E87)</f>
        <v/>
      </c>
      <c r="G88" s="81" t="str">
        <f t="shared" si="3"/>
        <v/>
      </c>
      <c r="H88" s="168"/>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3">
        <f t="shared" si="2"/>
        <v>2150</v>
      </c>
      <c r="F89" s="164">
        <f>IF('1-3'!E88="","",'1-3'!E88)</f>
        <v>2150</v>
      </c>
      <c r="G89" s="81" t="str">
        <f t="shared" si="3"/>
        <v/>
      </c>
      <c r="H89" s="168"/>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3">
        <f t="shared" si="2"/>
        <v>12000</v>
      </c>
      <c r="F90" s="164">
        <f>IF('1-3'!E89="","",'1-3'!E89)</f>
        <v>12000</v>
      </c>
      <c r="G90" s="81" t="str">
        <f t="shared" si="3"/>
        <v/>
      </c>
      <c r="H90" s="168"/>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3" t="str">
        <f t="shared" si="2"/>
        <v/>
      </c>
      <c r="F91" s="164" t="str">
        <f>IF('1-3'!E90="","",'1-3'!E90)</f>
        <v/>
      </c>
      <c r="G91" s="81" t="str">
        <f t="shared" si="3"/>
        <v/>
      </c>
      <c r="H91" s="168"/>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3" t="str">
        <f t="shared" si="2"/>
        <v/>
      </c>
      <c r="F92" s="164" t="str">
        <f>IF('1-3'!E91="","",'1-3'!E91)</f>
        <v/>
      </c>
      <c r="G92" s="81" t="str">
        <f t="shared" si="3"/>
        <v/>
      </c>
      <c r="H92" s="168"/>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3" t="str">
        <f t="shared" si="2"/>
        <v/>
      </c>
      <c r="F93" s="164" t="str">
        <f>IF('1-3'!E92="","",'1-3'!E92)</f>
        <v/>
      </c>
      <c r="G93" s="81" t="str">
        <f t="shared" si="3"/>
        <v/>
      </c>
      <c r="H93" s="168"/>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3">
        <v>2580</v>
      </c>
      <c r="F94" s="164">
        <f>IF('1-3'!E93="","",'1-3'!E93)</f>
        <v>3000</v>
      </c>
      <c r="G94" s="81" t="str">
        <f t="shared" si="3"/>
        <v/>
      </c>
      <c r="H94" s="168"/>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3">
        <v>3050</v>
      </c>
      <c r="F95" s="164">
        <f>IF('1-3'!E94="","",'1-3'!E94)</f>
        <v>4000</v>
      </c>
      <c r="G95" s="81" t="str">
        <f t="shared" si="3"/>
        <v/>
      </c>
      <c r="H95" s="168"/>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3">
        <f t="shared" si="2"/>
        <v>4000</v>
      </c>
      <c r="F96" s="164">
        <f>IF('1-3'!E95="","",'1-3'!E95)</f>
        <v>4000</v>
      </c>
      <c r="G96" s="81" t="str">
        <f t="shared" si="3"/>
        <v/>
      </c>
      <c r="H96" s="168"/>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3">
        <f t="shared" si="2"/>
        <v>2400</v>
      </c>
      <c r="F97" s="164">
        <f>IF('1-3'!E96="","",'1-3'!E96)</f>
        <v>2400</v>
      </c>
      <c r="G97" s="81" t="str">
        <f t="shared" si="3"/>
        <v/>
      </c>
      <c r="H97" s="168"/>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3">
        <f t="shared" si="2"/>
        <v>5000</v>
      </c>
      <c r="F98" s="164">
        <f>IF('1-3'!E97="","",'1-3'!E97)</f>
        <v>5000</v>
      </c>
      <c r="G98" s="81" t="str">
        <f t="shared" si="3"/>
        <v/>
      </c>
      <c r="H98" s="168"/>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3" t="str">
        <f t="shared" si="2"/>
        <v/>
      </c>
      <c r="F99" s="164" t="str">
        <f>IF('1-3'!E98="","",'1-3'!E98)</f>
        <v/>
      </c>
      <c r="G99" s="81" t="str">
        <f t="shared" si="3"/>
        <v/>
      </c>
      <c r="H99" s="168"/>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3">
        <f t="shared" si="2"/>
        <v>3000</v>
      </c>
      <c r="F100" s="164">
        <f>IF('1-3'!E99="","",'1-3'!E99)</f>
        <v>3000</v>
      </c>
      <c r="G100" s="81" t="str">
        <f t="shared" si="3"/>
        <v/>
      </c>
      <c r="H100" s="168"/>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3">
        <f t="shared" si="2"/>
        <v>4000</v>
      </c>
      <c r="F101" s="164">
        <f>IF('1-3'!E100="","",'1-3'!E100)</f>
        <v>4000</v>
      </c>
      <c r="G101" s="81" t="str">
        <f t="shared" si="3"/>
        <v/>
      </c>
      <c r="H101" s="168"/>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3" t="str">
        <f t="shared" si="2"/>
        <v/>
      </c>
      <c r="F102" s="164" t="str">
        <f>IF('1-3'!E101="","",'1-3'!E101)</f>
        <v/>
      </c>
      <c r="G102" s="81" t="str">
        <f t="shared" si="3"/>
        <v/>
      </c>
      <c r="H102" s="168"/>
      <c r="I102" s="80"/>
      <c r="J102" s="120" t="str">
        <f>IF('1-3'!F101="","",'1-3'!F101)</f>
        <v/>
      </c>
    </row>
    <row r="103" spans="1:10" ht="15" customHeight="1" x14ac:dyDescent="0.15">
      <c r="A103" s="101">
        <v>99</v>
      </c>
      <c r="B103" s="122" t="str">
        <f>IF('1-3'!B102="","",'1-3'!B102)</f>
        <v/>
      </c>
      <c r="C103" s="122" t="str">
        <f>IF('1-3'!C102="","",'1-3'!C102)</f>
        <v/>
      </c>
      <c r="D103" s="119" t="str">
        <f>IF('1-3'!D102="","",'1-3'!D102)</f>
        <v/>
      </c>
      <c r="E103" s="163" t="str">
        <f t="shared" si="2"/>
        <v/>
      </c>
      <c r="F103" s="164" t="str">
        <f>IF('1-3'!E102="","",'1-3'!E102)</f>
        <v/>
      </c>
      <c r="G103" s="81" t="str">
        <f t="shared" si="3"/>
        <v/>
      </c>
      <c r="H103" s="168"/>
      <c r="I103" s="80"/>
      <c r="J103" s="120" t="str">
        <f>IF('1-3'!F102="","",'1-3'!F102)</f>
        <v/>
      </c>
    </row>
    <row r="104" spans="1:10" ht="15" customHeight="1" thickBot="1" x14ac:dyDescent="0.2">
      <c r="A104" s="104">
        <v>100</v>
      </c>
      <c r="B104" s="124" t="str">
        <f>IF('1-3'!B103="","",'1-3'!B103)</f>
        <v/>
      </c>
      <c r="C104" s="124" t="str">
        <f>IF('1-3'!C103="","",'1-3'!C103)</f>
        <v/>
      </c>
      <c r="D104" s="125" t="str">
        <f>IF('1-3'!D103="","",'1-3'!D103)</f>
        <v/>
      </c>
      <c r="E104" s="165" t="str">
        <f t="shared" si="2"/>
        <v/>
      </c>
      <c r="F104" s="166" t="str">
        <f>IF('1-3'!E103="","",'1-3'!E103)</f>
        <v/>
      </c>
      <c r="G104" s="82" t="str">
        <f t="shared" si="3"/>
        <v/>
      </c>
      <c r="H104" s="168"/>
      <c r="I104" s="80"/>
      <c r="J104" s="120" t="str">
        <f>IF('1-3'!F103="","",'1-3'!F103)</f>
        <v/>
      </c>
    </row>
    <row r="105" spans="1:10" ht="15" customHeight="1" x14ac:dyDescent="0.15">
      <c r="A105" s="105">
        <v>101</v>
      </c>
      <c r="B105" s="141" t="str">
        <f>IF('1-3'!B104="","",'1-3'!B104)</f>
        <v/>
      </c>
      <c r="C105" s="141" t="str">
        <f>IF('1-3'!C104="","",'1-3'!C104)</f>
        <v/>
      </c>
      <c r="D105" s="126" t="str">
        <f>IF('1-3'!D104="","",'1-3'!D104)</f>
        <v>産業教育振興中央会</v>
      </c>
      <c r="E105" s="160">
        <v>13000</v>
      </c>
      <c r="F105" s="162">
        <f>IF('1-3'!E104="","",'1-3'!E104)</f>
        <v>17000</v>
      </c>
      <c r="G105" s="123" t="str">
        <f t="shared" si="3"/>
        <v/>
      </c>
      <c r="H105" s="174"/>
      <c r="I105" s="123"/>
      <c r="J105" s="120" t="str">
        <f>IF('1-3'!F104="","",'1-3'!F104)</f>
        <v/>
      </c>
    </row>
    <row r="106" spans="1:10" ht="15" customHeight="1" x14ac:dyDescent="0.15">
      <c r="A106" s="99">
        <v>102</v>
      </c>
      <c r="B106" s="142" t="str">
        <f>IF('1-3'!B105="","",'1-3'!B105)</f>
        <v/>
      </c>
      <c r="C106" s="142" t="str">
        <f>IF('1-3'!C105="","",'1-3'!C105)</f>
        <v/>
      </c>
      <c r="D106" s="127" t="str">
        <f>IF('1-3'!D105="","",'1-3'!D105)</f>
        <v>大阪市内南部地区公私立高等学校校外補導連絡協議会</v>
      </c>
      <c r="E106" s="158">
        <v>0</v>
      </c>
      <c r="F106" s="164">
        <f>IF('1-3'!E105="","",'1-3'!E105)</f>
        <v>7000</v>
      </c>
      <c r="G106" s="81" t="str">
        <f t="shared" si="3"/>
        <v/>
      </c>
      <c r="H106" s="168"/>
      <c r="I106" s="80"/>
      <c r="J106" s="120" t="str">
        <f>IF('1-3'!F105="","",'1-3'!F105)</f>
        <v/>
      </c>
    </row>
    <row r="107" spans="1:10" ht="15" customHeight="1" x14ac:dyDescent="0.15">
      <c r="A107" s="101">
        <v>103</v>
      </c>
      <c r="B107" s="143" t="str">
        <f>IF('1-3'!B106="","",'1-3'!B106)</f>
        <v/>
      </c>
      <c r="C107" s="143" t="str">
        <f>IF('1-3'!C106="","",'1-3'!C106)</f>
        <v/>
      </c>
      <c r="D107" s="128" t="str">
        <f>IF('1-3'!D106="","",'1-3'!D106)</f>
        <v>大阪府高等学校定時制通信制教育振興会</v>
      </c>
      <c r="E107" s="158">
        <v>14600</v>
      </c>
      <c r="F107" s="164">
        <f>IF('1-3'!E106="","",'1-3'!E106)</f>
        <v>17000</v>
      </c>
      <c r="G107" s="81" t="str">
        <f t="shared" si="3"/>
        <v/>
      </c>
      <c r="H107" s="168"/>
      <c r="I107" s="80"/>
      <c r="J107" s="120" t="str">
        <f>IF('1-3'!F106="","",'1-3'!F106)</f>
        <v/>
      </c>
    </row>
    <row r="108" spans="1:10" ht="15" customHeight="1" x14ac:dyDescent="0.15">
      <c r="A108" s="99">
        <v>104</v>
      </c>
      <c r="B108" s="143" t="str">
        <f>IF('1-3'!B107="","",'1-3'!B107)</f>
        <v/>
      </c>
      <c r="C108" s="143" t="str">
        <f>IF('1-3'!C107="","",'1-3'!C107)</f>
        <v/>
      </c>
      <c r="D108" s="128" t="str">
        <f>IF('1-3'!D107="","",'1-3'!D107)</f>
        <v/>
      </c>
      <c r="E108" s="158" t="str">
        <f t="shared" si="2"/>
        <v/>
      </c>
      <c r="F108" s="164" t="str">
        <f>IF('1-3'!E107="","",'1-3'!E107)</f>
        <v/>
      </c>
      <c r="G108" s="81" t="str">
        <f t="shared" si="3"/>
        <v/>
      </c>
      <c r="H108" s="168"/>
      <c r="I108" s="80"/>
      <c r="J108" s="120" t="str">
        <f>IF('1-3'!F107="","",'1-3'!F107)</f>
        <v/>
      </c>
    </row>
    <row r="109" spans="1:10" ht="15" customHeight="1" x14ac:dyDescent="0.15">
      <c r="A109" s="101">
        <v>105</v>
      </c>
      <c r="B109" s="143" t="str">
        <f>IF('1-3'!B108="","",'1-3'!B108)</f>
        <v/>
      </c>
      <c r="C109" s="143" t="str">
        <f>IF('1-3'!C108="","",'1-3'!C108)</f>
        <v/>
      </c>
      <c r="D109" s="128" t="str">
        <f>IF('1-3'!D108="","",'1-3'!D108)</f>
        <v/>
      </c>
      <c r="E109" s="158" t="str">
        <f t="shared" si="2"/>
        <v/>
      </c>
      <c r="F109" s="164" t="str">
        <f>IF('1-3'!E108="","",'1-3'!E108)</f>
        <v/>
      </c>
      <c r="G109" s="81" t="str">
        <f t="shared" si="3"/>
        <v/>
      </c>
      <c r="H109" s="168"/>
      <c r="I109" s="80"/>
      <c r="J109" s="120" t="str">
        <f>IF('1-3'!F108="","",'1-3'!F108)</f>
        <v/>
      </c>
    </row>
    <row r="110" spans="1:10" ht="15" customHeight="1" x14ac:dyDescent="0.15">
      <c r="A110" s="99">
        <v>106</v>
      </c>
      <c r="B110" s="143" t="str">
        <f>IF('1-3'!B109="","",'1-3'!B109)</f>
        <v/>
      </c>
      <c r="C110" s="143" t="str">
        <f>IF('1-3'!C109="","",'1-3'!C109)</f>
        <v/>
      </c>
      <c r="D110" s="128" t="str">
        <f>IF('1-3'!D109="","",'1-3'!D109)</f>
        <v/>
      </c>
      <c r="E110" s="158" t="str">
        <f t="shared" si="2"/>
        <v/>
      </c>
      <c r="F110" s="164" t="str">
        <f>IF('1-3'!E109="","",'1-3'!E109)</f>
        <v/>
      </c>
      <c r="G110" s="81" t="str">
        <f t="shared" si="3"/>
        <v/>
      </c>
      <c r="H110" s="168"/>
      <c r="I110" s="80"/>
      <c r="J110" s="120" t="str">
        <f>IF('1-3'!F109="","",'1-3'!F109)</f>
        <v/>
      </c>
    </row>
    <row r="111" spans="1:10" ht="15" customHeight="1" x14ac:dyDescent="0.15">
      <c r="A111" s="101">
        <v>107</v>
      </c>
      <c r="B111" s="143" t="str">
        <f>IF('1-3'!B110="","",'1-3'!B110)</f>
        <v/>
      </c>
      <c r="C111" s="143" t="str">
        <f>IF('1-3'!C110="","",'1-3'!C110)</f>
        <v/>
      </c>
      <c r="D111" s="128" t="str">
        <f>IF('1-3'!D110="","",'1-3'!D110)</f>
        <v/>
      </c>
      <c r="E111" s="158" t="str">
        <f t="shared" si="2"/>
        <v/>
      </c>
      <c r="F111" s="164" t="str">
        <f>IF('1-3'!E110="","",'1-3'!E110)</f>
        <v/>
      </c>
      <c r="G111" s="81" t="str">
        <f t="shared" si="3"/>
        <v/>
      </c>
      <c r="H111" s="168"/>
      <c r="I111" s="80"/>
      <c r="J111" s="120" t="str">
        <f>IF('1-3'!F110="","",'1-3'!F110)</f>
        <v/>
      </c>
    </row>
    <row r="112" spans="1:10" ht="15" customHeight="1" x14ac:dyDescent="0.15">
      <c r="A112" s="99">
        <v>108</v>
      </c>
      <c r="B112" s="143" t="str">
        <f>IF('1-3'!B111="","",'1-3'!B111)</f>
        <v/>
      </c>
      <c r="C112" s="143" t="str">
        <f>IF('1-3'!C111="","",'1-3'!C111)</f>
        <v/>
      </c>
      <c r="D112" s="128" t="str">
        <f>IF('1-3'!D111="","",'1-3'!D111)</f>
        <v/>
      </c>
      <c r="E112" s="158" t="str">
        <f t="shared" si="2"/>
        <v/>
      </c>
      <c r="F112" s="164" t="str">
        <f>IF('1-3'!E111="","",'1-3'!E111)</f>
        <v/>
      </c>
      <c r="G112" s="81" t="str">
        <f t="shared" si="3"/>
        <v/>
      </c>
      <c r="H112" s="168"/>
      <c r="I112" s="80"/>
      <c r="J112" s="120" t="str">
        <f>IF('1-3'!F111="","",'1-3'!F111)</f>
        <v/>
      </c>
    </row>
    <row r="113" spans="1:10" ht="15" customHeight="1" x14ac:dyDescent="0.15">
      <c r="A113" s="101">
        <v>109</v>
      </c>
      <c r="B113" s="143" t="str">
        <f>IF('1-3'!B112="","",'1-3'!B112)</f>
        <v/>
      </c>
      <c r="C113" s="143" t="str">
        <f>IF('1-3'!C112="","",'1-3'!C112)</f>
        <v/>
      </c>
      <c r="D113" s="128" t="str">
        <f>IF('1-3'!D112="","",'1-3'!D112)</f>
        <v/>
      </c>
      <c r="E113" s="158" t="str">
        <f t="shared" si="2"/>
        <v/>
      </c>
      <c r="F113" s="164" t="str">
        <f>IF('1-3'!E112="","",'1-3'!E112)</f>
        <v/>
      </c>
      <c r="G113" s="81" t="str">
        <f t="shared" si="3"/>
        <v/>
      </c>
      <c r="H113" s="168"/>
      <c r="I113" s="80"/>
      <c r="J113" s="120" t="str">
        <f>IF('1-3'!F112="","",'1-3'!F112)</f>
        <v/>
      </c>
    </row>
    <row r="114" spans="1:10" ht="15" customHeight="1" x14ac:dyDescent="0.15">
      <c r="A114" s="99">
        <v>110</v>
      </c>
      <c r="B114" s="143" t="str">
        <f>IF('1-3'!B113="","",'1-3'!B113)</f>
        <v/>
      </c>
      <c r="C114" s="143" t="str">
        <f>IF('1-3'!C113="","",'1-3'!C113)</f>
        <v/>
      </c>
      <c r="D114" s="128" t="str">
        <f>IF('1-3'!D113="","",'1-3'!D113)</f>
        <v/>
      </c>
      <c r="E114" s="158" t="str">
        <f t="shared" si="2"/>
        <v/>
      </c>
      <c r="F114" s="164" t="str">
        <f>IF('1-3'!E113="","",'1-3'!E113)</f>
        <v/>
      </c>
      <c r="G114" s="81" t="str">
        <f t="shared" si="3"/>
        <v/>
      </c>
      <c r="H114" s="168"/>
      <c r="I114" s="80"/>
      <c r="J114" s="120" t="str">
        <f>IF('1-3'!F113="","",'1-3'!F113)</f>
        <v/>
      </c>
    </row>
    <row r="115" spans="1:10" ht="15" customHeight="1" x14ac:dyDescent="0.15">
      <c r="A115" s="101">
        <v>111</v>
      </c>
      <c r="B115" s="143" t="str">
        <f>IF('1-3'!B114="","",'1-3'!B114)</f>
        <v/>
      </c>
      <c r="C115" s="143" t="str">
        <f>IF('1-3'!C114="","",'1-3'!C114)</f>
        <v/>
      </c>
      <c r="D115" s="128" t="str">
        <f>IF('1-3'!D114="","",'1-3'!D114)</f>
        <v/>
      </c>
      <c r="E115" s="158" t="str">
        <f t="shared" si="2"/>
        <v/>
      </c>
      <c r="F115" s="164" t="str">
        <f>IF('1-3'!E114="","",'1-3'!E114)</f>
        <v/>
      </c>
      <c r="G115" s="81" t="str">
        <f t="shared" si="3"/>
        <v/>
      </c>
      <c r="H115" s="168"/>
      <c r="I115" s="80"/>
      <c r="J115" s="120" t="str">
        <f>IF('1-3'!F114="","",'1-3'!F114)</f>
        <v/>
      </c>
    </row>
    <row r="116" spans="1:10" ht="15" customHeight="1" x14ac:dyDescent="0.15">
      <c r="A116" s="99">
        <v>112</v>
      </c>
      <c r="B116" s="143" t="str">
        <f>IF('1-3'!B115="","",'1-3'!B115)</f>
        <v/>
      </c>
      <c r="C116" s="143" t="str">
        <f>IF('1-3'!C115="","",'1-3'!C115)</f>
        <v/>
      </c>
      <c r="D116" s="128" t="str">
        <f>IF('1-3'!D115="","",'1-3'!D115)</f>
        <v/>
      </c>
      <c r="E116" s="158" t="str">
        <f t="shared" si="2"/>
        <v/>
      </c>
      <c r="F116" s="164" t="str">
        <f>IF('1-3'!E115="","",'1-3'!E115)</f>
        <v/>
      </c>
      <c r="G116" s="81" t="str">
        <f t="shared" si="3"/>
        <v/>
      </c>
      <c r="H116" s="168"/>
      <c r="I116" s="80"/>
      <c r="J116" s="120" t="str">
        <f>IF('1-3'!F115="","",'1-3'!F115)</f>
        <v/>
      </c>
    </row>
    <row r="117" spans="1:10" ht="15" customHeight="1" x14ac:dyDescent="0.15">
      <c r="A117" s="101">
        <v>113</v>
      </c>
      <c r="B117" s="143" t="str">
        <f>IF('1-3'!B116="","",'1-3'!B116)</f>
        <v/>
      </c>
      <c r="C117" s="143" t="str">
        <f>IF('1-3'!C116="","",'1-3'!C116)</f>
        <v/>
      </c>
      <c r="D117" s="128" t="str">
        <f>IF('1-3'!D116="","",'1-3'!D116)</f>
        <v/>
      </c>
      <c r="E117" s="158" t="str">
        <f t="shared" si="2"/>
        <v/>
      </c>
      <c r="F117" s="164" t="str">
        <f>IF('1-3'!E116="","",'1-3'!E116)</f>
        <v/>
      </c>
      <c r="G117" s="81" t="str">
        <f t="shared" si="3"/>
        <v/>
      </c>
      <c r="H117" s="168"/>
      <c r="I117" s="80"/>
      <c r="J117" s="120" t="str">
        <f>IF('1-3'!F116="","",'1-3'!F116)</f>
        <v/>
      </c>
    </row>
    <row r="118" spans="1:10" ht="15" customHeight="1" x14ac:dyDescent="0.15">
      <c r="A118" s="99">
        <v>114</v>
      </c>
      <c r="B118" s="143" t="str">
        <f>IF('1-3'!B117="","",'1-3'!B117)</f>
        <v/>
      </c>
      <c r="C118" s="143" t="str">
        <f>IF('1-3'!C117="","",'1-3'!C117)</f>
        <v/>
      </c>
      <c r="D118" s="128" t="str">
        <f>IF('1-3'!D117="","",'1-3'!D117)</f>
        <v/>
      </c>
      <c r="E118" s="158" t="str">
        <f t="shared" si="2"/>
        <v/>
      </c>
      <c r="F118" s="164" t="str">
        <f>IF('1-3'!E117="","",'1-3'!E117)</f>
        <v/>
      </c>
      <c r="G118" s="81" t="str">
        <f t="shared" si="3"/>
        <v/>
      </c>
      <c r="H118" s="168"/>
      <c r="I118" s="80"/>
      <c r="J118" s="120" t="str">
        <f>IF('1-3'!F117="","",'1-3'!F117)</f>
        <v/>
      </c>
    </row>
    <row r="119" spans="1:10" ht="15" customHeight="1" thickBot="1" x14ac:dyDescent="0.2">
      <c r="A119" s="104">
        <v>115</v>
      </c>
      <c r="B119" s="144" t="str">
        <f>IF('1-3'!B118="","",'1-3'!B118)</f>
        <v/>
      </c>
      <c r="C119" s="144" t="str">
        <f>IF('1-3'!C118="","",'1-3'!C118)</f>
        <v/>
      </c>
      <c r="D119" s="129" t="str">
        <f>IF('1-3'!D118="","",'1-3'!D118)</f>
        <v/>
      </c>
      <c r="E119" s="159" t="str">
        <f t="shared" si="2"/>
        <v/>
      </c>
      <c r="F119" s="166" t="str">
        <f>IF('1-3'!E118="","",'1-3'!E118)</f>
        <v/>
      </c>
      <c r="G119" s="82" t="str">
        <f t="shared" si="3"/>
        <v/>
      </c>
      <c r="H119" s="172"/>
      <c r="I119" s="82"/>
      <c r="J119" s="120" t="str">
        <f>IF('1-3'!F118="","",'1-3'!F118)</f>
        <v/>
      </c>
    </row>
    <row r="120" spans="1:10" ht="15" customHeight="1" thickBot="1" x14ac:dyDescent="0.2">
      <c r="D120" s="77"/>
      <c r="E120" s="77"/>
      <c r="F120" s="78"/>
    </row>
    <row r="121" spans="1:10" ht="15" customHeight="1" x14ac:dyDescent="0.15">
      <c r="D121" s="84" t="s">
        <v>209</v>
      </c>
      <c r="E121" s="175">
        <f>SUM(E5:E119)</f>
        <v>205450</v>
      </c>
      <c r="F121" s="114" t="s">
        <v>235</v>
      </c>
      <c r="G121" s="153">
        <f>SUM(F5:F119)</f>
        <v>259600</v>
      </c>
      <c r="H121" s="116" t="s">
        <v>147</v>
      </c>
      <c r="I121" s="153">
        <f>I2</f>
        <v>0</v>
      </c>
    </row>
    <row r="122" spans="1:10" ht="15" customHeight="1" x14ac:dyDescent="0.15">
      <c r="D122" s="84" t="s">
        <v>210</v>
      </c>
      <c r="E122" s="176">
        <f>SUMIF($G$5:$G$119,"◎",$E$5:$E$119)</f>
        <v>11000</v>
      </c>
      <c r="F122" s="115" t="s">
        <v>210</v>
      </c>
      <c r="G122" s="154">
        <f>'1-3'!F121</f>
        <v>11000</v>
      </c>
      <c r="H122" s="117" t="s">
        <v>142</v>
      </c>
      <c r="I122" s="154">
        <f>SUMIF($I$5:$I$119,"◎",$H$5:$H$119)</f>
        <v>0</v>
      </c>
    </row>
    <row r="123" spans="1:10" ht="30" customHeight="1" thickBot="1" x14ac:dyDescent="0.2">
      <c r="D123" s="442" t="s">
        <v>243</v>
      </c>
      <c r="E123" s="528">
        <f>E121-E122</f>
        <v>194450</v>
      </c>
      <c r="F123" s="443" t="s">
        <v>242</v>
      </c>
      <c r="G123" s="529">
        <f>G121-G122</f>
        <v>248600</v>
      </c>
      <c r="H123" s="42" t="s">
        <v>146</v>
      </c>
      <c r="I123" s="155">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B27" sqref="B27:L27"/>
      <selection pane="topRight" activeCell="B27" sqref="B27:L27"/>
      <selection pane="bottomLeft" activeCell="B27" sqref="B27:L27"/>
      <selection pane="bottomRight" activeCell="G10" sqref="G10"/>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257</v>
      </c>
    </row>
    <row r="2" spans="1:13" ht="15" customHeight="1" thickBot="1" x14ac:dyDescent="0.2">
      <c r="A2" s="43"/>
      <c r="B2" s="43"/>
      <c r="C2" s="43"/>
      <c r="D2" s="69"/>
      <c r="E2" s="13"/>
      <c r="F2" s="13"/>
      <c r="G2" s="13"/>
      <c r="H2" s="13"/>
      <c r="I2" s="13"/>
      <c r="J2" s="13"/>
      <c r="K2" s="26"/>
      <c r="L2" s="25"/>
    </row>
    <row r="3" spans="1:13" ht="24" customHeight="1" x14ac:dyDescent="0.15">
      <c r="A3" s="382" t="s">
        <v>119</v>
      </c>
      <c r="B3" s="253" t="s">
        <v>120</v>
      </c>
      <c r="C3" s="57" t="s">
        <v>122</v>
      </c>
      <c r="D3" s="93" t="s">
        <v>123</v>
      </c>
      <c r="E3" s="93" t="s">
        <v>0</v>
      </c>
      <c r="F3" s="93" t="s">
        <v>151</v>
      </c>
      <c r="G3" s="93" t="s">
        <v>87</v>
      </c>
      <c r="H3" s="423" t="s">
        <v>194</v>
      </c>
      <c r="I3" s="93" t="s">
        <v>88</v>
      </c>
      <c r="J3" s="93" t="s">
        <v>89</v>
      </c>
      <c r="K3" s="183" t="s">
        <v>97</v>
      </c>
      <c r="L3" s="249" t="s">
        <v>90</v>
      </c>
      <c r="M3" s="28" t="s">
        <v>92</v>
      </c>
    </row>
    <row r="4" spans="1:13" ht="13.5" customHeight="1" x14ac:dyDescent="0.15">
      <c r="A4" s="306">
        <v>3</v>
      </c>
      <c r="B4" s="307" t="s">
        <v>388</v>
      </c>
      <c r="C4" s="551" t="s">
        <v>332</v>
      </c>
      <c r="D4" s="198">
        <v>301</v>
      </c>
      <c r="E4" s="199" t="s">
        <v>86</v>
      </c>
      <c r="F4" s="555" t="s">
        <v>384</v>
      </c>
      <c r="G4" s="201">
        <v>228536</v>
      </c>
      <c r="H4" s="202">
        <v>1</v>
      </c>
      <c r="I4" s="202">
        <v>1</v>
      </c>
      <c r="J4" s="203">
        <f>G4*H4*I4</f>
        <v>228536</v>
      </c>
      <c r="K4" s="204"/>
      <c r="L4" s="205" t="s">
        <v>390</v>
      </c>
      <c r="M4" s="28" t="str">
        <f t="shared" ref="M4:M67" si="0">IF(K4="◎",J4,"")</f>
        <v/>
      </c>
    </row>
    <row r="5" spans="1:13" x14ac:dyDescent="0.15">
      <c r="A5" s="196">
        <v>19</v>
      </c>
      <c r="B5" s="197" t="s">
        <v>388</v>
      </c>
      <c r="C5" s="562" t="s">
        <v>332</v>
      </c>
      <c r="D5" s="209">
        <v>302</v>
      </c>
      <c r="E5" s="210" t="s">
        <v>81</v>
      </c>
      <c r="F5" s="556" t="s">
        <v>387</v>
      </c>
      <c r="G5" s="212">
        <v>200000</v>
      </c>
      <c r="H5" s="213">
        <v>1</v>
      </c>
      <c r="I5" s="213">
        <v>1</v>
      </c>
      <c r="J5" s="214">
        <f>G5*H5*I5</f>
        <v>200000</v>
      </c>
      <c r="K5" s="215"/>
      <c r="L5" s="216" t="s">
        <v>390</v>
      </c>
      <c r="M5" s="28" t="str">
        <f t="shared" si="0"/>
        <v/>
      </c>
    </row>
    <row r="6" spans="1:13" x14ac:dyDescent="0.15">
      <c r="A6" s="206"/>
      <c r="B6" s="207"/>
      <c r="C6" s="552"/>
      <c r="D6" s="209">
        <v>303</v>
      </c>
      <c r="E6" s="210"/>
      <c r="F6" s="556"/>
      <c r="G6" s="212"/>
      <c r="H6" s="213"/>
      <c r="I6" s="213"/>
      <c r="J6" s="214">
        <f t="shared" ref="J6:J69" si="1">G6*H6*I6</f>
        <v>0</v>
      </c>
      <c r="K6" s="215"/>
      <c r="L6" s="216"/>
      <c r="M6" s="28" t="str">
        <f t="shared" si="0"/>
        <v/>
      </c>
    </row>
    <row r="7" spans="1:13" ht="19.5" x14ac:dyDescent="0.15">
      <c r="A7" s="206">
        <v>9</v>
      </c>
      <c r="B7" s="207" t="s">
        <v>389</v>
      </c>
      <c r="C7" s="552" t="s">
        <v>383</v>
      </c>
      <c r="D7" s="209">
        <v>304</v>
      </c>
      <c r="E7" s="210" t="s">
        <v>105</v>
      </c>
      <c r="F7" s="556" t="s">
        <v>408</v>
      </c>
      <c r="G7" s="563">
        <v>0</v>
      </c>
      <c r="H7" s="213">
        <v>1</v>
      </c>
      <c r="I7" s="213">
        <v>1</v>
      </c>
      <c r="J7" s="214">
        <f t="shared" si="1"/>
        <v>0</v>
      </c>
      <c r="K7" s="215"/>
      <c r="L7" s="216" t="s">
        <v>398</v>
      </c>
      <c r="M7" s="28" t="str">
        <f t="shared" si="0"/>
        <v/>
      </c>
    </row>
    <row r="8" spans="1:13" x14ac:dyDescent="0.15">
      <c r="A8" s="196"/>
      <c r="B8" s="197"/>
      <c r="C8" s="562"/>
      <c r="D8" s="209">
        <v>305</v>
      </c>
      <c r="E8" s="210"/>
      <c r="F8" s="556"/>
      <c r="G8" s="212"/>
      <c r="H8" s="213"/>
      <c r="I8" s="213"/>
      <c r="J8" s="214">
        <f t="shared" si="1"/>
        <v>0</v>
      </c>
      <c r="K8" s="215"/>
      <c r="L8" s="216"/>
      <c r="M8" s="28" t="str">
        <f t="shared" si="0"/>
        <v/>
      </c>
    </row>
    <row r="9" spans="1:13" x14ac:dyDescent="0.15">
      <c r="A9" s="206"/>
      <c r="B9" s="207"/>
      <c r="C9" s="552"/>
      <c r="D9" s="209">
        <v>306</v>
      </c>
      <c r="E9" s="211"/>
      <c r="F9" s="556"/>
      <c r="G9" s="212"/>
      <c r="H9" s="213"/>
      <c r="I9" s="213"/>
      <c r="J9" s="214">
        <f t="shared" si="1"/>
        <v>0</v>
      </c>
      <c r="K9" s="215"/>
      <c r="L9" s="216"/>
      <c r="M9" s="28" t="str">
        <f t="shared" si="0"/>
        <v/>
      </c>
    </row>
    <row r="10" spans="1:13" x14ac:dyDescent="0.15">
      <c r="A10" s="206"/>
      <c r="B10" s="207"/>
      <c r="C10" s="552"/>
      <c r="D10" s="209">
        <v>307</v>
      </c>
      <c r="E10" s="211"/>
      <c r="F10" s="557"/>
      <c r="G10" s="219"/>
      <c r="H10" s="220"/>
      <c r="I10" s="220"/>
      <c r="J10" s="214">
        <f t="shared" si="1"/>
        <v>0</v>
      </c>
      <c r="K10" s="215"/>
      <c r="L10" s="216"/>
      <c r="M10" s="28" t="str">
        <f t="shared" si="0"/>
        <v/>
      </c>
    </row>
    <row r="11" spans="1:13" ht="13.5" customHeight="1" x14ac:dyDescent="0.15">
      <c r="A11" s="206"/>
      <c r="B11" s="207"/>
      <c r="C11" s="552"/>
      <c r="D11" s="209">
        <v>308</v>
      </c>
      <c r="E11" s="211"/>
      <c r="F11" s="561"/>
      <c r="G11" s="223"/>
      <c r="H11" s="224"/>
      <c r="I11" s="224"/>
      <c r="J11" s="214">
        <f t="shared" si="1"/>
        <v>0</v>
      </c>
      <c r="K11" s="221"/>
      <c r="L11" s="222"/>
      <c r="M11" s="28" t="str">
        <f t="shared" si="0"/>
        <v/>
      </c>
    </row>
    <row r="12" spans="1:13" x14ac:dyDescent="0.15">
      <c r="A12" s="206"/>
      <c r="B12" s="207"/>
      <c r="C12" s="552"/>
      <c r="D12" s="209">
        <v>309</v>
      </c>
      <c r="E12" s="210"/>
      <c r="F12" s="561"/>
      <c r="G12" s="223"/>
      <c r="H12" s="224"/>
      <c r="I12" s="224"/>
      <c r="J12" s="214">
        <f t="shared" si="1"/>
        <v>0</v>
      </c>
      <c r="K12" s="225"/>
      <c r="L12" s="226"/>
      <c r="M12" s="28" t="str">
        <f t="shared" si="0"/>
        <v/>
      </c>
    </row>
    <row r="13" spans="1:13" x14ac:dyDescent="0.15">
      <c r="A13" s="206"/>
      <c r="B13" s="207"/>
      <c r="C13" s="552"/>
      <c r="D13" s="209">
        <v>310</v>
      </c>
      <c r="E13" s="211"/>
      <c r="F13" s="552"/>
      <c r="G13" s="212"/>
      <c r="H13" s="213"/>
      <c r="I13" s="213"/>
      <c r="J13" s="214">
        <f t="shared" si="1"/>
        <v>0</v>
      </c>
      <c r="K13" s="215"/>
      <c r="L13" s="216"/>
      <c r="M13" s="28" t="str">
        <f t="shared" si="0"/>
        <v/>
      </c>
    </row>
    <row r="14" spans="1:13" ht="13.5" customHeight="1" x14ac:dyDescent="0.15">
      <c r="A14" s="206"/>
      <c r="B14" s="207"/>
      <c r="C14" s="552"/>
      <c r="D14" s="209">
        <v>311</v>
      </c>
      <c r="E14" s="211"/>
      <c r="F14" s="559"/>
      <c r="G14" s="230"/>
      <c r="H14" s="213"/>
      <c r="I14" s="213"/>
      <c r="J14" s="214">
        <f t="shared" si="1"/>
        <v>0</v>
      </c>
      <c r="K14" s="228"/>
      <c r="L14" s="216"/>
      <c r="M14" s="28" t="str">
        <f t="shared" si="0"/>
        <v/>
      </c>
    </row>
    <row r="15" spans="1:13" x14ac:dyDescent="0.15">
      <c r="A15" s="206"/>
      <c r="B15" s="207"/>
      <c r="C15" s="552"/>
      <c r="D15" s="209">
        <v>312</v>
      </c>
      <c r="E15" s="211"/>
      <c r="F15" s="556"/>
      <c r="G15" s="212"/>
      <c r="H15" s="231"/>
      <c r="I15" s="231"/>
      <c r="J15" s="214">
        <f t="shared" si="1"/>
        <v>0</v>
      </c>
      <c r="K15" s="232"/>
      <c r="L15" s="233"/>
      <c r="M15" s="28" t="str">
        <f t="shared" si="0"/>
        <v/>
      </c>
    </row>
    <row r="16" spans="1:13" x14ac:dyDescent="0.15">
      <c r="A16" s="206"/>
      <c r="B16" s="207"/>
      <c r="C16" s="552"/>
      <c r="D16" s="209">
        <v>313</v>
      </c>
      <c r="E16" s="211"/>
      <c r="F16" s="556"/>
      <c r="G16" s="212"/>
      <c r="H16" s="213"/>
      <c r="I16" s="213"/>
      <c r="J16" s="214">
        <f t="shared" si="1"/>
        <v>0</v>
      </c>
      <c r="K16" s="215"/>
      <c r="L16" s="216"/>
      <c r="M16" s="28" t="str">
        <f t="shared" si="0"/>
        <v/>
      </c>
    </row>
    <row r="17" spans="1:13" x14ac:dyDescent="0.15">
      <c r="A17" s="206"/>
      <c r="B17" s="207"/>
      <c r="C17" s="552"/>
      <c r="D17" s="209">
        <v>314</v>
      </c>
      <c r="E17" s="211"/>
      <c r="F17" s="556"/>
      <c r="G17" s="212"/>
      <c r="H17" s="213"/>
      <c r="I17" s="213"/>
      <c r="J17" s="214">
        <f t="shared" si="1"/>
        <v>0</v>
      </c>
      <c r="K17" s="215"/>
      <c r="L17" s="216"/>
      <c r="M17" s="28" t="str">
        <f t="shared" si="0"/>
        <v/>
      </c>
    </row>
    <row r="18" spans="1:13" x14ac:dyDescent="0.15">
      <c r="A18" s="206"/>
      <c r="B18" s="207"/>
      <c r="C18" s="552"/>
      <c r="D18" s="209">
        <v>315</v>
      </c>
      <c r="E18" s="211"/>
      <c r="F18" s="556"/>
      <c r="G18" s="212"/>
      <c r="H18" s="213"/>
      <c r="I18" s="213"/>
      <c r="J18" s="214">
        <f t="shared" si="1"/>
        <v>0</v>
      </c>
      <c r="K18" s="215"/>
      <c r="L18" s="216"/>
      <c r="M18" s="28" t="str">
        <f t="shared" si="0"/>
        <v/>
      </c>
    </row>
    <row r="19" spans="1:13" x14ac:dyDescent="0.15">
      <c r="A19" s="206"/>
      <c r="B19" s="207"/>
      <c r="C19" s="552"/>
      <c r="D19" s="209">
        <v>316</v>
      </c>
      <c r="E19" s="211"/>
      <c r="F19" s="556"/>
      <c r="G19" s="212"/>
      <c r="H19" s="213"/>
      <c r="I19" s="213"/>
      <c r="J19" s="214">
        <f t="shared" si="1"/>
        <v>0</v>
      </c>
      <c r="K19" s="215"/>
      <c r="L19" s="216"/>
      <c r="M19" s="28" t="str">
        <f t="shared" si="0"/>
        <v/>
      </c>
    </row>
    <row r="20" spans="1:13" x14ac:dyDescent="0.15">
      <c r="A20" s="206"/>
      <c r="B20" s="207"/>
      <c r="C20" s="552"/>
      <c r="D20" s="209">
        <v>317</v>
      </c>
      <c r="E20" s="211"/>
      <c r="F20" s="556"/>
      <c r="G20" s="212"/>
      <c r="H20" s="213"/>
      <c r="I20" s="213"/>
      <c r="J20" s="214">
        <f t="shared" si="1"/>
        <v>0</v>
      </c>
      <c r="K20" s="215"/>
      <c r="L20" s="216"/>
      <c r="M20" s="28" t="str">
        <f t="shared" si="0"/>
        <v/>
      </c>
    </row>
    <row r="21" spans="1:13" x14ac:dyDescent="0.15">
      <c r="A21" s="206"/>
      <c r="B21" s="207"/>
      <c r="C21" s="552"/>
      <c r="D21" s="209">
        <v>318</v>
      </c>
      <c r="E21" s="211"/>
      <c r="F21" s="556"/>
      <c r="G21" s="212"/>
      <c r="H21" s="213"/>
      <c r="I21" s="213"/>
      <c r="J21" s="214">
        <f t="shared" si="1"/>
        <v>0</v>
      </c>
      <c r="K21" s="215"/>
      <c r="L21" s="216"/>
      <c r="M21" s="28" t="str">
        <f t="shared" si="0"/>
        <v/>
      </c>
    </row>
    <row r="22" spans="1:13" x14ac:dyDescent="0.15">
      <c r="A22" s="206"/>
      <c r="B22" s="207"/>
      <c r="C22" s="552"/>
      <c r="D22" s="209">
        <v>319</v>
      </c>
      <c r="E22" s="211"/>
      <c r="F22" s="556"/>
      <c r="G22" s="212"/>
      <c r="H22" s="213"/>
      <c r="I22" s="213"/>
      <c r="J22" s="214">
        <f t="shared" si="1"/>
        <v>0</v>
      </c>
      <c r="K22" s="215"/>
      <c r="L22" s="216"/>
      <c r="M22" s="28" t="str">
        <f t="shared" si="0"/>
        <v/>
      </c>
    </row>
    <row r="23" spans="1:13" x14ac:dyDescent="0.15">
      <c r="A23" s="206"/>
      <c r="B23" s="207"/>
      <c r="C23" s="552"/>
      <c r="D23" s="209">
        <v>320</v>
      </c>
      <c r="E23" s="211"/>
      <c r="F23" s="556"/>
      <c r="G23" s="212"/>
      <c r="H23" s="213"/>
      <c r="I23" s="213"/>
      <c r="J23" s="214">
        <f t="shared" si="1"/>
        <v>0</v>
      </c>
      <c r="K23" s="215"/>
      <c r="L23" s="216"/>
      <c r="M23" s="28" t="str">
        <f t="shared" si="0"/>
        <v/>
      </c>
    </row>
    <row r="24" spans="1:13" x14ac:dyDescent="0.15">
      <c r="A24" s="206"/>
      <c r="B24" s="234"/>
      <c r="C24" s="552"/>
      <c r="D24" s="209">
        <v>321</v>
      </c>
      <c r="E24" s="210"/>
      <c r="F24" s="556"/>
      <c r="G24" s="212"/>
      <c r="H24" s="213"/>
      <c r="I24" s="213"/>
      <c r="J24" s="214">
        <f t="shared" si="1"/>
        <v>0</v>
      </c>
      <c r="K24" s="215"/>
      <c r="L24" s="216"/>
      <c r="M24" s="28" t="str">
        <f t="shared" si="0"/>
        <v/>
      </c>
    </row>
    <row r="25" spans="1:13" x14ac:dyDescent="0.15">
      <c r="A25" s="206"/>
      <c r="B25" s="234"/>
      <c r="C25" s="552"/>
      <c r="D25" s="209">
        <v>322</v>
      </c>
      <c r="E25" s="210"/>
      <c r="F25" s="556"/>
      <c r="G25" s="212"/>
      <c r="H25" s="213"/>
      <c r="I25" s="213"/>
      <c r="J25" s="214">
        <f t="shared" si="1"/>
        <v>0</v>
      </c>
      <c r="K25" s="215"/>
      <c r="L25" s="216"/>
      <c r="M25" s="28" t="str">
        <f t="shared" si="0"/>
        <v/>
      </c>
    </row>
    <row r="26" spans="1:13" x14ac:dyDescent="0.15">
      <c r="A26" s="206"/>
      <c r="B26" s="234"/>
      <c r="C26" s="552"/>
      <c r="D26" s="209">
        <v>323</v>
      </c>
      <c r="E26" s="210"/>
      <c r="F26" s="556"/>
      <c r="G26" s="212"/>
      <c r="H26" s="213"/>
      <c r="I26" s="213"/>
      <c r="J26" s="214">
        <f t="shared" si="1"/>
        <v>0</v>
      </c>
      <c r="K26" s="215"/>
      <c r="L26" s="216"/>
      <c r="M26" s="28" t="str">
        <f t="shared" si="0"/>
        <v/>
      </c>
    </row>
    <row r="27" spans="1:13" x14ac:dyDescent="0.15">
      <c r="A27" s="206"/>
      <c r="B27" s="234"/>
      <c r="C27" s="552"/>
      <c r="D27" s="209">
        <v>324</v>
      </c>
      <c r="E27" s="210"/>
      <c r="F27" s="556"/>
      <c r="G27" s="212"/>
      <c r="H27" s="213"/>
      <c r="I27" s="213"/>
      <c r="J27" s="214">
        <f t="shared" si="1"/>
        <v>0</v>
      </c>
      <c r="K27" s="215"/>
      <c r="L27" s="216"/>
      <c r="M27" s="28" t="str">
        <f t="shared" si="0"/>
        <v/>
      </c>
    </row>
    <row r="28" spans="1:13" x14ac:dyDescent="0.15">
      <c r="A28" s="206"/>
      <c r="B28" s="234"/>
      <c r="C28" s="552"/>
      <c r="D28" s="209">
        <v>325</v>
      </c>
      <c r="E28" s="210"/>
      <c r="F28" s="556"/>
      <c r="G28" s="212"/>
      <c r="H28" s="213"/>
      <c r="I28" s="213"/>
      <c r="J28" s="214">
        <f t="shared" si="1"/>
        <v>0</v>
      </c>
      <c r="K28" s="215"/>
      <c r="L28" s="216"/>
      <c r="M28" s="28" t="str">
        <f t="shared" si="0"/>
        <v/>
      </c>
    </row>
    <row r="29" spans="1:13" x14ac:dyDescent="0.15">
      <c r="A29" s="206"/>
      <c r="B29" s="234"/>
      <c r="C29" s="552"/>
      <c r="D29" s="209">
        <v>326</v>
      </c>
      <c r="E29" s="210"/>
      <c r="F29" s="556"/>
      <c r="G29" s="212"/>
      <c r="H29" s="213"/>
      <c r="I29" s="213"/>
      <c r="J29" s="214">
        <f t="shared" si="1"/>
        <v>0</v>
      </c>
      <c r="K29" s="215"/>
      <c r="L29" s="216"/>
      <c r="M29" s="28" t="str">
        <f t="shared" si="0"/>
        <v/>
      </c>
    </row>
    <row r="30" spans="1:13" x14ac:dyDescent="0.15">
      <c r="A30" s="206"/>
      <c r="B30" s="234"/>
      <c r="C30" s="552"/>
      <c r="D30" s="209">
        <v>327</v>
      </c>
      <c r="E30" s="210"/>
      <c r="F30" s="556"/>
      <c r="G30" s="212"/>
      <c r="H30" s="213"/>
      <c r="I30" s="213"/>
      <c r="J30" s="214">
        <f t="shared" si="1"/>
        <v>0</v>
      </c>
      <c r="K30" s="215"/>
      <c r="L30" s="216"/>
      <c r="M30" s="28" t="str">
        <f t="shared" si="0"/>
        <v/>
      </c>
    </row>
    <row r="31" spans="1:13" x14ac:dyDescent="0.15">
      <c r="A31" s="206"/>
      <c r="B31" s="234"/>
      <c r="C31" s="552"/>
      <c r="D31" s="209">
        <v>328</v>
      </c>
      <c r="E31" s="210"/>
      <c r="F31" s="556"/>
      <c r="G31" s="212"/>
      <c r="H31" s="213"/>
      <c r="I31" s="213"/>
      <c r="J31" s="214">
        <f t="shared" si="1"/>
        <v>0</v>
      </c>
      <c r="K31" s="215"/>
      <c r="L31" s="216"/>
      <c r="M31" s="28" t="str">
        <f t="shared" si="0"/>
        <v/>
      </c>
    </row>
    <row r="32" spans="1:13" x14ac:dyDescent="0.15">
      <c r="A32" s="206"/>
      <c r="B32" s="234"/>
      <c r="C32" s="552"/>
      <c r="D32" s="209">
        <v>329</v>
      </c>
      <c r="E32" s="210"/>
      <c r="F32" s="556"/>
      <c r="G32" s="212"/>
      <c r="H32" s="213"/>
      <c r="I32" s="213"/>
      <c r="J32" s="214">
        <f t="shared" si="1"/>
        <v>0</v>
      </c>
      <c r="K32" s="215"/>
      <c r="L32" s="216"/>
      <c r="M32" s="28" t="str">
        <f t="shared" si="0"/>
        <v/>
      </c>
    </row>
    <row r="33" spans="1:13" x14ac:dyDescent="0.15">
      <c r="A33" s="206"/>
      <c r="B33" s="234"/>
      <c r="C33" s="552"/>
      <c r="D33" s="209">
        <v>330</v>
      </c>
      <c r="E33" s="211"/>
      <c r="F33" s="556"/>
      <c r="G33" s="212"/>
      <c r="H33" s="213"/>
      <c r="I33" s="213"/>
      <c r="J33" s="214">
        <f t="shared" si="1"/>
        <v>0</v>
      </c>
      <c r="K33" s="215"/>
      <c r="L33" s="216"/>
      <c r="M33" s="28" t="str">
        <f t="shared" si="0"/>
        <v/>
      </c>
    </row>
    <row r="34" spans="1:13" x14ac:dyDescent="0.15">
      <c r="A34" s="206"/>
      <c r="B34" s="234"/>
      <c r="C34" s="552"/>
      <c r="D34" s="209">
        <v>331</v>
      </c>
      <c r="E34" s="211"/>
      <c r="F34" s="556"/>
      <c r="G34" s="212"/>
      <c r="H34" s="213"/>
      <c r="I34" s="213"/>
      <c r="J34" s="214">
        <f t="shared" si="1"/>
        <v>0</v>
      </c>
      <c r="K34" s="215"/>
      <c r="L34" s="216"/>
      <c r="M34" s="28" t="str">
        <f t="shared" si="0"/>
        <v/>
      </c>
    </row>
    <row r="35" spans="1:13" x14ac:dyDescent="0.15">
      <c r="A35" s="206"/>
      <c r="B35" s="234"/>
      <c r="C35" s="552"/>
      <c r="D35" s="209">
        <v>332</v>
      </c>
      <c r="E35" s="211"/>
      <c r="F35" s="556"/>
      <c r="G35" s="212"/>
      <c r="H35" s="213"/>
      <c r="I35" s="213"/>
      <c r="J35" s="214">
        <f t="shared" si="1"/>
        <v>0</v>
      </c>
      <c r="K35" s="215"/>
      <c r="L35" s="216"/>
      <c r="M35" s="28" t="str">
        <f t="shared" si="0"/>
        <v/>
      </c>
    </row>
    <row r="36" spans="1:13" x14ac:dyDescent="0.15">
      <c r="A36" s="206"/>
      <c r="B36" s="234"/>
      <c r="C36" s="552"/>
      <c r="D36" s="209">
        <v>333</v>
      </c>
      <c r="E36" s="211"/>
      <c r="F36" s="556"/>
      <c r="G36" s="212"/>
      <c r="H36" s="213"/>
      <c r="I36" s="213"/>
      <c r="J36" s="214">
        <f t="shared" si="1"/>
        <v>0</v>
      </c>
      <c r="K36" s="215"/>
      <c r="L36" s="216"/>
      <c r="M36" s="28" t="str">
        <f t="shared" si="0"/>
        <v/>
      </c>
    </row>
    <row r="37" spans="1:13" x14ac:dyDescent="0.15">
      <c r="A37" s="206"/>
      <c r="B37" s="234"/>
      <c r="C37" s="552"/>
      <c r="D37" s="209">
        <v>334</v>
      </c>
      <c r="E37" s="211"/>
      <c r="F37" s="556"/>
      <c r="G37" s="212"/>
      <c r="H37" s="213"/>
      <c r="I37" s="213"/>
      <c r="J37" s="214">
        <f t="shared" si="1"/>
        <v>0</v>
      </c>
      <c r="K37" s="215"/>
      <c r="L37" s="216"/>
      <c r="M37" s="28" t="str">
        <f t="shared" si="0"/>
        <v/>
      </c>
    </row>
    <row r="38" spans="1:13" x14ac:dyDescent="0.15">
      <c r="A38" s="206"/>
      <c r="B38" s="234"/>
      <c r="C38" s="552"/>
      <c r="D38" s="209">
        <v>335</v>
      </c>
      <c r="E38" s="211"/>
      <c r="F38" s="556"/>
      <c r="G38" s="212"/>
      <c r="H38" s="213"/>
      <c r="I38" s="213"/>
      <c r="J38" s="214">
        <f t="shared" si="1"/>
        <v>0</v>
      </c>
      <c r="K38" s="215"/>
      <c r="L38" s="216"/>
      <c r="M38" s="28" t="str">
        <f t="shared" si="0"/>
        <v/>
      </c>
    </row>
    <row r="39" spans="1:13" x14ac:dyDescent="0.15">
      <c r="A39" s="206"/>
      <c r="B39" s="234"/>
      <c r="C39" s="552"/>
      <c r="D39" s="209">
        <v>336</v>
      </c>
      <c r="E39" s="211"/>
      <c r="F39" s="556"/>
      <c r="G39" s="212"/>
      <c r="H39" s="213"/>
      <c r="I39" s="213"/>
      <c r="J39" s="214">
        <f t="shared" si="1"/>
        <v>0</v>
      </c>
      <c r="K39" s="215"/>
      <c r="L39" s="216"/>
      <c r="M39" s="28" t="str">
        <f t="shared" si="0"/>
        <v/>
      </c>
    </row>
    <row r="40" spans="1:13" x14ac:dyDescent="0.15">
      <c r="A40" s="206"/>
      <c r="B40" s="234"/>
      <c r="C40" s="552"/>
      <c r="D40" s="209">
        <v>337</v>
      </c>
      <c r="E40" s="211"/>
      <c r="F40" s="556"/>
      <c r="G40" s="212"/>
      <c r="H40" s="213"/>
      <c r="I40" s="213"/>
      <c r="J40" s="214">
        <f t="shared" si="1"/>
        <v>0</v>
      </c>
      <c r="K40" s="215"/>
      <c r="L40" s="216"/>
      <c r="M40" s="28" t="str">
        <f t="shared" si="0"/>
        <v/>
      </c>
    </row>
    <row r="41" spans="1:13" x14ac:dyDescent="0.15">
      <c r="A41" s="206"/>
      <c r="B41" s="234"/>
      <c r="C41" s="552"/>
      <c r="D41" s="209">
        <v>338</v>
      </c>
      <c r="E41" s="211"/>
      <c r="F41" s="556"/>
      <c r="G41" s="212"/>
      <c r="H41" s="213"/>
      <c r="I41" s="213"/>
      <c r="J41" s="214">
        <f t="shared" si="1"/>
        <v>0</v>
      </c>
      <c r="K41" s="215"/>
      <c r="L41" s="216"/>
      <c r="M41" s="28" t="str">
        <f t="shared" si="0"/>
        <v/>
      </c>
    </row>
    <row r="42" spans="1:13" x14ac:dyDescent="0.15">
      <c r="A42" s="206"/>
      <c r="B42" s="234"/>
      <c r="C42" s="552"/>
      <c r="D42" s="209">
        <v>339</v>
      </c>
      <c r="E42" s="211"/>
      <c r="F42" s="556"/>
      <c r="G42" s="212"/>
      <c r="H42" s="213"/>
      <c r="I42" s="213"/>
      <c r="J42" s="214">
        <f t="shared" si="1"/>
        <v>0</v>
      </c>
      <c r="K42" s="215"/>
      <c r="L42" s="216"/>
      <c r="M42" s="28" t="str">
        <f t="shared" si="0"/>
        <v/>
      </c>
    </row>
    <row r="43" spans="1:13" x14ac:dyDescent="0.15">
      <c r="A43" s="206"/>
      <c r="B43" s="234"/>
      <c r="C43" s="552"/>
      <c r="D43" s="209">
        <v>340</v>
      </c>
      <c r="E43" s="211"/>
      <c r="F43" s="556"/>
      <c r="G43" s="212"/>
      <c r="H43" s="213"/>
      <c r="I43" s="213"/>
      <c r="J43" s="214">
        <f t="shared" si="1"/>
        <v>0</v>
      </c>
      <c r="K43" s="215"/>
      <c r="L43" s="216"/>
      <c r="M43" s="28" t="str">
        <f t="shared" si="0"/>
        <v/>
      </c>
    </row>
    <row r="44" spans="1:13" x14ac:dyDescent="0.15">
      <c r="A44" s="206"/>
      <c r="B44" s="207"/>
      <c r="C44" s="552"/>
      <c r="D44" s="209">
        <v>341</v>
      </c>
      <c r="E44" s="218"/>
      <c r="F44" s="559"/>
      <c r="G44" s="230"/>
      <c r="H44" s="231"/>
      <c r="I44" s="231"/>
      <c r="J44" s="214">
        <f t="shared" si="1"/>
        <v>0</v>
      </c>
      <c r="K44" s="232"/>
      <c r="L44" s="233"/>
      <c r="M44" s="28" t="str">
        <f t="shared" si="0"/>
        <v/>
      </c>
    </row>
    <row r="45" spans="1:13" x14ac:dyDescent="0.15">
      <c r="A45" s="206"/>
      <c r="B45" s="207"/>
      <c r="C45" s="552"/>
      <c r="D45" s="209">
        <v>342</v>
      </c>
      <c r="E45" s="210"/>
      <c r="F45" s="556"/>
      <c r="G45" s="212"/>
      <c r="H45" s="213"/>
      <c r="I45" s="213"/>
      <c r="J45" s="214">
        <f t="shared" si="1"/>
        <v>0</v>
      </c>
      <c r="K45" s="215"/>
      <c r="L45" s="216"/>
      <c r="M45" s="28" t="str">
        <f t="shared" si="0"/>
        <v/>
      </c>
    </row>
    <row r="46" spans="1:13" x14ac:dyDescent="0.15">
      <c r="A46" s="206"/>
      <c r="B46" s="207"/>
      <c r="C46" s="552"/>
      <c r="D46" s="209">
        <v>343</v>
      </c>
      <c r="E46" s="210"/>
      <c r="F46" s="556"/>
      <c r="G46" s="212"/>
      <c r="H46" s="213"/>
      <c r="I46" s="213"/>
      <c r="J46" s="214">
        <f t="shared" si="1"/>
        <v>0</v>
      </c>
      <c r="K46" s="215"/>
      <c r="L46" s="216"/>
      <c r="M46" s="28" t="str">
        <f t="shared" si="0"/>
        <v/>
      </c>
    </row>
    <row r="47" spans="1:13" x14ac:dyDescent="0.15">
      <c r="A47" s="206"/>
      <c r="B47" s="207"/>
      <c r="C47" s="552"/>
      <c r="D47" s="209">
        <v>344</v>
      </c>
      <c r="E47" s="210"/>
      <c r="F47" s="556"/>
      <c r="G47" s="212"/>
      <c r="H47" s="213"/>
      <c r="I47" s="213"/>
      <c r="J47" s="214">
        <f t="shared" si="1"/>
        <v>0</v>
      </c>
      <c r="K47" s="215"/>
      <c r="L47" s="216"/>
      <c r="M47" s="28" t="str">
        <f t="shared" si="0"/>
        <v/>
      </c>
    </row>
    <row r="48" spans="1:13" x14ac:dyDescent="0.15">
      <c r="A48" s="206"/>
      <c r="B48" s="207"/>
      <c r="C48" s="552"/>
      <c r="D48" s="209">
        <v>345</v>
      </c>
      <c r="E48" s="210"/>
      <c r="F48" s="556"/>
      <c r="G48" s="212"/>
      <c r="H48" s="213"/>
      <c r="I48" s="213"/>
      <c r="J48" s="214">
        <f t="shared" si="1"/>
        <v>0</v>
      </c>
      <c r="K48" s="215"/>
      <c r="L48" s="216"/>
      <c r="M48" s="28" t="str">
        <f t="shared" si="0"/>
        <v/>
      </c>
    </row>
    <row r="49" spans="1:13" x14ac:dyDescent="0.15">
      <c r="A49" s="206"/>
      <c r="B49" s="207"/>
      <c r="C49" s="552"/>
      <c r="D49" s="209">
        <v>346</v>
      </c>
      <c r="E49" s="210"/>
      <c r="F49" s="556"/>
      <c r="G49" s="212"/>
      <c r="H49" s="213"/>
      <c r="I49" s="213"/>
      <c r="J49" s="214">
        <f t="shared" si="1"/>
        <v>0</v>
      </c>
      <c r="K49" s="215"/>
      <c r="L49" s="216"/>
      <c r="M49" s="28" t="str">
        <f t="shared" si="0"/>
        <v/>
      </c>
    </row>
    <row r="50" spans="1:13" x14ac:dyDescent="0.15">
      <c r="A50" s="206"/>
      <c r="B50" s="207"/>
      <c r="C50" s="552"/>
      <c r="D50" s="209">
        <v>347</v>
      </c>
      <c r="E50" s="210"/>
      <c r="F50" s="556"/>
      <c r="G50" s="212"/>
      <c r="H50" s="213"/>
      <c r="I50" s="213"/>
      <c r="J50" s="214">
        <f t="shared" si="1"/>
        <v>0</v>
      </c>
      <c r="K50" s="215"/>
      <c r="L50" s="216"/>
      <c r="M50" s="28" t="str">
        <f t="shared" si="0"/>
        <v/>
      </c>
    </row>
    <row r="51" spans="1:13" x14ac:dyDescent="0.15">
      <c r="A51" s="206"/>
      <c r="B51" s="207"/>
      <c r="C51" s="552"/>
      <c r="D51" s="209">
        <v>348</v>
      </c>
      <c r="E51" s="210"/>
      <c r="F51" s="556"/>
      <c r="G51" s="212"/>
      <c r="H51" s="213"/>
      <c r="I51" s="213"/>
      <c r="J51" s="214">
        <f t="shared" si="1"/>
        <v>0</v>
      </c>
      <c r="K51" s="215"/>
      <c r="L51" s="216"/>
      <c r="M51" s="28" t="str">
        <f t="shared" si="0"/>
        <v/>
      </c>
    </row>
    <row r="52" spans="1:13" x14ac:dyDescent="0.15">
      <c r="A52" s="206"/>
      <c r="B52" s="207"/>
      <c r="C52" s="552"/>
      <c r="D52" s="209">
        <v>349</v>
      </c>
      <c r="E52" s="210"/>
      <c r="F52" s="556"/>
      <c r="G52" s="212"/>
      <c r="H52" s="213"/>
      <c r="I52" s="213"/>
      <c r="J52" s="214">
        <f t="shared" si="1"/>
        <v>0</v>
      </c>
      <c r="K52" s="215"/>
      <c r="L52" s="216"/>
      <c r="M52" s="28" t="str">
        <f t="shared" si="0"/>
        <v/>
      </c>
    </row>
    <row r="53" spans="1:13" x14ac:dyDescent="0.15">
      <c r="A53" s="206"/>
      <c r="B53" s="207"/>
      <c r="C53" s="552"/>
      <c r="D53" s="209">
        <v>350</v>
      </c>
      <c r="E53" s="210"/>
      <c r="F53" s="558"/>
      <c r="G53" s="223"/>
      <c r="H53" s="224"/>
      <c r="I53" s="224"/>
      <c r="J53" s="214">
        <f t="shared" si="1"/>
        <v>0</v>
      </c>
      <c r="K53" s="225"/>
      <c r="L53" s="226"/>
      <c r="M53" s="28" t="str">
        <f t="shared" si="0"/>
        <v/>
      </c>
    </row>
    <row r="54" spans="1:13" x14ac:dyDescent="0.15">
      <c r="A54" s="235"/>
      <c r="B54" s="236"/>
      <c r="C54" s="553"/>
      <c r="D54" s="209">
        <v>351</v>
      </c>
      <c r="E54" s="211"/>
      <c r="F54" s="556"/>
      <c r="G54" s="212"/>
      <c r="H54" s="213"/>
      <c r="I54" s="213"/>
      <c r="J54" s="214">
        <f t="shared" si="1"/>
        <v>0</v>
      </c>
      <c r="K54" s="215"/>
      <c r="L54" s="216"/>
      <c r="M54" s="28" t="str">
        <f t="shared" si="0"/>
        <v/>
      </c>
    </row>
    <row r="55" spans="1:13" x14ac:dyDescent="0.15">
      <c r="A55" s="235"/>
      <c r="B55" s="236"/>
      <c r="C55" s="553"/>
      <c r="D55" s="209">
        <v>352</v>
      </c>
      <c r="E55" s="211"/>
      <c r="F55" s="556"/>
      <c r="G55" s="212"/>
      <c r="H55" s="213"/>
      <c r="I55" s="213"/>
      <c r="J55" s="214">
        <f t="shared" si="1"/>
        <v>0</v>
      </c>
      <c r="K55" s="215"/>
      <c r="L55" s="216"/>
      <c r="M55" s="28" t="str">
        <f t="shared" si="0"/>
        <v/>
      </c>
    </row>
    <row r="56" spans="1:13" x14ac:dyDescent="0.15">
      <c r="A56" s="235"/>
      <c r="B56" s="236"/>
      <c r="C56" s="553"/>
      <c r="D56" s="209">
        <v>353</v>
      </c>
      <c r="E56" s="211"/>
      <c r="F56" s="556"/>
      <c r="G56" s="212"/>
      <c r="H56" s="213"/>
      <c r="I56" s="213"/>
      <c r="J56" s="214">
        <f t="shared" si="1"/>
        <v>0</v>
      </c>
      <c r="K56" s="215"/>
      <c r="L56" s="216"/>
      <c r="M56" s="28" t="str">
        <f t="shared" si="0"/>
        <v/>
      </c>
    </row>
    <row r="57" spans="1:13" x14ac:dyDescent="0.15">
      <c r="A57" s="235"/>
      <c r="B57" s="236"/>
      <c r="C57" s="553"/>
      <c r="D57" s="209">
        <v>354</v>
      </c>
      <c r="E57" s="211"/>
      <c r="F57" s="556"/>
      <c r="G57" s="212"/>
      <c r="H57" s="213"/>
      <c r="I57" s="213"/>
      <c r="J57" s="214">
        <f t="shared" si="1"/>
        <v>0</v>
      </c>
      <c r="K57" s="215"/>
      <c r="L57" s="216"/>
      <c r="M57" s="28" t="str">
        <f t="shared" si="0"/>
        <v/>
      </c>
    </row>
    <row r="58" spans="1:13" x14ac:dyDescent="0.15">
      <c r="A58" s="235"/>
      <c r="B58" s="236"/>
      <c r="C58" s="553"/>
      <c r="D58" s="209">
        <v>355</v>
      </c>
      <c r="E58" s="211"/>
      <c r="F58" s="556"/>
      <c r="G58" s="212"/>
      <c r="H58" s="213"/>
      <c r="I58" s="213"/>
      <c r="J58" s="214">
        <f t="shared" si="1"/>
        <v>0</v>
      </c>
      <c r="K58" s="215"/>
      <c r="L58" s="216"/>
      <c r="M58" s="28" t="str">
        <f t="shared" si="0"/>
        <v/>
      </c>
    </row>
    <row r="59" spans="1:13" x14ac:dyDescent="0.15">
      <c r="A59" s="235"/>
      <c r="B59" s="236"/>
      <c r="C59" s="553"/>
      <c r="D59" s="209">
        <v>356</v>
      </c>
      <c r="E59" s="211"/>
      <c r="F59" s="556"/>
      <c r="G59" s="212"/>
      <c r="H59" s="213"/>
      <c r="I59" s="213"/>
      <c r="J59" s="214">
        <f t="shared" si="1"/>
        <v>0</v>
      </c>
      <c r="K59" s="215"/>
      <c r="L59" s="216"/>
      <c r="M59" s="28" t="str">
        <f t="shared" si="0"/>
        <v/>
      </c>
    </row>
    <row r="60" spans="1:13" x14ac:dyDescent="0.15">
      <c r="A60" s="235"/>
      <c r="B60" s="236"/>
      <c r="C60" s="553"/>
      <c r="D60" s="209">
        <v>357</v>
      </c>
      <c r="E60" s="211"/>
      <c r="F60" s="556"/>
      <c r="G60" s="212"/>
      <c r="H60" s="213"/>
      <c r="I60" s="213"/>
      <c r="J60" s="214">
        <f t="shared" si="1"/>
        <v>0</v>
      </c>
      <c r="K60" s="215"/>
      <c r="L60" s="216"/>
      <c r="M60" s="28" t="str">
        <f t="shared" si="0"/>
        <v/>
      </c>
    </row>
    <row r="61" spans="1:13" x14ac:dyDescent="0.15">
      <c r="A61" s="235"/>
      <c r="B61" s="236"/>
      <c r="C61" s="553"/>
      <c r="D61" s="209">
        <v>358</v>
      </c>
      <c r="E61" s="211"/>
      <c r="F61" s="556"/>
      <c r="G61" s="212"/>
      <c r="H61" s="213"/>
      <c r="I61" s="213"/>
      <c r="J61" s="214">
        <f t="shared" si="1"/>
        <v>0</v>
      </c>
      <c r="K61" s="215"/>
      <c r="L61" s="216"/>
      <c r="M61" s="28" t="str">
        <f t="shared" si="0"/>
        <v/>
      </c>
    </row>
    <row r="62" spans="1:13" x14ac:dyDescent="0.15">
      <c r="A62" s="235"/>
      <c r="B62" s="236"/>
      <c r="C62" s="553"/>
      <c r="D62" s="209">
        <v>359</v>
      </c>
      <c r="E62" s="211"/>
      <c r="F62" s="556"/>
      <c r="G62" s="212"/>
      <c r="H62" s="213"/>
      <c r="I62" s="213"/>
      <c r="J62" s="214">
        <f t="shared" si="1"/>
        <v>0</v>
      </c>
      <c r="K62" s="215"/>
      <c r="L62" s="216"/>
      <c r="M62" s="28" t="str">
        <f t="shared" si="0"/>
        <v/>
      </c>
    </row>
    <row r="63" spans="1:13" x14ac:dyDescent="0.15">
      <c r="A63" s="235"/>
      <c r="B63" s="236"/>
      <c r="C63" s="553"/>
      <c r="D63" s="209">
        <v>360</v>
      </c>
      <c r="E63" s="211"/>
      <c r="F63" s="556"/>
      <c r="G63" s="212"/>
      <c r="H63" s="213"/>
      <c r="I63" s="213"/>
      <c r="J63" s="214">
        <f t="shared" si="1"/>
        <v>0</v>
      </c>
      <c r="K63" s="215"/>
      <c r="L63" s="216"/>
      <c r="M63" s="28" t="str">
        <f t="shared" si="0"/>
        <v/>
      </c>
    </row>
    <row r="64" spans="1:13" x14ac:dyDescent="0.15">
      <c r="A64" s="206"/>
      <c r="B64" s="207"/>
      <c r="C64" s="552"/>
      <c r="D64" s="209">
        <v>361</v>
      </c>
      <c r="E64" s="218"/>
      <c r="F64" s="559"/>
      <c r="G64" s="230"/>
      <c r="H64" s="231"/>
      <c r="I64" s="231"/>
      <c r="J64" s="214">
        <f t="shared" si="1"/>
        <v>0</v>
      </c>
      <c r="K64" s="232"/>
      <c r="L64" s="233"/>
      <c r="M64" s="28" t="str">
        <f t="shared" si="0"/>
        <v/>
      </c>
    </row>
    <row r="65" spans="1:13" x14ac:dyDescent="0.15">
      <c r="A65" s="206"/>
      <c r="B65" s="207"/>
      <c r="C65" s="552"/>
      <c r="D65" s="209">
        <v>362</v>
      </c>
      <c r="E65" s="210"/>
      <c r="F65" s="556"/>
      <c r="G65" s="212"/>
      <c r="H65" s="213"/>
      <c r="I65" s="213"/>
      <c r="J65" s="214">
        <f t="shared" si="1"/>
        <v>0</v>
      </c>
      <c r="K65" s="215"/>
      <c r="L65" s="216"/>
      <c r="M65" s="28" t="str">
        <f t="shared" si="0"/>
        <v/>
      </c>
    </row>
    <row r="66" spans="1:13" x14ac:dyDescent="0.15">
      <c r="A66" s="206"/>
      <c r="B66" s="207"/>
      <c r="C66" s="552"/>
      <c r="D66" s="209">
        <v>363</v>
      </c>
      <c r="E66" s="210"/>
      <c r="F66" s="556"/>
      <c r="G66" s="212"/>
      <c r="H66" s="213"/>
      <c r="I66" s="213"/>
      <c r="J66" s="214">
        <f t="shared" si="1"/>
        <v>0</v>
      </c>
      <c r="K66" s="215"/>
      <c r="L66" s="216"/>
      <c r="M66" s="28" t="str">
        <f t="shared" si="0"/>
        <v/>
      </c>
    </row>
    <row r="67" spans="1:13" x14ac:dyDescent="0.15">
      <c r="A67" s="206"/>
      <c r="B67" s="207"/>
      <c r="C67" s="552"/>
      <c r="D67" s="209">
        <v>364</v>
      </c>
      <c r="E67" s="210"/>
      <c r="F67" s="556"/>
      <c r="G67" s="212"/>
      <c r="H67" s="213"/>
      <c r="I67" s="213"/>
      <c r="J67" s="214">
        <f t="shared" si="1"/>
        <v>0</v>
      </c>
      <c r="K67" s="215"/>
      <c r="L67" s="216"/>
      <c r="M67" s="28" t="str">
        <f t="shared" si="0"/>
        <v/>
      </c>
    </row>
    <row r="68" spans="1:13" x14ac:dyDescent="0.15">
      <c r="A68" s="206"/>
      <c r="B68" s="207"/>
      <c r="C68" s="552"/>
      <c r="D68" s="209">
        <v>365</v>
      </c>
      <c r="E68" s="210"/>
      <c r="F68" s="556"/>
      <c r="G68" s="212"/>
      <c r="H68" s="213"/>
      <c r="I68" s="213"/>
      <c r="J68" s="214">
        <f t="shared" si="1"/>
        <v>0</v>
      </c>
      <c r="K68" s="215"/>
      <c r="L68" s="216"/>
      <c r="M68" s="28" t="str">
        <f t="shared" ref="M68:M102" si="2">IF(K68="◎",J68,"")</f>
        <v/>
      </c>
    </row>
    <row r="69" spans="1:13" x14ac:dyDescent="0.15">
      <c r="A69" s="206"/>
      <c r="B69" s="207"/>
      <c r="C69" s="552"/>
      <c r="D69" s="209">
        <v>366</v>
      </c>
      <c r="E69" s="210"/>
      <c r="F69" s="556"/>
      <c r="G69" s="212"/>
      <c r="H69" s="213"/>
      <c r="I69" s="213"/>
      <c r="J69" s="214">
        <f t="shared" si="1"/>
        <v>0</v>
      </c>
      <c r="K69" s="215"/>
      <c r="L69" s="216"/>
      <c r="M69" s="28" t="str">
        <f t="shared" si="2"/>
        <v/>
      </c>
    </row>
    <row r="70" spans="1:13" x14ac:dyDescent="0.15">
      <c r="A70" s="206"/>
      <c r="B70" s="207"/>
      <c r="C70" s="552"/>
      <c r="D70" s="209">
        <v>367</v>
      </c>
      <c r="E70" s="210"/>
      <c r="F70" s="556"/>
      <c r="G70" s="212"/>
      <c r="H70" s="213"/>
      <c r="I70" s="213"/>
      <c r="J70" s="214">
        <f t="shared" ref="J70:J103" si="3">G70*H70*I70</f>
        <v>0</v>
      </c>
      <c r="K70" s="215"/>
      <c r="L70" s="216"/>
      <c r="M70" s="28" t="str">
        <f t="shared" si="2"/>
        <v/>
      </c>
    </row>
    <row r="71" spans="1:13" x14ac:dyDescent="0.15">
      <c r="A71" s="206"/>
      <c r="B71" s="207"/>
      <c r="C71" s="552"/>
      <c r="D71" s="209">
        <v>368</v>
      </c>
      <c r="E71" s="210"/>
      <c r="F71" s="556"/>
      <c r="G71" s="212"/>
      <c r="H71" s="213"/>
      <c r="I71" s="213"/>
      <c r="J71" s="214">
        <f t="shared" si="3"/>
        <v>0</v>
      </c>
      <c r="K71" s="215"/>
      <c r="L71" s="216"/>
      <c r="M71" s="28" t="str">
        <f t="shared" si="2"/>
        <v/>
      </c>
    </row>
    <row r="72" spans="1:13" x14ac:dyDescent="0.15">
      <c r="A72" s="206"/>
      <c r="B72" s="207"/>
      <c r="C72" s="552"/>
      <c r="D72" s="209">
        <v>369</v>
      </c>
      <c r="E72" s="210"/>
      <c r="F72" s="556"/>
      <c r="G72" s="212"/>
      <c r="H72" s="213"/>
      <c r="I72" s="213"/>
      <c r="J72" s="214">
        <f t="shared" si="3"/>
        <v>0</v>
      </c>
      <c r="K72" s="215"/>
      <c r="L72" s="216"/>
      <c r="M72" s="28" t="str">
        <f t="shared" si="2"/>
        <v/>
      </c>
    </row>
    <row r="73" spans="1:13" x14ac:dyDescent="0.15">
      <c r="A73" s="206"/>
      <c r="B73" s="207"/>
      <c r="C73" s="552"/>
      <c r="D73" s="209">
        <v>370</v>
      </c>
      <c r="E73" s="210"/>
      <c r="F73" s="558"/>
      <c r="G73" s="223"/>
      <c r="H73" s="224"/>
      <c r="I73" s="224"/>
      <c r="J73" s="214">
        <f t="shared" si="3"/>
        <v>0</v>
      </c>
      <c r="K73" s="225"/>
      <c r="L73" s="226"/>
      <c r="M73" s="28" t="str">
        <f t="shared" si="2"/>
        <v/>
      </c>
    </row>
    <row r="74" spans="1:13" x14ac:dyDescent="0.15">
      <c r="A74" s="206"/>
      <c r="B74" s="207"/>
      <c r="C74" s="552"/>
      <c r="D74" s="209">
        <v>371</v>
      </c>
      <c r="E74" s="210"/>
      <c r="F74" s="556"/>
      <c r="G74" s="212"/>
      <c r="H74" s="213"/>
      <c r="I74" s="213"/>
      <c r="J74" s="214">
        <f t="shared" si="3"/>
        <v>0</v>
      </c>
      <c r="K74" s="215"/>
      <c r="L74" s="216"/>
      <c r="M74" s="28" t="str">
        <f t="shared" si="2"/>
        <v/>
      </c>
    </row>
    <row r="75" spans="1:13" x14ac:dyDescent="0.15">
      <c r="A75" s="206"/>
      <c r="B75" s="207"/>
      <c r="C75" s="552"/>
      <c r="D75" s="209">
        <v>372</v>
      </c>
      <c r="E75" s="210"/>
      <c r="F75" s="556"/>
      <c r="G75" s="212"/>
      <c r="H75" s="213"/>
      <c r="I75" s="213"/>
      <c r="J75" s="214">
        <f t="shared" si="3"/>
        <v>0</v>
      </c>
      <c r="K75" s="215"/>
      <c r="L75" s="216"/>
      <c r="M75" s="28" t="str">
        <f t="shared" si="2"/>
        <v/>
      </c>
    </row>
    <row r="76" spans="1:13" x14ac:dyDescent="0.15">
      <c r="A76" s="206"/>
      <c r="B76" s="207"/>
      <c r="C76" s="552"/>
      <c r="D76" s="209">
        <v>373</v>
      </c>
      <c r="E76" s="210"/>
      <c r="F76" s="556"/>
      <c r="G76" s="212"/>
      <c r="H76" s="213"/>
      <c r="I76" s="213"/>
      <c r="J76" s="214">
        <f t="shared" si="3"/>
        <v>0</v>
      </c>
      <c r="K76" s="215"/>
      <c r="L76" s="216"/>
      <c r="M76" s="28" t="str">
        <f t="shared" si="2"/>
        <v/>
      </c>
    </row>
    <row r="77" spans="1:13" x14ac:dyDescent="0.15">
      <c r="A77" s="206"/>
      <c r="B77" s="207"/>
      <c r="C77" s="552"/>
      <c r="D77" s="209">
        <v>374</v>
      </c>
      <c r="E77" s="210"/>
      <c r="F77" s="556"/>
      <c r="G77" s="212"/>
      <c r="H77" s="213"/>
      <c r="I77" s="213"/>
      <c r="J77" s="214">
        <f t="shared" si="3"/>
        <v>0</v>
      </c>
      <c r="K77" s="215"/>
      <c r="L77" s="216"/>
      <c r="M77" s="28" t="str">
        <f t="shared" si="2"/>
        <v/>
      </c>
    </row>
    <row r="78" spans="1:13" x14ac:dyDescent="0.15">
      <c r="A78" s="206"/>
      <c r="B78" s="207"/>
      <c r="C78" s="552"/>
      <c r="D78" s="209">
        <v>375</v>
      </c>
      <c r="E78" s="210"/>
      <c r="F78" s="556"/>
      <c r="G78" s="212"/>
      <c r="H78" s="213"/>
      <c r="I78" s="213"/>
      <c r="J78" s="214">
        <f t="shared" si="3"/>
        <v>0</v>
      </c>
      <c r="K78" s="215"/>
      <c r="L78" s="216"/>
      <c r="M78" s="28" t="str">
        <f t="shared" si="2"/>
        <v/>
      </c>
    </row>
    <row r="79" spans="1:13" x14ac:dyDescent="0.15">
      <c r="A79" s="206"/>
      <c r="B79" s="207"/>
      <c r="C79" s="552"/>
      <c r="D79" s="209">
        <v>376</v>
      </c>
      <c r="E79" s="210"/>
      <c r="F79" s="556"/>
      <c r="G79" s="212"/>
      <c r="H79" s="213"/>
      <c r="I79" s="213"/>
      <c r="J79" s="214">
        <f t="shared" si="3"/>
        <v>0</v>
      </c>
      <c r="K79" s="215"/>
      <c r="L79" s="216"/>
      <c r="M79" s="28" t="str">
        <f t="shared" si="2"/>
        <v/>
      </c>
    </row>
    <row r="80" spans="1:13" x14ac:dyDescent="0.15">
      <c r="A80" s="206"/>
      <c r="B80" s="207"/>
      <c r="C80" s="552"/>
      <c r="D80" s="209">
        <v>377</v>
      </c>
      <c r="E80" s="210"/>
      <c r="F80" s="556"/>
      <c r="G80" s="212"/>
      <c r="H80" s="213"/>
      <c r="I80" s="213"/>
      <c r="J80" s="214">
        <f t="shared" si="3"/>
        <v>0</v>
      </c>
      <c r="K80" s="215"/>
      <c r="L80" s="216"/>
      <c r="M80" s="28" t="str">
        <f t="shared" si="2"/>
        <v/>
      </c>
    </row>
    <row r="81" spans="1:13" x14ac:dyDescent="0.15">
      <c r="A81" s="206"/>
      <c r="B81" s="207"/>
      <c r="C81" s="552"/>
      <c r="D81" s="209">
        <v>378</v>
      </c>
      <c r="E81" s="210"/>
      <c r="F81" s="556"/>
      <c r="G81" s="212"/>
      <c r="H81" s="213"/>
      <c r="I81" s="213"/>
      <c r="J81" s="214">
        <f t="shared" si="3"/>
        <v>0</v>
      </c>
      <c r="K81" s="215"/>
      <c r="L81" s="216"/>
      <c r="M81" s="28" t="str">
        <f t="shared" si="2"/>
        <v/>
      </c>
    </row>
    <row r="82" spans="1:13" x14ac:dyDescent="0.15">
      <c r="A82" s="206"/>
      <c r="B82" s="207"/>
      <c r="C82" s="552"/>
      <c r="D82" s="209">
        <v>379</v>
      </c>
      <c r="E82" s="210"/>
      <c r="F82" s="556"/>
      <c r="G82" s="212"/>
      <c r="H82" s="213"/>
      <c r="I82" s="213"/>
      <c r="J82" s="214">
        <f t="shared" si="3"/>
        <v>0</v>
      </c>
      <c r="K82" s="215"/>
      <c r="L82" s="216"/>
      <c r="M82" s="28" t="str">
        <f t="shared" si="2"/>
        <v/>
      </c>
    </row>
    <row r="83" spans="1:13" x14ac:dyDescent="0.15">
      <c r="A83" s="206"/>
      <c r="B83" s="207"/>
      <c r="C83" s="552"/>
      <c r="D83" s="209">
        <v>380</v>
      </c>
      <c r="E83" s="211"/>
      <c r="F83" s="556"/>
      <c r="G83" s="212"/>
      <c r="H83" s="213"/>
      <c r="I83" s="213"/>
      <c r="J83" s="214">
        <f t="shared" si="3"/>
        <v>0</v>
      </c>
      <c r="K83" s="215"/>
      <c r="L83" s="216"/>
      <c r="M83" s="28" t="str">
        <f t="shared" si="2"/>
        <v/>
      </c>
    </row>
    <row r="84" spans="1:13" x14ac:dyDescent="0.15">
      <c r="A84" s="206"/>
      <c r="B84" s="207"/>
      <c r="C84" s="552"/>
      <c r="D84" s="209">
        <v>381</v>
      </c>
      <c r="E84" s="218"/>
      <c r="F84" s="559"/>
      <c r="G84" s="230"/>
      <c r="H84" s="231"/>
      <c r="I84" s="231"/>
      <c r="J84" s="214">
        <f t="shared" si="3"/>
        <v>0</v>
      </c>
      <c r="K84" s="232"/>
      <c r="L84" s="233"/>
      <c r="M84" s="28" t="str">
        <f t="shared" si="2"/>
        <v/>
      </c>
    </row>
    <row r="85" spans="1:13" x14ac:dyDescent="0.15">
      <c r="A85" s="206"/>
      <c r="B85" s="207"/>
      <c r="C85" s="552"/>
      <c r="D85" s="209">
        <v>382</v>
      </c>
      <c r="E85" s="210"/>
      <c r="F85" s="556"/>
      <c r="G85" s="212"/>
      <c r="H85" s="213"/>
      <c r="I85" s="213"/>
      <c r="J85" s="214">
        <f t="shared" si="3"/>
        <v>0</v>
      </c>
      <c r="K85" s="215"/>
      <c r="L85" s="216"/>
      <c r="M85" s="28" t="str">
        <f t="shared" si="2"/>
        <v/>
      </c>
    </row>
    <row r="86" spans="1:13" x14ac:dyDescent="0.15">
      <c r="A86" s="206"/>
      <c r="B86" s="207"/>
      <c r="C86" s="552"/>
      <c r="D86" s="209">
        <v>383</v>
      </c>
      <c r="E86" s="210"/>
      <c r="F86" s="556"/>
      <c r="G86" s="212"/>
      <c r="H86" s="213"/>
      <c r="I86" s="213"/>
      <c r="J86" s="214">
        <f t="shared" si="3"/>
        <v>0</v>
      </c>
      <c r="K86" s="215"/>
      <c r="L86" s="216"/>
      <c r="M86" s="28" t="str">
        <f t="shared" si="2"/>
        <v/>
      </c>
    </row>
    <row r="87" spans="1:13" x14ac:dyDescent="0.15">
      <c r="A87" s="206"/>
      <c r="B87" s="207"/>
      <c r="C87" s="552"/>
      <c r="D87" s="209">
        <v>384</v>
      </c>
      <c r="E87" s="210"/>
      <c r="F87" s="556"/>
      <c r="G87" s="212"/>
      <c r="H87" s="213"/>
      <c r="I87" s="213"/>
      <c r="J87" s="214">
        <f t="shared" si="3"/>
        <v>0</v>
      </c>
      <c r="K87" s="215"/>
      <c r="L87" s="216"/>
      <c r="M87" s="28" t="str">
        <f t="shared" si="2"/>
        <v/>
      </c>
    </row>
    <row r="88" spans="1:13" x14ac:dyDescent="0.15">
      <c r="A88" s="206"/>
      <c r="B88" s="207"/>
      <c r="C88" s="552"/>
      <c r="D88" s="209">
        <v>385</v>
      </c>
      <c r="E88" s="210"/>
      <c r="F88" s="556"/>
      <c r="G88" s="212"/>
      <c r="H88" s="213"/>
      <c r="I88" s="213"/>
      <c r="J88" s="214">
        <f t="shared" si="3"/>
        <v>0</v>
      </c>
      <c r="K88" s="215"/>
      <c r="L88" s="216"/>
      <c r="M88" s="28" t="str">
        <f t="shared" si="2"/>
        <v/>
      </c>
    </row>
    <row r="89" spans="1:13" x14ac:dyDescent="0.15">
      <c r="A89" s="206"/>
      <c r="B89" s="207"/>
      <c r="C89" s="552"/>
      <c r="D89" s="209">
        <v>386</v>
      </c>
      <c r="E89" s="210"/>
      <c r="F89" s="556"/>
      <c r="G89" s="212"/>
      <c r="H89" s="213"/>
      <c r="I89" s="213"/>
      <c r="J89" s="214">
        <f t="shared" si="3"/>
        <v>0</v>
      </c>
      <c r="K89" s="215"/>
      <c r="L89" s="216"/>
      <c r="M89" s="28" t="str">
        <f t="shared" si="2"/>
        <v/>
      </c>
    </row>
    <row r="90" spans="1:13" x14ac:dyDescent="0.15">
      <c r="A90" s="206"/>
      <c r="B90" s="207"/>
      <c r="C90" s="552"/>
      <c r="D90" s="209">
        <v>387</v>
      </c>
      <c r="E90" s="210"/>
      <c r="F90" s="556"/>
      <c r="G90" s="212"/>
      <c r="H90" s="213"/>
      <c r="I90" s="213"/>
      <c r="J90" s="214">
        <f t="shared" si="3"/>
        <v>0</v>
      </c>
      <c r="K90" s="215"/>
      <c r="L90" s="216"/>
      <c r="M90" s="28" t="str">
        <f t="shared" si="2"/>
        <v/>
      </c>
    </row>
    <row r="91" spans="1:13" x14ac:dyDescent="0.15">
      <c r="A91" s="206"/>
      <c r="B91" s="207"/>
      <c r="C91" s="552"/>
      <c r="D91" s="209">
        <v>388</v>
      </c>
      <c r="E91" s="210"/>
      <c r="F91" s="556"/>
      <c r="G91" s="212"/>
      <c r="H91" s="213"/>
      <c r="I91" s="213"/>
      <c r="J91" s="214">
        <f t="shared" si="3"/>
        <v>0</v>
      </c>
      <c r="K91" s="215"/>
      <c r="L91" s="216"/>
      <c r="M91" s="28" t="str">
        <f t="shared" si="2"/>
        <v/>
      </c>
    </row>
    <row r="92" spans="1:13" x14ac:dyDescent="0.15">
      <c r="A92" s="206"/>
      <c r="B92" s="207"/>
      <c r="C92" s="552"/>
      <c r="D92" s="209">
        <v>389</v>
      </c>
      <c r="E92" s="210"/>
      <c r="F92" s="556"/>
      <c r="G92" s="212"/>
      <c r="H92" s="213"/>
      <c r="I92" s="213"/>
      <c r="J92" s="214">
        <f t="shared" si="3"/>
        <v>0</v>
      </c>
      <c r="K92" s="215"/>
      <c r="L92" s="216"/>
      <c r="M92" s="28" t="str">
        <f t="shared" si="2"/>
        <v/>
      </c>
    </row>
    <row r="93" spans="1:13" x14ac:dyDescent="0.15">
      <c r="A93" s="206"/>
      <c r="B93" s="207"/>
      <c r="C93" s="552"/>
      <c r="D93" s="209">
        <v>390</v>
      </c>
      <c r="E93" s="210"/>
      <c r="F93" s="558"/>
      <c r="G93" s="223"/>
      <c r="H93" s="224"/>
      <c r="I93" s="224"/>
      <c r="J93" s="214">
        <f t="shared" si="3"/>
        <v>0</v>
      </c>
      <c r="K93" s="225"/>
      <c r="L93" s="226"/>
      <c r="M93" s="28" t="str">
        <f t="shared" si="2"/>
        <v/>
      </c>
    </row>
    <row r="94" spans="1:13" x14ac:dyDescent="0.15">
      <c r="A94" s="206"/>
      <c r="B94" s="207"/>
      <c r="C94" s="552"/>
      <c r="D94" s="209">
        <v>391</v>
      </c>
      <c r="E94" s="211"/>
      <c r="F94" s="556"/>
      <c r="G94" s="212"/>
      <c r="H94" s="213"/>
      <c r="I94" s="213"/>
      <c r="J94" s="214">
        <f t="shared" si="3"/>
        <v>0</v>
      </c>
      <c r="K94" s="215"/>
      <c r="L94" s="216"/>
      <c r="M94" s="28" t="str">
        <f t="shared" si="2"/>
        <v/>
      </c>
    </row>
    <row r="95" spans="1:13" x14ac:dyDescent="0.15">
      <c r="A95" s="206"/>
      <c r="B95" s="207"/>
      <c r="C95" s="552"/>
      <c r="D95" s="209">
        <v>392</v>
      </c>
      <c r="E95" s="211"/>
      <c r="F95" s="556"/>
      <c r="G95" s="212"/>
      <c r="H95" s="213"/>
      <c r="I95" s="213"/>
      <c r="J95" s="214">
        <f t="shared" si="3"/>
        <v>0</v>
      </c>
      <c r="K95" s="215"/>
      <c r="L95" s="216"/>
      <c r="M95" s="28" t="str">
        <f t="shared" si="2"/>
        <v/>
      </c>
    </row>
    <row r="96" spans="1:13" x14ac:dyDescent="0.15">
      <c r="A96" s="206"/>
      <c r="B96" s="207"/>
      <c r="C96" s="552"/>
      <c r="D96" s="209">
        <v>393</v>
      </c>
      <c r="E96" s="211"/>
      <c r="F96" s="556"/>
      <c r="G96" s="212"/>
      <c r="H96" s="213"/>
      <c r="I96" s="213"/>
      <c r="J96" s="214">
        <f t="shared" si="3"/>
        <v>0</v>
      </c>
      <c r="K96" s="215"/>
      <c r="L96" s="216"/>
      <c r="M96" s="28" t="str">
        <f t="shared" si="2"/>
        <v/>
      </c>
    </row>
    <row r="97" spans="1:13" x14ac:dyDescent="0.15">
      <c r="A97" s="206"/>
      <c r="B97" s="207"/>
      <c r="C97" s="552"/>
      <c r="D97" s="209">
        <v>394</v>
      </c>
      <c r="E97" s="211"/>
      <c r="F97" s="556"/>
      <c r="G97" s="212"/>
      <c r="H97" s="213"/>
      <c r="I97" s="213"/>
      <c r="J97" s="214">
        <f t="shared" si="3"/>
        <v>0</v>
      </c>
      <c r="K97" s="215"/>
      <c r="L97" s="216"/>
      <c r="M97" s="28" t="str">
        <f t="shared" si="2"/>
        <v/>
      </c>
    </row>
    <row r="98" spans="1:13" x14ac:dyDescent="0.15">
      <c r="A98" s="206"/>
      <c r="B98" s="207"/>
      <c r="C98" s="552"/>
      <c r="D98" s="209">
        <v>395</v>
      </c>
      <c r="E98" s="211"/>
      <c r="F98" s="556"/>
      <c r="G98" s="212"/>
      <c r="H98" s="213"/>
      <c r="I98" s="213"/>
      <c r="J98" s="214">
        <f t="shared" si="3"/>
        <v>0</v>
      </c>
      <c r="K98" s="215"/>
      <c r="L98" s="216"/>
      <c r="M98" s="28" t="str">
        <f t="shared" si="2"/>
        <v/>
      </c>
    </row>
    <row r="99" spans="1:13" x14ac:dyDescent="0.15">
      <c r="A99" s="206"/>
      <c r="B99" s="207"/>
      <c r="C99" s="552"/>
      <c r="D99" s="209">
        <v>396</v>
      </c>
      <c r="E99" s="211"/>
      <c r="F99" s="556"/>
      <c r="G99" s="212"/>
      <c r="H99" s="213"/>
      <c r="I99" s="213"/>
      <c r="J99" s="214">
        <f t="shared" si="3"/>
        <v>0</v>
      </c>
      <c r="K99" s="215"/>
      <c r="L99" s="216"/>
      <c r="M99" s="28" t="str">
        <f t="shared" si="2"/>
        <v/>
      </c>
    </row>
    <row r="100" spans="1:13" x14ac:dyDescent="0.15">
      <c r="A100" s="206"/>
      <c r="B100" s="207"/>
      <c r="C100" s="552"/>
      <c r="D100" s="209">
        <v>397</v>
      </c>
      <c r="E100" s="211"/>
      <c r="F100" s="556"/>
      <c r="G100" s="212"/>
      <c r="H100" s="213"/>
      <c r="I100" s="213"/>
      <c r="J100" s="214">
        <f t="shared" si="3"/>
        <v>0</v>
      </c>
      <c r="K100" s="215"/>
      <c r="L100" s="216"/>
      <c r="M100" s="28" t="str">
        <f t="shared" si="2"/>
        <v/>
      </c>
    </row>
    <row r="101" spans="1:13" x14ac:dyDescent="0.15">
      <c r="A101" s="206"/>
      <c r="B101" s="207"/>
      <c r="C101" s="552"/>
      <c r="D101" s="209">
        <v>398</v>
      </c>
      <c r="E101" s="211"/>
      <c r="F101" s="556"/>
      <c r="G101" s="212"/>
      <c r="H101" s="213"/>
      <c r="I101" s="213"/>
      <c r="J101" s="214">
        <f t="shared" si="3"/>
        <v>0</v>
      </c>
      <c r="K101" s="215"/>
      <c r="L101" s="216"/>
      <c r="M101" s="28" t="str">
        <f t="shared" si="2"/>
        <v/>
      </c>
    </row>
    <row r="102" spans="1:13" x14ac:dyDescent="0.15">
      <c r="A102" s="206"/>
      <c r="B102" s="207"/>
      <c r="C102" s="552"/>
      <c r="D102" s="209">
        <v>399</v>
      </c>
      <c r="E102" s="211"/>
      <c r="F102" s="556"/>
      <c r="G102" s="212"/>
      <c r="H102" s="213"/>
      <c r="I102" s="213"/>
      <c r="J102" s="214">
        <f t="shared" si="3"/>
        <v>0</v>
      </c>
      <c r="K102" s="215"/>
      <c r="L102" s="216"/>
      <c r="M102" s="28" t="str">
        <f t="shared" si="2"/>
        <v/>
      </c>
    </row>
    <row r="103" spans="1:13" ht="14.25" thickBot="1" x14ac:dyDescent="0.2">
      <c r="A103" s="239"/>
      <c r="B103" s="240"/>
      <c r="C103" s="554"/>
      <c r="D103" s="241">
        <v>400</v>
      </c>
      <c r="E103" s="242"/>
      <c r="F103" s="560"/>
      <c r="G103" s="243"/>
      <c r="H103" s="244"/>
      <c r="I103" s="244"/>
      <c r="J103" s="214">
        <f t="shared" si="3"/>
        <v>0</v>
      </c>
      <c r="K103" s="246"/>
      <c r="L103" s="247"/>
      <c r="M103" s="28" t="str">
        <f>IF(K103="◎",J103,"")</f>
        <v/>
      </c>
    </row>
    <row r="104" spans="1:13" x14ac:dyDescent="0.15">
      <c r="D104" s="71"/>
      <c r="E104" s="62"/>
      <c r="F104" s="62"/>
      <c r="G104" s="47"/>
      <c r="H104" s="63"/>
      <c r="I104" s="63"/>
      <c r="J104" s="47"/>
      <c r="K104" s="35"/>
      <c r="L104" s="64"/>
    </row>
    <row r="105" spans="1:13" ht="24" customHeight="1" thickBot="1" x14ac:dyDescent="0.2">
      <c r="D105" s="347"/>
      <c r="F105" s="27" t="s">
        <v>13</v>
      </c>
      <c r="G105" s="27"/>
    </row>
    <row r="106" spans="1:13" ht="24" customHeight="1" thickBot="1" x14ac:dyDescent="0.2">
      <c r="D106" s="348"/>
      <c r="F106" s="389" t="s">
        <v>91</v>
      </c>
      <c r="G106" s="185" t="s">
        <v>220</v>
      </c>
      <c r="H106" s="673" t="s">
        <v>210</v>
      </c>
      <c r="I106" s="673"/>
      <c r="J106" s="673" t="s">
        <v>216</v>
      </c>
      <c r="K106" s="675"/>
    </row>
    <row r="107" spans="1:13" ht="14.25" thickTop="1" x14ac:dyDescent="0.15">
      <c r="D107" s="186"/>
      <c r="F107" s="250" t="s">
        <v>81</v>
      </c>
      <c r="G107" s="304">
        <f>SUMIF($E$4:$E$103,F107,$J$4:$J$103)</f>
        <v>200000</v>
      </c>
      <c r="H107" s="635">
        <f>SUMIF($E$4:$E$103,F107,$M$4:$M$103)</f>
        <v>0</v>
      </c>
      <c r="I107" s="635"/>
      <c r="J107" s="635">
        <f t="shared" ref="J107:J115" si="4">G107-H107</f>
        <v>200000</v>
      </c>
      <c r="K107" s="714"/>
    </row>
    <row r="108" spans="1:13" x14ac:dyDescent="0.15">
      <c r="D108" s="186"/>
      <c r="F108" s="251" t="s">
        <v>82</v>
      </c>
      <c r="G108" s="303">
        <f t="shared" ref="G108:G115" si="5">SUMIF($E$4:$E$103,F108,$J$4:$J$103)</f>
        <v>0</v>
      </c>
      <c r="H108" s="619">
        <f t="shared" ref="H108:H114" si="6">SUMIF($E$4:$E$103,F108,$M$4:$M$103)</f>
        <v>0</v>
      </c>
      <c r="I108" s="619"/>
      <c r="J108" s="619">
        <f t="shared" si="4"/>
        <v>0</v>
      </c>
      <c r="K108" s="630"/>
    </row>
    <row r="109" spans="1:13" x14ac:dyDescent="0.15">
      <c r="D109" s="186"/>
      <c r="F109" s="251" t="s">
        <v>105</v>
      </c>
      <c r="G109" s="303">
        <f t="shared" si="5"/>
        <v>0</v>
      </c>
      <c r="H109" s="619">
        <f t="shared" si="6"/>
        <v>0</v>
      </c>
      <c r="I109" s="619"/>
      <c r="J109" s="619">
        <f t="shared" si="4"/>
        <v>0</v>
      </c>
      <c r="K109" s="630"/>
    </row>
    <row r="110" spans="1:13" x14ac:dyDescent="0.15">
      <c r="D110" s="186"/>
      <c r="F110" s="251" t="s">
        <v>106</v>
      </c>
      <c r="G110" s="303">
        <f t="shared" si="5"/>
        <v>0</v>
      </c>
      <c r="H110" s="619">
        <f t="shared" si="6"/>
        <v>0</v>
      </c>
      <c r="I110" s="619"/>
      <c r="J110" s="619">
        <f t="shared" si="4"/>
        <v>0</v>
      </c>
      <c r="K110" s="630"/>
    </row>
    <row r="111" spans="1:13" x14ac:dyDescent="0.15">
      <c r="D111" s="186"/>
      <c r="F111" s="251" t="s">
        <v>83</v>
      </c>
      <c r="G111" s="303">
        <f t="shared" si="5"/>
        <v>0</v>
      </c>
      <c r="H111" s="619">
        <f t="shared" si="6"/>
        <v>0</v>
      </c>
      <c r="I111" s="619"/>
      <c r="J111" s="619">
        <f t="shared" si="4"/>
        <v>0</v>
      </c>
      <c r="K111" s="630"/>
    </row>
    <row r="112" spans="1:13" x14ac:dyDescent="0.15">
      <c r="D112" s="186"/>
      <c r="F112" s="251" t="s">
        <v>84</v>
      </c>
      <c r="G112" s="303">
        <f t="shared" si="5"/>
        <v>0</v>
      </c>
      <c r="H112" s="619">
        <f t="shared" si="6"/>
        <v>0</v>
      </c>
      <c r="I112" s="619"/>
      <c r="J112" s="619">
        <f t="shared" si="4"/>
        <v>0</v>
      </c>
      <c r="K112" s="630"/>
    </row>
    <row r="113" spans="4:11" x14ac:dyDescent="0.15">
      <c r="D113" s="186"/>
      <c r="F113" s="251" t="s">
        <v>85</v>
      </c>
      <c r="G113" s="303">
        <f t="shared" si="5"/>
        <v>0</v>
      </c>
      <c r="H113" s="619">
        <f t="shared" si="6"/>
        <v>0</v>
      </c>
      <c r="I113" s="619"/>
      <c r="J113" s="619">
        <f t="shared" si="4"/>
        <v>0</v>
      </c>
      <c r="K113" s="630"/>
    </row>
    <row r="114" spans="4:11" x14ac:dyDescent="0.15">
      <c r="D114" s="186"/>
      <c r="F114" s="251" t="s">
        <v>86</v>
      </c>
      <c r="G114" s="303">
        <f t="shared" si="5"/>
        <v>228536</v>
      </c>
      <c r="H114" s="619">
        <f t="shared" si="6"/>
        <v>0</v>
      </c>
      <c r="I114" s="619"/>
      <c r="J114" s="619">
        <f t="shared" si="4"/>
        <v>228536</v>
      </c>
      <c r="K114" s="630"/>
    </row>
    <row r="115" spans="4:11" x14ac:dyDescent="0.15">
      <c r="D115" s="186"/>
      <c r="F115" s="250" t="s">
        <v>116</v>
      </c>
      <c r="G115" s="303">
        <f t="shared" si="5"/>
        <v>0</v>
      </c>
      <c r="H115" s="619">
        <f>SUMIF($E$4:$E$103,F115,$M$4:$M$103)</f>
        <v>0</v>
      </c>
      <c r="I115" s="619"/>
      <c r="J115" s="619">
        <f t="shared" si="4"/>
        <v>0</v>
      </c>
      <c r="K115" s="630"/>
    </row>
    <row r="116" spans="4:11" ht="14.25" thickBot="1" x14ac:dyDescent="0.2">
      <c r="D116" s="186"/>
      <c r="F116" s="250" t="s">
        <v>246</v>
      </c>
      <c r="G116" s="303">
        <f>SUMIF($E$4:$E$103,F116,$J$4:$J$103)</f>
        <v>0</v>
      </c>
      <c r="H116" s="712">
        <f>SUMIF($E$4:$E$103,F116,$M$4:$M$103)</f>
        <v>0</v>
      </c>
      <c r="I116" s="712"/>
      <c r="J116" s="712">
        <f>G116-H116</f>
        <v>0</v>
      </c>
      <c r="K116" s="713"/>
    </row>
    <row r="117" spans="4:11" ht="15" thickTop="1" thickBot="1" x14ac:dyDescent="0.2">
      <c r="D117" s="348"/>
      <c r="F117" s="252" t="s">
        <v>13</v>
      </c>
      <c r="G117" s="305">
        <f>SUM(G107:G115)</f>
        <v>428536</v>
      </c>
      <c r="H117" s="691">
        <f>SUM(H107:I115)</f>
        <v>0</v>
      </c>
      <c r="I117" s="691"/>
      <c r="J117" s="691">
        <f>SUM(J107:K115)</f>
        <v>428536</v>
      </c>
      <c r="K117" s="692"/>
    </row>
  </sheetData>
  <sheetProtection password="CC19" sheet="1" formatCells="0" selectLockedCells="1"/>
  <mergeCells count="24">
    <mergeCell ref="H117:I117"/>
    <mergeCell ref="J117:K117"/>
    <mergeCell ref="J115:K115"/>
    <mergeCell ref="J114:K114"/>
    <mergeCell ref="J113:K113"/>
    <mergeCell ref="J107:K107"/>
    <mergeCell ref="J106:K106"/>
    <mergeCell ref="H112:I112"/>
    <mergeCell ref="H113:I113"/>
    <mergeCell ref="H114:I114"/>
    <mergeCell ref="H106:I106"/>
    <mergeCell ref="H107:I107"/>
    <mergeCell ref="H108:I108"/>
    <mergeCell ref="H109:I109"/>
    <mergeCell ref="J111:K111"/>
    <mergeCell ref="J110:K110"/>
    <mergeCell ref="J109:K109"/>
    <mergeCell ref="J108:K108"/>
    <mergeCell ref="H110:I110"/>
    <mergeCell ref="H111:I111"/>
    <mergeCell ref="J112:K112"/>
    <mergeCell ref="H116:I116"/>
    <mergeCell ref="J116:K116"/>
    <mergeCell ref="H115:I115"/>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ColWidth="9" defaultRowHeight="13.5" x14ac:dyDescent="0.15"/>
  <cols>
    <col min="1" max="11" width="10" style="5" customWidth="1"/>
    <col min="12" max="15" width="11" style="5" customWidth="1"/>
    <col min="16" max="16384" width="9" style="5"/>
  </cols>
  <sheetData>
    <row r="1" spans="1:12" s="1" customFormat="1" ht="18" customHeight="1" x14ac:dyDescent="0.15">
      <c r="A1" s="1" t="s">
        <v>154</v>
      </c>
      <c r="H1" s="577" t="str">
        <f>'1-1'!H1:K1</f>
        <v>（学校番号：３００５）</v>
      </c>
      <c r="I1" s="577"/>
      <c r="J1" s="577"/>
      <c r="K1" s="577"/>
      <c r="L1" s="577"/>
    </row>
    <row r="2" spans="1:12" s="1" customFormat="1" ht="18" customHeight="1" x14ac:dyDescent="0.15">
      <c r="H2" s="577" t="str">
        <f>'1-1'!H2:K2</f>
        <v>（財務会計コード番号：１０９４８）</v>
      </c>
      <c r="I2" s="577"/>
      <c r="J2" s="577"/>
      <c r="K2" s="577"/>
      <c r="L2" s="577"/>
    </row>
    <row r="3" spans="1:12" s="1" customFormat="1" ht="18" customHeight="1" x14ac:dyDescent="0.15">
      <c r="H3" s="654"/>
      <c r="I3" s="654"/>
      <c r="J3" s="654"/>
      <c r="K3" s="654"/>
      <c r="L3" s="654"/>
    </row>
    <row r="4" spans="1:12" s="1" customFormat="1" ht="18" customHeight="1" x14ac:dyDescent="0.15">
      <c r="H4" s="578" t="s">
        <v>6</v>
      </c>
      <c r="I4" s="578"/>
      <c r="J4" s="578"/>
      <c r="K4" s="578"/>
      <c r="L4" s="578"/>
    </row>
    <row r="5" spans="1:12" s="1" customFormat="1" ht="18" customHeight="1" x14ac:dyDescent="0.15">
      <c r="H5" s="578" t="s">
        <v>268</v>
      </c>
      <c r="I5" s="578"/>
      <c r="J5" s="578"/>
      <c r="K5" s="578"/>
      <c r="L5" s="578"/>
    </row>
    <row r="6" spans="1:12" s="1" customFormat="1" ht="18" customHeight="1" x14ac:dyDescent="0.15">
      <c r="A6" s="3" t="s">
        <v>2</v>
      </c>
      <c r="H6" s="664"/>
      <c r="I6" s="664"/>
      <c r="J6" s="664"/>
      <c r="K6" s="664"/>
      <c r="L6" s="664"/>
    </row>
    <row r="7" spans="1:12" s="1" customFormat="1" ht="18" customHeight="1" x14ac:dyDescent="0.15">
      <c r="A7" s="4"/>
      <c r="H7" s="578" t="s">
        <v>3</v>
      </c>
      <c r="I7" s="578"/>
      <c r="J7" s="578"/>
      <c r="K7" s="578"/>
      <c r="L7" s="578"/>
    </row>
    <row r="8" spans="1:12" s="1" customFormat="1" ht="18" customHeight="1" x14ac:dyDescent="0.15">
      <c r="A8" s="4"/>
      <c r="H8" s="578" t="s">
        <v>4</v>
      </c>
      <c r="I8" s="578"/>
      <c r="J8" s="578"/>
      <c r="K8" s="578"/>
      <c r="L8" s="578"/>
    </row>
    <row r="9" spans="1:12" s="1" customFormat="1" ht="42" customHeight="1" x14ac:dyDescent="0.15">
      <c r="A9" s="4"/>
      <c r="H9" s="2"/>
      <c r="K9" s="44"/>
    </row>
    <row r="10" spans="1:12" ht="24" customHeight="1" x14ac:dyDescent="0.15">
      <c r="A10" s="590" t="s">
        <v>261</v>
      </c>
      <c r="B10" s="590"/>
      <c r="C10" s="590"/>
      <c r="D10" s="590"/>
      <c r="E10" s="590"/>
      <c r="F10" s="590"/>
      <c r="G10" s="590"/>
      <c r="H10" s="590"/>
      <c r="I10" s="590"/>
      <c r="J10" s="590"/>
      <c r="K10" s="590"/>
      <c r="L10" s="590"/>
    </row>
    <row r="11" spans="1:12" ht="24" customHeight="1" x14ac:dyDescent="0.15">
      <c r="A11" s="590"/>
      <c r="B11" s="590"/>
      <c r="C11" s="590"/>
      <c r="D11" s="590"/>
      <c r="E11" s="590"/>
      <c r="F11" s="590"/>
      <c r="G11" s="590"/>
      <c r="H11" s="590"/>
      <c r="I11" s="590"/>
      <c r="J11" s="590"/>
      <c r="K11" s="590"/>
      <c r="L11" s="590"/>
    </row>
    <row r="12" spans="1:12" ht="24" customHeight="1" x14ac:dyDescent="0.15">
      <c r="A12" s="14" t="s">
        <v>5</v>
      </c>
      <c r="B12" s="14"/>
      <c r="C12" s="14"/>
      <c r="D12" s="14"/>
      <c r="E12" s="14"/>
      <c r="F12" s="14"/>
      <c r="G12" s="14"/>
      <c r="H12" s="6"/>
      <c r="I12" s="6"/>
      <c r="J12" s="6"/>
      <c r="K12" s="6"/>
    </row>
    <row r="13" spans="1:12" s="23" customFormat="1" ht="24" customHeight="1" thickBot="1" x14ac:dyDescent="0.2">
      <c r="A13" s="717"/>
      <c r="B13" s="717"/>
      <c r="C13" s="717"/>
      <c r="D13" s="717"/>
      <c r="E13" s="717"/>
      <c r="F13" s="717"/>
      <c r="G13" s="717"/>
      <c r="H13" s="717"/>
      <c r="I13" s="717"/>
      <c r="J13" s="717"/>
      <c r="K13" s="717"/>
      <c r="L13" s="717"/>
    </row>
    <row r="14" spans="1:12" ht="39" customHeight="1" thickBot="1" x14ac:dyDescent="0.2">
      <c r="A14" s="19"/>
      <c r="B14" s="18" t="s">
        <v>7</v>
      </c>
      <c r="C14" s="17" t="s">
        <v>8</v>
      </c>
      <c r="D14" s="16" t="s">
        <v>104</v>
      </c>
      <c r="E14" s="16" t="s">
        <v>103</v>
      </c>
      <c r="F14" s="17" t="s">
        <v>9</v>
      </c>
      <c r="G14" s="17" t="s">
        <v>10</v>
      </c>
      <c r="H14" s="401" t="s">
        <v>197</v>
      </c>
      <c r="I14" s="16" t="s">
        <v>11</v>
      </c>
      <c r="J14" s="450" t="s">
        <v>201</v>
      </c>
      <c r="K14" s="445" t="s">
        <v>248</v>
      </c>
      <c r="L14" s="22" t="s">
        <v>13</v>
      </c>
    </row>
    <row r="15" spans="1:12" ht="58.5" customHeight="1" thickTop="1" x14ac:dyDescent="0.15">
      <c r="A15" s="29" t="s">
        <v>214</v>
      </c>
      <c r="B15" s="405">
        <f>'随時①-2'!G27</f>
        <v>0</v>
      </c>
      <c r="C15" s="406">
        <f>'随時①-2'!G28</f>
        <v>0</v>
      </c>
      <c r="D15" s="406">
        <f>'随時①-2'!G29</f>
        <v>0</v>
      </c>
      <c r="E15" s="406">
        <f>'随時①-2'!G30</f>
        <v>0</v>
      </c>
      <c r="F15" s="406">
        <f>'随時①-2'!G31</f>
        <v>0</v>
      </c>
      <c r="G15" s="406">
        <f>'随時①-2'!G32</f>
        <v>0</v>
      </c>
      <c r="H15" s="406">
        <f>'随時①-2'!G33</f>
        <v>0</v>
      </c>
      <c r="I15" s="406">
        <f>'随時①-2'!G34</f>
        <v>0</v>
      </c>
      <c r="J15" s="406">
        <f>'随時①-2'!G35</f>
        <v>0</v>
      </c>
      <c r="K15" s="406">
        <f>'随時①-2'!G36</f>
        <v>0</v>
      </c>
      <c r="L15" s="407">
        <f>SUM(B15:K15)</f>
        <v>0</v>
      </c>
    </row>
    <row r="16" spans="1:12" ht="58.5" customHeight="1" x14ac:dyDescent="0.15">
      <c r="A16" s="20" t="s">
        <v>212</v>
      </c>
      <c r="B16" s="408">
        <f>'随時①-2'!H27</f>
        <v>0</v>
      </c>
      <c r="C16" s="342">
        <f>'随時①-2'!H28</f>
        <v>0</v>
      </c>
      <c r="D16" s="342">
        <f>'随時①-2'!H29</f>
        <v>0</v>
      </c>
      <c r="E16" s="342">
        <f>'随時①-2'!H30</f>
        <v>0</v>
      </c>
      <c r="F16" s="342">
        <f>'随時①-2'!H31</f>
        <v>0</v>
      </c>
      <c r="G16" s="342">
        <f>'随時①-2'!H32</f>
        <v>0</v>
      </c>
      <c r="H16" s="342">
        <f>'随時①-2'!H33</f>
        <v>0</v>
      </c>
      <c r="I16" s="342">
        <f>'随時①-2'!H34</f>
        <v>0</v>
      </c>
      <c r="J16" s="342">
        <f>'随時①-2'!H35</f>
        <v>0</v>
      </c>
      <c r="K16" s="342">
        <f>'随時①-2'!H36</f>
        <v>0</v>
      </c>
      <c r="L16" s="409">
        <f>SUM(B16:K16)</f>
        <v>0</v>
      </c>
    </row>
    <row r="17" spans="1:12" ht="58.5" customHeight="1" thickBot="1" x14ac:dyDescent="0.2">
      <c r="A17" s="20" t="s">
        <v>215</v>
      </c>
      <c r="B17" s="410">
        <f>B15-B16</f>
        <v>0</v>
      </c>
      <c r="C17" s="411">
        <f>C15-C16</f>
        <v>0</v>
      </c>
      <c r="D17" s="411">
        <f t="shared" ref="D17:I17" si="0">D15-D16</f>
        <v>0</v>
      </c>
      <c r="E17" s="411">
        <f t="shared" si="0"/>
        <v>0</v>
      </c>
      <c r="F17" s="411">
        <f t="shared" si="0"/>
        <v>0</v>
      </c>
      <c r="G17" s="411">
        <f t="shared" si="0"/>
        <v>0</v>
      </c>
      <c r="H17" s="411">
        <f t="shared" si="0"/>
        <v>0</v>
      </c>
      <c r="I17" s="411">
        <f t="shared" si="0"/>
        <v>0</v>
      </c>
      <c r="J17" s="411">
        <f>J15-J16</f>
        <v>0</v>
      </c>
      <c r="K17" s="411">
        <f>K15-K16</f>
        <v>0</v>
      </c>
      <c r="L17" s="412">
        <f>L15-L16</f>
        <v>0</v>
      </c>
    </row>
    <row r="18" spans="1:12" ht="39" customHeight="1" thickBot="1" x14ac:dyDescent="0.2">
      <c r="A18" s="31" t="s">
        <v>93</v>
      </c>
      <c r="B18" s="715" t="s">
        <v>269</v>
      </c>
      <c r="C18" s="716"/>
      <c r="D18" s="716"/>
      <c r="E18" s="716"/>
      <c r="F18" s="716"/>
      <c r="G18" s="716"/>
      <c r="H18" s="716"/>
      <c r="I18" s="716"/>
      <c r="J18" s="716"/>
      <c r="K18" s="716"/>
      <c r="L18" s="716"/>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1:L1"/>
    <mergeCell ref="H7:L7"/>
    <mergeCell ref="H8:L8"/>
    <mergeCell ref="B18:L18"/>
    <mergeCell ref="A13:L13"/>
    <mergeCell ref="A10:L11"/>
    <mergeCell ref="H2:L2"/>
    <mergeCell ref="H3:L3"/>
    <mergeCell ref="H4:L4"/>
    <mergeCell ref="H5:L5"/>
    <mergeCell ref="H6:L6"/>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E4" sqref="E4"/>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262</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2" t="s">
        <v>119</v>
      </c>
      <c r="B3" s="253" t="s">
        <v>120</v>
      </c>
      <c r="C3" s="57" t="s">
        <v>122</v>
      </c>
      <c r="D3" s="349" t="s">
        <v>124</v>
      </c>
      <c r="E3" s="93" t="s">
        <v>0</v>
      </c>
      <c r="F3" s="93" t="s">
        <v>151</v>
      </c>
      <c r="G3" s="93" t="s">
        <v>87</v>
      </c>
      <c r="H3" s="423" t="s">
        <v>194</v>
      </c>
      <c r="I3" s="93" t="s">
        <v>88</v>
      </c>
      <c r="J3" s="93" t="s">
        <v>89</v>
      </c>
      <c r="K3" s="183" t="s">
        <v>97</v>
      </c>
      <c r="L3" s="249" t="s">
        <v>94</v>
      </c>
      <c r="M3" s="28" t="s">
        <v>92</v>
      </c>
    </row>
    <row r="4" spans="1:13" ht="13.5" customHeight="1" x14ac:dyDescent="0.15">
      <c r="A4" s="306"/>
      <c r="B4" s="350"/>
      <c r="C4" s="351"/>
      <c r="D4" s="198">
        <v>101</v>
      </c>
      <c r="E4" s="210"/>
      <c r="F4" s="200"/>
      <c r="G4" s="201"/>
      <c r="H4" s="202"/>
      <c r="I4" s="202"/>
      <c r="J4" s="203">
        <f>G4*H4*I4</f>
        <v>0</v>
      </c>
      <c r="K4" s="204"/>
      <c r="L4" s="205"/>
      <c r="M4" s="28" t="str">
        <f t="shared" ref="M4:M23" si="0">IF(K4="◎",J4,"")</f>
        <v/>
      </c>
    </row>
    <row r="5" spans="1:13" ht="13.5" customHeight="1" x14ac:dyDescent="0.15">
      <c r="A5" s="206"/>
      <c r="B5" s="352"/>
      <c r="C5" s="353"/>
      <c r="D5" s="209">
        <v>102</v>
      </c>
      <c r="E5" s="210"/>
      <c r="F5" s="211"/>
      <c r="G5" s="212"/>
      <c r="H5" s="213"/>
      <c r="I5" s="213"/>
      <c r="J5" s="214">
        <f>G5*H5*I5</f>
        <v>0</v>
      </c>
      <c r="K5" s="215"/>
      <c r="L5" s="216"/>
      <c r="M5" s="28" t="str">
        <f t="shared" si="0"/>
        <v/>
      </c>
    </row>
    <row r="6" spans="1:13" ht="13.5" customHeight="1" x14ac:dyDescent="0.15">
      <c r="A6" s="206"/>
      <c r="B6" s="354"/>
      <c r="C6" s="353"/>
      <c r="D6" s="209">
        <v>103</v>
      </c>
      <c r="E6" s="210"/>
      <c r="F6" s="211"/>
      <c r="G6" s="212"/>
      <c r="H6" s="213"/>
      <c r="I6" s="213"/>
      <c r="J6" s="214">
        <f t="shared" ref="J6:J23" si="1">G6*H6*I6</f>
        <v>0</v>
      </c>
      <c r="K6" s="215"/>
      <c r="L6" s="216"/>
      <c r="M6" s="28" t="str">
        <f t="shared" si="0"/>
        <v/>
      </c>
    </row>
    <row r="7" spans="1:13" ht="13.5" customHeight="1" x14ac:dyDescent="0.15">
      <c r="A7" s="206"/>
      <c r="B7" s="354"/>
      <c r="C7" s="353"/>
      <c r="D7" s="209">
        <v>104</v>
      </c>
      <c r="E7" s="210"/>
      <c r="F7" s="211"/>
      <c r="G7" s="212"/>
      <c r="H7" s="213"/>
      <c r="I7" s="213"/>
      <c r="J7" s="214">
        <f t="shared" si="1"/>
        <v>0</v>
      </c>
      <c r="K7" s="215"/>
      <c r="L7" s="216"/>
      <c r="M7" s="28" t="str">
        <f t="shared" si="0"/>
        <v/>
      </c>
    </row>
    <row r="8" spans="1:13" ht="13.5" customHeight="1" x14ac:dyDescent="0.15">
      <c r="A8" s="206"/>
      <c r="B8" s="354"/>
      <c r="C8" s="353"/>
      <c r="D8" s="209">
        <v>105</v>
      </c>
      <c r="E8" s="210"/>
      <c r="F8" s="211"/>
      <c r="G8" s="212"/>
      <c r="H8" s="213"/>
      <c r="I8" s="213"/>
      <c r="J8" s="214">
        <f t="shared" si="1"/>
        <v>0</v>
      </c>
      <c r="K8" s="215"/>
      <c r="L8" s="216"/>
      <c r="M8" s="28" t="str">
        <f t="shared" si="0"/>
        <v/>
      </c>
    </row>
    <row r="9" spans="1:13" ht="13.5" customHeight="1" x14ac:dyDescent="0.15">
      <c r="A9" s="206"/>
      <c r="B9" s="354"/>
      <c r="C9" s="353"/>
      <c r="D9" s="209">
        <v>106</v>
      </c>
      <c r="E9" s="210"/>
      <c r="F9" s="211"/>
      <c r="G9" s="212"/>
      <c r="H9" s="213"/>
      <c r="I9" s="213"/>
      <c r="J9" s="214">
        <f t="shared" si="1"/>
        <v>0</v>
      </c>
      <c r="K9" s="215"/>
      <c r="L9" s="216"/>
      <c r="M9" s="28" t="str">
        <f t="shared" si="0"/>
        <v/>
      </c>
    </row>
    <row r="10" spans="1:13" ht="13.5" customHeight="1" x14ac:dyDescent="0.15">
      <c r="A10" s="206"/>
      <c r="B10" s="354"/>
      <c r="C10" s="353"/>
      <c r="D10" s="209">
        <v>107</v>
      </c>
      <c r="E10" s="210"/>
      <c r="F10" s="211"/>
      <c r="G10" s="212"/>
      <c r="H10" s="213"/>
      <c r="I10" s="213"/>
      <c r="J10" s="214">
        <f t="shared" si="1"/>
        <v>0</v>
      </c>
      <c r="K10" s="215"/>
      <c r="L10" s="216"/>
      <c r="M10" s="28" t="str">
        <f t="shared" si="0"/>
        <v/>
      </c>
    </row>
    <row r="11" spans="1:13" ht="13.5" customHeight="1" x14ac:dyDescent="0.15">
      <c r="A11" s="206"/>
      <c r="B11" s="354"/>
      <c r="C11" s="355"/>
      <c r="D11" s="209">
        <v>108</v>
      </c>
      <c r="E11" s="210"/>
      <c r="F11" s="218"/>
      <c r="G11" s="212"/>
      <c r="H11" s="213"/>
      <c r="I11" s="213"/>
      <c r="J11" s="214">
        <f t="shared" si="1"/>
        <v>0</v>
      </c>
      <c r="K11" s="221"/>
      <c r="L11" s="222"/>
      <c r="M11" s="28" t="str">
        <f t="shared" si="0"/>
        <v/>
      </c>
    </row>
    <row r="12" spans="1:13" ht="13.5" customHeight="1" x14ac:dyDescent="0.15">
      <c r="A12" s="206"/>
      <c r="B12" s="354"/>
      <c r="C12" s="353"/>
      <c r="D12" s="209">
        <v>109</v>
      </c>
      <c r="E12" s="210"/>
      <c r="F12" s="210"/>
      <c r="G12" s="212"/>
      <c r="H12" s="213"/>
      <c r="I12" s="213"/>
      <c r="J12" s="214">
        <f t="shared" si="1"/>
        <v>0</v>
      </c>
      <c r="K12" s="225"/>
      <c r="L12" s="226"/>
      <c r="M12" s="28" t="str">
        <f t="shared" si="0"/>
        <v/>
      </c>
    </row>
    <row r="13" spans="1:13" ht="13.5" customHeight="1" x14ac:dyDescent="0.15">
      <c r="A13" s="206"/>
      <c r="B13" s="354"/>
      <c r="C13" s="353"/>
      <c r="D13" s="209">
        <v>110</v>
      </c>
      <c r="E13" s="210"/>
      <c r="F13" s="210"/>
      <c r="G13" s="212"/>
      <c r="H13" s="213"/>
      <c r="I13" s="213"/>
      <c r="J13" s="214">
        <f t="shared" si="1"/>
        <v>0</v>
      </c>
      <c r="K13" s="215"/>
      <c r="L13" s="216"/>
      <c r="M13" s="28" t="str">
        <f t="shared" si="0"/>
        <v/>
      </c>
    </row>
    <row r="14" spans="1:13" ht="13.5" customHeight="1" x14ac:dyDescent="0.15">
      <c r="A14" s="206"/>
      <c r="B14" s="354"/>
      <c r="C14" s="353"/>
      <c r="D14" s="209">
        <v>111</v>
      </c>
      <c r="E14" s="210"/>
      <c r="F14" s="211"/>
      <c r="G14" s="212"/>
      <c r="H14" s="213"/>
      <c r="I14" s="213"/>
      <c r="J14" s="214">
        <f t="shared" si="1"/>
        <v>0</v>
      </c>
      <c r="K14" s="215"/>
      <c r="L14" s="216"/>
      <c r="M14" s="28" t="str">
        <f t="shared" si="0"/>
        <v/>
      </c>
    </row>
    <row r="15" spans="1:13" ht="13.5" customHeight="1" x14ac:dyDescent="0.15">
      <c r="A15" s="206"/>
      <c r="B15" s="354"/>
      <c r="C15" s="353"/>
      <c r="D15" s="209">
        <v>112</v>
      </c>
      <c r="E15" s="210"/>
      <c r="F15" s="211"/>
      <c r="G15" s="212"/>
      <c r="H15" s="213"/>
      <c r="I15" s="213"/>
      <c r="J15" s="214">
        <f t="shared" si="1"/>
        <v>0</v>
      </c>
      <c r="K15" s="215"/>
      <c r="L15" s="216"/>
      <c r="M15" s="28" t="str">
        <f t="shared" si="0"/>
        <v/>
      </c>
    </row>
    <row r="16" spans="1:13" ht="13.5" customHeight="1" x14ac:dyDescent="0.15">
      <c r="A16" s="206"/>
      <c r="B16" s="354"/>
      <c r="C16" s="353"/>
      <c r="D16" s="209">
        <v>113</v>
      </c>
      <c r="E16" s="210"/>
      <c r="F16" s="211"/>
      <c r="G16" s="212"/>
      <c r="H16" s="213"/>
      <c r="I16" s="213"/>
      <c r="J16" s="214">
        <f t="shared" si="1"/>
        <v>0</v>
      </c>
      <c r="K16" s="215"/>
      <c r="L16" s="216"/>
      <c r="M16" s="28" t="str">
        <f t="shared" si="0"/>
        <v/>
      </c>
    </row>
    <row r="17" spans="1:13" ht="13.5" customHeight="1" x14ac:dyDescent="0.15">
      <c r="A17" s="206"/>
      <c r="B17" s="354"/>
      <c r="C17" s="353"/>
      <c r="D17" s="209">
        <v>114</v>
      </c>
      <c r="E17" s="210"/>
      <c r="F17" s="211"/>
      <c r="G17" s="212"/>
      <c r="H17" s="213"/>
      <c r="I17" s="213"/>
      <c r="J17" s="214">
        <f t="shared" si="1"/>
        <v>0</v>
      </c>
      <c r="K17" s="215"/>
      <c r="L17" s="216"/>
      <c r="M17" s="28" t="str">
        <f t="shared" si="0"/>
        <v/>
      </c>
    </row>
    <row r="18" spans="1:13" ht="13.5" customHeight="1" x14ac:dyDescent="0.15">
      <c r="A18" s="206"/>
      <c r="B18" s="354"/>
      <c r="C18" s="353"/>
      <c r="D18" s="209">
        <v>115</v>
      </c>
      <c r="E18" s="210"/>
      <c r="F18" s="211"/>
      <c r="G18" s="212"/>
      <c r="H18" s="213"/>
      <c r="I18" s="213"/>
      <c r="J18" s="214">
        <f t="shared" si="1"/>
        <v>0</v>
      </c>
      <c r="K18" s="215"/>
      <c r="L18" s="216"/>
      <c r="M18" s="28" t="str">
        <f t="shared" si="0"/>
        <v/>
      </c>
    </row>
    <row r="19" spans="1:13" ht="13.5" customHeight="1" x14ac:dyDescent="0.15">
      <c r="A19" s="206"/>
      <c r="B19" s="354"/>
      <c r="C19" s="353"/>
      <c r="D19" s="209">
        <v>116</v>
      </c>
      <c r="E19" s="210"/>
      <c r="F19" s="211"/>
      <c r="G19" s="212"/>
      <c r="H19" s="213"/>
      <c r="I19" s="213"/>
      <c r="J19" s="214">
        <f t="shared" si="1"/>
        <v>0</v>
      </c>
      <c r="K19" s="215"/>
      <c r="L19" s="216"/>
      <c r="M19" s="28" t="str">
        <f t="shared" si="0"/>
        <v/>
      </c>
    </row>
    <row r="20" spans="1:13" ht="13.5" customHeight="1" x14ac:dyDescent="0.15">
      <c r="A20" s="206"/>
      <c r="B20" s="354"/>
      <c r="C20" s="353"/>
      <c r="D20" s="209">
        <v>117</v>
      </c>
      <c r="E20" s="210"/>
      <c r="F20" s="211"/>
      <c r="G20" s="219"/>
      <c r="H20" s="220"/>
      <c r="I20" s="220"/>
      <c r="J20" s="214">
        <f t="shared" si="1"/>
        <v>0</v>
      </c>
      <c r="K20" s="215"/>
      <c r="L20" s="216"/>
      <c r="M20" s="28" t="str">
        <f t="shared" si="0"/>
        <v/>
      </c>
    </row>
    <row r="21" spans="1:13" ht="13.5" customHeight="1" x14ac:dyDescent="0.15">
      <c r="A21" s="206"/>
      <c r="B21" s="354"/>
      <c r="C21" s="353"/>
      <c r="D21" s="209">
        <v>118</v>
      </c>
      <c r="E21" s="210"/>
      <c r="F21" s="211"/>
      <c r="G21" s="212"/>
      <c r="H21" s="213"/>
      <c r="I21" s="213"/>
      <c r="J21" s="214">
        <f t="shared" si="1"/>
        <v>0</v>
      </c>
      <c r="K21" s="215"/>
      <c r="L21" s="216"/>
      <c r="M21" s="28" t="str">
        <f t="shared" si="0"/>
        <v/>
      </c>
    </row>
    <row r="22" spans="1:13" ht="13.5" customHeight="1" x14ac:dyDescent="0.15">
      <c r="A22" s="206"/>
      <c r="B22" s="354"/>
      <c r="C22" s="353"/>
      <c r="D22" s="209">
        <v>119</v>
      </c>
      <c r="E22" s="210"/>
      <c r="F22" s="211"/>
      <c r="G22" s="212"/>
      <c r="H22" s="213"/>
      <c r="I22" s="213"/>
      <c r="J22" s="214">
        <f t="shared" si="1"/>
        <v>0</v>
      </c>
      <c r="K22" s="215"/>
      <c r="L22" s="216"/>
      <c r="M22" s="28" t="str">
        <f t="shared" si="0"/>
        <v/>
      </c>
    </row>
    <row r="23" spans="1:13" ht="13.5" customHeight="1" thickBot="1" x14ac:dyDescent="0.2">
      <c r="A23" s="356"/>
      <c r="B23" s="357"/>
      <c r="C23" s="358"/>
      <c r="D23" s="209">
        <v>120</v>
      </c>
      <c r="E23" s="210"/>
      <c r="F23" s="211"/>
      <c r="G23" s="243"/>
      <c r="H23" s="244"/>
      <c r="I23" s="244"/>
      <c r="J23" s="214">
        <f t="shared" si="1"/>
        <v>0</v>
      </c>
      <c r="K23" s="215"/>
      <c r="L23" s="21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4" t="s">
        <v>91</v>
      </c>
      <c r="G26" s="185" t="s">
        <v>220</v>
      </c>
      <c r="H26" s="673" t="s">
        <v>210</v>
      </c>
      <c r="I26" s="673"/>
      <c r="J26" s="673" t="s">
        <v>216</v>
      </c>
      <c r="K26" s="675"/>
    </row>
    <row r="27" spans="1:13" ht="13.5" customHeight="1" thickTop="1" x14ac:dyDescent="0.15">
      <c r="B27" s="51"/>
      <c r="C27" s="51"/>
      <c r="D27" s="65"/>
      <c r="F27" s="250" t="s">
        <v>81</v>
      </c>
      <c r="G27" s="293">
        <f>SUMIF($E$4:$E$23,F27,$J$4:$J$23)</f>
        <v>0</v>
      </c>
      <c r="H27" s="635">
        <f>SUMIF($E$4:$E$23,F27,$M$4:$M$23)</f>
        <v>0</v>
      </c>
      <c r="I27" s="635"/>
      <c r="J27" s="635">
        <f t="shared" ref="J27:J35" si="2">G27-H27</f>
        <v>0</v>
      </c>
      <c r="K27" s="714"/>
    </row>
    <row r="28" spans="1:13" ht="13.5" customHeight="1" x14ac:dyDescent="0.15">
      <c r="B28" s="51"/>
      <c r="C28" s="51"/>
      <c r="D28" s="65"/>
      <c r="F28" s="251" t="s">
        <v>82</v>
      </c>
      <c r="G28" s="293">
        <f t="shared" ref="G28:G35" si="3">SUMIF($E$4:$E$23,F28,$J$4:$J$23)</f>
        <v>0</v>
      </c>
      <c r="H28" s="619">
        <f>SUMIF($E$4:$E$23,F28,$M$4:$M$23)</f>
        <v>0</v>
      </c>
      <c r="I28" s="619"/>
      <c r="J28" s="619">
        <f t="shared" si="2"/>
        <v>0</v>
      </c>
      <c r="K28" s="630"/>
    </row>
    <row r="29" spans="1:13" ht="13.5" customHeight="1" x14ac:dyDescent="0.15">
      <c r="B29" s="51"/>
      <c r="C29" s="51"/>
      <c r="D29" s="65"/>
      <c r="F29" s="251" t="s">
        <v>105</v>
      </c>
      <c r="G29" s="293">
        <f t="shared" si="3"/>
        <v>0</v>
      </c>
      <c r="H29" s="619">
        <f t="shared" ref="H29:H35" si="4">SUMIF($E$4:$E$23,F29,$M$4:$M$23)</f>
        <v>0</v>
      </c>
      <c r="I29" s="619"/>
      <c r="J29" s="619">
        <f t="shared" si="2"/>
        <v>0</v>
      </c>
      <c r="K29" s="630"/>
    </row>
    <row r="30" spans="1:13" ht="13.5" customHeight="1" x14ac:dyDescent="0.15">
      <c r="B30" s="51"/>
      <c r="C30" s="51"/>
      <c r="D30" s="65"/>
      <c r="F30" s="251" t="s">
        <v>106</v>
      </c>
      <c r="G30" s="293">
        <f t="shared" si="3"/>
        <v>0</v>
      </c>
      <c r="H30" s="619">
        <f t="shared" si="4"/>
        <v>0</v>
      </c>
      <c r="I30" s="619"/>
      <c r="J30" s="619">
        <f t="shared" si="2"/>
        <v>0</v>
      </c>
      <c r="K30" s="630"/>
    </row>
    <row r="31" spans="1:13" ht="13.5" customHeight="1" x14ac:dyDescent="0.15">
      <c r="B31" s="51"/>
      <c r="C31" s="51"/>
      <c r="D31" s="65"/>
      <c r="F31" s="251" t="s">
        <v>83</v>
      </c>
      <c r="G31" s="293">
        <f t="shared" si="3"/>
        <v>0</v>
      </c>
      <c r="H31" s="619">
        <f t="shared" si="4"/>
        <v>0</v>
      </c>
      <c r="I31" s="619"/>
      <c r="J31" s="619">
        <f t="shared" si="2"/>
        <v>0</v>
      </c>
      <c r="K31" s="630"/>
    </row>
    <row r="32" spans="1:13" ht="13.5" customHeight="1" x14ac:dyDescent="0.15">
      <c r="B32" s="51"/>
      <c r="C32" s="51"/>
      <c r="D32" s="65"/>
      <c r="F32" s="251" t="s">
        <v>84</v>
      </c>
      <c r="G32" s="293">
        <f t="shared" si="3"/>
        <v>0</v>
      </c>
      <c r="H32" s="619">
        <f t="shared" si="4"/>
        <v>0</v>
      </c>
      <c r="I32" s="619"/>
      <c r="J32" s="619">
        <f t="shared" si="2"/>
        <v>0</v>
      </c>
      <c r="K32" s="630"/>
    </row>
    <row r="33" spans="2:11" ht="13.5" customHeight="1" x14ac:dyDescent="0.15">
      <c r="B33" s="51"/>
      <c r="C33" s="51"/>
      <c r="D33" s="65"/>
      <c r="F33" s="251" t="s">
        <v>85</v>
      </c>
      <c r="G33" s="293">
        <f t="shared" si="3"/>
        <v>0</v>
      </c>
      <c r="H33" s="619">
        <f t="shared" si="4"/>
        <v>0</v>
      </c>
      <c r="I33" s="619"/>
      <c r="J33" s="619">
        <f t="shared" si="2"/>
        <v>0</v>
      </c>
      <c r="K33" s="630"/>
    </row>
    <row r="34" spans="2:11" ht="13.5" customHeight="1" x14ac:dyDescent="0.15">
      <c r="B34" s="51"/>
      <c r="C34" s="51"/>
      <c r="D34" s="65"/>
      <c r="F34" s="251" t="s">
        <v>86</v>
      </c>
      <c r="G34" s="293">
        <f t="shared" si="3"/>
        <v>0</v>
      </c>
      <c r="H34" s="619">
        <f t="shared" si="4"/>
        <v>0</v>
      </c>
      <c r="I34" s="619"/>
      <c r="J34" s="619">
        <f t="shared" si="2"/>
        <v>0</v>
      </c>
      <c r="K34" s="630"/>
    </row>
    <row r="35" spans="2:11" ht="13.5" customHeight="1" x14ac:dyDescent="0.15">
      <c r="B35" s="51"/>
      <c r="C35" s="51"/>
      <c r="D35" s="65"/>
      <c r="F35" s="451" t="s">
        <v>116</v>
      </c>
      <c r="G35" s="455">
        <f t="shared" si="3"/>
        <v>0</v>
      </c>
      <c r="H35" s="718">
        <f t="shared" si="4"/>
        <v>0</v>
      </c>
      <c r="I35" s="718"/>
      <c r="J35" s="718">
        <f t="shared" si="2"/>
        <v>0</v>
      </c>
      <c r="K35" s="719"/>
    </row>
    <row r="36" spans="2:11" ht="13.5" customHeight="1" thickBot="1" x14ac:dyDescent="0.2">
      <c r="B36" s="51"/>
      <c r="C36" s="51"/>
      <c r="D36" s="65"/>
      <c r="F36" s="453" t="s">
        <v>246</v>
      </c>
      <c r="G36" s="298">
        <f>SUMIF($E$4:$E$23,F36,$J$4:$J$23)</f>
        <v>0</v>
      </c>
      <c r="H36" s="621">
        <f>SUMIF($E$4:$E$23,F36,$M$4:$M$23)</f>
        <v>0</v>
      </c>
      <c r="I36" s="621"/>
      <c r="J36" s="621">
        <f>G36-H36</f>
        <v>0</v>
      </c>
      <c r="K36" s="683"/>
    </row>
    <row r="37" spans="2:11" ht="13.5" customHeight="1" thickTop="1" thickBot="1" x14ac:dyDescent="0.2">
      <c r="B37" s="51"/>
      <c r="C37" s="51"/>
      <c r="D37" s="45"/>
      <c r="F37" s="386" t="s">
        <v>13</v>
      </c>
      <c r="G37" s="302">
        <f>SUM(G27:G36)</f>
        <v>0</v>
      </c>
      <c r="H37" s="691">
        <f>SUM(H27:H36)</f>
        <v>0</v>
      </c>
      <c r="I37" s="691"/>
      <c r="J37" s="691">
        <f>SUM(J27:J36)</f>
        <v>0</v>
      </c>
      <c r="K37" s="692"/>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5:K35"/>
    <mergeCell ref="J37:K37"/>
    <mergeCell ref="H32:I32"/>
    <mergeCell ref="H33:I33"/>
    <mergeCell ref="H34:I34"/>
    <mergeCell ref="H35:I35"/>
    <mergeCell ref="H37:I37"/>
    <mergeCell ref="H36:I36"/>
    <mergeCell ref="J36:K36"/>
    <mergeCell ref="H31:I31"/>
    <mergeCell ref="J31:K31"/>
    <mergeCell ref="J32:K32"/>
    <mergeCell ref="J33:K33"/>
    <mergeCell ref="J34:K34"/>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3" zoomScaleNormal="110" zoomScaleSheetLayoutView="100" workbookViewId="0">
      <selection activeCell="H7" sqref="H7:L7"/>
    </sheetView>
  </sheetViews>
  <sheetFormatPr defaultColWidth="9"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155</v>
      </c>
      <c r="H1" s="577" t="str">
        <f>'1-1'!H1:K1</f>
        <v>（学校番号：３００５）</v>
      </c>
      <c r="I1" s="577"/>
      <c r="J1" s="577"/>
      <c r="K1" s="577"/>
      <c r="L1" s="577"/>
    </row>
    <row r="2" spans="1:12" s="1" customFormat="1" ht="18" customHeight="1" x14ac:dyDescent="0.15">
      <c r="H2" s="577" t="str">
        <f>'1-1'!H2:K2</f>
        <v>（財務会計コード番号：１０９４８）</v>
      </c>
      <c r="I2" s="577"/>
      <c r="J2" s="577"/>
      <c r="K2" s="577"/>
      <c r="L2" s="577"/>
    </row>
    <row r="3" spans="1:12" s="1" customFormat="1" ht="18" customHeight="1" x14ac:dyDescent="0.15">
      <c r="L3" s="2"/>
    </row>
    <row r="4" spans="1:12" s="1" customFormat="1" ht="18" customHeight="1" x14ac:dyDescent="0.15">
      <c r="H4" s="578" t="s">
        <v>369</v>
      </c>
      <c r="I4" s="578"/>
      <c r="J4" s="578"/>
      <c r="K4" s="578"/>
      <c r="L4" s="578"/>
    </row>
    <row r="5" spans="1:12" s="1" customFormat="1" ht="18" customHeight="1" x14ac:dyDescent="0.15">
      <c r="H5" s="663" t="s">
        <v>386</v>
      </c>
      <c r="I5" s="663"/>
      <c r="J5" s="663"/>
      <c r="K5" s="663"/>
      <c r="L5" s="663"/>
    </row>
    <row r="6" spans="1:12" s="1" customFormat="1" ht="18" customHeight="1" x14ac:dyDescent="0.15">
      <c r="A6" s="3" t="s">
        <v>2</v>
      </c>
      <c r="H6" s="4"/>
      <c r="L6" s="11"/>
    </row>
    <row r="7" spans="1:12" s="1" customFormat="1" ht="18" customHeight="1" x14ac:dyDescent="0.15">
      <c r="A7" s="4"/>
      <c r="H7" s="578" t="str">
        <f>'1-1'!H7:K7</f>
        <v>大阪府立今宮工科高等学校　</v>
      </c>
      <c r="I7" s="578"/>
      <c r="J7" s="578"/>
      <c r="K7" s="578"/>
      <c r="L7" s="578"/>
    </row>
    <row r="8" spans="1:12" s="1" customFormat="1" ht="18" customHeight="1" x14ac:dyDescent="0.15">
      <c r="A8" s="4"/>
      <c r="H8" s="578" t="str">
        <f>'1-1'!H8:K8</f>
        <v>　　　校長　駒 井　知 一　</v>
      </c>
      <c r="I8" s="578"/>
      <c r="J8" s="578"/>
      <c r="K8" s="578"/>
      <c r="L8" s="578"/>
    </row>
    <row r="9" spans="1:12" s="1" customFormat="1" ht="42" customHeight="1" x14ac:dyDescent="0.15">
      <c r="A9" s="4"/>
      <c r="H9" s="2"/>
      <c r="L9" s="44"/>
    </row>
    <row r="10" spans="1:12" ht="24" customHeight="1" x14ac:dyDescent="0.15">
      <c r="A10" s="590" t="s">
        <v>263</v>
      </c>
      <c r="B10" s="590"/>
      <c r="C10" s="590"/>
      <c r="D10" s="590"/>
      <c r="E10" s="590"/>
      <c r="F10" s="590"/>
      <c r="G10" s="590"/>
      <c r="H10" s="590"/>
      <c r="I10" s="590"/>
      <c r="J10" s="590"/>
      <c r="K10" s="590"/>
      <c r="L10" s="590"/>
    </row>
    <row r="11" spans="1:12" ht="24" customHeight="1" x14ac:dyDescent="0.15">
      <c r="A11" s="591"/>
      <c r="B11" s="591"/>
      <c r="C11" s="591"/>
      <c r="D11" s="591"/>
      <c r="E11" s="591"/>
      <c r="F11" s="591"/>
      <c r="G11" s="591"/>
      <c r="H11" s="591"/>
      <c r="I11" s="591"/>
      <c r="J11" s="591"/>
      <c r="K11" s="591"/>
      <c r="L11" s="591"/>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92" t="s">
        <v>233</v>
      </c>
      <c r="B14" s="593"/>
      <c r="C14" s="594"/>
      <c r="D14" s="595"/>
      <c r="E14" s="596"/>
      <c r="F14" s="597"/>
      <c r="G14" s="681"/>
      <c r="H14" s="682"/>
      <c r="I14" s="682"/>
      <c r="J14" s="682"/>
      <c r="K14" s="444"/>
      <c r="L14" s="94">
        <f>'1-1'!K14</f>
        <v>0</v>
      </c>
    </row>
    <row r="15" spans="1:12" ht="39" customHeight="1" thickBot="1" x14ac:dyDescent="0.2">
      <c r="A15" s="19"/>
      <c r="B15" s="18" t="s">
        <v>7</v>
      </c>
      <c r="C15" s="17" t="s">
        <v>8</v>
      </c>
      <c r="D15" s="16" t="s">
        <v>104</v>
      </c>
      <c r="E15" s="16" t="s">
        <v>103</v>
      </c>
      <c r="F15" s="17" t="s">
        <v>9</v>
      </c>
      <c r="G15" s="17" t="s">
        <v>10</v>
      </c>
      <c r="H15" s="401" t="s">
        <v>197</v>
      </c>
      <c r="I15" s="16" t="s">
        <v>11</v>
      </c>
      <c r="J15" s="450" t="s">
        <v>202</v>
      </c>
      <c r="K15" s="445" t="s">
        <v>248</v>
      </c>
      <c r="L15" s="22" t="s">
        <v>13</v>
      </c>
    </row>
    <row r="16" spans="1:12" ht="39" customHeight="1" thickTop="1" thickBot="1" x14ac:dyDescent="0.2">
      <c r="A16" s="438" t="s">
        <v>204</v>
      </c>
      <c r="B16" s="393">
        <f>'1-1'!B21</f>
        <v>245000</v>
      </c>
      <c r="C16" s="394">
        <f>'1-1'!C21</f>
        <v>173000</v>
      </c>
      <c r="D16" s="394">
        <f>'1-1'!D21</f>
        <v>815000</v>
      </c>
      <c r="E16" s="394">
        <f>'1-1'!E21</f>
        <v>0</v>
      </c>
      <c r="F16" s="394">
        <f>'1-1'!F21</f>
        <v>17000</v>
      </c>
      <c r="G16" s="394">
        <f>'1-1'!G21</f>
        <v>110000</v>
      </c>
      <c r="H16" s="394">
        <f>'1-1'!H21</f>
        <v>0</v>
      </c>
      <c r="I16" s="394">
        <f>'1-1'!I21</f>
        <v>0</v>
      </c>
      <c r="J16" s="394">
        <f>'1-1'!J21</f>
        <v>290000</v>
      </c>
      <c r="K16" s="448">
        <f>'1-1'!K21</f>
        <v>0</v>
      </c>
      <c r="L16" s="395">
        <f>'1-1'!L21</f>
        <v>1650000</v>
      </c>
    </row>
    <row r="17" spans="1:12" ht="39" customHeight="1" x14ac:dyDescent="0.15">
      <c r="A17" s="434" t="s">
        <v>14</v>
      </c>
      <c r="B17" s="435">
        <f>'随時②-2'!G38</f>
        <v>-79000</v>
      </c>
      <c r="C17" s="436">
        <f>'随時②-2'!G39</f>
        <v>0</v>
      </c>
      <c r="D17" s="436">
        <f>'随時②-2'!G40</f>
        <v>-194480</v>
      </c>
      <c r="E17" s="436">
        <f>'随時②-2'!G41</f>
        <v>0</v>
      </c>
      <c r="F17" s="436">
        <f>'随時②-2'!G42</f>
        <v>0</v>
      </c>
      <c r="G17" s="436">
        <f>'随時②-2'!G43</f>
        <v>0</v>
      </c>
      <c r="H17" s="436">
        <f>'随時②-2'!G44</f>
        <v>0</v>
      </c>
      <c r="I17" s="436">
        <f>'随時②-2'!G45</f>
        <v>244480</v>
      </c>
      <c r="J17" s="436">
        <f>'随時②-2'!G46</f>
        <v>0</v>
      </c>
      <c r="K17" s="474">
        <f>'随時②-2'!G47</f>
        <v>29000</v>
      </c>
      <c r="L17" s="437">
        <f>SUM(B17:K17)</f>
        <v>0</v>
      </c>
    </row>
    <row r="18" spans="1:12" ht="39" customHeight="1" x14ac:dyDescent="0.15">
      <c r="A18" s="33" t="s">
        <v>212</v>
      </c>
      <c r="B18" s="393">
        <f>'随時②-2'!H38</f>
        <v>0</v>
      </c>
      <c r="C18" s="394">
        <f>'随時②-2'!H39</f>
        <v>0</v>
      </c>
      <c r="D18" s="394">
        <f>'随時②-2'!H40</f>
        <v>0</v>
      </c>
      <c r="E18" s="394">
        <f>'随時②-2'!H41</f>
        <v>0</v>
      </c>
      <c r="F18" s="394">
        <f>'随時②-2'!H42</f>
        <v>0</v>
      </c>
      <c r="G18" s="394">
        <f>'随時②-2'!H43</f>
        <v>0</v>
      </c>
      <c r="H18" s="394">
        <f>'随時②-2'!H44</f>
        <v>0</v>
      </c>
      <c r="I18" s="394">
        <f>'随時②-2'!H45</f>
        <v>0</v>
      </c>
      <c r="J18" s="394">
        <f>'随時②-2'!H46</f>
        <v>0</v>
      </c>
      <c r="K18" s="448">
        <f>'随時②-2'!H47</f>
        <v>0</v>
      </c>
      <c r="L18" s="395">
        <f>SUM(B18:K18)</f>
        <v>0</v>
      </c>
    </row>
    <row r="19" spans="1:12" ht="39" customHeight="1" thickBot="1" x14ac:dyDescent="0.2">
      <c r="A19" s="439" t="s">
        <v>96</v>
      </c>
      <c r="B19" s="177">
        <f>B17-B18</f>
        <v>-79000</v>
      </c>
      <c r="C19" s="177">
        <f t="shared" ref="C19:J19" si="0">C17-C18</f>
        <v>0</v>
      </c>
      <c r="D19" s="177">
        <f t="shared" si="0"/>
        <v>-194480</v>
      </c>
      <c r="E19" s="177">
        <f t="shared" si="0"/>
        <v>0</v>
      </c>
      <c r="F19" s="177">
        <f t="shared" si="0"/>
        <v>0</v>
      </c>
      <c r="G19" s="177">
        <f t="shared" si="0"/>
        <v>0</v>
      </c>
      <c r="H19" s="177">
        <f t="shared" si="0"/>
        <v>0</v>
      </c>
      <c r="I19" s="177">
        <f t="shared" si="0"/>
        <v>244480</v>
      </c>
      <c r="J19" s="178">
        <f t="shared" si="0"/>
        <v>0</v>
      </c>
      <c r="K19" s="473">
        <f>K17-K18</f>
        <v>29000</v>
      </c>
      <c r="L19" s="179">
        <f>SUM(B19:K19)</f>
        <v>0</v>
      </c>
    </row>
    <row r="20" spans="1:12" ht="39" customHeight="1" thickBot="1" x14ac:dyDescent="0.2">
      <c r="A20" s="432" t="s">
        <v>234</v>
      </c>
      <c r="B20" s="180">
        <f>SUM(B16:B17)</f>
        <v>166000</v>
      </c>
      <c r="C20" s="180">
        <f t="shared" ref="C20:I20" si="1">SUM(C16:C17)</f>
        <v>173000</v>
      </c>
      <c r="D20" s="180">
        <f t="shared" si="1"/>
        <v>620520</v>
      </c>
      <c r="E20" s="180">
        <f t="shared" si="1"/>
        <v>0</v>
      </c>
      <c r="F20" s="180">
        <f t="shared" si="1"/>
        <v>17000</v>
      </c>
      <c r="G20" s="180">
        <f t="shared" si="1"/>
        <v>110000</v>
      </c>
      <c r="H20" s="180">
        <f t="shared" si="1"/>
        <v>0</v>
      </c>
      <c r="I20" s="180">
        <f t="shared" si="1"/>
        <v>244480</v>
      </c>
      <c r="J20" s="181">
        <f>SUM(J16:J17)</f>
        <v>290000</v>
      </c>
      <c r="K20" s="446">
        <f>SUM(K16:K17)</f>
        <v>29000</v>
      </c>
      <c r="L20" s="390">
        <f>SUM(B20:K20)</f>
        <v>1650000</v>
      </c>
    </row>
    <row r="21" spans="1:12" ht="39" hidden="1" customHeight="1" x14ac:dyDescent="0.15">
      <c r="A21" s="20" t="s">
        <v>141</v>
      </c>
      <c r="B21" s="404">
        <f>'1-1'!B22</f>
        <v>0</v>
      </c>
      <c r="C21" s="404">
        <f>'1-1'!C22</f>
        <v>0</v>
      </c>
      <c r="D21" s="404">
        <f>'1-1'!D22</f>
        <v>0</v>
      </c>
      <c r="E21" s="404">
        <f>'1-1'!E22</f>
        <v>0</v>
      </c>
      <c r="F21" s="404">
        <f>'1-1'!F22</f>
        <v>0</v>
      </c>
      <c r="G21" s="404">
        <f>'1-1'!G22</f>
        <v>0</v>
      </c>
      <c r="H21" s="404">
        <f>'1-1'!H22</f>
        <v>0</v>
      </c>
      <c r="I21" s="404">
        <f>'1-1'!I22</f>
        <v>0</v>
      </c>
      <c r="J21" s="404">
        <f>'1-1'!J22</f>
        <v>0</v>
      </c>
      <c r="K21" s="475"/>
      <c r="L21" s="392">
        <f>SUM(B21:J21)</f>
        <v>0</v>
      </c>
    </row>
    <row r="22" spans="1:12" ht="39" hidden="1" customHeight="1" thickBot="1" x14ac:dyDescent="0.2">
      <c r="A22" s="21" t="s">
        <v>140</v>
      </c>
      <c r="B22" s="177">
        <f>SUM(B20:B21)</f>
        <v>166000</v>
      </c>
      <c r="C22" s="177">
        <f t="shared" ref="C22:J22" si="2">SUM(C20:C21)</f>
        <v>173000</v>
      </c>
      <c r="D22" s="177">
        <f t="shared" si="2"/>
        <v>620520</v>
      </c>
      <c r="E22" s="177">
        <f t="shared" si="2"/>
        <v>0</v>
      </c>
      <c r="F22" s="177">
        <f t="shared" si="2"/>
        <v>17000</v>
      </c>
      <c r="G22" s="177">
        <f t="shared" si="2"/>
        <v>110000</v>
      </c>
      <c r="H22" s="177">
        <f t="shared" si="2"/>
        <v>0</v>
      </c>
      <c r="I22" s="177">
        <f t="shared" si="2"/>
        <v>244480</v>
      </c>
      <c r="J22" s="177">
        <f t="shared" si="2"/>
        <v>290000</v>
      </c>
      <c r="K22" s="473"/>
      <c r="L22" s="179">
        <f>SUM(B22:J22)</f>
        <v>1621000</v>
      </c>
    </row>
    <row r="23" spans="1:12" ht="39" customHeight="1" thickBot="1" x14ac:dyDescent="0.2">
      <c r="A23" s="31" t="s">
        <v>93</v>
      </c>
      <c r="B23" s="660" t="s">
        <v>385</v>
      </c>
      <c r="C23" s="661"/>
      <c r="D23" s="661"/>
      <c r="E23" s="661"/>
      <c r="F23" s="661"/>
      <c r="G23" s="661"/>
      <c r="H23" s="661"/>
      <c r="I23" s="661"/>
      <c r="J23" s="661"/>
      <c r="K23" s="661"/>
      <c r="L23" s="662"/>
    </row>
    <row r="25" spans="1:12" x14ac:dyDescent="0.15">
      <c r="B25" s="32"/>
      <c r="C25" s="32"/>
      <c r="D25" s="32"/>
      <c r="E25" s="32"/>
      <c r="F25" s="32"/>
      <c r="G25" s="32"/>
      <c r="H25" s="32"/>
      <c r="I25" s="32"/>
      <c r="J25" s="32"/>
      <c r="K25" s="32"/>
    </row>
  </sheetData>
  <sheetProtection password="CC19" sheet="1" formatCells="0" selectLockedCells="1"/>
  <mergeCells count="11">
    <mergeCell ref="H8:L8"/>
    <mergeCell ref="B23:L23"/>
    <mergeCell ref="A10:L11"/>
    <mergeCell ref="A14:C14"/>
    <mergeCell ref="D14:F14"/>
    <mergeCell ref="G14:J14"/>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4" zoomScaleNormal="100" zoomScaleSheetLayoutView="100" workbookViewId="0">
      <selection activeCell="B25" sqref="B25"/>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264</v>
      </c>
      <c r="C1" s="43"/>
      <c r="D1" s="43"/>
      <c r="E1" s="43"/>
      <c r="F1" s="13"/>
      <c r="G1" s="13"/>
      <c r="H1" s="13"/>
      <c r="I1" s="13"/>
      <c r="J1" s="13"/>
      <c r="K1" s="13"/>
    </row>
    <row r="2" spans="1:13" ht="24" customHeight="1" thickBot="1" x14ac:dyDescent="0.2">
      <c r="A2" s="48"/>
      <c r="B2" s="46"/>
      <c r="C2" s="46"/>
      <c r="D2" s="46"/>
      <c r="E2" s="27" t="s">
        <v>227</v>
      </c>
      <c r="F2" s="13"/>
      <c r="G2" s="13"/>
      <c r="H2" s="13"/>
      <c r="I2" s="13"/>
      <c r="J2" s="13"/>
      <c r="K2" s="13"/>
    </row>
    <row r="3" spans="1:13" ht="24" customHeight="1" x14ac:dyDescent="0.15">
      <c r="A3" s="85"/>
      <c r="B3" s="86"/>
      <c r="C3" s="87"/>
      <c r="D3" s="367" t="s">
        <v>123</v>
      </c>
      <c r="E3" s="93" t="s">
        <v>0</v>
      </c>
      <c r="F3" s="93" t="s">
        <v>151</v>
      </c>
      <c r="G3" s="93" t="s">
        <v>87</v>
      </c>
      <c r="H3" s="423" t="s">
        <v>194</v>
      </c>
      <c r="I3" s="93" t="s">
        <v>88</v>
      </c>
      <c r="J3" s="93" t="s">
        <v>89</v>
      </c>
      <c r="K3" s="183" t="s">
        <v>97</v>
      </c>
      <c r="L3" s="368" t="s">
        <v>94</v>
      </c>
    </row>
    <row r="4" spans="1:13" ht="13.5" customHeight="1" x14ac:dyDescent="0.15">
      <c r="A4" s="88"/>
      <c r="B4" s="65"/>
      <c r="C4" s="65"/>
      <c r="D4" s="369">
        <v>5</v>
      </c>
      <c r="E4" s="269" t="str">
        <f>IF($D4="","",IF($D4&lt;=100,VLOOKUP($D4,'1-2'!$D$4:$L$103,2),VLOOKUP($D4,'随時①-2'!$D$4:$L$23,2)))</f>
        <v>報償費</v>
      </c>
      <c r="F4" s="269" t="str">
        <f>IF($D4="","",IF($D4&lt;=100,VLOOKUP($D4,'1-2'!$D$4:$L$103,3),VLOOKUP($D4,'随時①-2'!$D$4:$L$23,3)))</f>
        <v>（全）人権研修会講師謝礼金</v>
      </c>
      <c r="G4" s="181">
        <f>IF($D4="","",IF($D4&lt;=100,VLOOKUP($D4,'1-2'!$D$4:$L$103,4),VLOOKUP($D4,'随時①-2'!$D$4:$L$23,4)))</f>
        <v>60000</v>
      </c>
      <c r="H4" s="270">
        <f>IF($D4="","",IF($D4&lt;=100,VLOOKUP($D4,'1-2'!$D$4:$L$103,5),VLOOKUP($D4,'随時①-2'!$D$4:$L$23,5)))</f>
        <v>1</v>
      </c>
      <c r="I4" s="270">
        <f>IF($D4="","",IF($D4&lt;=100,VLOOKUP($D4,'1-2'!$D$4:$L$103,6),VLOOKUP($D4,'随時①-2'!$D$4:$L$23,6)))</f>
        <v>1</v>
      </c>
      <c r="J4" s="181">
        <f>IF($D4="","",IF($D4&lt;=100,VLOOKUP($D4,'1-2'!$D$4:$L$103,7),VLOOKUP($D4,'随時①-2'!$D$4:$L$23,7)))</f>
        <v>60000</v>
      </c>
      <c r="K4" s="370">
        <f>IF($D4="","",IF($D4&lt;=100,VLOOKUP($D4,'1-2'!$D$4:$L$103,8),VLOOKUP($D4,'随時①-2'!$D$4:$L$23,8)))</f>
        <v>0</v>
      </c>
      <c r="L4" s="371">
        <f>IF($D4="","",IF($D4&lt;=100,VLOOKUP($D4,'1-2'!$D$4:$L$103,9),VLOOKUP($D4,'随時①-2'!$D$4:$L$23,9)))</f>
        <v>0</v>
      </c>
      <c r="M4" s="5" t="str">
        <f t="shared" ref="M4:M17" si="0">IF(K4="◎",J4,"")</f>
        <v/>
      </c>
    </row>
    <row r="5" spans="1:13" x14ac:dyDescent="0.15">
      <c r="A5" s="88"/>
      <c r="B5" s="65"/>
      <c r="C5" s="65"/>
      <c r="D5" s="372">
        <v>6</v>
      </c>
      <c r="E5" s="269" t="str">
        <f>IF($D5="","",IF($D5&lt;=100,VLOOKUP($D5,'1-2'!$D$4:$L$103,2),VLOOKUP($D5,'随時①-2'!$D$4:$L$23,2)))</f>
        <v>報償費</v>
      </c>
      <c r="F5" s="269" t="str">
        <f>IF($D5="","",IF($D5&lt;=100,VLOOKUP($D5,'1-2'!$D$4:$L$103,3),VLOOKUP($D5,'随時①-2'!$D$4:$L$23,3)))</f>
        <v>（全）PBL研修会講師謝礼金</v>
      </c>
      <c r="G5" s="181">
        <f>IF($D5="","",IF($D5&lt;=100,VLOOKUP($D5,'1-2'!$D$4:$L$103,4),VLOOKUP($D5,'随時①-2'!$D$4:$L$23,4)))</f>
        <v>30000</v>
      </c>
      <c r="H5" s="270">
        <f>IF($D5="","",IF($D5&lt;=100,VLOOKUP($D5,'1-2'!$D$4:$L$103,5),VLOOKUP($D5,'随時①-2'!$D$4:$L$23,5)))</f>
        <v>1</v>
      </c>
      <c r="I5" s="270">
        <f>IF($D5="","",IF($D5&lt;=100,VLOOKUP($D5,'1-2'!$D$4:$L$103,6),VLOOKUP($D5,'随時①-2'!$D$4:$L$23,6)))</f>
        <v>1</v>
      </c>
      <c r="J5" s="181">
        <f>IF($D5="","",IF($D5&lt;=100,VLOOKUP($D5,'1-2'!$D$4:$L$103,7),VLOOKUP($D5,'随時①-2'!$D$4:$L$23,7)))</f>
        <v>30000</v>
      </c>
      <c r="K5" s="370">
        <f>IF($D5="","",IF($D5&lt;=100,VLOOKUP($D5,'1-2'!$D$4:$L$103,8),VLOOKUP($D5,'随時①-2'!$D$4:$L$23,8)))</f>
        <v>0</v>
      </c>
      <c r="L5" s="371">
        <f>IF($D5="","",IF($D5&lt;=100,VLOOKUP($D5,'1-2'!$D$4:$L$103,9),VLOOKUP($D5,'随時①-2'!$D$4:$L$23,9)))</f>
        <v>0</v>
      </c>
      <c r="M5" s="5" t="str">
        <f t="shared" si="0"/>
        <v/>
      </c>
    </row>
    <row r="6" spans="1:13" x14ac:dyDescent="0.15">
      <c r="A6" s="88"/>
      <c r="B6" s="65"/>
      <c r="C6" s="65"/>
      <c r="D6" s="372">
        <v>16</v>
      </c>
      <c r="E6" s="269" t="str">
        <f>IF($D6="","",IF($D6&lt;=100,VLOOKUP($D6,'1-2'!$D$4:$L$103,2),VLOOKUP($D6,'随時①-2'!$D$4:$L$23,2)))</f>
        <v>消耗需用費</v>
      </c>
      <c r="F6" s="269" t="str">
        <f>IF($D6="","",IF($D6&lt;=100,VLOOKUP($D6,'1-2'!$D$4:$L$103,3),VLOOKUP($D6,'随時①-2'!$D$4:$L$23,3)))</f>
        <v>（全）体験入学教材費</v>
      </c>
      <c r="G6" s="181">
        <f>IF($D6="","",IF($D6&lt;=100,VLOOKUP($D6,'1-2'!$D$4:$L$103,4),VLOOKUP($D6,'随時①-2'!$D$4:$L$23,4)))</f>
        <v>150000</v>
      </c>
      <c r="H6" s="270">
        <f>IF($D6="","",IF($D6&lt;=100,VLOOKUP($D6,'1-2'!$D$4:$L$103,5),VLOOKUP($D6,'随時①-2'!$D$4:$L$23,5)))</f>
        <v>1</v>
      </c>
      <c r="I6" s="270">
        <f>IF($D6="","",IF($D6&lt;=100,VLOOKUP($D6,'1-2'!$D$4:$L$103,6),VLOOKUP($D6,'随時①-2'!$D$4:$L$23,6)))</f>
        <v>1</v>
      </c>
      <c r="J6" s="181">
        <f>IF($D6="","",IF($D6&lt;=100,VLOOKUP($D6,'1-2'!$D$4:$L$103,7),VLOOKUP($D6,'随時①-2'!$D$4:$L$23,7)))</f>
        <v>150000</v>
      </c>
      <c r="K6" s="370">
        <f>IF($D6="","",IF($D6&lt;=100,VLOOKUP($D6,'1-2'!$D$4:$L$103,8),VLOOKUP($D6,'随時①-2'!$D$4:$L$23,8)))</f>
        <v>0</v>
      </c>
      <c r="L6" s="371">
        <f>IF($D6="","",IF($D6&lt;=100,VLOOKUP($D6,'1-2'!$D$4:$L$103,9),VLOOKUP($D6,'随時①-2'!$D$4:$L$23,9)))</f>
        <v>0</v>
      </c>
      <c r="M6" s="5" t="str">
        <f t="shared" si="0"/>
        <v/>
      </c>
    </row>
    <row r="7" spans="1:13" x14ac:dyDescent="0.15">
      <c r="A7" s="88"/>
      <c r="B7" s="65"/>
      <c r="C7" s="65"/>
      <c r="D7" s="372">
        <v>34</v>
      </c>
      <c r="E7" s="269" t="str">
        <f>IF($D7="","",IF($D7&lt;=100,VLOOKUP($D7,'1-2'!$D$4:$L$103,2),VLOOKUP($D7,'随時①-2'!$D$4:$L$23,2)))</f>
        <v>消耗需用費</v>
      </c>
      <c r="F7" s="269" t="str">
        <f>IF($D7="","",IF($D7&lt;=100,VLOOKUP($D7,'1-2'!$D$4:$L$103,3),VLOOKUP($D7,'随時①-2'!$D$4:$L$23,3)))</f>
        <v>（定）学力向上授業改善のためのICT充実機器等購入費</v>
      </c>
      <c r="G7" s="181">
        <f>IF($D7="","",IF($D7&lt;=100,VLOOKUP($D7,'1-2'!$D$4:$L$103,4),VLOOKUP($D7,'随時①-2'!$D$4:$L$23,4)))</f>
        <v>220000</v>
      </c>
      <c r="H7" s="270">
        <f>IF($D7="","",IF($D7&lt;=100,VLOOKUP($D7,'1-2'!$D$4:$L$103,5),VLOOKUP($D7,'随時①-2'!$D$4:$L$23,5)))</f>
        <v>1</v>
      </c>
      <c r="I7" s="270">
        <f>IF($D7="","",IF($D7&lt;=100,VLOOKUP($D7,'1-2'!$D$4:$L$103,6),VLOOKUP($D7,'随時①-2'!$D$4:$L$23,6)))</f>
        <v>1</v>
      </c>
      <c r="J7" s="181">
        <f>IF($D7="","",IF($D7&lt;=100,VLOOKUP($D7,'1-2'!$D$4:$L$103,7),VLOOKUP($D7,'随時①-2'!$D$4:$L$23,7)))</f>
        <v>220000</v>
      </c>
      <c r="K7" s="370">
        <f>IF($D7="","",IF($D7&lt;=100,VLOOKUP($D7,'1-2'!$D$4:$L$103,8),VLOOKUP($D7,'随時①-2'!$D$4:$L$23,8)))</f>
        <v>0</v>
      </c>
      <c r="L7" s="371">
        <f>IF($D7="","",IF($D7&lt;=100,VLOOKUP($D7,'1-2'!$D$4:$L$103,9),VLOOKUP($D7,'随時①-2'!$D$4:$L$23,9)))</f>
        <v>0</v>
      </c>
      <c r="M7" s="5" t="str">
        <f t="shared" si="0"/>
        <v/>
      </c>
    </row>
    <row r="8" spans="1:13" x14ac:dyDescent="0.15">
      <c r="A8" s="88"/>
      <c r="B8" s="65"/>
      <c r="C8" s="65"/>
      <c r="D8" s="372">
        <v>38</v>
      </c>
      <c r="E8" s="269" t="str">
        <f>IF($D8="","",IF($D8&lt;=100,VLOOKUP($D8,'1-2'!$D$4:$L$103,2),VLOOKUP($D8,'随時①-2'!$D$4:$L$23,2)))</f>
        <v>報償費</v>
      </c>
      <c r="F8" s="269" t="str">
        <f>IF($D8="","",IF($D8&lt;=100,VLOOKUP($D8,'1-2'!$D$4:$L$103,3),VLOOKUP($D8,'随時①-2'!$D$4:$L$23,3)))</f>
        <v>（定）健康増進等講師謝礼金</v>
      </c>
      <c r="G8" s="181">
        <f>IF($D8="","",IF($D8&lt;=100,VLOOKUP($D8,'1-2'!$D$4:$L$103,4),VLOOKUP($D8,'随時①-2'!$D$4:$L$23,4)))</f>
        <v>50000</v>
      </c>
      <c r="H8" s="270">
        <f>IF($D8="","",IF($D8&lt;=100,VLOOKUP($D8,'1-2'!$D$4:$L$103,5),VLOOKUP($D8,'随時①-2'!$D$4:$L$23,5)))</f>
        <v>1</v>
      </c>
      <c r="I8" s="270">
        <f>IF($D8="","",IF($D8&lt;=100,VLOOKUP($D8,'1-2'!$D$4:$L$103,6),VLOOKUP($D8,'随時①-2'!$D$4:$L$23,6)))</f>
        <v>1</v>
      </c>
      <c r="J8" s="181">
        <f>IF($D8="","",IF($D8&lt;=100,VLOOKUP($D8,'1-2'!$D$4:$L$103,7),VLOOKUP($D8,'随時①-2'!$D$4:$L$23,7)))</f>
        <v>50000</v>
      </c>
      <c r="K8" s="370">
        <f>IF($D8="","",IF($D8&lt;=100,VLOOKUP($D8,'1-2'!$D$4:$L$103,8),VLOOKUP($D8,'随時①-2'!$D$4:$L$23,8)))</f>
        <v>0</v>
      </c>
      <c r="L8" s="371">
        <f>IF($D8="","",IF($D8&lt;=100,VLOOKUP($D8,'1-2'!$D$4:$L$103,9),VLOOKUP($D8,'随時①-2'!$D$4:$L$23,9)))</f>
        <v>0</v>
      </c>
      <c r="M8" s="5" t="str">
        <f t="shared" si="0"/>
        <v/>
      </c>
    </row>
    <row r="9" spans="1:13" x14ac:dyDescent="0.15">
      <c r="A9" s="88"/>
      <c r="B9" s="65"/>
      <c r="C9" s="65"/>
      <c r="D9" s="372"/>
      <c r="E9" s="269" t="str">
        <f>IF($D9="","",IF($D9&lt;=100,VLOOKUP($D9,'1-2'!$D$4:$L$103,2),VLOOKUP($D9,'随時①-2'!$D$4:$L$23,2)))</f>
        <v/>
      </c>
      <c r="F9" s="269" t="str">
        <f>IF($D9="","",IF($D9&lt;=100,VLOOKUP($D9,'1-2'!$D$4:$L$103,3),VLOOKUP($D9,'随時①-2'!$D$4:$L$23,3)))</f>
        <v/>
      </c>
      <c r="G9" s="181" t="str">
        <f>IF($D9="","",IF($D9&lt;=100,VLOOKUP($D9,'1-2'!$D$4:$L$103,4),VLOOKUP($D9,'随時①-2'!$D$4:$L$23,4)))</f>
        <v/>
      </c>
      <c r="H9" s="270" t="str">
        <f>IF($D9="","",IF($D9&lt;=100,VLOOKUP($D9,'1-2'!$D$4:$L$103,5),VLOOKUP($D9,'随時①-2'!$D$4:$L$23,5)))</f>
        <v/>
      </c>
      <c r="I9" s="270" t="str">
        <f>IF($D9="","",IF($D9&lt;=100,VLOOKUP($D9,'1-2'!$D$4:$L$103,6),VLOOKUP($D9,'随時①-2'!$D$4:$L$23,6)))</f>
        <v/>
      </c>
      <c r="J9" s="181" t="str">
        <f>IF($D9="","",IF($D9&lt;=100,VLOOKUP($D9,'1-2'!$D$4:$L$103,7),VLOOKUP($D9,'随時①-2'!$D$4:$L$23,7)))</f>
        <v/>
      </c>
      <c r="K9" s="370" t="str">
        <f>IF($D9="","",IF($D9&lt;=100,VLOOKUP($D9,'1-2'!$D$4:$L$103,8),VLOOKUP($D9,'随時①-2'!$D$4:$L$23,8)))</f>
        <v/>
      </c>
      <c r="L9" s="371" t="str">
        <f>IF($D9="","",IF($D9&lt;=100,VLOOKUP($D9,'1-2'!$D$4:$L$103,9),VLOOKUP($D9,'随時①-2'!$D$4:$L$23,9)))</f>
        <v/>
      </c>
      <c r="M9" s="5" t="str">
        <f t="shared" si="0"/>
        <v/>
      </c>
    </row>
    <row r="10" spans="1:13" x14ac:dyDescent="0.15">
      <c r="A10" s="88"/>
      <c r="B10" s="65"/>
      <c r="C10" s="65"/>
      <c r="D10" s="372"/>
      <c r="E10" s="269" t="str">
        <f>IF($D10="","",IF($D10&lt;=100,VLOOKUP($D10,'1-2'!$D$4:$L$103,2),VLOOKUP($D10,'随時①-2'!$D$4:$L$23,2)))</f>
        <v/>
      </c>
      <c r="F10" s="269" t="str">
        <f>IF($D10="","",IF($D10&lt;=100,VLOOKUP($D10,'1-2'!$D$4:$L$103,3),VLOOKUP($D10,'随時①-2'!$D$4:$L$23,3)))</f>
        <v/>
      </c>
      <c r="G10" s="181" t="str">
        <f>IF($D10="","",IF($D10&lt;=100,VLOOKUP($D10,'1-2'!$D$4:$L$103,4),VLOOKUP($D10,'随時①-2'!$D$4:$L$23,4)))</f>
        <v/>
      </c>
      <c r="H10" s="270" t="str">
        <f>IF($D10="","",IF($D10&lt;=100,VLOOKUP($D10,'1-2'!$D$4:$L$103,5),VLOOKUP($D10,'随時①-2'!$D$4:$L$23,5)))</f>
        <v/>
      </c>
      <c r="I10" s="270" t="str">
        <f>IF($D10="","",IF($D10&lt;=100,VLOOKUP($D10,'1-2'!$D$4:$L$103,6),VLOOKUP($D10,'随時①-2'!$D$4:$L$23,6)))</f>
        <v/>
      </c>
      <c r="J10" s="181" t="str">
        <f>IF($D10="","",IF($D10&lt;=100,VLOOKUP($D10,'1-2'!$D$4:$L$103,7),VLOOKUP($D10,'随時①-2'!$D$4:$L$23,7)))</f>
        <v/>
      </c>
      <c r="K10" s="370" t="str">
        <f>IF($D10="","",IF($D10&lt;=100,VLOOKUP($D10,'1-2'!$D$4:$L$103,8),VLOOKUP($D10,'随時①-2'!$D$4:$L$23,8)))</f>
        <v/>
      </c>
      <c r="L10" s="371" t="str">
        <f>IF($D10="","",IF($D10&lt;=100,VLOOKUP($D10,'1-2'!$D$4:$L$103,9),VLOOKUP($D10,'随時①-2'!$D$4:$L$23,9)))</f>
        <v/>
      </c>
      <c r="M10" s="5" t="str">
        <f t="shared" si="0"/>
        <v/>
      </c>
    </row>
    <row r="11" spans="1:13" ht="13.5" customHeight="1" x14ac:dyDescent="0.15">
      <c r="A11" s="88"/>
      <c r="B11" s="65"/>
      <c r="C11" s="65"/>
      <c r="D11" s="369"/>
      <c r="E11" s="269" t="str">
        <f>IF($D11="","",IF($D11&lt;=100,VLOOKUP($D11,'1-2'!$D$4:$L$103,2),VLOOKUP($D11,'随時①-2'!$D$4:$L$23,2)))</f>
        <v/>
      </c>
      <c r="F11" s="269" t="str">
        <f>IF($D11="","",IF($D11&lt;=100,VLOOKUP($D11,'1-2'!$D$4:$L$103,3),VLOOKUP($D11,'随時①-2'!$D$4:$L$23,3)))</f>
        <v/>
      </c>
      <c r="G11" s="181" t="str">
        <f>IF($D11="","",IF($D11&lt;=100,VLOOKUP($D11,'1-2'!$D$4:$L$103,4),VLOOKUP($D11,'随時①-2'!$D$4:$L$23,4)))</f>
        <v/>
      </c>
      <c r="H11" s="270" t="str">
        <f>IF($D11="","",IF($D11&lt;=100,VLOOKUP($D11,'1-2'!$D$4:$L$103,5),VLOOKUP($D11,'随時①-2'!$D$4:$L$23,5)))</f>
        <v/>
      </c>
      <c r="I11" s="270" t="str">
        <f>IF($D11="","",IF($D11&lt;=100,VLOOKUP($D11,'1-2'!$D$4:$L$103,6),VLOOKUP($D11,'随時①-2'!$D$4:$L$23,6)))</f>
        <v/>
      </c>
      <c r="J11" s="181" t="str">
        <f>IF($D11="","",IF($D11&lt;=100,VLOOKUP($D11,'1-2'!$D$4:$L$103,7),VLOOKUP($D11,'随時①-2'!$D$4:$L$23,7)))</f>
        <v/>
      </c>
      <c r="K11" s="370" t="str">
        <f>IF($D11="","",IF($D11&lt;=100,VLOOKUP($D11,'1-2'!$D$4:$L$103,8),VLOOKUP($D11,'随時①-2'!$D$4:$L$23,8)))</f>
        <v/>
      </c>
      <c r="L11" s="371" t="str">
        <f>IF($D11="","",IF($D11&lt;=100,VLOOKUP($D11,'1-2'!$D$4:$L$103,9),VLOOKUP($D11,'随時①-2'!$D$4:$L$23,9)))</f>
        <v/>
      </c>
      <c r="M11" s="5" t="str">
        <f t="shared" si="0"/>
        <v/>
      </c>
    </row>
    <row r="12" spans="1:13" x14ac:dyDescent="0.15">
      <c r="A12" s="88"/>
      <c r="B12" s="65"/>
      <c r="C12" s="65"/>
      <c r="D12" s="372"/>
      <c r="E12" s="269" t="str">
        <f>IF($D12="","",IF($D12&lt;=100,VLOOKUP($D12,'1-2'!$D$4:$L$103,2),VLOOKUP($D12,'随時①-2'!$D$4:$L$23,2)))</f>
        <v/>
      </c>
      <c r="F12" s="269" t="str">
        <f>IF($D12="","",IF($D12&lt;=100,VLOOKUP($D12,'1-2'!$D$4:$L$103,3),VLOOKUP($D12,'随時①-2'!$D$4:$L$23,3)))</f>
        <v/>
      </c>
      <c r="G12" s="181" t="str">
        <f>IF($D12="","",IF($D12&lt;=100,VLOOKUP($D12,'1-2'!$D$4:$L$103,4),VLOOKUP($D12,'随時①-2'!$D$4:$L$23,4)))</f>
        <v/>
      </c>
      <c r="H12" s="270" t="str">
        <f>IF($D12="","",IF($D12&lt;=100,VLOOKUP($D12,'1-2'!$D$4:$L$103,5),VLOOKUP($D12,'随時①-2'!$D$4:$L$23,5)))</f>
        <v/>
      </c>
      <c r="I12" s="270" t="str">
        <f>IF($D12="","",IF($D12&lt;=100,VLOOKUP($D12,'1-2'!$D$4:$L$103,6),VLOOKUP($D12,'随時①-2'!$D$4:$L$23,6)))</f>
        <v/>
      </c>
      <c r="J12" s="181" t="str">
        <f>IF($D12="","",IF($D12&lt;=100,VLOOKUP($D12,'1-2'!$D$4:$L$103,7),VLOOKUP($D12,'随時①-2'!$D$4:$L$23,7)))</f>
        <v/>
      </c>
      <c r="K12" s="370" t="str">
        <f>IF($D12="","",IF($D12&lt;=100,VLOOKUP($D12,'1-2'!$D$4:$L$103,8),VLOOKUP($D12,'随時①-2'!$D$4:$L$23,8)))</f>
        <v/>
      </c>
      <c r="L12" s="371" t="str">
        <f>IF($D12="","",IF($D12&lt;=100,VLOOKUP($D12,'1-2'!$D$4:$L$103,9),VLOOKUP($D12,'随時①-2'!$D$4:$L$23,9)))</f>
        <v/>
      </c>
      <c r="M12" s="5" t="str">
        <f t="shared" si="0"/>
        <v/>
      </c>
    </row>
    <row r="13" spans="1:13" x14ac:dyDescent="0.15">
      <c r="A13" s="88"/>
      <c r="B13" s="65"/>
      <c r="C13" s="65"/>
      <c r="D13" s="372"/>
      <c r="E13" s="269" t="str">
        <f>IF($D13="","",IF($D13&lt;=100,VLOOKUP($D13,'1-2'!$D$4:$L$103,2),VLOOKUP($D13,'随時①-2'!$D$4:$L$23,2)))</f>
        <v/>
      </c>
      <c r="F13" s="269" t="str">
        <f>IF($D13="","",IF($D13&lt;=100,VLOOKUP($D13,'1-2'!$D$4:$L$103,3),VLOOKUP($D13,'随時①-2'!$D$4:$L$23,3)))</f>
        <v/>
      </c>
      <c r="G13" s="181" t="str">
        <f>IF($D13="","",IF($D13&lt;=100,VLOOKUP($D13,'1-2'!$D$4:$L$103,4),VLOOKUP($D13,'随時①-2'!$D$4:$L$23,4)))</f>
        <v/>
      </c>
      <c r="H13" s="270" t="str">
        <f>IF($D13="","",IF($D13&lt;=100,VLOOKUP($D13,'1-2'!$D$4:$L$103,5),VLOOKUP($D13,'随時①-2'!$D$4:$L$23,5)))</f>
        <v/>
      </c>
      <c r="I13" s="270" t="str">
        <f>IF($D13="","",IF($D13&lt;=100,VLOOKUP($D13,'1-2'!$D$4:$L$103,6),VLOOKUP($D13,'随時①-2'!$D$4:$L$23,6)))</f>
        <v/>
      </c>
      <c r="J13" s="181" t="str">
        <f>IF($D13="","",IF($D13&lt;=100,VLOOKUP($D13,'1-2'!$D$4:$L$103,7),VLOOKUP($D13,'随時①-2'!$D$4:$L$23,7)))</f>
        <v/>
      </c>
      <c r="K13" s="370" t="str">
        <f>IF($D13="","",IF($D13&lt;=100,VLOOKUP($D13,'1-2'!$D$4:$L$103,8),VLOOKUP($D13,'随時①-2'!$D$4:$L$23,8)))</f>
        <v/>
      </c>
      <c r="L13" s="371" t="str">
        <f>IF($D13="","",IF($D13&lt;=100,VLOOKUP($D13,'1-2'!$D$4:$L$103,9),VLOOKUP($D13,'随時①-2'!$D$4:$L$23,9)))</f>
        <v/>
      </c>
      <c r="M13" s="5" t="str">
        <f t="shared" si="0"/>
        <v/>
      </c>
    </row>
    <row r="14" spans="1:13" x14ac:dyDescent="0.15">
      <c r="A14" s="88"/>
      <c r="B14" s="65"/>
      <c r="C14" s="65"/>
      <c r="D14" s="372"/>
      <c r="E14" s="269" t="str">
        <f>IF($D14="","",IF($D14&lt;=100,VLOOKUP($D14,'1-2'!$D$4:$L$103,2),VLOOKUP($D14,'随時①-2'!$D$4:$L$23,2)))</f>
        <v/>
      </c>
      <c r="F14" s="269" t="str">
        <f>IF($D14="","",IF($D14&lt;=100,VLOOKUP($D14,'1-2'!$D$4:$L$103,3),VLOOKUP($D14,'随時①-2'!$D$4:$L$23,3)))</f>
        <v/>
      </c>
      <c r="G14" s="181" t="str">
        <f>IF($D14="","",IF($D14&lt;=100,VLOOKUP($D14,'1-2'!$D$4:$L$103,4),VLOOKUP($D14,'随時①-2'!$D$4:$L$23,4)))</f>
        <v/>
      </c>
      <c r="H14" s="270" t="str">
        <f>IF($D14="","",IF($D14&lt;=100,VLOOKUP($D14,'1-2'!$D$4:$L$103,5),VLOOKUP($D14,'随時①-2'!$D$4:$L$23,5)))</f>
        <v/>
      </c>
      <c r="I14" s="270" t="str">
        <f>IF($D14="","",IF($D14&lt;=100,VLOOKUP($D14,'1-2'!$D$4:$L$103,6),VLOOKUP($D14,'随時①-2'!$D$4:$L$23,6)))</f>
        <v/>
      </c>
      <c r="J14" s="181" t="str">
        <f>IF($D14="","",IF($D14&lt;=100,VLOOKUP($D14,'1-2'!$D$4:$L$103,7),VLOOKUP($D14,'随時①-2'!$D$4:$L$23,7)))</f>
        <v/>
      </c>
      <c r="K14" s="370" t="str">
        <f>IF($D14="","",IF($D14&lt;=100,VLOOKUP($D14,'1-2'!$D$4:$L$103,8),VLOOKUP($D14,'随時①-2'!$D$4:$L$23,8)))</f>
        <v/>
      </c>
      <c r="L14" s="371" t="str">
        <f>IF($D14="","",IF($D14&lt;=100,VLOOKUP($D14,'1-2'!$D$4:$L$103,9),VLOOKUP($D14,'随時①-2'!$D$4:$L$23,9)))</f>
        <v/>
      </c>
      <c r="M14" s="5" t="str">
        <f t="shared" si="0"/>
        <v/>
      </c>
    </row>
    <row r="15" spans="1:13" x14ac:dyDescent="0.15">
      <c r="A15" s="88"/>
      <c r="B15" s="65"/>
      <c r="C15" s="65"/>
      <c r="D15" s="372"/>
      <c r="E15" s="269" t="str">
        <f>IF($D15="","",IF($D15&lt;=100,VLOOKUP($D15,'1-2'!$D$4:$L$103,2),VLOOKUP($D15,'随時①-2'!$D$4:$L$23,2)))</f>
        <v/>
      </c>
      <c r="F15" s="269" t="str">
        <f>IF($D15="","",IF($D15&lt;=100,VLOOKUP($D15,'1-2'!$D$4:$L$103,3),VLOOKUP($D15,'随時①-2'!$D$4:$L$23,3)))</f>
        <v/>
      </c>
      <c r="G15" s="181" t="str">
        <f>IF($D15="","",IF($D15&lt;=100,VLOOKUP($D15,'1-2'!$D$4:$L$103,4),VLOOKUP($D15,'随時①-2'!$D$4:$L$23,4)))</f>
        <v/>
      </c>
      <c r="H15" s="270" t="str">
        <f>IF($D15="","",IF($D15&lt;=100,VLOOKUP($D15,'1-2'!$D$4:$L$103,5),VLOOKUP($D15,'随時①-2'!$D$4:$L$23,5)))</f>
        <v/>
      </c>
      <c r="I15" s="270" t="str">
        <f>IF($D15="","",IF($D15&lt;=100,VLOOKUP($D15,'1-2'!$D$4:$L$103,6),VLOOKUP($D15,'随時①-2'!$D$4:$L$23,6)))</f>
        <v/>
      </c>
      <c r="J15" s="181" t="str">
        <f>IF($D15="","",IF($D15&lt;=100,VLOOKUP($D15,'1-2'!$D$4:$L$103,7),VLOOKUP($D15,'随時①-2'!$D$4:$L$23,7)))</f>
        <v/>
      </c>
      <c r="K15" s="370" t="str">
        <f>IF($D15="","",IF($D15&lt;=100,VLOOKUP($D15,'1-2'!$D$4:$L$103,8),VLOOKUP($D15,'随時①-2'!$D$4:$L$23,8)))</f>
        <v/>
      </c>
      <c r="L15" s="371" t="str">
        <f>IF($D15="","",IF($D15&lt;=100,VLOOKUP($D15,'1-2'!$D$4:$L$103,9),VLOOKUP($D15,'随時①-2'!$D$4:$L$23,9)))</f>
        <v/>
      </c>
      <c r="M15" s="5" t="str">
        <f t="shared" si="0"/>
        <v/>
      </c>
    </row>
    <row r="16" spans="1:13" x14ac:dyDescent="0.15">
      <c r="A16" s="88"/>
      <c r="B16" s="65"/>
      <c r="C16" s="65"/>
      <c r="D16" s="372"/>
      <c r="E16" s="269" t="str">
        <f>IF($D16="","",IF($D16&lt;=100,VLOOKUP($D16,'1-2'!$D$4:$L$103,2),VLOOKUP($D16,'随時①-2'!$D$4:$L$23,2)))</f>
        <v/>
      </c>
      <c r="F16" s="269" t="str">
        <f>IF($D16="","",IF($D16&lt;=100,VLOOKUP($D16,'1-2'!$D$4:$L$103,3),VLOOKUP($D16,'随時①-2'!$D$4:$L$23,3)))</f>
        <v/>
      </c>
      <c r="G16" s="181" t="str">
        <f>IF($D16="","",IF($D16&lt;=100,VLOOKUP($D16,'1-2'!$D$4:$L$103,4),VLOOKUP($D16,'随時①-2'!$D$4:$L$23,4)))</f>
        <v/>
      </c>
      <c r="H16" s="270" t="str">
        <f>IF($D16="","",IF($D16&lt;=100,VLOOKUP($D16,'1-2'!$D$4:$L$103,5),VLOOKUP($D16,'随時①-2'!$D$4:$L$23,5)))</f>
        <v/>
      </c>
      <c r="I16" s="270" t="str">
        <f>IF($D16="","",IF($D16&lt;=100,VLOOKUP($D16,'1-2'!$D$4:$L$103,6),VLOOKUP($D16,'随時①-2'!$D$4:$L$23,6)))</f>
        <v/>
      </c>
      <c r="J16" s="181" t="str">
        <f>IF($D16="","",IF($D16&lt;=100,VLOOKUP($D16,'1-2'!$D$4:$L$103,7),VLOOKUP($D16,'随時①-2'!$D$4:$L$23,7)))</f>
        <v/>
      </c>
      <c r="K16" s="370" t="str">
        <f>IF($D16="","",IF($D16&lt;=100,VLOOKUP($D16,'1-2'!$D$4:$L$103,8),VLOOKUP($D16,'随時①-2'!$D$4:$L$23,8)))</f>
        <v/>
      </c>
      <c r="L16" s="371" t="str">
        <f>IF($D16="","",IF($D16&lt;=100,VLOOKUP($D16,'1-2'!$D$4:$L$103,9),VLOOKUP($D16,'随時①-2'!$D$4:$L$23,9)))</f>
        <v/>
      </c>
      <c r="M16" s="5" t="str">
        <f t="shared" si="0"/>
        <v/>
      </c>
    </row>
    <row r="17" spans="1:13" x14ac:dyDescent="0.15">
      <c r="A17" s="88"/>
      <c r="B17" s="65"/>
      <c r="C17" s="65"/>
      <c r="D17" s="372"/>
      <c r="E17" s="269" t="str">
        <f>IF($D17="","",IF($D17&lt;=100,VLOOKUP($D17,'1-2'!$D$4:$L$103,2),VLOOKUP($D17,'随時①-2'!$D$4:$L$23,2)))</f>
        <v/>
      </c>
      <c r="F17" s="269" t="str">
        <f>IF($D17="","",IF($D17&lt;=100,VLOOKUP($D17,'1-2'!$D$4:$L$103,3),VLOOKUP($D17,'随時①-2'!$D$4:$L$23,3)))</f>
        <v/>
      </c>
      <c r="G17" s="181" t="str">
        <f>IF($D17="","",IF($D17&lt;=100,VLOOKUP($D17,'1-2'!$D$4:$L$103,4),VLOOKUP($D17,'随時①-2'!$D$4:$L$23,4)))</f>
        <v/>
      </c>
      <c r="H17" s="270" t="str">
        <f>IF($D17="","",IF($D17&lt;=100,VLOOKUP($D17,'1-2'!$D$4:$L$103,5),VLOOKUP($D17,'随時①-2'!$D$4:$L$23,5)))</f>
        <v/>
      </c>
      <c r="I17" s="270" t="str">
        <f>IF($D17="","",IF($D17&lt;=100,VLOOKUP($D17,'1-2'!$D$4:$L$103,6),VLOOKUP($D17,'随時①-2'!$D$4:$L$23,6)))</f>
        <v/>
      </c>
      <c r="J17" s="181" t="str">
        <f>IF($D17="","",IF($D17&lt;=100,VLOOKUP($D17,'1-2'!$D$4:$L$103,7),VLOOKUP($D17,'随時①-2'!$D$4:$L$23,7)))</f>
        <v/>
      </c>
      <c r="K17" s="370" t="str">
        <f>IF($D17="","",IF($D17&lt;=100,VLOOKUP($D17,'1-2'!$D$4:$L$103,8),VLOOKUP($D17,'随時①-2'!$D$4:$L$23,8)))</f>
        <v/>
      </c>
      <c r="L17" s="371" t="str">
        <f>IF($D17="","",IF($D17&lt;=100,VLOOKUP($D17,'1-2'!$D$4:$L$103,9),VLOOKUP($D17,'随時①-2'!$D$4:$L$23,9)))</f>
        <v/>
      </c>
      <c r="M17" s="5" t="str">
        <f t="shared" si="0"/>
        <v/>
      </c>
    </row>
    <row r="18" spans="1:13" ht="14.25" thickBot="1" x14ac:dyDescent="0.2">
      <c r="A18" s="88"/>
      <c r="B18" s="65"/>
      <c r="C18" s="65"/>
      <c r="D18" s="373"/>
      <c r="E18" s="291" t="str">
        <f>IF($D18="","",IF($D18&lt;=100,VLOOKUP($D18,'1-2'!$D$4:$L$103,2),VLOOKUP($D18,'随時①-2'!$D$4:$L$23,2)))</f>
        <v/>
      </c>
      <c r="F18" s="291" t="str">
        <f>IF($D18="","",IF($D18&lt;=100,VLOOKUP($D18,'1-2'!$D$4:$L$103,3),VLOOKUP($D18,'随時①-2'!$D$4:$L$23,3)))</f>
        <v/>
      </c>
      <c r="G18" s="374" t="str">
        <f>IF($D18="","",IF($D18&lt;=100,VLOOKUP($D18,'1-2'!$D$4:$L$103,4),VLOOKUP($D18,'随時①-2'!$D$4:$L$23,4)))</f>
        <v/>
      </c>
      <c r="H18" s="375" t="str">
        <f>IF($D18="","",IF($D18&lt;=100,VLOOKUP($D18,'1-2'!$D$4:$L$103,5),VLOOKUP($D18,'随時①-2'!$D$4:$L$23,5)))</f>
        <v/>
      </c>
      <c r="I18" s="375" t="str">
        <f>IF($D18="","",IF($D18&lt;=100,VLOOKUP($D18,'1-2'!$D$4:$L$103,6),VLOOKUP($D18,'随時①-2'!$D$4:$L$23,6)))</f>
        <v/>
      </c>
      <c r="J18" s="374" t="str">
        <f>IF($D18="","",IF($D18&lt;=100,VLOOKUP($D18,'1-2'!$D$4:$L$103,7),VLOOKUP($D18,'随時①-2'!$D$4:$L$23,7)))</f>
        <v/>
      </c>
      <c r="K18" s="376" t="str">
        <f>IF($D18="","",IF($D18&lt;=100,VLOOKUP($D18,'1-2'!$D$4:$L$103,8),VLOOKUP($D18,'随時①-2'!$D$4:$L$23,8)))</f>
        <v/>
      </c>
      <c r="L18" s="377" t="str">
        <f>IF($D18="","",IF($D18&lt;=100,VLOOKUP($D18,'1-2'!$D$4:$L$103,9),VLOOKUP($D18,'随時①-2'!$D$4:$L$23,9)))</f>
        <v/>
      </c>
      <c r="M18" s="5" t="str">
        <f>IF(K18="◎",J18,"")</f>
        <v/>
      </c>
    </row>
    <row r="19" spans="1:13" ht="24" customHeight="1" thickBot="1" x14ac:dyDescent="0.2">
      <c r="A19" s="89"/>
      <c r="B19" s="89"/>
      <c r="C19" s="89"/>
      <c r="D19" s="45"/>
      <c r="E19" s="27" t="s">
        <v>228</v>
      </c>
      <c r="F19" s="90"/>
      <c r="G19" s="90"/>
      <c r="H19" s="90"/>
      <c r="I19" s="90"/>
      <c r="J19" s="90"/>
      <c r="K19" s="90"/>
      <c r="L19" s="83"/>
    </row>
    <row r="20" spans="1:13" ht="24" customHeight="1" x14ac:dyDescent="0.15">
      <c r="A20" s="384" t="s">
        <v>119</v>
      </c>
      <c r="B20" s="367" t="s">
        <v>120</v>
      </c>
      <c r="C20" s="91" t="s">
        <v>122</v>
      </c>
      <c r="D20" s="91" t="s">
        <v>124</v>
      </c>
      <c r="E20" s="93" t="s">
        <v>0</v>
      </c>
      <c r="F20" s="93" t="s">
        <v>151</v>
      </c>
      <c r="G20" s="93" t="s">
        <v>87</v>
      </c>
      <c r="H20" s="423" t="s">
        <v>194</v>
      </c>
      <c r="I20" s="93" t="s">
        <v>88</v>
      </c>
      <c r="J20" s="93" t="s">
        <v>89</v>
      </c>
      <c r="K20" s="183" t="s">
        <v>97</v>
      </c>
      <c r="L20" s="368" t="s">
        <v>94</v>
      </c>
    </row>
    <row r="21" spans="1:13" x14ac:dyDescent="0.15">
      <c r="A21" s="306">
        <v>5</v>
      </c>
      <c r="B21" s="197" t="s">
        <v>365</v>
      </c>
      <c r="C21" s="550" t="s">
        <v>334</v>
      </c>
      <c r="D21" s="360">
        <v>201</v>
      </c>
      <c r="E21" s="229" t="s">
        <v>81</v>
      </c>
      <c r="F21" s="229" t="s">
        <v>367</v>
      </c>
      <c r="G21" s="230">
        <v>51000</v>
      </c>
      <c r="H21" s="231">
        <v>1</v>
      </c>
      <c r="I21" s="231">
        <v>1</v>
      </c>
      <c r="J21" s="361">
        <f>G21*H21*I21</f>
        <v>51000</v>
      </c>
      <c r="K21" s="232"/>
      <c r="L21" s="233"/>
      <c r="M21" s="5" t="str">
        <f t="shared" ref="M21:M35" si="1">IF(K21="◎",J21,"")</f>
        <v/>
      </c>
    </row>
    <row r="22" spans="1:13" x14ac:dyDescent="0.15">
      <c r="A22" s="206">
        <v>1</v>
      </c>
      <c r="B22" s="207" t="s">
        <v>366</v>
      </c>
      <c r="C22" s="547" t="s">
        <v>327</v>
      </c>
      <c r="D22" s="362">
        <v>202</v>
      </c>
      <c r="E22" s="229" t="s">
        <v>81</v>
      </c>
      <c r="F22" s="211" t="s">
        <v>287</v>
      </c>
      <c r="G22" s="212">
        <v>10000</v>
      </c>
      <c r="H22" s="213">
        <v>1</v>
      </c>
      <c r="I22" s="213">
        <v>1</v>
      </c>
      <c r="J22" s="214">
        <f>G22*H22*I22</f>
        <v>10000</v>
      </c>
      <c r="K22" s="215"/>
      <c r="L22" s="216"/>
      <c r="M22" s="5" t="str">
        <f t="shared" si="1"/>
        <v/>
      </c>
    </row>
    <row r="23" spans="1:13" x14ac:dyDescent="0.15">
      <c r="A23" s="206"/>
      <c r="B23" s="207"/>
      <c r="C23" s="208"/>
      <c r="D23" s="362">
        <v>203</v>
      </c>
      <c r="E23" s="229" t="s">
        <v>246</v>
      </c>
      <c r="F23" s="211" t="s">
        <v>368</v>
      </c>
      <c r="G23" s="212">
        <v>29000</v>
      </c>
      <c r="H23" s="213">
        <v>1</v>
      </c>
      <c r="I23" s="213">
        <v>1</v>
      </c>
      <c r="J23" s="214">
        <f t="shared" ref="J23:J35" si="2">G23*H23*I23</f>
        <v>29000</v>
      </c>
      <c r="K23" s="215"/>
      <c r="L23" s="216"/>
      <c r="M23" s="5" t="str">
        <f t="shared" si="1"/>
        <v/>
      </c>
    </row>
    <row r="24" spans="1:13" x14ac:dyDescent="0.15">
      <c r="A24" s="206">
        <v>18</v>
      </c>
      <c r="B24" s="207" t="s">
        <v>366</v>
      </c>
      <c r="C24" s="547" t="s">
        <v>327</v>
      </c>
      <c r="D24" s="362">
        <v>204</v>
      </c>
      <c r="E24" s="229" t="s">
        <v>105</v>
      </c>
      <c r="F24" s="211" t="s">
        <v>372</v>
      </c>
      <c r="G24" s="212">
        <v>150000</v>
      </c>
      <c r="H24" s="213">
        <v>1</v>
      </c>
      <c r="I24" s="213">
        <v>1</v>
      </c>
      <c r="J24" s="214">
        <f t="shared" si="2"/>
        <v>150000</v>
      </c>
      <c r="K24" s="215"/>
      <c r="L24" s="216"/>
      <c r="M24" s="5" t="str">
        <f t="shared" si="1"/>
        <v/>
      </c>
    </row>
    <row r="25" spans="1:13" ht="21" x14ac:dyDescent="0.15">
      <c r="A25" s="206">
        <v>14</v>
      </c>
      <c r="B25" s="207" t="s">
        <v>379</v>
      </c>
      <c r="C25" s="547" t="s">
        <v>340</v>
      </c>
      <c r="D25" s="362">
        <v>205</v>
      </c>
      <c r="E25" s="229" t="s">
        <v>105</v>
      </c>
      <c r="F25" s="211" t="s">
        <v>380</v>
      </c>
      <c r="G25" s="212">
        <v>25520</v>
      </c>
      <c r="H25" s="213">
        <v>1</v>
      </c>
      <c r="I25" s="213">
        <v>1</v>
      </c>
      <c r="J25" s="214">
        <f t="shared" si="2"/>
        <v>25520</v>
      </c>
      <c r="K25" s="215"/>
      <c r="L25" s="216"/>
      <c r="M25" s="5" t="str">
        <f t="shared" si="1"/>
        <v/>
      </c>
    </row>
    <row r="26" spans="1:13" ht="21" x14ac:dyDescent="0.15">
      <c r="A26" s="206">
        <v>14</v>
      </c>
      <c r="B26" s="207" t="s">
        <v>379</v>
      </c>
      <c r="C26" s="547" t="s">
        <v>340</v>
      </c>
      <c r="D26" s="362">
        <v>206</v>
      </c>
      <c r="E26" s="229" t="s">
        <v>86</v>
      </c>
      <c r="F26" s="211" t="s">
        <v>380</v>
      </c>
      <c r="G26" s="212">
        <v>244480</v>
      </c>
      <c r="H26" s="213">
        <v>1</v>
      </c>
      <c r="I26" s="213">
        <v>1</v>
      </c>
      <c r="J26" s="214">
        <f t="shared" si="2"/>
        <v>244480</v>
      </c>
      <c r="K26" s="215"/>
      <c r="L26" s="216"/>
      <c r="M26" s="5" t="str">
        <f t="shared" si="1"/>
        <v/>
      </c>
    </row>
    <row r="27" spans="1:13" x14ac:dyDescent="0.15">
      <c r="A27" s="206"/>
      <c r="B27" s="207"/>
      <c r="C27" s="547"/>
      <c r="D27" s="362">
        <v>207</v>
      </c>
      <c r="E27" s="229"/>
      <c r="F27" s="211"/>
      <c r="G27" s="212"/>
      <c r="H27" s="213"/>
      <c r="I27" s="213"/>
      <c r="J27" s="214">
        <f t="shared" si="2"/>
        <v>0</v>
      </c>
      <c r="K27" s="215"/>
      <c r="L27" s="216"/>
      <c r="M27" s="5" t="str">
        <f t="shared" si="1"/>
        <v/>
      </c>
    </row>
    <row r="28" spans="1:13" x14ac:dyDescent="0.15">
      <c r="A28" s="206"/>
      <c r="B28" s="207"/>
      <c r="C28" s="547"/>
      <c r="D28" s="362">
        <v>208</v>
      </c>
      <c r="E28" s="229"/>
      <c r="F28" s="211"/>
      <c r="G28" s="212"/>
      <c r="H28" s="213"/>
      <c r="I28" s="213"/>
      <c r="J28" s="214">
        <f t="shared" si="2"/>
        <v>0</v>
      </c>
      <c r="K28" s="215"/>
      <c r="L28" s="216"/>
      <c r="M28" s="5" t="str">
        <f t="shared" si="1"/>
        <v/>
      </c>
    </row>
    <row r="29" spans="1:13" x14ac:dyDescent="0.15">
      <c r="A29" s="206"/>
      <c r="B29" s="207"/>
      <c r="C29" s="208"/>
      <c r="D29" s="362">
        <v>209</v>
      </c>
      <c r="E29" s="229"/>
      <c r="F29" s="211"/>
      <c r="G29" s="212"/>
      <c r="H29" s="213"/>
      <c r="I29" s="213"/>
      <c r="J29" s="214">
        <f t="shared" si="2"/>
        <v>0</v>
      </c>
      <c r="K29" s="215"/>
      <c r="L29" s="216"/>
      <c r="M29" s="5" t="str">
        <f t="shared" si="1"/>
        <v/>
      </c>
    </row>
    <row r="30" spans="1:13" x14ac:dyDescent="0.15">
      <c r="A30" s="206"/>
      <c r="B30" s="207"/>
      <c r="C30" s="208"/>
      <c r="D30" s="362">
        <v>210</v>
      </c>
      <c r="E30" s="229"/>
      <c r="F30" s="211"/>
      <c r="G30" s="212"/>
      <c r="H30" s="213"/>
      <c r="I30" s="213"/>
      <c r="J30" s="214">
        <f t="shared" si="2"/>
        <v>0</v>
      </c>
      <c r="K30" s="215"/>
      <c r="L30" s="216"/>
      <c r="M30" s="5" t="str">
        <f t="shared" si="1"/>
        <v/>
      </c>
    </row>
    <row r="31" spans="1:13" x14ac:dyDescent="0.15">
      <c r="A31" s="206"/>
      <c r="B31" s="207"/>
      <c r="C31" s="208"/>
      <c r="D31" s="362">
        <v>211</v>
      </c>
      <c r="E31" s="229"/>
      <c r="F31" s="211"/>
      <c r="G31" s="212"/>
      <c r="H31" s="213"/>
      <c r="I31" s="213"/>
      <c r="J31" s="214">
        <f t="shared" si="2"/>
        <v>0</v>
      </c>
      <c r="K31" s="215"/>
      <c r="L31" s="216"/>
      <c r="M31" s="5" t="str">
        <f t="shared" si="1"/>
        <v/>
      </c>
    </row>
    <row r="32" spans="1:13" x14ac:dyDescent="0.15">
      <c r="A32" s="206"/>
      <c r="B32" s="207"/>
      <c r="C32" s="208"/>
      <c r="D32" s="362">
        <v>212</v>
      </c>
      <c r="E32" s="229"/>
      <c r="F32" s="211"/>
      <c r="G32" s="212"/>
      <c r="H32" s="213"/>
      <c r="I32" s="213"/>
      <c r="J32" s="214">
        <f t="shared" si="2"/>
        <v>0</v>
      </c>
      <c r="K32" s="215"/>
      <c r="L32" s="216"/>
      <c r="M32" s="5" t="str">
        <f t="shared" si="1"/>
        <v/>
      </c>
    </row>
    <row r="33" spans="1:13" x14ac:dyDescent="0.15">
      <c r="A33" s="206"/>
      <c r="B33" s="207"/>
      <c r="C33" s="208"/>
      <c r="D33" s="362">
        <v>213</v>
      </c>
      <c r="E33" s="229"/>
      <c r="F33" s="211"/>
      <c r="G33" s="212"/>
      <c r="H33" s="213"/>
      <c r="I33" s="213"/>
      <c r="J33" s="214">
        <f t="shared" si="2"/>
        <v>0</v>
      </c>
      <c r="K33" s="215"/>
      <c r="L33" s="216"/>
      <c r="M33" s="5" t="str">
        <f t="shared" si="1"/>
        <v/>
      </c>
    </row>
    <row r="34" spans="1:13" x14ac:dyDescent="0.15">
      <c r="A34" s="206"/>
      <c r="B34" s="207"/>
      <c r="C34" s="208"/>
      <c r="D34" s="362">
        <v>214</v>
      </c>
      <c r="E34" s="229"/>
      <c r="F34" s="211"/>
      <c r="G34" s="212"/>
      <c r="H34" s="213"/>
      <c r="I34" s="213"/>
      <c r="J34" s="214">
        <f t="shared" si="2"/>
        <v>0</v>
      </c>
      <c r="K34" s="215"/>
      <c r="L34" s="216"/>
      <c r="M34" s="5" t="str">
        <f t="shared" si="1"/>
        <v/>
      </c>
    </row>
    <row r="35" spans="1:13" ht="14.25" thickBot="1" x14ac:dyDescent="0.2">
      <c r="A35" s="356"/>
      <c r="B35" s="363"/>
      <c r="C35" s="364"/>
      <c r="D35" s="365">
        <v>215</v>
      </c>
      <c r="E35" s="242"/>
      <c r="F35" s="242"/>
      <c r="G35" s="243"/>
      <c r="H35" s="244"/>
      <c r="I35" s="244"/>
      <c r="J35" s="245">
        <f t="shared" si="2"/>
        <v>0</v>
      </c>
      <c r="K35" s="366"/>
      <c r="L35" s="247"/>
      <c r="M35" s="5" t="str">
        <f t="shared" si="1"/>
        <v/>
      </c>
    </row>
    <row r="36" spans="1:13" ht="24" customHeight="1" thickBot="1" x14ac:dyDescent="0.2">
      <c r="A36" s="51"/>
      <c r="B36" s="51"/>
      <c r="C36" s="51"/>
      <c r="D36" s="51"/>
      <c r="E36" s="27" t="s">
        <v>196</v>
      </c>
      <c r="F36" s="723"/>
      <c r="G36" s="723"/>
    </row>
    <row r="37" spans="1:13" ht="24" customHeight="1" thickBot="1" x14ac:dyDescent="0.2">
      <c r="A37" s="51"/>
      <c r="B37" s="51"/>
      <c r="C37" s="51"/>
      <c r="D37" s="51"/>
      <c r="E37" s="195" t="s">
        <v>91</v>
      </c>
      <c r="F37" s="185" t="s">
        <v>235</v>
      </c>
      <c r="G37" s="145" t="s">
        <v>14</v>
      </c>
      <c r="H37" s="724" t="s">
        <v>213</v>
      </c>
      <c r="I37" s="725"/>
      <c r="J37" s="185" t="s">
        <v>95</v>
      </c>
      <c r="K37" s="644" t="s">
        <v>236</v>
      </c>
      <c r="L37" s="696"/>
    </row>
    <row r="38" spans="1:13" ht="14.25" thickTop="1" x14ac:dyDescent="0.15">
      <c r="A38" s="51"/>
      <c r="B38" s="51"/>
      <c r="C38" s="51"/>
      <c r="D38" s="51"/>
      <c r="E38" s="250" t="s">
        <v>81</v>
      </c>
      <c r="F38" s="293">
        <f>'1-1'!B21</f>
        <v>245000</v>
      </c>
      <c r="G38" s="295">
        <f t="shared" ref="G38:G46" si="3">-SUMIF($E$4:$E$18,$E38,$J$4:$J$18)+SUMIF($E$21:$E$35,$E38,$J$21:$J$35)</f>
        <v>-79000</v>
      </c>
      <c r="H38" s="635">
        <f>-SUMIF($E$4:$E$18,$E38,$M$4:$M$18)+SUMIF($E$21:$E$35,$E38,$M$21:$M$35)</f>
        <v>0</v>
      </c>
      <c r="I38" s="635"/>
      <c r="J38" s="294">
        <f t="shared" ref="J38:J46" si="4">G38-H38</f>
        <v>-79000</v>
      </c>
      <c r="K38" s="635">
        <f t="shared" ref="K38:K46" si="5">F38+G38</f>
        <v>166000</v>
      </c>
      <c r="L38" s="714"/>
    </row>
    <row r="39" spans="1:13" x14ac:dyDescent="0.15">
      <c r="A39" s="51"/>
      <c r="B39" s="51"/>
      <c r="C39" s="51"/>
      <c r="D39" s="51"/>
      <c r="E39" s="251" t="s">
        <v>82</v>
      </c>
      <c r="F39" s="297">
        <f>'1-1'!C21</f>
        <v>173000</v>
      </c>
      <c r="G39" s="295">
        <f t="shared" si="3"/>
        <v>0</v>
      </c>
      <c r="H39" s="619">
        <f t="shared" ref="H39:H47" si="6">-SUMIF($E$4:$E$18,$E39,$M$4:$M$18)+SUMIF($E$21:$E$35,$E39,$M$21:$M$35)</f>
        <v>0</v>
      </c>
      <c r="I39" s="619"/>
      <c r="J39" s="297">
        <f t="shared" si="4"/>
        <v>0</v>
      </c>
      <c r="K39" s="619">
        <f t="shared" si="5"/>
        <v>173000</v>
      </c>
      <c r="L39" s="630"/>
    </row>
    <row r="40" spans="1:13" x14ac:dyDescent="0.15">
      <c r="A40" s="51"/>
      <c r="B40" s="51"/>
      <c r="C40" s="51"/>
      <c r="D40" s="51"/>
      <c r="E40" s="251" t="s">
        <v>105</v>
      </c>
      <c r="F40" s="297">
        <f>'1-1'!D21</f>
        <v>815000</v>
      </c>
      <c r="G40" s="295">
        <f t="shared" si="3"/>
        <v>-194480</v>
      </c>
      <c r="H40" s="619">
        <f t="shared" si="6"/>
        <v>0</v>
      </c>
      <c r="I40" s="619"/>
      <c r="J40" s="297">
        <f t="shared" si="4"/>
        <v>-194480</v>
      </c>
      <c r="K40" s="619">
        <f t="shared" si="5"/>
        <v>620520</v>
      </c>
      <c r="L40" s="630"/>
    </row>
    <row r="41" spans="1:13" x14ac:dyDescent="0.15">
      <c r="A41" s="51"/>
      <c r="B41" s="51"/>
      <c r="C41" s="51"/>
      <c r="D41" s="51"/>
      <c r="E41" s="251" t="s">
        <v>106</v>
      </c>
      <c r="F41" s="297">
        <f>'1-1'!E21</f>
        <v>0</v>
      </c>
      <c r="G41" s="295">
        <f t="shared" si="3"/>
        <v>0</v>
      </c>
      <c r="H41" s="619">
        <f t="shared" si="6"/>
        <v>0</v>
      </c>
      <c r="I41" s="619"/>
      <c r="J41" s="297">
        <f t="shared" si="4"/>
        <v>0</v>
      </c>
      <c r="K41" s="619">
        <f t="shared" si="5"/>
        <v>0</v>
      </c>
      <c r="L41" s="630"/>
    </row>
    <row r="42" spans="1:13" x14ac:dyDescent="0.15">
      <c r="A42" s="51"/>
      <c r="B42" s="51"/>
      <c r="C42" s="51"/>
      <c r="D42" s="51"/>
      <c r="E42" s="251" t="s">
        <v>83</v>
      </c>
      <c r="F42" s="297">
        <f>'1-1'!F21</f>
        <v>17000</v>
      </c>
      <c r="G42" s="295">
        <f t="shared" si="3"/>
        <v>0</v>
      </c>
      <c r="H42" s="619">
        <f t="shared" si="6"/>
        <v>0</v>
      </c>
      <c r="I42" s="619"/>
      <c r="J42" s="297">
        <f t="shared" si="4"/>
        <v>0</v>
      </c>
      <c r="K42" s="619">
        <f t="shared" si="5"/>
        <v>17000</v>
      </c>
      <c r="L42" s="630"/>
    </row>
    <row r="43" spans="1:13" x14ac:dyDescent="0.15">
      <c r="A43" s="51"/>
      <c r="B43" s="51"/>
      <c r="C43" s="51"/>
      <c r="D43" s="51"/>
      <c r="E43" s="251" t="s">
        <v>84</v>
      </c>
      <c r="F43" s="297">
        <f>'1-1'!G21</f>
        <v>110000</v>
      </c>
      <c r="G43" s="295">
        <f t="shared" si="3"/>
        <v>0</v>
      </c>
      <c r="H43" s="619">
        <f t="shared" si="6"/>
        <v>0</v>
      </c>
      <c r="I43" s="619"/>
      <c r="J43" s="297">
        <f t="shared" si="4"/>
        <v>0</v>
      </c>
      <c r="K43" s="619">
        <f t="shared" si="5"/>
        <v>110000</v>
      </c>
      <c r="L43" s="630"/>
    </row>
    <row r="44" spans="1:13" x14ac:dyDescent="0.15">
      <c r="A44" s="51"/>
      <c r="B44" s="51"/>
      <c r="C44" s="51"/>
      <c r="D44" s="51"/>
      <c r="E44" s="251" t="s">
        <v>85</v>
      </c>
      <c r="F44" s="297">
        <f>'1-1'!H21</f>
        <v>0</v>
      </c>
      <c r="G44" s="295">
        <f t="shared" si="3"/>
        <v>0</v>
      </c>
      <c r="H44" s="619">
        <f t="shared" si="6"/>
        <v>0</v>
      </c>
      <c r="I44" s="619"/>
      <c r="J44" s="297">
        <f t="shared" si="4"/>
        <v>0</v>
      </c>
      <c r="K44" s="619">
        <f t="shared" si="5"/>
        <v>0</v>
      </c>
      <c r="L44" s="630"/>
    </row>
    <row r="45" spans="1:13" x14ac:dyDescent="0.15">
      <c r="A45" s="51"/>
      <c r="B45" s="51"/>
      <c r="C45" s="51"/>
      <c r="D45" s="51"/>
      <c r="E45" s="251" t="s">
        <v>86</v>
      </c>
      <c r="F45" s="297">
        <f>'1-1'!I21</f>
        <v>0</v>
      </c>
      <c r="G45" s="295">
        <f t="shared" si="3"/>
        <v>244480</v>
      </c>
      <c r="H45" s="619">
        <f t="shared" si="6"/>
        <v>0</v>
      </c>
      <c r="I45" s="619"/>
      <c r="J45" s="297">
        <f t="shared" si="4"/>
        <v>244480</v>
      </c>
      <c r="K45" s="619">
        <f t="shared" si="5"/>
        <v>244480</v>
      </c>
      <c r="L45" s="630"/>
    </row>
    <row r="46" spans="1:13" x14ac:dyDescent="0.15">
      <c r="A46" s="51"/>
      <c r="B46" s="51"/>
      <c r="C46" s="51"/>
      <c r="D46" s="51"/>
      <c r="E46" s="251" t="s">
        <v>116</v>
      </c>
      <c r="F46" s="297">
        <f>'1-1'!J21</f>
        <v>290000</v>
      </c>
      <c r="G46" s="470">
        <f t="shared" si="3"/>
        <v>0</v>
      </c>
      <c r="H46" s="619">
        <f t="shared" si="6"/>
        <v>0</v>
      </c>
      <c r="I46" s="619"/>
      <c r="J46" s="297">
        <f t="shared" si="4"/>
        <v>0</v>
      </c>
      <c r="K46" s="619">
        <f t="shared" si="5"/>
        <v>290000</v>
      </c>
      <c r="L46" s="630"/>
    </row>
    <row r="47" spans="1:13" ht="14.25" thickBot="1" x14ac:dyDescent="0.2">
      <c r="A47" s="51"/>
      <c r="B47" s="51"/>
      <c r="C47" s="51"/>
      <c r="D47" s="51"/>
      <c r="E47" s="453" t="s">
        <v>246</v>
      </c>
      <c r="F47" s="298">
        <f>'1-1'!K21</f>
        <v>0</v>
      </c>
      <c r="G47" s="471">
        <f>-SUMIF($E$4:$E$18,$E47,$J$4:$J$18)+SUMIF($E$21:$E$35,$E47,$J$21:$J$35)</f>
        <v>29000</v>
      </c>
      <c r="H47" s="621">
        <f t="shared" si="6"/>
        <v>0</v>
      </c>
      <c r="I47" s="621"/>
      <c r="J47" s="298">
        <f>G47-H47</f>
        <v>29000</v>
      </c>
      <c r="K47" s="621">
        <f>F47+G47</f>
        <v>29000</v>
      </c>
      <c r="L47" s="683"/>
    </row>
    <row r="48" spans="1:13" ht="15" thickTop="1" thickBot="1" x14ac:dyDescent="0.2">
      <c r="A48" s="51"/>
      <c r="B48" s="51"/>
      <c r="C48" s="51"/>
      <c r="D48" s="51"/>
      <c r="E48" s="359" t="s">
        <v>13</v>
      </c>
      <c r="F48" s="300">
        <f>SUM(F38:F47)</f>
        <v>1650000</v>
      </c>
      <c r="G48" s="301">
        <f>SUM(G38:G47)</f>
        <v>0</v>
      </c>
      <c r="H48" s="720">
        <f>SUM(H38:I47)</f>
        <v>0</v>
      </c>
      <c r="I48" s="721"/>
      <c r="J48" s="302">
        <f>SUM(J38:J47)</f>
        <v>0</v>
      </c>
      <c r="K48" s="720">
        <f>SUM(K38:L47)</f>
        <v>1650000</v>
      </c>
      <c r="L48" s="722"/>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1:I41"/>
    <mergeCell ref="F36:G36"/>
    <mergeCell ref="H37:I37"/>
    <mergeCell ref="H38:I38"/>
    <mergeCell ref="H39:I39"/>
    <mergeCell ref="H40:I40"/>
    <mergeCell ref="K43:L43"/>
    <mergeCell ref="K44:L44"/>
    <mergeCell ref="K45:L45"/>
    <mergeCell ref="K46:L46"/>
    <mergeCell ref="H42:I42"/>
    <mergeCell ref="H43:I43"/>
    <mergeCell ref="H44:I44"/>
    <mergeCell ref="H48:I48"/>
    <mergeCell ref="H47:I47"/>
    <mergeCell ref="K47:L47"/>
    <mergeCell ref="K48:L48"/>
    <mergeCell ref="H45:I45"/>
    <mergeCell ref="H46:I46"/>
    <mergeCell ref="K42:L42"/>
    <mergeCell ref="K37:L37"/>
    <mergeCell ref="K38:L38"/>
    <mergeCell ref="K39:L39"/>
    <mergeCell ref="K40:L40"/>
    <mergeCell ref="K41:L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79"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16" zoomScaleNormal="100" zoomScaleSheetLayoutView="100" workbookViewId="0">
      <selection activeCell="D14" sqref="D14:F14"/>
    </sheetView>
  </sheetViews>
  <sheetFormatPr defaultColWidth="9"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200</v>
      </c>
      <c r="H1" s="577" t="str">
        <f>'1-1'!H1:K1</f>
        <v>（学校番号：３００５）</v>
      </c>
      <c r="I1" s="577"/>
      <c r="J1" s="577"/>
      <c r="K1" s="577"/>
      <c r="L1" s="577"/>
    </row>
    <row r="2" spans="1:12" s="1" customFormat="1" ht="18" customHeight="1" x14ac:dyDescent="0.15">
      <c r="H2" s="577" t="str">
        <f>'1-1'!H2:K2</f>
        <v>（財務会計コード番号：１０９４８）</v>
      </c>
      <c r="I2" s="577"/>
      <c r="J2" s="577"/>
      <c r="K2" s="577"/>
      <c r="L2" s="577"/>
    </row>
    <row r="3" spans="1:12" s="1" customFormat="1" ht="18" customHeight="1" x14ac:dyDescent="0.15">
      <c r="L3" s="2"/>
    </row>
    <row r="4" spans="1:12" s="1" customFormat="1" ht="18" customHeight="1" x14ac:dyDescent="0.15">
      <c r="H4" s="578" t="s">
        <v>6</v>
      </c>
      <c r="I4" s="578"/>
      <c r="J4" s="578"/>
      <c r="K4" s="578"/>
      <c r="L4" s="578"/>
    </row>
    <row r="5" spans="1:12" s="1" customFormat="1" ht="18" customHeight="1" x14ac:dyDescent="0.15">
      <c r="H5" s="578" t="s">
        <v>267</v>
      </c>
      <c r="I5" s="578"/>
      <c r="J5" s="578"/>
      <c r="K5" s="578"/>
      <c r="L5" s="578"/>
    </row>
    <row r="6" spans="1:12" s="1" customFormat="1" ht="18" customHeight="1" x14ac:dyDescent="0.15">
      <c r="A6" s="3" t="s">
        <v>2</v>
      </c>
      <c r="H6" s="4"/>
      <c r="L6" s="11"/>
    </row>
    <row r="7" spans="1:12" s="1" customFormat="1" ht="18" customHeight="1" x14ac:dyDescent="0.15">
      <c r="A7" s="4"/>
      <c r="H7" s="578" t="str">
        <f>'1-1'!H7:K7</f>
        <v>大阪府立今宮工科高等学校　</v>
      </c>
      <c r="I7" s="578"/>
      <c r="J7" s="578"/>
      <c r="K7" s="578"/>
      <c r="L7" s="578"/>
    </row>
    <row r="8" spans="1:12" s="1" customFormat="1" ht="18" customHeight="1" x14ac:dyDescent="0.15">
      <c r="A8" s="4"/>
      <c r="H8" s="578" t="str">
        <f>'1-1'!H8:K8</f>
        <v>　　　校長　駒 井　知 一　</v>
      </c>
      <c r="I8" s="578"/>
      <c r="J8" s="578"/>
      <c r="K8" s="578"/>
      <c r="L8" s="578"/>
    </row>
    <row r="9" spans="1:12" s="1" customFormat="1" ht="42" customHeight="1" x14ac:dyDescent="0.15">
      <c r="A9" s="4"/>
      <c r="H9" s="2"/>
      <c r="L9" s="44"/>
    </row>
    <row r="10" spans="1:12" ht="24" customHeight="1" x14ac:dyDescent="0.15">
      <c r="A10" s="590" t="s">
        <v>266</v>
      </c>
      <c r="B10" s="590"/>
      <c r="C10" s="590"/>
      <c r="D10" s="590"/>
      <c r="E10" s="590"/>
      <c r="F10" s="590"/>
      <c r="G10" s="590"/>
      <c r="H10" s="590"/>
      <c r="I10" s="590"/>
      <c r="J10" s="590"/>
      <c r="K10" s="590"/>
      <c r="L10" s="590"/>
    </row>
    <row r="11" spans="1:12" ht="24" customHeight="1" x14ac:dyDescent="0.15">
      <c r="A11" s="591"/>
      <c r="B11" s="591"/>
      <c r="C11" s="591"/>
      <c r="D11" s="591"/>
      <c r="E11" s="591"/>
      <c r="F11" s="591"/>
      <c r="G11" s="591"/>
      <c r="H11" s="591"/>
      <c r="I11" s="591"/>
      <c r="J11" s="591"/>
      <c r="K11" s="591"/>
      <c r="L11" s="591"/>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92" t="s">
        <v>229</v>
      </c>
      <c r="B14" s="593"/>
      <c r="C14" s="594"/>
      <c r="D14" s="595">
        <f>L23</f>
        <v>1565496</v>
      </c>
      <c r="E14" s="596"/>
      <c r="F14" s="597"/>
      <c r="G14" s="681"/>
      <c r="H14" s="682"/>
      <c r="I14" s="682"/>
      <c r="J14" s="682"/>
      <c r="K14" s="444"/>
      <c r="L14" s="94">
        <f>'1-1'!K14</f>
        <v>0</v>
      </c>
    </row>
    <row r="15" spans="1:12" ht="39" customHeight="1" thickBot="1" x14ac:dyDescent="0.2">
      <c r="A15" s="19"/>
      <c r="B15" s="18" t="s">
        <v>7</v>
      </c>
      <c r="C15" s="17" t="s">
        <v>8</v>
      </c>
      <c r="D15" s="16" t="s">
        <v>104</v>
      </c>
      <c r="E15" s="16" t="s">
        <v>103</v>
      </c>
      <c r="F15" s="17" t="s">
        <v>9</v>
      </c>
      <c r="G15" s="17" t="s">
        <v>10</v>
      </c>
      <c r="H15" s="401" t="s">
        <v>197</v>
      </c>
      <c r="I15" s="16" t="s">
        <v>11</v>
      </c>
      <c r="J15" s="450" t="s">
        <v>201</v>
      </c>
      <c r="K15" s="445" t="s">
        <v>248</v>
      </c>
      <c r="L15" s="22" t="s">
        <v>13</v>
      </c>
    </row>
    <row r="16" spans="1:12" ht="39" customHeight="1" thickTop="1" x14ac:dyDescent="0.15">
      <c r="A16" s="20" t="s">
        <v>223</v>
      </c>
      <c r="B16" s="391">
        <f>'2-1'!B23</f>
        <v>200000</v>
      </c>
      <c r="C16" s="391">
        <f>'2-1'!C23</f>
        <v>0</v>
      </c>
      <c r="D16" s="391">
        <f>'2-1'!D23</f>
        <v>0</v>
      </c>
      <c r="E16" s="391">
        <f>'2-1'!E23</f>
        <v>0</v>
      </c>
      <c r="F16" s="391">
        <f>'2-1'!F23</f>
        <v>0</v>
      </c>
      <c r="G16" s="391">
        <f>'2-1'!G23</f>
        <v>0</v>
      </c>
      <c r="H16" s="391">
        <f>'2-1'!H23</f>
        <v>0</v>
      </c>
      <c r="I16" s="391">
        <f>'2-1'!I23</f>
        <v>228536</v>
      </c>
      <c r="J16" s="274">
        <f>'2-1'!J23</f>
        <v>0</v>
      </c>
      <c r="K16" s="468">
        <f>'2-1'!K23</f>
        <v>0</v>
      </c>
      <c r="L16" s="392">
        <f t="shared" ref="L16:L21" si="0">SUM(B16:K16)</f>
        <v>428536</v>
      </c>
    </row>
    <row r="17" spans="1:12" ht="39" customHeight="1" x14ac:dyDescent="0.15">
      <c r="A17" s="20" t="s">
        <v>212</v>
      </c>
      <c r="B17" s="391">
        <f>'2-1'!B24</f>
        <v>0</v>
      </c>
      <c r="C17" s="391">
        <f>'2-1'!C24</f>
        <v>0</v>
      </c>
      <c r="D17" s="391">
        <f>'2-1'!D24</f>
        <v>0</v>
      </c>
      <c r="E17" s="391">
        <f>'2-1'!E24</f>
        <v>0</v>
      </c>
      <c r="F17" s="391">
        <f>'2-1'!F24</f>
        <v>0</v>
      </c>
      <c r="G17" s="391">
        <f>'2-1'!G24</f>
        <v>0</v>
      </c>
      <c r="H17" s="391">
        <f>'2-1'!H24</f>
        <v>0</v>
      </c>
      <c r="I17" s="391">
        <f>'2-1'!I24</f>
        <v>0</v>
      </c>
      <c r="J17" s="274">
        <f>'2-1'!J24</f>
        <v>0</v>
      </c>
      <c r="K17" s="468">
        <f>'2-1'!K24</f>
        <v>0</v>
      </c>
      <c r="L17" s="392">
        <f t="shared" si="0"/>
        <v>0</v>
      </c>
    </row>
    <row r="18" spans="1:12" ht="39" customHeight="1" x14ac:dyDescent="0.15">
      <c r="A18" s="33" t="s">
        <v>244</v>
      </c>
      <c r="B18" s="393">
        <f>B16-B17</f>
        <v>200000</v>
      </c>
      <c r="C18" s="393">
        <f t="shared" ref="C18:J18" si="1">C16-C17</f>
        <v>0</v>
      </c>
      <c r="D18" s="393">
        <f t="shared" si="1"/>
        <v>0</v>
      </c>
      <c r="E18" s="393">
        <f t="shared" si="1"/>
        <v>0</v>
      </c>
      <c r="F18" s="393">
        <f t="shared" si="1"/>
        <v>0</v>
      </c>
      <c r="G18" s="393">
        <f t="shared" si="1"/>
        <v>0</v>
      </c>
      <c r="H18" s="393">
        <f t="shared" si="1"/>
        <v>0</v>
      </c>
      <c r="I18" s="393">
        <f t="shared" si="1"/>
        <v>228536</v>
      </c>
      <c r="J18" s="394">
        <f t="shared" si="1"/>
        <v>0</v>
      </c>
      <c r="K18" s="448">
        <f>K16-K17</f>
        <v>0</v>
      </c>
      <c r="L18" s="395">
        <f t="shared" si="0"/>
        <v>428536</v>
      </c>
    </row>
    <row r="19" spans="1:12" ht="39" customHeight="1" x14ac:dyDescent="0.15">
      <c r="A19" s="20" t="s">
        <v>14</v>
      </c>
      <c r="B19" s="391">
        <f>'随時③-2'!G38</f>
        <v>0</v>
      </c>
      <c r="C19" s="274">
        <f>'随時③-2'!G39</f>
        <v>0</v>
      </c>
      <c r="D19" s="274">
        <f>'随時③-2'!G40</f>
        <v>0</v>
      </c>
      <c r="E19" s="274">
        <f>'随時③-2'!G41</f>
        <v>0</v>
      </c>
      <c r="F19" s="274">
        <f>'随時③-2'!G42</f>
        <v>0</v>
      </c>
      <c r="G19" s="274">
        <f>'随時③-2'!G43</f>
        <v>0</v>
      </c>
      <c r="H19" s="274">
        <f>'随時③-2'!G44</f>
        <v>0</v>
      </c>
      <c r="I19" s="274">
        <f>'随時③-2'!G45</f>
        <v>0</v>
      </c>
      <c r="J19" s="274">
        <f>'随時③-2'!G46</f>
        <v>0</v>
      </c>
      <c r="K19" s="468">
        <f>'随時③-2'!G47</f>
        <v>0</v>
      </c>
      <c r="L19" s="392">
        <f t="shared" si="0"/>
        <v>0</v>
      </c>
    </row>
    <row r="20" spans="1:12" ht="39" customHeight="1" thickBot="1" x14ac:dyDescent="0.2">
      <c r="A20" s="41" t="s">
        <v>212</v>
      </c>
      <c r="B20" s="402">
        <f>'随時③-2'!H38</f>
        <v>0</v>
      </c>
      <c r="C20" s="402">
        <f>'随時③-2'!H39</f>
        <v>0</v>
      </c>
      <c r="D20" s="402">
        <f>'随時③-2'!H40</f>
        <v>0</v>
      </c>
      <c r="E20" s="402">
        <f>'随時③-2'!H41</f>
        <v>0</v>
      </c>
      <c r="F20" s="402">
        <f>'随時③-2'!H42</f>
        <v>0</v>
      </c>
      <c r="G20" s="402">
        <f>'随時③-2'!H43</f>
        <v>0</v>
      </c>
      <c r="H20" s="402">
        <f>'随時③-2'!H44</f>
        <v>0</v>
      </c>
      <c r="I20" s="402">
        <f>'随時③-2'!H45</f>
        <v>0</v>
      </c>
      <c r="J20" s="427">
        <f>'随時③-2'!H46</f>
        <v>0</v>
      </c>
      <c r="K20" s="447">
        <f>'随時③-2'!H47</f>
        <v>0</v>
      </c>
      <c r="L20" s="403">
        <f t="shared" si="0"/>
        <v>0</v>
      </c>
    </row>
    <row r="21" spans="1:12" ht="39" customHeight="1" thickBot="1" x14ac:dyDescent="0.2">
      <c r="A21" s="31" t="s">
        <v>96</v>
      </c>
      <c r="B21" s="396">
        <f>B19-B20</f>
        <v>0</v>
      </c>
      <c r="C21" s="396">
        <f t="shared" ref="C21:J21" si="2">C19-C20</f>
        <v>0</v>
      </c>
      <c r="D21" s="396">
        <f t="shared" si="2"/>
        <v>0</v>
      </c>
      <c r="E21" s="396">
        <f t="shared" si="2"/>
        <v>0</v>
      </c>
      <c r="F21" s="396">
        <f t="shared" si="2"/>
        <v>0</v>
      </c>
      <c r="G21" s="396">
        <f t="shared" si="2"/>
        <v>0</v>
      </c>
      <c r="H21" s="396">
        <f t="shared" si="2"/>
        <v>0</v>
      </c>
      <c r="I21" s="396">
        <f t="shared" si="2"/>
        <v>0</v>
      </c>
      <c r="J21" s="397">
        <f t="shared" si="2"/>
        <v>0</v>
      </c>
      <c r="K21" s="449">
        <f>K19-K20</f>
        <v>0</v>
      </c>
      <c r="L21" s="398">
        <f t="shared" si="0"/>
        <v>0</v>
      </c>
    </row>
    <row r="22" spans="1:12" ht="39" customHeight="1" x14ac:dyDescent="0.15">
      <c r="A22" s="29" t="s">
        <v>224</v>
      </c>
      <c r="B22" s="180">
        <f>B16+B19</f>
        <v>200000</v>
      </c>
      <c r="C22" s="180">
        <f t="shared" ref="C22:I22" si="3">C16+C19</f>
        <v>0</v>
      </c>
      <c r="D22" s="180">
        <f t="shared" si="3"/>
        <v>0</v>
      </c>
      <c r="E22" s="180">
        <f t="shared" si="3"/>
        <v>0</v>
      </c>
      <c r="F22" s="180">
        <f t="shared" si="3"/>
        <v>0</v>
      </c>
      <c r="G22" s="180">
        <f t="shared" si="3"/>
        <v>0</v>
      </c>
      <c r="H22" s="180">
        <f t="shared" si="3"/>
        <v>0</v>
      </c>
      <c r="I22" s="180">
        <f t="shared" si="3"/>
        <v>228536</v>
      </c>
      <c r="J22" s="181">
        <f>J16+J19</f>
        <v>0</v>
      </c>
      <c r="K22" s="446">
        <f>K16+K19</f>
        <v>0</v>
      </c>
      <c r="L22" s="390">
        <f>SUM(B22:K22)</f>
        <v>428536</v>
      </c>
    </row>
    <row r="23" spans="1:12" ht="39" customHeight="1" thickBot="1" x14ac:dyDescent="0.2">
      <c r="A23" s="21" t="s">
        <v>245</v>
      </c>
      <c r="B23" s="177">
        <f>'2-1'!B19+'随時③-1'!B22</f>
        <v>235000</v>
      </c>
      <c r="C23" s="177">
        <f>'2-1'!C19+'随時③-1'!C22</f>
        <v>12240</v>
      </c>
      <c r="D23" s="177">
        <f>'2-1'!D19+'随時③-1'!D22</f>
        <v>591150</v>
      </c>
      <c r="E23" s="177">
        <f>'2-1'!E19+'随時③-1'!E22</f>
        <v>0</v>
      </c>
      <c r="F23" s="177">
        <f>'2-1'!F19+'随時③-1'!F22</f>
        <v>6720</v>
      </c>
      <c r="G23" s="177">
        <f>'2-1'!G19+'随時③-1'!G22</f>
        <v>75900</v>
      </c>
      <c r="H23" s="177">
        <f>'2-1'!H19+'随時③-1'!H22</f>
        <v>0</v>
      </c>
      <c r="I23" s="177">
        <f>'2-1'!I19+'随時③-1'!I22</f>
        <v>410036</v>
      </c>
      <c r="J23" s="178">
        <f>'2-1'!J19+'随時③-1'!J22</f>
        <v>205450</v>
      </c>
      <c r="K23" s="473">
        <f>'2-1'!K19+'随時③-1'!K22</f>
        <v>29000</v>
      </c>
      <c r="L23" s="179">
        <f>SUM(B23:K23)</f>
        <v>1565496</v>
      </c>
    </row>
    <row r="24" spans="1:12" ht="39" customHeight="1" thickBot="1" x14ac:dyDescent="0.2">
      <c r="A24" s="31" t="s">
        <v>93</v>
      </c>
      <c r="B24" s="726" t="s">
        <v>270</v>
      </c>
      <c r="C24" s="679"/>
      <c r="D24" s="679"/>
      <c r="E24" s="679"/>
      <c r="F24" s="679"/>
      <c r="G24" s="679"/>
      <c r="H24" s="679"/>
      <c r="I24" s="679"/>
      <c r="J24" s="679"/>
      <c r="K24" s="679"/>
      <c r="L24" s="680"/>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1:L1"/>
    <mergeCell ref="H2:L2"/>
    <mergeCell ref="H4:L4"/>
    <mergeCell ref="H5:L5"/>
    <mergeCell ref="H7:L7"/>
    <mergeCell ref="H8:L8"/>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4" zoomScaleNormal="100" zoomScaleSheetLayoutView="100" workbookViewId="0">
      <selection activeCell="G22" sqref="G22"/>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265</v>
      </c>
      <c r="C1" s="43"/>
      <c r="D1" s="43"/>
      <c r="E1" s="13"/>
      <c r="F1" s="13"/>
      <c r="G1" s="13"/>
      <c r="H1" s="13"/>
      <c r="I1" s="13"/>
      <c r="J1" s="13"/>
      <c r="K1" s="13"/>
    </row>
    <row r="2" spans="1:13" ht="24" customHeight="1" thickBot="1" x14ac:dyDescent="0.2">
      <c r="A2" s="48"/>
      <c r="B2" s="46"/>
      <c r="C2" s="46"/>
      <c r="D2" s="15"/>
      <c r="E2" s="27" t="s">
        <v>227</v>
      </c>
      <c r="F2" s="13"/>
      <c r="G2" s="13"/>
      <c r="H2" s="13"/>
      <c r="I2" s="13"/>
      <c r="J2" s="13"/>
      <c r="K2" s="13"/>
    </row>
    <row r="3" spans="1:13" ht="24" customHeight="1" x14ac:dyDescent="0.15">
      <c r="A3" s="72"/>
      <c r="B3" s="73"/>
      <c r="C3" s="74"/>
      <c r="D3" s="381" t="s">
        <v>123</v>
      </c>
      <c r="E3" s="93" t="s">
        <v>0</v>
      </c>
      <c r="F3" s="93" t="s">
        <v>151</v>
      </c>
      <c r="G3" s="93" t="s">
        <v>87</v>
      </c>
      <c r="H3" s="423" t="s">
        <v>194</v>
      </c>
      <c r="I3" s="93" t="s">
        <v>88</v>
      </c>
      <c r="J3" s="93" t="s">
        <v>89</v>
      </c>
      <c r="K3" s="183" t="s">
        <v>97</v>
      </c>
      <c r="L3" s="249" t="s">
        <v>94</v>
      </c>
    </row>
    <row r="4" spans="1:13" x14ac:dyDescent="0.15">
      <c r="A4" s="88"/>
      <c r="B4" s="65"/>
      <c r="C4" s="65"/>
      <c r="D4" s="369"/>
      <c r="E4" s="269" t="str">
        <f>IF($D4="","",IF($D4&lt;=100,VLOOKUP($D4,'1-2'!$D$4:$L$103,2),IF($D4&lt;=200,VLOOKUP($D4,'随時①-2'!$D$4:$L$23,2),IF($D4&lt;=300,VLOOKUP($D4,'随時②-2'!$D$21:$L$35,2),VLOOKUP($D4,'2-4'!$D$4:$L$103,2)))))</f>
        <v/>
      </c>
      <c r="F4" s="269" t="str">
        <f>IF($D4="","",IF($D4&lt;=100,VLOOKUP($D4,'1-2'!$D$4:$L$103,3),IF($D4&lt;=200,VLOOKUP($D4,'随時①-2'!$D$4:$L$23,3),IF($D4&lt;=300,VLOOKUP($D4,'随時②-2'!$D$21:$L$35,3),VLOOKUP($D4,'2-4'!$D$4:$L$103,3)))))</f>
        <v/>
      </c>
      <c r="G4" s="181" t="str">
        <f>IF($D4="","",IF($D4&lt;=100,VLOOKUP($D4,'1-2'!$D$4:$L$103,4),IF($D4&lt;=200,VLOOKUP($D4,'随時①-2'!$D$4:$L$23,4),IF($D4&lt;=300,VLOOKUP($D4,'随時②-2'!$D$21:$L$35,4),VLOOKUP($D4,'2-4'!$D$4:$L$103,4)))))</f>
        <v/>
      </c>
      <c r="H4" s="270" t="str">
        <f>IF($D4="","",IF($D4&lt;=100,VLOOKUP($D4,'1-2'!$D$4:$L$103,5),IF($D4&lt;=200,VLOOKUP($D4,'随時①-2'!$D$4:$L$23,5),IF($D4&lt;=300,VLOOKUP($D4,'随時②-2'!$D$21:$L$35,5),VLOOKUP($D4,'2-4'!$D$4:$L$103,5)))))</f>
        <v/>
      </c>
      <c r="I4" s="270" t="str">
        <f>IF($D4="","",IF($D4&lt;=100,VLOOKUP($D4,'1-2'!$D$4:$L$103,6),IF($D4&lt;=200,VLOOKUP($D4,'随時①-2'!$D$4:$L$23,6),IF($D4&lt;=300,VLOOKUP($D4,'随時②-2'!$D$21:$L$35,6),VLOOKUP($D4,'2-4'!$D$4:$L$103,6)))))</f>
        <v/>
      </c>
      <c r="J4" s="181" t="str">
        <f>IF($D4="","",IF($D4&lt;=100,VLOOKUP($D4,'1-2'!$D$4:$L$103,7),IF($D4&lt;=200,VLOOKUP($D4,'随時①-2'!$D$4:$L$23,7),IF($D4&lt;=300,VLOOKUP($D4,'随時②-2'!$D$21:$L$35,7),VLOOKUP($D4,'2-4'!$D$4:$L$103,7)))))</f>
        <v/>
      </c>
      <c r="K4" s="269" t="str">
        <f>IF($D4="","",IF($D4&lt;=100,VLOOKUP($D4,'1-2'!$D$4:$L$103,8),IF($D4&lt;=200,VLOOKUP($D4,'随時①-2'!$D$4:$L$23,8),IF($D4&lt;=300,VLOOKUP($D4,'随時②-2'!$D$21:$L$35,8),VLOOKUP($D4,'2-4'!$D$4:$L$103,8)))))</f>
        <v/>
      </c>
      <c r="L4" s="378" t="str">
        <f>IF($D4="","",IF($D4&lt;=100,VLOOKUP($D4,'1-2'!$D$4:$L$103,9),IF($D4&lt;=200,VLOOKUP($D4,'随時①-2'!$D$4:$L$23,9),IF($D4&lt;=300,VLOOKUP($D4,'随時②-2'!$D$21:$L$35,9),VLOOKUP($D4,'2-4'!$D$4:$L$103,9)))))</f>
        <v/>
      </c>
      <c r="M4" s="5" t="str">
        <f t="shared" ref="M4:M18" si="0">IF(K4="◎",J4,"")</f>
        <v/>
      </c>
    </row>
    <row r="5" spans="1:13" x14ac:dyDescent="0.15">
      <c r="A5" s="88"/>
      <c r="B5" s="65"/>
      <c r="C5" s="65"/>
      <c r="D5" s="372"/>
      <c r="E5" s="269" t="str">
        <f>IF($D5="","",IF($D5&lt;=100,VLOOKUP($D5,'1-2'!$D$4:$L$103,2),IF($D5&lt;=200,VLOOKUP($D5,'随時①-2'!$D$4:$L$23,2),IF($D5&lt;=300,VLOOKUP($D5,'随時②-2'!$D$21:$L$35,2),VLOOKUP($D5,'2-4'!$D$4:$L$103,2)))))</f>
        <v/>
      </c>
      <c r="F5" s="269" t="str">
        <f>IF($D5="","",IF($D5&lt;=100,VLOOKUP($D5,'1-2'!$D$4:$L$103,3),IF($D5&lt;=200,VLOOKUP($D5,'随時①-2'!$D$4:$L$23,3),IF($D5&lt;=300,VLOOKUP($D5,'随時②-2'!$D$21:$L$35,3),VLOOKUP($D5,'2-4'!$D$4:$L$103,3)))))</f>
        <v/>
      </c>
      <c r="G5" s="181" t="str">
        <f>IF($D5="","",IF($D5&lt;=100,VLOOKUP($D5,'1-2'!$D$4:$L$103,4),IF($D5&lt;=200,VLOOKUP($D5,'随時①-2'!$D$4:$L$23,4),IF($D5&lt;=300,VLOOKUP($D5,'随時②-2'!$D$21:$L$35,4),VLOOKUP($D5,'2-4'!$D$4:$L$103,4)))))</f>
        <v/>
      </c>
      <c r="H5" s="270" t="str">
        <f>IF($D5="","",IF($D5&lt;=100,VLOOKUP($D5,'1-2'!$D$4:$L$103,5),IF($D5&lt;=200,VLOOKUP($D5,'随時①-2'!$D$4:$L$23,5),IF($D5&lt;=300,VLOOKUP($D5,'随時②-2'!$D$21:$L$35,5),VLOOKUP($D5,'2-4'!$D$4:$L$103,5)))))</f>
        <v/>
      </c>
      <c r="I5" s="270" t="str">
        <f>IF($D5="","",IF($D5&lt;=100,VLOOKUP($D5,'1-2'!$D$4:$L$103,6),IF($D5&lt;=200,VLOOKUP($D5,'随時①-2'!$D$4:$L$23,6),IF($D5&lt;=300,VLOOKUP($D5,'随時②-2'!$D$21:$L$35,6),VLOOKUP($D5,'2-4'!$D$4:$L$103,6)))))</f>
        <v/>
      </c>
      <c r="J5" s="181" t="str">
        <f>IF($D5="","",IF($D5&lt;=100,VLOOKUP($D5,'1-2'!$D$4:$L$103,7),IF($D5&lt;=200,VLOOKUP($D5,'随時①-2'!$D$4:$L$23,7),IF($D5&lt;=300,VLOOKUP($D5,'随時②-2'!$D$21:$L$35,7),VLOOKUP($D5,'2-4'!$D$4:$L$103,7)))))</f>
        <v/>
      </c>
      <c r="K5" s="269" t="str">
        <f>IF($D5="","",IF($D5&lt;=100,VLOOKUP($D5,'1-2'!$D$4:$L$103,8),IF($D5&lt;=200,VLOOKUP($D5,'随時①-2'!$D$4:$L$23,8),IF($D5&lt;=300,VLOOKUP($D5,'随時②-2'!$D$21:$L$35,8),VLOOKUP($D5,'2-4'!$D$4:$L$103,8)))))</f>
        <v/>
      </c>
      <c r="L5" s="378" t="str">
        <f>IF($D5="","",IF($D5&lt;=100,VLOOKUP($D5,'1-2'!$D$4:$L$103,9),IF($D5&lt;=200,VLOOKUP($D5,'随時①-2'!$D$4:$L$23,9),IF($D5&lt;=300,VLOOKUP($D5,'随時②-2'!$D$21:$L$35,9),VLOOKUP($D5,'2-4'!$D$4:$L$103,9)))))</f>
        <v/>
      </c>
      <c r="M5" s="5" t="str">
        <f t="shared" si="0"/>
        <v/>
      </c>
    </row>
    <row r="6" spans="1:13" x14ac:dyDescent="0.15">
      <c r="A6" s="88"/>
      <c r="B6" s="65"/>
      <c r="C6" s="65"/>
      <c r="D6" s="372"/>
      <c r="E6" s="269" t="str">
        <f>IF($D6="","",IF($D6&lt;=100,VLOOKUP($D6,'1-2'!$D$4:$L$103,2),IF($D6&lt;=200,VLOOKUP($D6,'随時①-2'!$D$4:$L$23,2),IF($D6&lt;=300,VLOOKUP($D6,'随時②-2'!$D$21:$L$35,2),VLOOKUP($D6,'2-4'!$D$4:$L$103,2)))))</f>
        <v/>
      </c>
      <c r="F6" s="269" t="str">
        <f>IF($D6="","",IF($D6&lt;=100,VLOOKUP($D6,'1-2'!$D$4:$L$103,3),IF($D6&lt;=200,VLOOKUP($D6,'随時①-2'!$D$4:$L$23,3),IF($D6&lt;=300,VLOOKUP($D6,'随時②-2'!$D$21:$L$35,3),VLOOKUP($D6,'2-4'!$D$4:$L$103,3)))))</f>
        <v/>
      </c>
      <c r="G6" s="181" t="str">
        <f>IF($D6="","",IF($D6&lt;=100,VLOOKUP($D6,'1-2'!$D$4:$L$103,4),IF($D6&lt;=200,VLOOKUP($D6,'随時①-2'!$D$4:$L$23,4),IF($D6&lt;=300,VLOOKUP($D6,'随時②-2'!$D$21:$L$35,4),VLOOKUP($D6,'2-4'!$D$4:$L$103,4)))))</f>
        <v/>
      </c>
      <c r="H6" s="270" t="str">
        <f>IF($D6="","",IF($D6&lt;=100,VLOOKUP($D6,'1-2'!$D$4:$L$103,5),IF($D6&lt;=200,VLOOKUP($D6,'随時①-2'!$D$4:$L$23,5),IF($D6&lt;=300,VLOOKUP($D6,'随時②-2'!$D$21:$L$35,5),VLOOKUP($D6,'2-4'!$D$4:$L$103,5)))))</f>
        <v/>
      </c>
      <c r="I6" s="270" t="str">
        <f>IF($D6="","",IF($D6&lt;=100,VLOOKUP($D6,'1-2'!$D$4:$L$103,6),IF($D6&lt;=200,VLOOKUP($D6,'随時①-2'!$D$4:$L$23,6),IF($D6&lt;=300,VLOOKUP($D6,'随時②-2'!$D$21:$L$35,6),VLOOKUP($D6,'2-4'!$D$4:$L$103,6)))))</f>
        <v/>
      </c>
      <c r="J6" s="181" t="str">
        <f>IF($D6="","",IF($D6&lt;=100,VLOOKUP($D6,'1-2'!$D$4:$L$103,7),IF($D6&lt;=200,VLOOKUP($D6,'随時①-2'!$D$4:$L$23,7),IF($D6&lt;=300,VLOOKUP($D6,'随時②-2'!$D$21:$L$35,7),VLOOKUP($D6,'2-4'!$D$4:$L$103,7)))))</f>
        <v/>
      </c>
      <c r="K6" s="269" t="str">
        <f>IF($D6="","",IF($D6&lt;=100,VLOOKUP($D6,'1-2'!$D$4:$L$103,8),IF($D6&lt;=200,VLOOKUP($D6,'随時①-2'!$D$4:$L$23,8),IF($D6&lt;=300,VLOOKUP($D6,'随時②-2'!$D$21:$L$35,8),VLOOKUP($D6,'2-4'!$D$4:$L$103,8)))))</f>
        <v/>
      </c>
      <c r="L6" s="378" t="str">
        <f>IF($D6="","",IF($D6&lt;=100,VLOOKUP($D6,'1-2'!$D$4:$L$103,9),IF($D6&lt;=200,VLOOKUP($D6,'随時①-2'!$D$4:$L$23,9),IF($D6&lt;=300,VLOOKUP($D6,'随時②-2'!$D$21:$L$35,9),VLOOKUP($D6,'2-4'!$D$4:$L$103,9)))))</f>
        <v/>
      </c>
      <c r="M6" s="5" t="str">
        <f t="shared" si="0"/>
        <v/>
      </c>
    </row>
    <row r="7" spans="1:13" x14ac:dyDescent="0.15">
      <c r="A7" s="88"/>
      <c r="B7" s="65"/>
      <c r="C7" s="65"/>
      <c r="D7" s="372"/>
      <c r="E7" s="269" t="str">
        <f>IF($D7="","",IF($D7&lt;=100,VLOOKUP($D7,'1-2'!$D$4:$L$103,2),IF($D7&lt;=200,VLOOKUP($D7,'随時①-2'!$D$4:$L$23,2),IF($D7&lt;=300,VLOOKUP($D7,'随時②-2'!$D$21:$L$35,2),VLOOKUP($D7,'2-4'!$D$4:$L$103,2)))))</f>
        <v/>
      </c>
      <c r="F7" s="269" t="str">
        <f>IF($D7="","",IF($D7&lt;=100,VLOOKUP($D7,'1-2'!$D$4:$L$103,3),IF($D7&lt;=200,VLOOKUP($D7,'随時①-2'!$D$4:$L$23,3),IF($D7&lt;=300,VLOOKUP($D7,'随時②-2'!$D$21:$L$35,3),VLOOKUP($D7,'2-4'!$D$4:$L$103,3)))))</f>
        <v/>
      </c>
      <c r="G7" s="181" t="str">
        <f>IF($D7="","",IF($D7&lt;=100,VLOOKUP($D7,'1-2'!$D$4:$L$103,4),IF($D7&lt;=200,VLOOKUP($D7,'随時①-2'!$D$4:$L$23,4),IF($D7&lt;=300,VLOOKUP($D7,'随時②-2'!$D$21:$L$35,4),VLOOKUP($D7,'2-4'!$D$4:$L$103,4)))))</f>
        <v/>
      </c>
      <c r="H7" s="270" t="str">
        <f>IF($D7="","",IF($D7&lt;=100,VLOOKUP($D7,'1-2'!$D$4:$L$103,5),IF($D7&lt;=200,VLOOKUP($D7,'随時①-2'!$D$4:$L$23,5),IF($D7&lt;=300,VLOOKUP($D7,'随時②-2'!$D$21:$L$35,5),VLOOKUP($D7,'2-4'!$D$4:$L$103,5)))))</f>
        <v/>
      </c>
      <c r="I7" s="270" t="str">
        <f>IF($D7="","",IF($D7&lt;=100,VLOOKUP($D7,'1-2'!$D$4:$L$103,6),IF($D7&lt;=200,VLOOKUP($D7,'随時①-2'!$D$4:$L$23,6),IF($D7&lt;=300,VLOOKUP($D7,'随時②-2'!$D$21:$L$35,6),VLOOKUP($D7,'2-4'!$D$4:$L$103,6)))))</f>
        <v/>
      </c>
      <c r="J7" s="181" t="str">
        <f>IF($D7="","",IF($D7&lt;=100,VLOOKUP($D7,'1-2'!$D$4:$L$103,7),IF($D7&lt;=200,VLOOKUP($D7,'随時①-2'!$D$4:$L$23,7),IF($D7&lt;=300,VLOOKUP($D7,'随時②-2'!$D$21:$L$35,7),VLOOKUP($D7,'2-4'!$D$4:$L$103,7)))))</f>
        <v/>
      </c>
      <c r="K7" s="269" t="str">
        <f>IF($D7="","",IF($D7&lt;=100,VLOOKUP($D7,'1-2'!$D$4:$L$103,8),IF($D7&lt;=200,VLOOKUP($D7,'随時①-2'!$D$4:$L$23,8),IF($D7&lt;=300,VLOOKUP($D7,'随時②-2'!$D$21:$L$35,8),VLOOKUP($D7,'2-4'!$D$4:$L$103,8)))))</f>
        <v/>
      </c>
      <c r="L7" s="378" t="str">
        <f>IF($D7="","",IF($D7&lt;=100,VLOOKUP($D7,'1-2'!$D$4:$L$103,9),IF($D7&lt;=200,VLOOKUP($D7,'随時①-2'!$D$4:$L$23,9),IF($D7&lt;=300,VLOOKUP($D7,'随時②-2'!$D$21:$L$35,9),VLOOKUP($D7,'2-4'!$D$4:$L$103,9)))))</f>
        <v/>
      </c>
      <c r="M7" s="5" t="str">
        <f t="shared" si="0"/>
        <v/>
      </c>
    </row>
    <row r="8" spans="1:13" x14ac:dyDescent="0.15">
      <c r="A8" s="88"/>
      <c r="B8" s="65"/>
      <c r="C8" s="65"/>
      <c r="D8" s="372"/>
      <c r="E8" s="269" t="str">
        <f>IF($D8="","",IF($D8&lt;=100,VLOOKUP($D8,'1-2'!$D$4:$L$103,2),IF($D8&lt;=200,VLOOKUP($D8,'随時①-2'!$D$4:$L$23,2),IF($D8&lt;=300,VLOOKUP($D8,'随時②-2'!$D$21:$L$35,2),VLOOKUP($D8,'2-4'!$D$4:$L$103,2)))))</f>
        <v/>
      </c>
      <c r="F8" s="269" t="str">
        <f>IF($D8="","",IF($D8&lt;=100,VLOOKUP($D8,'1-2'!$D$4:$L$103,3),IF($D8&lt;=200,VLOOKUP($D8,'随時①-2'!$D$4:$L$23,3),IF($D8&lt;=300,VLOOKUP($D8,'随時②-2'!$D$21:$L$35,3),VLOOKUP($D8,'2-4'!$D$4:$L$103,3)))))</f>
        <v/>
      </c>
      <c r="G8" s="181" t="str">
        <f>IF($D8="","",IF($D8&lt;=100,VLOOKUP($D8,'1-2'!$D$4:$L$103,4),IF($D8&lt;=200,VLOOKUP($D8,'随時①-2'!$D$4:$L$23,4),IF($D8&lt;=300,VLOOKUP($D8,'随時②-2'!$D$21:$L$35,4),VLOOKUP($D8,'2-4'!$D$4:$L$103,4)))))</f>
        <v/>
      </c>
      <c r="H8" s="270" t="str">
        <f>IF($D8="","",IF($D8&lt;=100,VLOOKUP($D8,'1-2'!$D$4:$L$103,5),IF($D8&lt;=200,VLOOKUP($D8,'随時①-2'!$D$4:$L$23,5),IF($D8&lt;=300,VLOOKUP($D8,'随時②-2'!$D$21:$L$35,5),VLOOKUP($D8,'2-4'!$D$4:$L$103,5)))))</f>
        <v/>
      </c>
      <c r="I8" s="270" t="str">
        <f>IF($D8="","",IF($D8&lt;=100,VLOOKUP($D8,'1-2'!$D$4:$L$103,6),IF($D8&lt;=200,VLOOKUP($D8,'随時①-2'!$D$4:$L$23,6),IF($D8&lt;=300,VLOOKUP($D8,'随時②-2'!$D$21:$L$35,6),VLOOKUP($D8,'2-4'!$D$4:$L$103,6)))))</f>
        <v/>
      </c>
      <c r="J8" s="181" t="str">
        <f>IF($D8="","",IF($D8&lt;=100,VLOOKUP($D8,'1-2'!$D$4:$L$103,7),IF($D8&lt;=200,VLOOKUP($D8,'随時①-2'!$D$4:$L$23,7),IF($D8&lt;=300,VLOOKUP($D8,'随時②-2'!$D$21:$L$35,7),VLOOKUP($D8,'2-4'!$D$4:$L$103,7)))))</f>
        <v/>
      </c>
      <c r="K8" s="269" t="str">
        <f>IF($D8="","",IF($D8&lt;=100,VLOOKUP($D8,'1-2'!$D$4:$L$103,8),IF($D8&lt;=200,VLOOKUP($D8,'随時①-2'!$D$4:$L$23,8),IF($D8&lt;=300,VLOOKUP($D8,'随時②-2'!$D$21:$L$35,8),VLOOKUP($D8,'2-4'!$D$4:$L$103,8)))))</f>
        <v/>
      </c>
      <c r="L8" s="378" t="str">
        <f>IF($D8="","",IF($D8&lt;=100,VLOOKUP($D8,'1-2'!$D$4:$L$103,9),IF($D8&lt;=200,VLOOKUP($D8,'随時①-2'!$D$4:$L$23,9),IF($D8&lt;=300,VLOOKUP($D8,'随時②-2'!$D$21:$L$35,9),VLOOKUP($D8,'2-4'!$D$4:$L$103,9)))))</f>
        <v/>
      </c>
      <c r="M8" s="5" t="str">
        <f t="shared" si="0"/>
        <v/>
      </c>
    </row>
    <row r="9" spans="1:13" x14ac:dyDescent="0.15">
      <c r="A9" s="88"/>
      <c r="B9" s="65"/>
      <c r="C9" s="65"/>
      <c r="D9" s="372"/>
      <c r="E9" s="269" t="str">
        <f>IF($D9="","",IF($D9&lt;=100,VLOOKUP($D9,'1-2'!$D$4:$L$103,2),IF($D9&lt;=200,VLOOKUP($D9,'随時①-2'!$D$4:$L$23,2),IF($D9&lt;=300,VLOOKUP($D9,'随時②-2'!$D$21:$L$35,2),VLOOKUP($D9,'2-4'!$D$4:$L$103,2)))))</f>
        <v/>
      </c>
      <c r="F9" s="269" t="str">
        <f>IF($D9="","",IF($D9&lt;=100,VLOOKUP($D9,'1-2'!$D$4:$L$103,3),IF($D9&lt;=200,VLOOKUP($D9,'随時①-2'!$D$4:$L$23,3),IF($D9&lt;=300,VLOOKUP($D9,'随時②-2'!$D$21:$L$35,3),VLOOKUP($D9,'2-4'!$D$4:$L$103,3)))))</f>
        <v/>
      </c>
      <c r="G9" s="181" t="str">
        <f>IF($D9="","",IF($D9&lt;=100,VLOOKUP($D9,'1-2'!$D$4:$L$103,4),IF($D9&lt;=200,VLOOKUP($D9,'随時①-2'!$D$4:$L$23,4),IF($D9&lt;=300,VLOOKUP($D9,'随時②-2'!$D$21:$L$35,4),VLOOKUP($D9,'2-4'!$D$4:$L$103,4)))))</f>
        <v/>
      </c>
      <c r="H9" s="270" t="str">
        <f>IF($D9="","",IF($D9&lt;=100,VLOOKUP($D9,'1-2'!$D$4:$L$103,5),IF($D9&lt;=200,VLOOKUP($D9,'随時①-2'!$D$4:$L$23,5),IF($D9&lt;=300,VLOOKUP($D9,'随時②-2'!$D$21:$L$35,5),VLOOKUP($D9,'2-4'!$D$4:$L$103,5)))))</f>
        <v/>
      </c>
      <c r="I9" s="270" t="str">
        <f>IF($D9="","",IF($D9&lt;=100,VLOOKUP($D9,'1-2'!$D$4:$L$103,6),IF($D9&lt;=200,VLOOKUP($D9,'随時①-2'!$D$4:$L$23,6),IF($D9&lt;=300,VLOOKUP($D9,'随時②-2'!$D$21:$L$35,6),VLOOKUP($D9,'2-4'!$D$4:$L$103,6)))))</f>
        <v/>
      </c>
      <c r="J9" s="181" t="str">
        <f>IF($D9="","",IF($D9&lt;=100,VLOOKUP($D9,'1-2'!$D$4:$L$103,7),IF($D9&lt;=200,VLOOKUP($D9,'随時①-2'!$D$4:$L$23,7),IF($D9&lt;=300,VLOOKUP($D9,'随時②-2'!$D$21:$L$35,7),VLOOKUP($D9,'2-4'!$D$4:$L$103,7)))))</f>
        <v/>
      </c>
      <c r="K9" s="269" t="str">
        <f>IF($D9="","",IF($D9&lt;=100,VLOOKUP($D9,'1-2'!$D$4:$L$103,8),IF($D9&lt;=200,VLOOKUP($D9,'随時①-2'!$D$4:$L$23,8),IF($D9&lt;=300,VLOOKUP($D9,'随時②-2'!$D$21:$L$35,8),VLOOKUP($D9,'2-4'!$D$4:$L$103,8)))))</f>
        <v/>
      </c>
      <c r="L9" s="378" t="str">
        <f>IF($D9="","",IF($D9&lt;=100,VLOOKUP($D9,'1-2'!$D$4:$L$103,9),IF($D9&lt;=200,VLOOKUP($D9,'随時①-2'!$D$4:$L$23,9),IF($D9&lt;=300,VLOOKUP($D9,'随時②-2'!$D$21:$L$35,9),VLOOKUP($D9,'2-4'!$D$4:$L$103,9)))))</f>
        <v/>
      </c>
      <c r="M9" s="5" t="str">
        <f t="shared" si="0"/>
        <v/>
      </c>
    </row>
    <row r="10" spans="1:13" x14ac:dyDescent="0.15">
      <c r="A10" s="88"/>
      <c r="B10" s="65"/>
      <c r="C10" s="65"/>
      <c r="D10" s="372"/>
      <c r="E10" s="269" t="str">
        <f>IF($D10="","",IF($D10&lt;=100,VLOOKUP($D10,'1-2'!$D$4:$L$103,2),IF($D10&lt;=200,VLOOKUP($D10,'随時①-2'!$D$4:$L$23,2),IF($D10&lt;=300,VLOOKUP($D10,'随時②-2'!$D$21:$L$35,2),VLOOKUP($D10,'2-4'!$D$4:$L$103,2)))))</f>
        <v/>
      </c>
      <c r="F10" s="269" t="str">
        <f>IF($D10="","",IF($D10&lt;=100,VLOOKUP($D10,'1-2'!$D$4:$L$103,3),IF($D10&lt;=200,VLOOKUP($D10,'随時①-2'!$D$4:$L$23,3),IF($D10&lt;=300,VLOOKUP($D10,'随時②-2'!$D$21:$L$35,3),VLOOKUP($D10,'2-4'!$D$4:$L$103,3)))))</f>
        <v/>
      </c>
      <c r="G10" s="181" t="str">
        <f>IF($D10="","",IF($D10&lt;=100,VLOOKUP($D10,'1-2'!$D$4:$L$103,4),IF($D10&lt;=200,VLOOKUP($D10,'随時①-2'!$D$4:$L$23,4),IF($D10&lt;=300,VLOOKUP($D10,'随時②-2'!$D$21:$L$35,4),VLOOKUP($D10,'2-4'!$D$4:$L$103,4)))))</f>
        <v/>
      </c>
      <c r="H10" s="270" t="str">
        <f>IF($D10="","",IF($D10&lt;=100,VLOOKUP($D10,'1-2'!$D$4:$L$103,5),IF($D10&lt;=200,VLOOKUP($D10,'随時①-2'!$D$4:$L$23,5),IF($D10&lt;=300,VLOOKUP($D10,'随時②-2'!$D$21:$L$35,5),VLOOKUP($D10,'2-4'!$D$4:$L$103,5)))))</f>
        <v/>
      </c>
      <c r="I10" s="270" t="str">
        <f>IF($D10="","",IF($D10&lt;=100,VLOOKUP($D10,'1-2'!$D$4:$L$103,6),IF($D10&lt;=200,VLOOKUP($D10,'随時①-2'!$D$4:$L$23,6),IF($D10&lt;=300,VLOOKUP($D10,'随時②-2'!$D$21:$L$35,6),VLOOKUP($D10,'2-4'!$D$4:$L$103,6)))))</f>
        <v/>
      </c>
      <c r="J10" s="181" t="str">
        <f>IF($D10="","",IF($D10&lt;=100,VLOOKUP($D10,'1-2'!$D$4:$L$103,7),IF($D10&lt;=200,VLOOKUP($D10,'随時①-2'!$D$4:$L$23,7),IF($D10&lt;=300,VLOOKUP($D10,'随時②-2'!$D$21:$L$35,7),VLOOKUP($D10,'2-4'!$D$4:$L$103,7)))))</f>
        <v/>
      </c>
      <c r="K10" s="269" t="str">
        <f>IF($D10="","",IF($D10&lt;=100,VLOOKUP($D10,'1-2'!$D$4:$L$103,8),IF($D10&lt;=200,VLOOKUP($D10,'随時①-2'!$D$4:$L$23,8),IF($D10&lt;=300,VLOOKUP($D10,'随時②-2'!$D$21:$L$35,8),VLOOKUP($D10,'2-4'!$D$4:$L$103,8)))))</f>
        <v/>
      </c>
      <c r="L10" s="378" t="str">
        <f>IF($D10="","",IF($D10&lt;=100,VLOOKUP($D10,'1-2'!$D$4:$L$103,9),IF($D10&lt;=200,VLOOKUP($D10,'随時①-2'!$D$4:$L$23,9),IF($D10&lt;=300,VLOOKUP($D10,'随時②-2'!$D$21:$L$35,9),VLOOKUP($D10,'2-4'!$D$4:$L$103,9)))))</f>
        <v/>
      </c>
      <c r="M10" s="5" t="str">
        <f t="shared" si="0"/>
        <v/>
      </c>
    </row>
    <row r="11" spans="1:13" x14ac:dyDescent="0.15">
      <c r="A11" s="88"/>
      <c r="B11" s="65"/>
      <c r="C11" s="65"/>
      <c r="D11" s="372"/>
      <c r="E11" s="269" t="str">
        <f>IF($D11="","",IF($D11&lt;=100,VLOOKUP($D11,'1-2'!$D$4:$L$103,2),IF($D11&lt;=200,VLOOKUP($D11,'随時①-2'!$D$4:$L$23,2),IF($D11&lt;=300,VLOOKUP($D11,'随時②-2'!$D$21:$L$35,2),VLOOKUP($D11,'2-4'!$D$4:$L$103,2)))))</f>
        <v/>
      </c>
      <c r="F11" s="269" t="str">
        <f>IF($D11="","",IF($D11&lt;=100,VLOOKUP($D11,'1-2'!$D$4:$L$103,3),IF($D11&lt;=200,VLOOKUP($D11,'随時①-2'!$D$4:$L$23,3),IF($D11&lt;=300,VLOOKUP($D11,'随時②-2'!$D$21:$L$35,3),VLOOKUP($D11,'2-4'!$D$4:$L$103,3)))))</f>
        <v/>
      </c>
      <c r="G11" s="181" t="str">
        <f>IF($D11="","",IF($D11&lt;=100,VLOOKUP($D11,'1-2'!$D$4:$L$103,4),IF($D11&lt;=200,VLOOKUP($D11,'随時①-2'!$D$4:$L$23,4),IF($D11&lt;=300,VLOOKUP($D11,'随時②-2'!$D$21:$L$35,4),VLOOKUP($D11,'2-4'!$D$4:$L$103,4)))))</f>
        <v/>
      </c>
      <c r="H11" s="270" t="str">
        <f>IF($D11="","",IF($D11&lt;=100,VLOOKUP($D11,'1-2'!$D$4:$L$103,5),IF($D11&lt;=200,VLOOKUP($D11,'随時①-2'!$D$4:$L$23,5),IF($D11&lt;=300,VLOOKUP($D11,'随時②-2'!$D$21:$L$35,5),VLOOKUP($D11,'2-4'!$D$4:$L$103,5)))))</f>
        <v/>
      </c>
      <c r="I11" s="270" t="str">
        <f>IF($D11="","",IF($D11&lt;=100,VLOOKUP($D11,'1-2'!$D$4:$L$103,6),IF($D11&lt;=200,VLOOKUP($D11,'随時①-2'!$D$4:$L$23,6),IF($D11&lt;=300,VLOOKUP($D11,'随時②-2'!$D$21:$L$35,6),VLOOKUP($D11,'2-4'!$D$4:$L$103,6)))))</f>
        <v/>
      </c>
      <c r="J11" s="181" t="str">
        <f>IF($D11="","",IF($D11&lt;=100,VLOOKUP($D11,'1-2'!$D$4:$L$103,7),IF($D11&lt;=200,VLOOKUP($D11,'随時①-2'!$D$4:$L$23,7),IF($D11&lt;=300,VLOOKUP($D11,'随時②-2'!$D$21:$L$35,7),VLOOKUP($D11,'2-4'!$D$4:$L$103,7)))))</f>
        <v/>
      </c>
      <c r="K11" s="269" t="str">
        <f>IF($D11="","",IF($D11&lt;=100,VLOOKUP($D11,'1-2'!$D$4:$L$103,8),IF($D11&lt;=200,VLOOKUP($D11,'随時①-2'!$D$4:$L$23,8),IF($D11&lt;=300,VLOOKUP($D11,'随時②-2'!$D$21:$L$35,8),VLOOKUP($D11,'2-4'!$D$4:$L$103,8)))))</f>
        <v/>
      </c>
      <c r="L11" s="378" t="str">
        <f>IF($D11="","",IF($D11&lt;=100,VLOOKUP($D11,'1-2'!$D$4:$L$103,9),IF($D11&lt;=200,VLOOKUP($D11,'随時①-2'!$D$4:$L$23,9),IF($D11&lt;=300,VLOOKUP($D11,'随時②-2'!$D$21:$L$35,9),VLOOKUP($D11,'2-4'!$D$4:$L$103,9)))))</f>
        <v/>
      </c>
      <c r="M11" s="5" t="str">
        <f t="shared" si="0"/>
        <v/>
      </c>
    </row>
    <row r="12" spans="1:13" x14ac:dyDescent="0.15">
      <c r="A12" s="88"/>
      <c r="B12" s="65"/>
      <c r="C12" s="65"/>
      <c r="D12" s="372"/>
      <c r="E12" s="269" t="str">
        <f>IF($D12="","",IF($D12&lt;=100,VLOOKUP($D12,'1-2'!$D$4:$L$103,2),IF($D12&lt;=200,VLOOKUP($D12,'随時①-2'!$D$4:$L$23,2),IF($D12&lt;=300,VLOOKUP($D12,'随時②-2'!$D$21:$L$35,2),VLOOKUP($D12,'2-4'!$D$4:$L$103,2)))))</f>
        <v/>
      </c>
      <c r="F12" s="269" t="str">
        <f>IF($D12="","",IF($D12&lt;=100,VLOOKUP($D12,'1-2'!$D$4:$L$103,3),IF($D12&lt;=200,VLOOKUP($D12,'随時①-2'!$D$4:$L$23,3),IF($D12&lt;=300,VLOOKUP($D12,'随時②-2'!$D$21:$L$35,3),VLOOKUP($D12,'2-4'!$D$4:$L$103,3)))))</f>
        <v/>
      </c>
      <c r="G12" s="181" t="str">
        <f>IF($D12="","",IF($D12&lt;=100,VLOOKUP($D12,'1-2'!$D$4:$L$103,4),IF($D12&lt;=200,VLOOKUP($D12,'随時①-2'!$D$4:$L$23,4),IF($D12&lt;=300,VLOOKUP($D12,'随時②-2'!$D$21:$L$35,4),VLOOKUP($D12,'2-4'!$D$4:$L$103,4)))))</f>
        <v/>
      </c>
      <c r="H12" s="270" t="str">
        <f>IF($D12="","",IF($D12&lt;=100,VLOOKUP($D12,'1-2'!$D$4:$L$103,5),IF($D12&lt;=200,VLOOKUP($D12,'随時①-2'!$D$4:$L$23,5),IF($D12&lt;=300,VLOOKUP($D12,'随時②-2'!$D$21:$L$35,5),VLOOKUP($D12,'2-4'!$D$4:$L$103,5)))))</f>
        <v/>
      </c>
      <c r="I12" s="270" t="str">
        <f>IF($D12="","",IF($D12&lt;=100,VLOOKUP($D12,'1-2'!$D$4:$L$103,6),IF($D12&lt;=200,VLOOKUP($D12,'随時①-2'!$D$4:$L$23,6),IF($D12&lt;=300,VLOOKUP($D12,'随時②-2'!$D$21:$L$35,6),VLOOKUP($D12,'2-4'!$D$4:$L$103,6)))))</f>
        <v/>
      </c>
      <c r="J12" s="181" t="str">
        <f>IF($D12="","",IF($D12&lt;=100,VLOOKUP($D12,'1-2'!$D$4:$L$103,7),IF($D12&lt;=200,VLOOKUP($D12,'随時①-2'!$D$4:$L$23,7),IF($D12&lt;=300,VLOOKUP($D12,'随時②-2'!$D$21:$L$35,7),VLOOKUP($D12,'2-4'!$D$4:$L$103,7)))))</f>
        <v/>
      </c>
      <c r="K12" s="337" t="str">
        <f>IF($D12="","",IF($D12&lt;=100,VLOOKUP($D12,'1-2'!$D$4:$L$103,8),IF($D12&lt;=200,VLOOKUP($D12,'随時①-2'!$D$4:$L$23,8),IF($D12&lt;=300,VLOOKUP($D12,'随時②-2'!$D$21:$L$35,8),VLOOKUP($D12,'2-4'!$D$4:$L$103,8)))))</f>
        <v/>
      </c>
      <c r="L12" s="378" t="str">
        <f>IF($D12="","",IF($D12&lt;=100,VLOOKUP($D12,'1-2'!$D$4:$L$103,9),IF($D12&lt;=200,VLOOKUP($D12,'随時①-2'!$D$4:$L$23,9),IF($D12&lt;=300,VLOOKUP($D12,'随時②-2'!$D$21:$L$35,9),VLOOKUP($D12,'2-4'!$D$4:$L$103,9)))))</f>
        <v/>
      </c>
      <c r="M12" s="5" t="str">
        <f t="shared" si="0"/>
        <v/>
      </c>
    </row>
    <row r="13" spans="1:13" x14ac:dyDescent="0.15">
      <c r="A13" s="88"/>
      <c r="B13" s="65"/>
      <c r="C13" s="65"/>
      <c r="D13" s="372"/>
      <c r="E13" s="269" t="str">
        <f>IF($D13="","",IF($D13&lt;=100,VLOOKUP($D13,'1-2'!$D$4:$L$103,2),IF($D13&lt;=200,VLOOKUP($D13,'随時①-2'!$D$4:$L$23,2),IF($D13&lt;=300,VLOOKUP($D13,'随時②-2'!$D$21:$L$35,2),VLOOKUP($D13,'2-4'!$D$4:$L$103,2)))))</f>
        <v/>
      </c>
      <c r="F13" s="269" t="str">
        <f>IF($D13="","",IF($D13&lt;=100,VLOOKUP($D13,'1-2'!$D$4:$L$103,3),IF($D13&lt;=200,VLOOKUP($D13,'随時①-2'!$D$4:$L$23,3),IF($D13&lt;=300,VLOOKUP($D13,'随時②-2'!$D$21:$L$35,3),VLOOKUP($D13,'2-4'!$D$4:$L$103,3)))))</f>
        <v/>
      </c>
      <c r="G13" s="181" t="str">
        <f>IF($D13="","",IF($D13&lt;=100,VLOOKUP($D13,'1-2'!$D$4:$L$103,4),IF($D13&lt;=200,VLOOKUP($D13,'随時①-2'!$D$4:$L$23,4),IF($D13&lt;=300,VLOOKUP($D13,'随時②-2'!$D$21:$L$35,4),VLOOKUP($D13,'2-4'!$D$4:$L$103,4)))))</f>
        <v/>
      </c>
      <c r="H13" s="270" t="str">
        <f>IF($D13="","",IF($D13&lt;=100,VLOOKUP($D13,'1-2'!$D$4:$L$103,5),IF($D13&lt;=200,VLOOKUP($D13,'随時①-2'!$D$4:$L$23,5),IF($D13&lt;=300,VLOOKUP($D13,'随時②-2'!$D$21:$L$35,5),VLOOKUP($D13,'2-4'!$D$4:$L$103,5)))))</f>
        <v/>
      </c>
      <c r="I13" s="270" t="str">
        <f>IF($D13="","",IF($D13&lt;=100,VLOOKUP($D13,'1-2'!$D$4:$L$103,6),IF($D13&lt;=200,VLOOKUP($D13,'随時①-2'!$D$4:$L$23,6),IF($D13&lt;=300,VLOOKUP($D13,'随時②-2'!$D$21:$L$35,6),VLOOKUP($D13,'2-4'!$D$4:$L$103,6)))))</f>
        <v/>
      </c>
      <c r="J13" s="181" t="str">
        <f>IF($D13="","",IF($D13&lt;=100,VLOOKUP($D13,'1-2'!$D$4:$L$103,7),IF($D13&lt;=200,VLOOKUP($D13,'随時①-2'!$D$4:$L$23,7),IF($D13&lt;=300,VLOOKUP($D13,'随時②-2'!$D$21:$L$35,7),VLOOKUP($D13,'2-4'!$D$4:$L$103,7)))))</f>
        <v/>
      </c>
      <c r="K13" s="269" t="str">
        <f>IF($D13="","",IF($D13&lt;=100,VLOOKUP($D13,'1-2'!$D$4:$L$103,8),IF($D13&lt;=200,VLOOKUP($D13,'随時①-2'!$D$4:$L$23,8),IF($D13&lt;=300,VLOOKUP($D13,'随時②-2'!$D$21:$L$35,8),VLOOKUP($D13,'2-4'!$D$4:$L$103,8)))))</f>
        <v/>
      </c>
      <c r="L13" s="378" t="str">
        <f>IF($D13="","",IF($D13&lt;=100,VLOOKUP($D13,'1-2'!$D$4:$L$103,9),IF($D13&lt;=200,VLOOKUP($D13,'随時①-2'!$D$4:$L$23,9),IF($D13&lt;=300,VLOOKUP($D13,'随時②-2'!$D$21:$L$35,9),VLOOKUP($D13,'2-4'!$D$4:$L$103,9)))))</f>
        <v/>
      </c>
      <c r="M13" s="5" t="str">
        <f t="shared" si="0"/>
        <v/>
      </c>
    </row>
    <row r="14" spans="1:13" x14ac:dyDescent="0.15">
      <c r="A14" s="88"/>
      <c r="B14" s="65"/>
      <c r="C14" s="65"/>
      <c r="D14" s="372"/>
      <c r="E14" s="269" t="str">
        <f>IF($D14="","",IF($D14&lt;=100,VLOOKUP($D14,'1-2'!$D$4:$L$103,2),IF($D14&lt;=200,VLOOKUP($D14,'随時①-2'!$D$4:$L$23,2),IF($D14&lt;=300,VLOOKUP($D14,'随時②-2'!$D$21:$L$35,2),VLOOKUP($D14,'2-4'!$D$4:$L$103,2)))))</f>
        <v/>
      </c>
      <c r="F14" s="269" t="str">
        <f>IF($D14="","",IF($D14&lt;=100,VLOOKUP($D14,'1-2'!$D$4:$L$103,3),IF($D14&lt;=200,VLOOKUP($D14,'随時①-2'!$D$4:$L$23,3),IF($D14&lt;=300,VLOOKUP($D14,'随時②-2'!$D$21:$L$35,3),VLOOKUP($D14,'2-4'!$D$4:$L$103,3)))))</f>
        <v/>
      </c>
      <c r="G14" s="181" t="str">
        <f>IF($D14="","",IF($D14&lt;=100,VLOOKUP($D14,'1-2'!$D$4:$L$103,4),IF($D14&lt;=200,VLOOKUP($D14,'随時①-2'!$D$4:$L$23,4),IF($D14&lt;=300,VLOOKUP($D14,'随時②-2'!$D$21:$L$35,4),VLOOKUP($D14,'2-4'!$D$4:$L$103,4)))))</f>
        <v/>
      </c>
      <c r="H14" s="270" t="str">
        <f>IF($D14="","",IF($D14&lt;=100,VLOOKUP($D14,'1-2'!$D$4:$L$103,5),IF($D14&lt;=200,VLOOKUP($D14,'随時①-2'!$D$4:$L$23,5),IF($D14&lt;=300,VLOOKUP($D14,'随時②-2'!$D$21:$L$35,5),VLOOKUP($D14,'2-4'!$D$4:$L$103,5)))))</f>
        <v/>
      </c>
      <c r="I14" s="270" t="str">
        <f>IF($D14="","",IF($D14&lt;=100,VLOOKUP($D14,'1-2'!$D$4:$L$103,6),IF($D14&lt;=200,VLOOKUP($D14,'随時①-2'!$D$4:$L$23,6),IF($D14&lt;=300,VLOOKUP($D14,'随時②-2'!$D$21:$L$35,6),VLOOKUP($D14,'2-4'!$D$4:$L$103,6)))))</f>
        <v/>
      </c>
      <c r="J14" s="181" t="str">
        <f>IF($D14="","",IF($D14&lt;=100,VLOOKUP($D14,'1-2'!$D$4:$L$103,7),IF($D14&lt;=200,VLOOKUP($D14,'随時①-2'!$D$4:$L$23,7),IF($D14&lt;=300,VLOOKUP($D14,'随時②-2'!$D$21:$L$35,7),VLOOKUP($D14,'2-4'!$D$4:$L$103,7)))))</f>
        <v/>
      </c>
      <c r="K14" s="269" t="str">
        <f>IF($D14="","",IF($D14&lt;=100,VLOOKUP($D14,'1-2'!$D$4:$L$103,8),IF($D14&lt;=200,VLOOKUP($D14,'随時①-2'!$D$4:$L$23,8),IF($D14&lt;=300,VLOOKUP($D14,'随時②-2'!$D$21:$L$35,8),VLOOKUP($D14,'2-4'!$D$4:$L$103,8)))))</f>
        <v/>
      </c>
      <c r="L14" s="378" t="str">
        <f>IF($D14="","",IF($D14&lt;=100,VLOOKUP($D14,'1-2'!$D$4:$L$103,9),IF($D14&lt;=200,VLOOKUP($D14,'随時①-2'!$D$4:$L$23,9),IF($D14&lt;=300,VLOOKUP($D14,'随時②-2'!$D$21:$L$35,9),VLOOKUP($D14,'2-4'!$D$4:$L$103,9)))))</f>
        <v/>
      </c>
      <c r="M14" s="5" t="str">
        <f t="shared" si="0"/>
        <v/>
      </c>
    </row>
    <row r="15" spans="1:13" x14ac:dyDescent="0.15">
      <c r="A15" s="88"/>
      <c r="B15" s="65"/>
      <c r="C15" s="65"/>
      <c r="D15" s="372"/>
      <c r="E15" s="269" t="str">
        <f>IF($D15="","",IF($D15&lt;=100,VLOOKUP($D15,'1-2'!$D$4:$L$103,2),IF($D15&lt;=200,VLOOKUP($D15,'随時①-2'!$D$4:$L$23,2),IF($D15&lt;=300,VLOOKUP($D15,'随時②-2'!$D$21:$L$35,2),VLOOKUP($D15,'2-4'!$D$4:$L$103,2)))))</f>
        <v/>
      </c>
      <c r="F15" s="269" t="str">
        <f>IF($D15="","",IF($D15&lt;=100,VLOOKUP($D15,'1-2'!$D$4:$L$103,3),IF($D15&lt;=200,VLOOKUP($D15,'随時①-2'!$D$4:$L$23,3),IF($D15&lt;=300,VLOOKUP($D15,'随時②-2'!$D$21:$L$35,3),VLOOKUP($D15,'2-4'!$D$4:$L$103,3)))))</f>
        <v/>
      </c>
      <c r="G15" s="181" t="str">
        <f>IF($D15="","",IF($D15&lt;=100,VLOOKUP($D15,'1-2'!$D$4:$L$103,4),IF($D15&lt;=200,VLOOKUP($D15,'随時①-2'!$D$4:$L$23,4),IF($D15&lt;=300,VLOOKUP($D15,'随時②-2'!$D$21:$L$35,4),VLOOKUP($D15,'2-4'!$D$4:$L$103,4)))))</f>
        <v/>
      </c>
      <c r="H15" s="270" t="str">
        <f>IF($D15="","",IF($D15&lt;=100,VLOOKUP($D15,'1-2'!$D$4:$L$103,5),IF($D15&lt;=200,VLOOKUP($D15,'随時①-2'!$D$4:$L$23,5),IF($D15&lt;=300,VLOOKUP($D15,'随時②-2'!$D$21:$L$35,5),VLOOKUP($D15,'2-4'!$D$4:$L$103,5)))))</f>
        <v/>
      </c>
      <c r="I15" s="270" t="str">
        <f>IF($D15="","",IF($D15&lt;=100,VLOOKUP($D15,'1-2'!$D$4:$L$103,6),IF($D15&lt;=200,VLOOKUP($D15,'随時①-2'!$D$4:$L$23,6),IF($D15&lt;=300,VLOOKUP($D15,'随時②-2'!$D$21:$L$35,6),VLOOKUP($D15,'2-4'!$D$4:$L$103,6)))))</f>
        <v/>
      </c>
      <c r="J15" s="181" t="str">
        <f>IF($D15="","",IF($D15&lt;=100,VLOOKUP($D15,'1-2'!$D$4:$L$103,7),IF($D15&lt;=200,VLOOKUP($D15,'随時①-2'!$D$4:$L$23,7),IF($D15&lt;=300,VLOOKUP($D15,'随時②-2'!$D$21:$L$35,7),VLOOKUP($D15,'2-4'!$D$4:$L$103,7)))))</f>
        <v/>
      </c>
      <c r="K15" s="269" t="str">
        <f>IF($D15="","",IF($D15&lt;=100,VLOOKUP($D15,'1-2'!$D$4:$L$103,8),IF($D15&lt;=200,VLOOKUP($D15,'随時①-2'!$D$4:$L$23,8),IF($D15&lt;=300,VLOOKUP($D15,'随時②-2'!$D$21:$L$35,8),VLOOKUP($D15,'2-4'!$D$4:$L$103,8)))))</f>
        <v/>
      </c>
      <c r="L15" s="378" t="str">
        <f>IF($D15="","",IF($D15&lt;=100,VLOOKUP($D15,'1-2'!$D$4:$L$103,9),IF($D15&lt;=200,VLOOKUP($D15,'随時①-2'!$D$4:$L$23,9),IF($D15&lt;=300,VLOOKUP($D15,'随時②-2'!$D$21:$L$35,9),VLOOKUP($D15,'2-4'!$D$4:$L$103,9)))))</f>
        <v/>
      </c>
      <c r="M15" s="5" t="str">
        <f t="shared" si="0"/>
        <v/>
      </c>
    </row>
    <row r="16" spans="1:13" x14ac:dyDescent="0.15">
      <c r="A16" s="88"/>
      <c r="B16" s="65"/>
      <c r="C16" s="65"/>
      <c r="D16" s="372"/>
      <c r="E16" s="269" t="str">
        <f>IF($D16="","",IF($D16&lt;=100,VLOOKUP($D16,'1-2'!$D$4:$L$103,2),IF($D16&lt;=200,VLOOKUP($D16,'随時①-2'!$D$4:$L$23,2),IF($D16&lt;=300,VLOOKUP($D16,'随時②-2'!$D$21:$L$35,2),VLOOKUP($D16,'2-4'!$D$4:$L$103,2)))))</f>
        <v/>
      </c>
      <c r="F16" s="269" t="str">
        <f>IF($D16="","",IF($D16&lt;=100,VLOOKUP($D16,'1-2'!$D$4:$L$103,3),IF($D16&lt;=200,VLOOKUP($D16,'随時①-2'!$D$4:$L$23,3),IF($D16&lt;=300,VLOOKUP($D16,'随時②-2'!$D$21:$L$35,3),VLOOKUP($D16,'2-4'!$D$4:$L$103,3)))))</f>
        <v/>
      </c>
      <c r="G16" s="181" t="str">
        <f>IF($D16="","",IF($D16&lt;=100,VLOOKUP($D16,'1-2'!$D$4:$L$103,4),IF($D16&lt;=200,VLOOKUP($D16,'随時①-2'!$D$4:$L$23,4),IF($D16&lt;=300,VLOOKUP($D16,'随時②-2'!$D$21:$L$35,4),VLOOKUP($D16,'2-4'!$D$4:$L$103,4)))))</f>
        <v/>
      </c>
      <c r="H16" s="270" t="str">
        <f>IF($D16="","",IF($D16&lt;=100,VLOOKUP($D16,'1-2'!$D$4:$L$103,5),IF($D16&lt;=200,VLOOKUP($D16,'随時①-2'!$D$4:$L$23,5),IF($D16&lt;=300,VLOOKUP($D16,'随時②-2'!$D$21:$L$35,5),VLOOKUP($D16,'2-4'!$D$4:$L$103,5)))))</f>
        <v/>
      </c>
      <c r="I16" s="270" t="str">
        <f>IF($D16="","",IF($D16&lt;=100,VLOOKUP($D16,'1-2'!$D$4:$L$103,6),IF($D16&lt;=200,VLOOKUP($D16,'随時①-2'!$D$4:$L$23,6),IF($D16&lt;=300,VLOOKUP($D16,'随時②-2'!$D$21:$L$35,6),VLOOKUP($D16,'2-4'!$D$4:$L$103,6)))))</f>
        <v/>
      </c>
      <c r="J16" s="181" t="str">
        <f>IF($D16="","",IF($D16&lt;=100,VLOOKUP($D16,'1-2'!$D$4:$L$103,7),IF($D16&lt;=200,VLOOKUP($D16,'随時①-2'!$D$4:$L$23,7),IF($D16&lt;=300,VLOOKUP($D16,'随時②-2'!$D$21:$L$35,7),VLOOKUP($D16,'2-4'!$D$4:$L$103,7)))))</f>
        <v/>
      </c>
      <c r="K16" s="269" t="str">
        <f>IF($D16="","",IF($D16&lt;=100,VLOOKUP($D16,'1-2'!$D$4:$L$103,8),IF($D16&lt;=200,VLOOKUP($D16,'随時①-2'!$D$4:$L$23,8),IF($D16&lt;=300,VLOOKUP($D16,'随時②-2'!$D$21:$L$35,8),VLOOKUP($D16,'2-4'!$D$4:$L$103,8)))))</f>
        <v/>
      </c>
      <c r="L16" s="378" t="str">
        <f>IF($D16="","",IF($D16&lt;=100,VLOOKUP($D16,'1-2'!$D$4:$L$103,9),IF($D16&lt;=200,VLOOKUP($D16,'随時①-2'!$D$4:$L$23,9),IF($D16&lt;=300,VLOOKUP($D16,'随時②-2'!$D$21:$L$35,9),VLOOKUP($D16,'2-4'!$D$4:$L$103,9)))))</f>
        <v/>
      </c>
      <c r="M16" s="5" t="str">
        <f t="shared" si="0"/>
        <v/>
      </c>
    </row>
    <row r="17" spans="1:13" x14ac:dyDescent="0.15">
      <c r="A17" s="88"/>
      <c r="B17" s="65"/>
      <c r="C17" s="65"/>
      <c r="D17" s="372"/>
      <c r="E17" s="269" t="str">
        <f>IF($D17="","",IF($D17&lt;=100,VLOOKUP($D17,'1-2'!$D$4:$L$103,2),IF($D17&lt;=200,VLOOKUP($D17,'随時①-2'!$D$4:$L$23,2),IF($D17&lt;=300,VLOOKUP($D17,'随時②-2'!$D$21:$L$35,2),VLOOKUP($D17,'2-4'!$D$4:$L$103,2)))))</f>
        <v/>
      </c>
      <c r="F17" s="269" t="str">
        <f>IF($D17="","",IF($D17&lt;=100,VLOOKUP($D17,'1-2'!$D$4:$L$103,3),IF($D17&lt;=200,VLOOKUP($D17,'随時①-2'!$D$4:$L$23,3),IF($D17&lt;=300,VLOOKUP($D17,'随時②-2'!$D$21:$L$35,3),VLOOKUP($D17,'2-4'!$D$4:$L$103,3)))))</f>
        <v/>
      </c>
      <c r="G17" s="181" t="str">
        <f>IF($D17="","",IF($D17&lt;=100,VLOOKUP($D17,'1-2'!$D$4:$L$103,4),IF($D17&lt;=200,VLOOKUP($D17,'随時①-2'!$D$4:$L$23,4),IF($D17&lt;=300,VLOOKUP($D17,'随時②-2'!$D$21:$L$35,4),VLOOKUP($D17,'2-4'!$D$4:$L$103,4)))))</f>
        <v/>
      </c>
      <c r="H17" s="270" t="str">
        <f>IF($D17="","",IF($D17&lt;=100,VLOOKUP($D17,'1-2'!$D$4:$L$103,5),IF($D17&lt;=200,VLOOKUP($D17,'随時①-2'!$D$4:$L$23,5),IF($D17&lt;=300,VLOOKUP($D17,'随時②-2'!$D$21:$L$35,5),VLOOKUP($D17,'2-4'!$D$4:$L$103,5)))))</f>
        <v/>
      </c>
      <c r="I17" s="270" t="str">
        <f>IF($D17="","",IF($D17&lt;=100,VLOOKUP($D17,'1-2'!$D$4:$L$103,6),IF($D17&lt;=200,VLOOKUP($D17,'随時①-2'!$D$4:$L$23,6),IF($D17&lt;=300,VLOOKUP($D17,'随時②-2'!$D$21:$L$35,6),VLOOKUP($D17,'2-4'!$D$4:$L$103,6)))))</f>
        <v/>
      </c>
      <c r="J17" s="181" t="str">
        <f>IF($D17="","",IF($D17&lt;=100,VLOOKUP($D17,'1-2'!$D$4:$L$103,7),IF($D17&lt;=200,VLOOKUP($D17,'随時①-2'!$D$4:$L$23,7),IF($D17&lt;=300,VLOOKUP($D17,'随時②-2'!$D$21:$L$35,7),VLOOKUP($D17,'2-4'!$D$4:$L$103,7)))))</f>
        <v/>
      </c>
      <c r="K17" s="269" t="str">
        <f>IF($D17="","",IF($D17&lt;=100,VLOOKUP($D17,'1-2'!$D$4:$L$103,8),IF($D17&lt;=200,VLOOKUP($D17,'随時①-2'!$D$4:$L$23,8),IF($D17&lt;=300,VLOOKUP($D17,'随時②-2'!$D$21:$L$35,8),VLOOKUP($D17,'2-4'!$D$4:$L$103,8)))))</f>
        <v/>
      </c>
      <c r="L17" s="378" t="str">
        <f>IF($D17="","",IF($D17&lt;=100,VLOOKUP($D17,'1-2'!$D$4:$L$103,9),IF($D17&lt;=200,VLOOKUP($D17,'随時①-2'!$D$4:$L$23,9),IF($D17&lt;=300,VLOOKUP($D17,'随時②-2'!$D$21:$L$35,9),VLOOKUP($D17,'2-4'!$D$4:$L$103,9)))))</f>
        <v/>
      </c>
      <c r="M17" s="5" t="str">
        <f t="shared" si="0"/>
        <v/>
      </c>
    </row>
    <row r="18" spans="1:13" ht="14.25" thickBot="1" x14ac:dyDescent="0.2">
      <c r="A18" s="88"/>
      <c r="B18" s="65"/>
      <c r="C18" s="65"/>
      <c r="D18" s="373"/>
      <c r="E18" s="291" t="str">
        <f>IF($D18="","",IF($D18&lt;=100,VLOOKUP($D18,'1-2'!$D$4:$L$103,2),IF($D18&lt;=200,VLOOKUP($D18,'随時①-2'!$D$4:$L$23,2),IF($D18&lt;=300,VLOOKUP($D18,'随時②-2'!$D$21:$L$35,2),VLOOKUP($D18,'2-4'!$D$4:$L$103,2)))))</f>
        <v/>
      </c>
      <c r="F18" s="379" t="str">
        <f>IF($D18="","",IF($D18&lt;=100,VLOOKUP($D18,'1-2'!$D$4:$L$103,3),IF($D18&lt;=200,VLOOKUP($D18,'随時①-2'!$D$4:$L$23,3),IF($D18&lt;=300,VLOOKUP($D18,'随時②-2'!$D$21:$L$35,3),VLOOKUP($D18,'2-4'!$D$4:$L$103,3)))))</f>
        <v/>
      </c>
      <c r="G18" s="374" t="str">
        <f>IF($D18="","",IF($D18&lt;=100,VLOOKUP($D18,'1-2'!$D$4:$L$103,4),IF($D18&lt;=200,VLOOKUP($D18,'随時①-2'!$D$4:$L$23,4),IF($D18&lt;=300,VLOOKUP($D18,'随時②-2'!$D$21:$L$35,4),VLOOKUP($D18,'2-4'!$D$4:$L$103,4)))))</f>
        <v/>
      </c>
      <c r="H18" s="375" t="str">
        <f>IF($D18="","",IF($D18&lt;=100,VLOOKUP($D18,'1-2'!$D$4:$L$103,5),IF($D18&lt;=200,VLOOKUP($D18,'随時①-2'!$D$4:$L$23,5),IF($D18&lt;=300,VLOOKUP($D18,'随時②-2'!$D$21:$L$35,5),VLOOKUP($D18,'2-4'!$D$4:$L$103,5)))))</f>
        <v/>
      </c>
      <c r="I18" s="375" t="str">
        <f>IF($D18="","",IF($D18&lt;=100,VLOOKUP($D18,'1-2'!$D$4:$L$103,6),IF($D18&lt;=200,VLOOKUP($D18,'随時①-2'!$D$4:$L$23,6),IF($D18&lt;=300,VLOOKUP($D18,'随時②-2'!$D$21:$L$35,6),VLOOKUP($D18,'2-4'!$D$4:$L$103,6)))))</f>
        <v/>
      </c>
      <c r="J18" s="374" t="str">
        <f>IF($D18="","",IF($D18&lt;=100,VLOOKUP($D18,'1-2'!$D$4:$L$103,7),IF($D18&lt;=200,VLOOKUP($D18,'随時①-2'!$D$4:$L$23,7),IF($D18&lt;=300,VLOOKUP($D18,'随時②-2'!$D$21:$L$35,7),VLOOKUP($D18,'2-4'!$D$4:$L$103,7)))))</f>
        <v/>
      </c>
      <c r="K18" s="379" t="str">
        <f>IF($D18="","",IF($D18&lt;=100,VLOOKUP($D18,'1-2'!$D$4:$L$103,8),IF($D18&lt;=200,VLOOKUP($D18,'随時①-2'!$D$4:$L$23,8),IF($D18&lt;=300,VLOOKUP($D18,'随時②-2'!$D$21:$L$35,8),VLOOKUP($D18,'2-4'!$D$4:$L$103,8)))))</f>
        <v/>
      </c>
      <c r="L18" s="380"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230</v>
      </c>
      <c r="F19" s="90"/>
      <c r="G19" s="90"/>
      <c r="H19" s="90"/>
      <c r="I19" s="90"/>
      <c r="J19" s="90"/>
      <c r="K19" s="90"/>
      <c r="L19" s="83"/>
    </row>
    <row r="20" spans="1:13" ht="24" customHeight="1" x14ac:dyDescent="0.15">
      <c r="A20" s="385" t="s">
        <v>119</v>
      </c>
      <c r="B20" s="367" t="s">
        <v>120</v>
      </c>
      <c r="C20" s="93" t="s">
        <v>122</v>
      </c>
      <c r="D20" s="91" t="s">
        <v>123</v>
      </c>
      <c r="E20" s="93" t="s">
        <v>0</v>
      </c>
      <c r="F20" s="93" t="s">
        <v>151</v>
      </c>
      <c r="G20" s="93" t="s">
        <v>87</v>
      </c>
      <c r="H20" s="423" t="s">
        <v>194</v>
      </c>
      <c r="I20" s="93" t="s">
        <v>88</v>
      </c>
      <c r="J20" s="93" t="s">
        <v>89</v>
      </c>
      <c r="K20" s="183" t="s">
        <v>97</v>
      </c>
      <c r="L20" s="368" t="s">
        <v>94</v>
      </c>
    </row>
    <row r="21" spans="1:13" s="415" customFormat="1" ht="13.5" customHeight="1" x14ac:dyDescent="0.15">
      <c r="A21" s="206"/>
      <c r="B21" s="207"/>
      <c r="C21" s="208"/>
      <c r="D21" s="414">
        <v>401</v>
      </c>
      <c r="E21" s="229" t="s">
        <v>105</v>
      </c>
      <c r="F21" s="229" t="s">
        <v>391</v>
      </c>
      <c r="G21" s="286"/>
      <c r="H21" s="287">
        <v>1</v>
      </c>
      <c r="I21" s="287">
        <v>1</v>
      </c>
      <c r="J21" s="341">
        <f>G21*H21*I21</f>
        <v>0</v>
      </c>
      <c r="K21" s="232"/>
      <c r="L21" s="233"/>
      <c r="M21" s="415" t="str">
        <f t="shared" ref="M21:M35" si="1">IF(K21="◎",J21,"")</f>
        <v/>
      </c>
    </row>
    <row r="22" spans="1:13" s="415" customFormat="1" ht="13.5" customHeight="1" x14ac:dyDescent="0.15">
      <c r="A22" s="206"/>
      <c r="B22" s="207"/>
      <c r="C22" s="208"/>
      <c r="D22" s="416">
        <v>402</v>
      </c>
      <c r="E22" s="229"/>
      <c r="F22" s="211"/>
      <c r="G22" s="272"/>
      <c r="H22" s="273"/>
      <c r="I22" s="273"/>
      <c r="J22" s="341">
        <f t="shared" ref="J22:J35" si="2">G22*H22*I22</f>
        <v>0</v>
      </c>
      <c r="K22" s="215"/>
      <c r="L22" s="216"/>
      <c r="M22" s="415" t="str">
        <f t="shared" si="1"/>
        <v/>
      </c>
    </row>
    <row r="23" spans="1:13" s="415" customFormat="1" ht="13.5" customHeight="1" x14ac:dyDescent="0.15">
      <c r="A23" s="206"/>
      <c r="B23" s="207"/>
      <c r="C23" s="208"/>
      <c r="D23" s="416">
        <v>403</v>
      </c>
      <c r="E23" s="229"/>
      <c r="F23" s="211"/>
      <c r="G23" s="272"/>
      <c r="H23" s="273"/>
      <c r="I23" s="273"/>
      <c r="J23" s="341">
        <f t="shared" si="2"/>
        <v>0</v>
      </c>
      <c r="K23" s="215"/>
      <c r="L23" s="216"/>
      <c r="M23" s="415" t="str">
        <f t="shared" si="1"/>
        <v/>
      </c>
    </row>
    <row r="24" spans="1:13" s="415" customFormat="1" ht="13.5" customHeight="1" x14ac:dyDescent="0.15">
      <c r="A24" s="206"/>
      <c r="B24" s="207"/>
      <c r="C24" s="208"/>
      <c r="D24" s="416">
        <v>404</v>
      </c>
      <c r="E24" s="229"/>
      <c r="F24" s="211"/>
      <c r="G24" s="272"/>
      <c r="H24" s="273"/>
      <c r="I24" s="273"/>
      <c r="J24" s="341">
        <f t="shared" si="2"/>
        <v>0</v>
      </c>
      <c r="K24" s="215"/>
      <c r="L24" s="216"/>
      <c r="M24" s="415" t="str">
        <f t="shared" si="1"/>
        <v/>
      </c>
    </row>
    <row r="25" spans="1:13" s="415" customFormat="1" ht="13.5" customHeight="1" x14ac:dyDescent="0.15">
      <c r="A25" s="206"/>
      <c r="B25" s="207"/>
      <c r="C25" s="208"/>
      <c r="D25" s="416">
        <v>405</v>
      </c>
      <c r="E25" s="229"/>
      <c r="F25" s="211"/>
      <c r="G25" s="272"/>
      <c r="H25" s="273"/>
      <c r="I25" s="273"/>
      <c r="J25" s="341">
        <f t="shared" si="2"/>
        <v>0</v>
      </c>
      <c r="K25" s="215"/>
      <c r="L25" s="216"/>
      <c r="M25" s="415" t="str">
        <f t="shared" si="1"/>
        <v/>
      </c>
    </row>
    <row r="26" spans="1:13" s="415" customFormat="1" ht="13.5" customHeight="1" x14ac:dyDescent="0.15">
      <c r="A26" s="206"/>
      <c r="B26" s="207"/>
      <c r="C26" s="208"/>
      <c r="D26" s="416">
        <v>406</v>
      </c>
      <c r="E26" s="229"/>
      <c r="F26" s="211"/>
      <c r="G26" s="272"/>
      <c r="H26" s="273"/>
      <c r="I26" s="273"/>
      <c r="J26" s="341">
        <f t="shared" si="2"/>
        <v>0</v>
      </c>
      <c r="K26" s="215"/>
      <c r="L26" s="216"/>
      <c r="M26" s="415" t="str">
        <f t="shared" si="1"/>
        <v/>
      </c>
    </row>
    <row r="27" spans="1:13" s="415" customFormat="1" ht="13.5" customHeight="1" x14ac:dyDescent="0.15">
      <c r="A27" s="206"/>
      <c r="B27" s="207"/>
      <c r="C27" s="208"/>
      <c r="D27" s="416">
        <v>407</v>
      </c>
      <c r="E27" s="229"/>
      <c r="F27" s="211"/>
      <c r="G27" s="272"/>
      <c r="H27" s="273"/>
      <c r="I27" s="273"/>
      <c r="J27" s="341">
        <f t="shared" si="2"/>
        <v>0</v>
      </c>
      <c r="K27" s="215"/>
      <c r="L27" s="216"/>
      <c r="M27" s="415" t="str">
        <f t="shared" si="1"/>
        <v/>
      </c>
    </row>
    <row r="28" spans="1:13" s="415" customFormat="1" ht="13.5" customHeight="1" x14ac:dyDescent="0.15">
      <c r="A28" s="206"/>
      <c r="B28" s="207"/>
      <c r="C28" s="208"/>
      <c r="D28" s="416">
        <v>408</v>
      </c>
      <c r="E28" s="229"/>
      <c r="F28" s="211"/>
      <c r="G28" s="272"/>
      <c r="H28" s="273"/>
      <c r="I28" s="273"/>
      <c r="J28" s="341">
        <f t="shared" si="2"/>
        <v>0</v>
      </c>
      <c r="K28" s="215"/>
      <c r="L28" s="216"/>
      <c r="M28" s="415" t="str">
        <f t="shared" si="1"/>
        <v/>
      </c>
    </row>
    <row r="29" spans="1:13" s="415" customFormat="1" ht="13.5" customHeight="1" x14ac:dyDescent="0.15">
      <c r="A29" s="206"/>
      <c r="B29" s="207"/>
      <c r="C29" s="208"/>
      <c r="D29" s="416">
        <v>409</v>
      </c>
      <c r="E29" s="229"/>
      <c r="F29" s="229"/>
      <c r="G29" s="272"/>
      <c r="H29" s="273"/>
      <c r="I29" s="273"/>
      <c r="J29" s="341">
        <f t="shared" si="2"/>
        <v>0</v>
      </c>
      <c r="K29" s="215"/>
      <c r="L29" s="216"/>
      <c r="M29" s="415" t="str">
        <f t="shared" si="1"/>
        <v/>
      </c>
    </row>
    <row r="30" spans="1:13" s="415" customFormat="1" ht="13.5" customHeight="1" x14ac:dyDescent="0.15">
      <c r="A30" s="206"/>
      <c r="B30" s="207"/>
      <c r="C30" s="208"/>
      <c r="D30" s="416">
        <v>410</v>
      </c>
      <c r="E30" s="229"/>
      <c r="F30" s="211"/>
      <c r="G30" s="272"/>
      <c r="H30" s="273"/>
      <c r="I30" s="273"/>
      <c r="J30" s="341">
        <f t="shared" si="2"/>
        <v>0</v>
      </c>
      <c r="K30" s="215"/>
      <c r="L30" s="216"/>
      <c r="M30" s="415" t="str">
        <f t="shared" si="1"/>
        <v/>
      </c>
    </row>
    <row r="31" spans="1:13" s="415" customFormat="1" ht="13.5" customHeight="1" x14ac:dyDescent="0.15">
      <c r="A31" s="206"/>
      <c r="B31" s="207"/>
      <c r="C31" s="208"/>
      <c r="D31" s="416">
        <v>411</v>
      </c>
      <c r="E31" s="229"/>
      <c r="F31" s="211"/>
      <c r="G31" s="272"/>
      <c r="H31" s="273"/>
      <c r="I31" s="273"/>
      <c r="J31" s="341">
        <f t="shared" si="2"/>
        <v>0</v>
      </c>
      <c r="K31" s="215"/>
      <c r="L31" s="216"/>
      <c r="M31" s="415" t="str">
        <f t="shared" si="1"/>
        <v/>
      </c>
    </row>
    <row r="32" spans="1:13" s="415" customFormat="1" ht="13.5" customHeight="1" x14ac:dyDescent="0.15">
      <c r="A32" s="206"/>
      <c r="B32" s="207"/>
      <c r="C32" s="208"/>
      <c r="D32" s="416">
        <v>412</v>
      </c>
      <c r="E32" s="229"/>
      <c r="F32" s="211"/>
      <c r="G32" s="272"/>
      <c r="H32" s="273"/>
      <c r="I32" s="273"/>
      <c r="J32" s="341">
        <f t="shared" si="2"/>
        <v>0</v>
      </c>
      <c r="K32" s="215"/>
      <c r="L32" s="216"/>
      <c r="M32" s="415" t="str">
        <f t="shared" si="1"/>
        <v/>
      </c>
    </row>
    <row r="33" spans="1:13" s="415" customFormat="1" ht="13.5" customHeight="1" x14ac:dyDescent="0.15">
      <c r="A33" s="206"/>
      <c r="B33" s="207"/>
      <c r="C33" s="208"/>
      <c r="D33" s="416">
        <v>413</v>
      </c>
      <c r="E33" s="229"/>
      <c r="F33" s="211"/>
      <c r="G33" s="272"/>
      <c r="H33" s="273"/>
      <c r="I33" s="273"/>
      <c r="J33" s="341">
        <f t="shared" si="2"/>
        <v>0</v>
      </c>
      <c r="K33" s="215"/>
      <c r="L33" s="216"/>
      <c r="M33" s="415" t="str">
        <f t="shared" si="1"/>
        <v/>
      </c>
    </row>
    <row r="34" spans="1:13" s="415" customFormat="1" ht="13.5" customHeight="1" x14ac:dyDescent="0.15">
      <c r="A34" s="206"/>
      <c r="B34" s="207"/>
      <c r="C34" s="208"/>
      <c r="D34" s="416">
        <v>414</v>
      </c>
      <c r="E34" s="229"/>
      <c r="F34" s="211"/>
      <c r="G34" s="272"/>
      <c r="H34" s="273"/>
      <c r="I34" s="273"/>
      <c r="J34" s="341">
        <f t="shared" si="2"/>
        <v>0</v>
      </c>
      <c r="K34" s="215"/>
      <c r="L34" s="216"/>
      <c r="M34" s="415" t="str">
        <f t="shared" si="1"/>
        <v/>
      </c>
    </row>
    <row r="35" spans="1:13" s="415" customFormat="1" ht="13.5" customHeight="1" thickBot="1" x14ac:dyDescent="0.2">
      <c r="A35" s="356"/>
      <c r="B35" s="363"/>
      <c r="C35" s="364"/>
      <c r="D35" s="417">
        <v>415</v>
      </c>
      <c r="E35" s="242"/>
      <c r="F35" s="242"/>
      <c r="G35" s="418"/>
      <c r="H35" s="419"/>
      <c r="I35" s="419"/>
      <c r="J35" s="411">
        <f t="shared" si="2"/>
        <v>0</v>
      </c>
      <c r="K35" s="420"/>
      <c r="L35" s="421"/>
      <c r="M35" s="415" t="str">
        <f t="shared" si="1"/>
        <v/>
      </c>
    </row>
    <row r="36" spans="1:13" ht="24" customHeight="1" thickBot="1" x14ac:dyDescent="0.2">
      <c r="A36" s="51"/>
      <c r="B36" s="51"/>
      <c r="C36" s="51"/>
      <c r="E36" s="388" t="s">
        <v>195</v>
      </c>
      <c r="F36" s="723"/>
      <c r="G36" s="723"/>
    </row>
    <row r="37" spans="1:13" ht="24" customHeight="1" thickBot="1" x14ac:dyDescent="0.2">
      <c r="A37" s="51"/>
      <c r="B37" s="51"/>
      <c r="C37" s="51"/>
      <c r="E37" s="195" t="s">
        <v>91</v>
      </c>
      <c r="F37" s="185" t="s">
        <v>225</v>
      </c>
      <c r="G37" s="185" t="s">
        <v>14</v>
      </c>
      <c r="H37" s="724" t="s">
        <v>213</v>
      </c>
      <c r="I37" s="725"/>
      <c r="J37" s="145" t="s">
        <v>95</v>
      </c>
      <c r="K37" s="702" t="s">
        <v>226</v>
      </c>
      <c r="L37" s="703"/>
    </row>
    <row r="38" spans="1:13" ht="14.25" thickTop="1" x14ac:dyDescent="0.15">
      <c r="A38" s="51"/>
      <c r="B38" s="51"/>
      <c r="C38" s="51"/>
      <c r="E38" s="251" t="s">
        <v>81</v>
      </c>
      <c r="F38" s="293">
        <f>'2-1'!B23</f>
        <v>200000</v>
      </c>
      <c r="G38" s="293">
        <f t="shared" ref="G38:G46" si="3">-SUMIF($E$4:$E$18,$E38,$J$4:$J$18)+SUMIF($E$21:$E$35,$E38,$J$21:$J$35)</f>
        <v>0</v>
      </c>
      <c r="H38" s="636">
        <f t="shared" ref="H38:H47" si="4">-SUMIF($E$4:$E$18,$E38,$M$4:$M$18)+SUMIF($E$21:$E$35,$E38,$M$21:$M$35)</f>
        <v>0</v>
      </c>
      <c r="I38" s="687"/>
      <c r="J38" s="295">
        <f t="shared" ref="J38:J46" si="5">G38-H38</f>
        <v>0</v>
      </c>
      <c r="K38" s="704">
        <f t="shared" ref="K38:K46" si="6">F38+G38</f>
        <v>200000</v>
      </c>
      <c r="L38" s="705"/>
    </row>
    <row r="39" spans="1:13" x14ac:dyDescent="0.15">
      <c r="A39" s="51"/>
      <c r="B39" s="51"/>
      <c r="C39" s="51"/>
      <c r="E39" s="251" t="s">
        <v>82</v>
      </c>
      <c r="F39" s="297">
        <f>'2-1'!C23</f>
        <v>0</v>
      </c>
      <c r="G39" s="293">
        <f t="shared" si="3"/>
        <v>0</v>
      </c>
      <c r="H39" s="620">
        <f t="shared" si="4"/>
        <v>0</v>
      </c>
      <c r="I39" s="685"/>
      <c r="J39" s="295">
        <f t="shared" si="5"/>
        <v>0</v>
      </c>
      <c r="K39" s="704">
        <f t="shared" si="6"/>
        <v>0</v>
      </c>
      <c r="L39" s="705"/>
    </row>
    <row r="40" spans="1:13" x14ac:dyDescent="0.15">
      <c r="A40" s="51"/>
      <c r="B40" s="51"/>
      <c r="C40" s="51"/>
      <c r="E40" s="251" t="s">
        <v>105</v>
      </c>
      <c r="F40" s="297">
        <f>'2-1'!D23</f>
        <v>0</v>
      </c>
      <c r="G40" s="293">
        <f t="shared" si="3"/>
        <v>0</v>
      </c>
      <c r="H40" s="620">
        <f t="shared" si="4"/>
        <v>0</v>
      </c>
      <c r="I40" s="685"/>
      <c r="J40" s="295">
        <f t="shared" si="5"/>
        <v>0</v>
      </c>
      <c r="K40" s="704">
        <f t="shared" si="6"/>
        <v>0</v>
      </c>
      <c r="L40" s="705"/>
    </row>
    <row r="41" spans="1:13" x14ac:dyDescent="0.15">
      <c r="A41" s="51"/>
      <c r="B41" s="51"/>
      <c r="C41" s="51"/>
      <c r="E41" s="251" t="s">
        <v>106</v>
      </c>
      <c r="F41" s="297">
        <f>'2-1'!E23</f>
        <v>0</v>
      </c>
      <c r="G41" s="293">
        <f t="shared" si="3"/>
        <v>0</v>
      </c>
      <c r="H41" s="620">
        <f t="shared" si="4"/>
        <v>0</v>
      </c>
      <c r="I41" s="685"/>
      <c r="J41" s="295">
        <f t="shared" si="5"/>
        <v>0</v>
      </c>
      <c r="K41" s="704">
        <f t="shared" si="6"/>
        <v>0</v>
      </c>
      <c r="L41" s="705"/>
    </row>
    <row r="42" spans="1:13" x14ac:dyDescent="0.15">
      <c r="A42" s="51"/>
      <c r="B42" s="51"/>
      <c r="C42" s="51"/>
      <c r="E42" s="251" t="s">
        <v>83</v>
      </c>
      <c r="F42" s="297">
        <f>'2-1'!F23</f>
        <v>0</v>
      </c>
      <c r="G42" s="293">
        <f t="shared" si="3"/>
        <v>0</v>
      </c>
      <c r="H42" s="620">
        <f t="shared" si="4"/>
        <v>0</v>
      </c>
      <c r="I42" s="685"/>
      <c r="J42" s="295">
        <f t="shared" si="5"/>
        <v>0</v>
      </c>
      <c r="K42" s="704">
        <f t="shared" si="6"/>
        <v>0</v>
      </c>
      <c r="L42" s="705"/>
    </row>
    <row r="43" spans="1:13" x14ac:dyDescent="0.15">
      <c r="A43" s="51"/>
      <c r="B43" s="51"/>
      <c r="C43" s="51"/>
      <c r="E43" s="251" t="s">
        <v>84</v>
      </c>
      <c r="F43" s="297">
        <f>'2-1'!G23</f>
        <v>0</v>
      </c>
      <c r="G43" s="293">
        <f t="shared" si="3"/>
        <v>0</v>
      </c>
      <c r="H43" s="620">
        <f t="shared" si="4"/>
        <v>0</v>
      </c>
      <c r="I43" s="685"/>
      <c r="J43" s="295">
        <f t="shared" si="5"/>
        <v>0</v>
      </c>
      <c r="K43" s="704">
        <f t="shared" si="6"/>
        <v>0</v>
      </c>
      <c r="L43" s="705"/>
    </row>
    <row r="44" spans="1:13" x14ac:dyDescent="0.15">
      <c r="A44" s="51"/>
      <c r="B44" s="51"/>
      <c r="C44" s="51"/>
      <c r="E44" s="251" t="s">
        <v>85</v>
      </c>
      <c r="F44" s="297">
        <f>'2-1'!H23</f>
        <v>0</v>
      </c>
      <c r="G44" s="293">
        <f t="shared" si="3"/>
        <v>0</v>
      </c>
      <c r="H44" s="620">
        <f t="shared" si="4"/>
        <v>0</v>
      </c>
      <c r="I44" s="685"/>
      <c r="J44" s="295">
        <f t="shared" si="5"/>
        <v>0</v>
      </c>
      <c r="K44" s="704">
        <f t="shared" si="6"/>
        <v>0</v>
      </c>
      <c r="L44" s="705"/>
    </row>
    <row r="45" spans="1:13" x14ac:dyDescent="0.15">
      <c r="A45" s="51"/>
      <c r="B45" s="51"/>
      <c r="C45" s="51"/>
      <c r="E45" s="251" t="s">
        <v>86</v>
      </c>
      <c r="F45" s="297">
        <f>'2-1'!I23</f>
        <v>228536</v>
      </c>
      <c r="G45" s="293">
        <f t="shared" si="3"/>
        <v>0</v>
      </c>
      <c r="H45" s="620">
        <f t="shared" si="4"/>
        <v>0</v>
      </c>
      <c r="I45" s="685"/>
      <c r="J45" s="295">
        <f t="shared" si="5"/>
        <v>0</v>
      </c>
      <c r="K45" s="704">
        <f t="shared" si="6"/>
        <v>228536</v>
      </c>
      <c r="L45" s="705"/>
    </row>
    <row r="46" spans="1:13" x14ac:dyDescent="0.15">
      <c r="A46" s="51"/>
      <c r="B46" s="51"/>
      <c r="C46" s="51"/>
      <c r="E46" s="251" t="s">
        <v>116</v>
      </c>
      <c r="F46" s="297">
        <f>'2-1'!J23</f>
        <v>0</v>
      </c>
      <c r="G46" s="297">
        <f t="shared" si="3"/>
        <v>0</v>
      </c>
      <c r="H46" s="620">
        <f t="shared" si="4"/>
        <v>0</v>
      </c>
      <c r="I46" s="685"/>
      <c r="J46" s="470">
        <f t="shared" si="5"/>
        <v>0</v>
      </c>
      <c r="K46" s="619">
        <f t="shared" si="6"/>
        <v>0</v>
      </c>
      <c r="L46" s="630"/>
    </row>
    <row r="47" spans="1:13" ht="14.25" thickBot="1" x14ac:dyDescent="0.2">
      <c r="A47" s="51"/>
      <c r="B47" s="51"/>
      <c r="C47" s="51"/>
      <c r="E47" s="453" t="s">
        <v>246</v>
      </c>
      <c r="F47" s="298">
        <f>'2-1'!K23</f>
        <v>0</v>
      </c>
      <c r="G47" s="298">
        <f>-SUMIF($E$4:$E$18,$E47,$J$4:$J$18)+SUMIF($E$21:$E$35,$E47,$J$21:$J$35)</f>
        <v>0</v>
      </c>
      <c r="H47" s="622">
        <f t="shared" si="4"/>
        <v>0</v>
      </c>
      <c r="I47" s="684"/>
      <c r="J47" s="471">
        <f>G47-H47</f>
        <v>0</v>
      </c>
      <c r="K47" s="621">
        <f>F47+G47</f>
        <v>0</v>
      </c>
      <c r="L47" s="683"/>
    </row>
    <row r="48" spans="1:13" ht="15" thickTop="1" thickBot="1" x14ac:dyDescent="0.2">
      <c r="A48" s="51"/>
      <c r="B48" s="51"/>
      <c r="C48" s="51"/>
      <c r="E48" s="359" t="s">
        <v>13</v>
      </c>
      <c r="F48" s="300">
        <f>SUM(F38:F46)</f>
        <v>428536</v>
      </c>
      <c r="G48" s="300">
        <f>SUM(G38:G46)</f>
        <v>0</v>
      </c>
      <c r="H48" s="727">
        <f>SUM(H38:I46)</f>
        <v>0</v>
      </c>
      <c r="I48" s="721"/>
      <c r="J48" s="301">
        <f>SUM(J38:J46)</f>
        <v>0</v>
      </c>
      <c r="K48" s="691">
        <f>SUM(K38:L46)</f>
        <v>428536</v>
      </c>
      <c r="L48" s="692"/>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K37:L37"/>
    <mergeCell ref="K38:L38"/>
    <mergeCell ref="K39:L39"/>
    <mergeCell ref="K40:L40"/>
    <mergeCell ref="H37:I37"/>
    <mergeCell ref="H38:I38"/>
    <mergeCell ref="H39:I39"/>
    <mergeCell ref="H40:I40"/>
    <mergeCell ref="F36:G36"/>
    <mergeCell ref="K48:L48"/>
    <mergeCell ref="K47:L47"/>
    <mergeCell ref="H48:I48"/>
    <mergeCell ref="H41:I41"/>
    <mergeCell ref="H42:I42"/>
    <mergeCell ref="H43:I43"/>
    <mergeCell ref="H44:I44"/>
    <mergeCell ref="H45:I45"/>
    <mergeCell ref="H46:I46"/>
    <mergeCell ref="H47:I47"/>
    <mergeCell ref="K42:L42"/>
    <mergeCell ref="K43:L43"/>
    <mergeCell ref="K44:L44"/>
    <mergeCell ref="K45:L45"/>
    <mergeCell ref="K46:L46"/>
    <mergeCell ref="K41:L41"/>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BA5F9FD-8517-473C-8241-A4B85B3C62E2}">
  <ds:schemaRefs>
    <ds:schemaRef ds:uri="http://purl.org/dc/terms/"/>
    <ds:schemaRef ds:uri="http://schemas.microsoft.com/office/2006/metadata/properties"/>
    <ds:schemaRef ds:uri="http://schemas.openxmlformats.org/package/2006/metadata/core-properties"/>
    <ds:schemaRef ds:uri="http://schemas.microsoft.com/office/2006/documentManagement/types"/>
    <ds:schemaRef ds:uri="http://www.w3.org/XML/1998/namespace"/>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2021-08-02T07:49:15Z</cp:lastPrinted>
  <dcterms:created xsi:type="dcterms:W3CDTF">2007-02-21T01:05:33Z</dcterms:created>
  <dcterms:modified xsi:type="dcterms:W3CDTF">2021-08-02T08:17:40Z</dcterms:modified>
</cp:coreProperties>
</file>