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8044C949-2E1F-470C-95B5-DA8E7D683CE8}" xr6:coauthVersionLast="45" xr6:coauthVersionMax="45" xr10:uidLastSave="{00000000-0000-0000-0000-000000000000}"/>
  <bookViews>
    <workbookView xWindow="-110" yWindow="-110" windowWidth="19420" windowHeight="1042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38" l="1"/>
  <c r="H1" i="46"/>
  <c r="H2" i="46"/>
  <c r="H115" i="38"/>
  <c r="J24" i="34" s="1"/>
  <c r="J17" i="43" s="1"/>
  <c r="H116" i="38"/>
  <c r="K24" i="34"/>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H108" i="25"/>
  <c r="M9" i="25"/>
  <c r="H112" i="25"/>
  <c r="G19" i="28" s="1"/>
  <c r="M10" i="25"/>
  <c r="M11" i="25"/>
  <c r="J4" i="25"/>
  <c r="J5" i="25"/>
  <c r="J6" i="25"/>
  <c r="J7" i="25"/>
  <c r="J8" i="25"/>
  <c r="J4" i="42"/>
  <c r="J9" i="25"/>
  <c r="J10" i="25"/>
  <c r="G109" i="25" s="1"/>
  <c r="G113" i="25"/>
  <c r="H18" i="28" s="1"/>
  <c r="J11" i="25"/>
  <c r="J12" i="25"/>
  <c r="M12" i="25"/>
  <c r="H113" i="25"/>
  <c r="H19" i="28"/>
  <c r="J13" i="25"/>
  <c r="J14" i="25"/>
  <c r="J15" i="25"/>
  <c r="G107" i="25"/>
  <c r="J17" i="25"/>
  <c r="M17" i="25"/>
  <c r="J18" i="25"/>
  <c r="M18" i="25"/>
  <c r="J19" i="25"/>
  <c r="M19" i="25"/>
  <c r="J20" i="25"/>
  <c r="M20" i="25"/>
  <c r="J21" i="25"/>
  <c r="M21" i="25"/>
  <c r="J22" i="25"/>
  <c r="M22" i="25"/>
  <c r="J23" i="25"/>
  <c r="M23" i="25"/>
  <c r="J24" i="25"/>
  <c r="M24" i="25"/>
  <c r="J25" i="25"/>
  <c r="M25" i="25"/>
  <c r="G116" i="38"/>
  <c r="K23" i="34"/>
  <c r="F47" i="4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S56" i="36" s="1"/>
  <c r="R57" i="36"/>
  <c r="G57" i="36"/>
  <c r="G57" i="39" s="1"/>
  <c r="R58" i="36"/>
  <c r="R59" i="36"/>
  <c r="R60" i="36"/>
  <c r="J60" i="36" s="1"/>
  <c r="J60" i="39" s="1"/>
  <c r="R61" i="36"/>
  <c r="R62" i="36"/>
  <c r="R63" i="36"/>
  <c r="R64" i="36"/>
  <c r="P64" i="36" s="1"/>
  <c r="P64" i="39" s="1"/>
  <c r="S64" i="39" s="1"/>
  <c r="R65" i="36"/>
  <c r="J65" i="36" s="1"/>
  <c r="J65" i="39" s="1"/>
  <c r="R66" i="36"/>
  <c r="R67" i="36"/>
  <c r="R68" i="36"/>
  <c r="G68" i="36"/>
  <c r="G68" i="39" s="1"/>
  <c r="R69" i="36"/>
  <c r="I69" i="36" s="1"/>
  <c r="N69" i="36" s="1"/>
  <c r="N69" i="39" s="1"/>
  <c r="R70" i="36"/>
  <c r="J70" i="36" s="1"/>
  <c r="J70" i="39" s="1"/>
  <c r="R71" i="36"/>
  <c r="R72" i="36"/>
  <c r="P72" i="36" s="1"/>
  <c r="R73" i="36"/>
  <c r="E73" i="36" s="1"/>
  <c r="R74" i="36"/>
  <c r="J74" i="36" s="1"/>
  <c r="J74" i="39" s="1"/>
  <c r="R75" i="36"/>
  <c r="F75" i="36"/>
  <c r="R76" i="36"/>
  <c r="R77" i="36"/>
  <c r="R78" i="36"/>
  <c r="J78" i="36"/>
  <c r="J78" i="39" s="1"/>
  <c r="R79" i="36"/>
  <c r="H79" i="36" s="1"/>
  <c r="R80" i="36"/>
  <c r="R81" i="36"/>
  <c r="R82" i="36"/>
  <c r="J82" i="36" s="1"/>
  <c r="J82" i="39" s="1"/>
  <c r="R83" i="36"/>
  <c r="E83" i="36"/>
  <c r="R84" i="36"/>
  <c r="R85" i="36"/>
  <c r="R86" i="36"/>
  <c r="I86" i="36"/>
  <c r="N86" i="36" s="1"/>
  <c r="N86" i="39" s="1"/>
  <c r="R87" i="36"/>
  <c r="J87" i="36"/>
  <c r="J87" i="39" s="1"/>
  <c r="R88" i="36"/>
  <c r="R89" i="36"/>
  <c r="R90" i="36"/>
  <c r="R91" i="36"/>
  <c r="R92" i="36"/>
  <c r="R93" i="36"/>
  <c r="R94" i="36"/>
  <c r="E94" i="36" s="1"/>
  <c r="R95" i="36"/>
  <c r="R96" i="36"/>
  <c r="R97" i="36"/>
  <c r="R98" i="36"/>
  <c r="R99" i="36"/>
  <c r="H99" i="36" s="1"/>
  <c r="R100" i="36"/>
  <c r="R101" i="36"/>
  <c r="R102" i="36"/>
  <c r="E102" i="36" s="1"/>
  <c r="U102" i="36" s="1"/>
  <c r="R103" i="36"/>
  <c r="R104" i="36"/>
  <c r="R105" i="36"/>
  <c r="E105" i="36"/>
  <c r="U105" i="36" s="1"/>
  <c r="R106" i="36"/>
  <c r="Q106" i="36" s="1"/>
  <c r="Q106" i="39" s="1"/>
  <c r="R107" i="36"/>
  <c r="F107" i="36"/>
  <c r="K107" i="36" s="1"/>
  <c r="K107" i="39" s="1"/>
  <c r="R108" i="36"/>
  <c r="H108" i="36"/>
  <c r="M108" i="36" s="1"/>
  <c r="R109" i="36"/>
  <c r="R110" i="36"/>
  <c r="R111" i="36"/>
  <c r="R112" i="36"/>
  <c r="P112" i="36"/>
  <c r="R113" i="36"/>
  <c r="H113" i="36"/>
  <c r="M113" i="36" s="1"/>
  <c r="M113" i="39" s="1"/>
  <c r="R114" i="36"/>
  <c r="R115" i="36"/>
  <c r="R116" i="36"/>
  <c r="R117" i="36"/>
  <c r="Q117" i="36" s="1"/>
  <c r="Q117" i="39" s="1"/>
  <c r="R118" i="36"/>
  <c r="F118" i="36"/>
  <c r="R119" i="36"/>
  <c r="E119" i="36"/>
  <c r="R120" i="36"/>
  <c r="G120" i="36"/>
  <c r="R121" i="36"/>
  <c r="I121" i="36"/>
  <c r="N121" i="36" s="1"/>
  <c r="N121" i="39" s="1"/>
  <c r="R122" i="36"/>
  <c r="R123" i="36"/>
  <c r="R124" i="36"/>
  <c r="I124" i="36"/>
  <c r="I124" i="39" s="1"/>
  <c r="R125" i="36"/>
  <c r="F125" i="36" s="1"/>
  <c r="K125" i="36" s="1"/>
  <c r="K125" i="39" s="1"/>
  <c r="R126" i="36"/>
  <c r="R127" i="36"/>
  <c r="R128" i="36"/>
  <c r="P128" i="36" s="1"/>
  <c r="P128" i="39" s="1"/>
  <c r="S128" i="39" s="1"/>
  <c r="R129" i="36"/>
  <c r="Q129" i="36" s="1"/>
  <c r="Q129" i="39" s="1"/>
  <c r="R130" i="36"/>
  <c r="Q130" i="36"/>
  <c r="Q130" i="39" s="1"/>
  <c r="R131" i="36"/>
  <c r="R132" i="36"/>
  <c r="E132" i="36"/>
  <c r="E132" i="39" s="1"/>
  <c r="U132" i="39" s="1"/>
  <c r="R133" i="36"/>
  <c r="H133" i="36"/>
  <c r="M133" i="36" s="1"/>
  <c r="M133" i="39" s="1"/>
  <c r="R134" i="36"/>
  <c r="I134" i="36"/>
  <c r="I134" i="39" s="1"/>
  <c r="R135" i="36"/>
  <c r="I135" i="36" s="1"/>
  <c r="I135" i="39" s="1"/>
  <c r="R136" i="36"/>
  <c r="R137" i="36"/>
  <c r="G137" i="36" s="1"/>
  <c r="L137" i="36" s="1"/>
  <c r="L137" i="39" s="1"/>
  <c r="R138" i="36"/>
  <c r="R4" i="36"/>
  <c r="I4" i="36"/>
  <c r="R5" i="36"/>
  <c r="R6" i="36"/>
  <c r="Q6" i="36" s="1"/>
  <c r="R7" i="36"/>
  <c r="R8" i="36"/>
  <c r="E8" i="36"/>
  <c r="R9" i="36"/>
  <c r="J9" i="36"/>
  <c r="J9" i="39" s="1"/>
  <c r="R10" i="36"/>
  <c r="Q10" i="36" s="1"/>
  <c r="Q10" i="39" s="1"/>
  <c r="R11" i="36"/>
  <c r="R12" i="36"/>
  <c r="J12" i="36" s="1"/>
  <c r="J12" i="39" s="1"/>
  <c r="R13" i="36"/>
  <c r="J13" i="36"/>
  <c r="J13" i="39" s="1"/>
  <c r="R14" i="36"/>
  <c r="P14" i="36" s="1"/>
  <c r="S14" i="36" s="1"/>
  <c r="R15" i="36"/>
  <c r="R16" i="36"/>
  <c r="R17" i="36"/>
  <c r="R18" i="36"/>
  <c r="J18" i="36" s="1"/>
  <c r="J18" i="39" s="1"/>
  <c r="R19" i="36"/>
  <c r="R20" i="36"/>
  <c r="Q20" i="36" s="1"/>
  <c r="Q20" i="39" s="1"/>
  <c r="R21" i="36"/>
  <c r="G21" i="36"/>
  <c r="R22" i="36"/>
  <c r="P22" i="36"/>
  <c r="S22" i="36" s="1"/>
  <c r="R23" i="36"/>
  <c r="J23" i="36" s="1"/>
  <c r="J23" i="39" s="1"/>
  <c r="R24" i="36"/>
  <c r="J24" i="36"/>
  <c r="J24" i="39" s="1"/>
  <c r="R25" i="36"/>
  <c r="R26" i="36"/>
  <c r="I26" i="36"/>
  <c r="R27" i="36"/>
  <c r="R28" i="36"/>
  <c r="Q28" i="36" s="1"/>
  <c r="Q28" i="39" s="1"/>
  <c r="R29" i="36"/>
  <c r="R30" i="36"/>
  <c r="R31" i="36"/>
  <c r="E31" i="36"/>
  <c r="U31" i="36" s="1"/>
  <c r="R32" i="36"/>
  <c r="J32" i="36" s="1"/>
  <c r="J32" i="39" s="1"/>
  <c r="R33" i="36"/>
  <c r="R34" i="36"/>
  <c r="R35" i="36"/>
  <c r="J35" i="36"/>
  <c r="J35" i="39" s="1"/>
  <c r="R36" i="36"/>
  <c r="J36" i="36" s="1"/>
  <c r="J36" i="39" s="1"/>
  <c r="R37" i="36"/>
  <c r="R38" i="36"/>
  <c r="J38" i="36" s="1"/>
  <c r="J38" i="39" s="1"/>
  <c r="R39" i="36"/>
  <c r="R40" i="36"/>
  <c r="R41" i="36"/>
  <c r="J41" i="36"/>
  <c r="J41" i="39" s="1"/>
  <c r="R42" i="36"/>
  <c r="J42" i="36" s="1"/>
  <c r="J42" i="39" s="1"/>
  <c r="R43" i="36"/>
  <c r="E43" i="36"/>
  <c r="U43" i="36" s="1"/>
  <c r="R44" i="36"/>
  <c r="R45" i="36"/>
  <c r="R46" i="36"/>
  <c r="R47" i="36"/>
  <c r="E47" i="36"/>
  <c r="R48" i="36"/>
  <c r="R49" i="36"/>
  <c r="Q49" i="36" s="1"/>
  <c r="Q49" i="39" s="1"/>
  <c r="R50" i="36"/>
  <c r="Q50" i="36"/>
  <c r="Q50" i="39" s="1"/>
  <c r="R51" i="36"/>
  <c r="J51" i="36" s="1"/>
  <c r="J51" i="39" s="1"/>
  <c r="R52" i="36"/>
  <c r="R53" i="36"/>
  <c r="H53" i="36" s="1"/>
  <c r="M53" i="36" s="1"/>
  <c r="M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H140" i="39"/>
  <c r="R141" i="39"/>
  <c r="R142" i="39"/>
  <c r="F142" i="39" s="1"/>
  <c r="K142" i="39" s="1"/>
  <c r="R143" i="39"/>
  <c r="R144" i="39"/>
  <c r="H144" i="39" s="1"/>
  <c r="M144" i="39" s="1"/>
  <c r="R145" i="39"/>
  <c r="R146" i="39"/>
  <c r="P146" i="39" s="1"/>
  <c r="T146" i="39"/>
  <c r="R147" i="39"/>
  <c r="R148" i="39"/>
  <c r="R149" i="39"/>
  <c r="R150" i="39"/>
  <c r="G150" i="39" s="1"/>
  <c r="L150" i="39" s="1"/>
  <c r="R151" i="39"/>
  <c r="Q151" i="39"/>
  <c r="R152" i="39"/>
  <c r="R153" i="39"/>
  <c r="F153" i="39" s="1"/>
  <c r="K153" i="39" s="1"/>
  <c r="R154" i="39"/>
  <c r="G154" i="39" s="1"/>
  <c r="L154" i="39" s="1"/>
  <c r="R155" i="39"/>
  <c r="I155" i="39" s="1"/>
  <c r="N155" i="39" s="1"/>
  <c r="R156" i="39"/>
  <c r="R157" i="39"/>
  <c r="R158" i="39"/>
  <c r="G158" i="39" s="1"/>
  <c r="L158" i="39" s="1"/>
  <c r="R159" i="39"/>
  <c r="R160" i="39"/>
  <c r="E160" i="39"/>
  <c r="R161" i="39"/>
  <c r="R162" i="39"/>
  <c r="E162" i="39" s="1"/>
  <c r="R163" i="39"/>
  <c r="F163" i="39" s="1"/>
  <c r="K163" i="39" s="1"/>
  <c r="R164" i="39"/>
  <c r="R165" i="39"/>
  <c r="R166" i="39"/>
  <c r="P166" i="39" s="1"/>
  <c r="R167" i="39"/>
  <c r="R168" i="39"/>
  <c r="F168" i="39" s="1"/>
  <c r="K168" i="39" s="1"/>
  <c r="R169" i="39"/>
  <c r="R170" i="39"/>
  <c r="R171" i="39"/>
  <c r="R172" i="39"/>
  <c r="H172" i="39"/>
  <c r="M172" i="39" s="1"/>
  <c r="R173" i="39"/>
  <c r="H173" i="39" s="1"/>
  <c r="M173" i="39" s="1"/>
  <c r="R174" i="39"/>
  <c r="R175" i="39"/>
  <c r="R176" i="39"/>
  <c r="P176" i="39" s="1"/>
  <c r="T176" i="39" s="1"/>
  <c r="R177" i="39"/>
  <c r="G177" i="39" s="1"/>
  <c r="L177" i="39" s="1"/>
  <c r="R178" i="39"/>
  <c r="I178" i="39"/>
  <c r="N178" i="39" s="1"/>
  <c r="R179" i="39"/>
  <c r="H179" i="39" s="1"/>
  <c r="M179" i="39" s="1"/>
  <c r="R180" i="39"/>
  <c r="I180" i="39" s="1"/>
  <c r="N180" i="39" s="1"/>
  <c r="R181" i="39"/>
  <c r="R182" i="39"/>
  <c r="R183" i="39"/>
  <c r="E183" i="39" s="1"/>
  <c r="R184" i="39"/>
  <c r="R185" i="39"/>
  <c r="G185" i="39" s="1"/>
  <c r="L185" i="39" s="1"/>
  <c r="R186" i="39"/>
  <c r="H186" i="39" s="1"/>
  <c r="M186" i="39" s="1"/>
  <c r="R187" i="39"/>
  <c r="I187" i="39"/>
  <c r="N187" i="39" s="1"/>
  <c r="R188" i="39"/>
  <c r="G188" i="39" s="1"/>
  <c r="L188" i="39" s="1"/>
  <c r="R189" i="39"/>
  <c r="E189" i="39" s="1"/>
  <c r="R190" i="39"/>
  <c r="I190" i="39" s="1"/>
  <c r="N190" i="39" s="1"/>
  <c r="R191" i="39"/>
  <c r="R192" i="39"/>
  <c r="F192" i="39"/>
  <c r="K192" i="39" s="1"/>
  <c r="R193" i="39"/>
  <c r="R194" i="39"/>
  <c r="E194" i="39" s="1"/>
  <c r="R195" i="39"/>
  <c r="R196" i="39"/>
  <c r="R197" i="39"/>
  <c r="H197" i="39" s="1"/>
  <c r="M197" i="39" s="1"/>
  <c r="R198" i="39"/>
  <c r="G198" i="39" s="1"/>
  <c r="L198" i="39" s="1"/>
  <c r="R199" i="39"/>
  <c r="F199" i="39"/>
  <c r="K199" i="39" s="1"/>
  <c r="R200" i="39"/>
  <c r="R201" i="39"/>
  <c r="R202" i="39"/>
  <c r="I202" i="39" s="1"/>
  <c r="N202" i="39" s="1"/>
  <c r="R203" i="39"/>
  <c r="R204" i="39"/>
  <c r="R205" i="39"/>
  <c r="I205" i="39" s="1"/>
  <c r="N205" i="39" s="1"/>
  <c r="R206" i="39"/>
  <c r="R207" i="39"/>
  <c r="R208" i="39"/>
  <c r="R209" i="39"/>
  <c r="R210" i="39"/>
  <c r="P210" i="39" s="1"/>
  <c r="R211" i="39"/>
  <c r="E211" i="39" s="1"/>
  <c r="R212" i="39"/>
  <c r="R213" i="39"/>
  <c r="F213" i="39"/>
  <c r="K213" i="39" s="1"/>
  <c r="R214" i="39"/>
  <c r="P214" i="39" s="1"/>
  <c r="T214" i="39" s="1"/>
  <c r="R215" i="39"/>
  <c r="R216" i="39"/>
  <c r="R217" i="39"/>
  <c r="R218" i="39"/>
  <c r="R219" i="39"/>
  <c r="R220" i="39"/>
  <c r="F220" i="39" s="1"/>
  <c r="K220" i="39" s="1"/>
  <c r="R221" i="39"/>
  <c r="I221" i="39" s="1"/>
  <c r="N221" i="39" s="1"/>
  <c r="R222" i="39"/>
  <c r="R223" i="39"/>
  <c r="R224" i="39"/>
  <c r="R225" i="39"/>
  <c r="F225" i="39"/>
  <c r="K225" i="39" s="1"/>
  <c r="R226" i="39"/>
  <c r="E226" i="39" s="1"/>
  <c r="R227" i="39"/>
  <c r="R228" i="39"/>
  <c r="R229" i="39"/>
  <c r="F229" i="39" s="1"/>
  <c r="K229" i="39" s="1"/>
  <c r="R230" i="39"/>
  <c r="F230" i="39"/>
  <c r="K230" i="39" s="1"/>
  <c r="R231" i="39"/>
  <c r="I231" i="39" s="1"/>
  <c r="N231" i="39" s="1"/>
  <c r="R232" i="39"/>
  <c r="F232" i="39" s="1"/>
  <c r="K232" i="39" s="1"/>
  <c r="R233" i="39"/>
  <c r="H233" i="39" s="1"/>
  <c r="M233" i="39" s="1"/>
  <c r="R234" i="39"/>
  <c r="E234" i="39"/>
  <c r="R235" i="39"/>
  <c r="R236" i="39"/>
  <c r="R237" i="39"/>
  <c r="F237" i="39"/>
  <c r="K237" i="39" s="1"/>
  <c r="R238" i="39"/>
  <c r="R239" i="39"/>
  <c r="R240" i="39"/>
  <c r="R241" i="39"/>
  <c r="R242" i="39"/>
  <c r="R243" i="39"/>
  <c r="R244" i="39"/>
  <c r="R245" i="39"/>
  <c r="R246" i="39"/>
  <c r="R247" i="39"/>
  <c r="R248" i="39"/>
  <c r="R249" i="39"/>
  <c r="R250" i="39"/>
  <c r="R251" i="39"/>
  <c r="R252" i="39"/>
  <c r="R253" i="39"/>
  <c r="R4" i="39"/>
  <c r="M4" i="38"/>
  <c r="H109" i="38"/>
  <c r="M5" i="38"/>
  <c r="H108" i="38"/>
  <c r="C24" i="34"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M13" i="25"/>
  <c r="M14" i="25"/>
  <c r="M15" i="25"/>
  <c r="H107" i="25"/>
  <c r="B19" i="28" s="1"/>
  <c r="M16" i="25"/>
  <c r="H114" i="25"/>
  <c r="I19" i="28"/>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6"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F8" i="51" s="1"/>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F10" i="51" s="1"/>
  <c r="J81" i="49"/>
  <c r="G81" i="49"/>
  <c r="J82" i="49"/>
  <c r="G82" i="49" s="1"/>
  <c r="J83" i="49"/>
  <c r="G83" i="49"/>
  <c r="F11" i="51" s="1"/>
  <c r="J84" i="49"/>
  <c r="G84" i="49" s="1"/>
  <c r="J85" i="49"/>
  <c r="G85" i="49"/>
  <c r="J86" i="49"/>
  <c r="G86" i="49" s="1"/>
  <c r="F12" i="51" s="1"/>
  <c r="J87" i="49"/>
  <c r="J88" i="49"/>
  <c r="G88" i="49" s="1"/>
  <c r="J89" i="49"/>
  <c r="G89" i="49"/>
  <c r="F13" i="51" s="1"/>
  <c r="J90" i="49"/>
  <c r="G90" i="49" s="1"/>
  <c r="J91" i="49"/>
  <c r="G91" i="49"/>
  <c r="J92" i="49"/>
  <c r="G92" i="49" s="1"/>
  <c r="J93" i="49"/>
  <c r="G93" i="49"/>
  <c r="J94" i="49"/>
  <c r="G94" i="49" s="1"/>
  <c r="F14" i="51"/>
  <c r="J95" i="49"/>
  <c r="J96" i="49"/>
  <c r="G96" i="49" s="1"/>
  <c r="F16" i="51" s="1"/>
  <c r="J97" i="49"/>
  <c r="G97" i="49"/>
  <c r="F17" i="51" s="1"/>
  <c r="J98" i="49"/>
  <c r="G98" i="49" s="1"/>
  <c r="F18" i="51" s="1"/>
  <c r="J99" i="49"/>
  <c r="J100" i="49"/>
  <c r="G100" i="49" s="1"/>
  <c r="F19" i="51"/>
  <c r="J101" i="49"/>
  <c r="G101" i="49"/>
  <c r="F20" i="51" s="1"/>
  <c r="J102" i="49"/>
  <c r="G102" i="49" s="1"/>
  <c r="J103" i="49"/>
  <c r="G103" i="49"/>
  <c r="J104" i="49"/>
  <c r="G104" i="49" s="1"/>
  <c r="J105" i="49"/>
  <c r="G105" i="49"/>
  <c r="J106" i="49"/>
  <c r="G106" i="49" s="1"/>
  <c r="J107" i="49"/>
  <c r="G107" i="49"/>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c r="F8" i="49"/>
  <c r="E8" i="49" s="1"/>
  <c r="F9" i="49"/>
  <c r="E9" i="49"/>
  <c r="F10" i="49"/>
  <c r="E10" i="49" s="1"/>
  <c r="F11" i="49"/>
  <c r="E11" i="49" s="1"/>
  <c r="F12" i="49"/>
  <c r="E12" i="49"/>
  <c r="F13" i="49"/>
  <c r="E13" i="49" s="1"/>
  <c r="F14" i="49"/>
  <c r="E14" i="49"/>
  <c r="F15" i="49"/>
  <c r="E15" i="49"/>
  <c r="E5" i="51" s="1"/>
  <c r="F16" i="49"/>
  <c r="E16" i="49" s="1"/>
  <c r="F17" i="49"/>
  <c r="E17" i="49"/>
  <c r="F18" i="49"/>
  <c r="E18" i="49" s="1"/>
  <c r="F19" i="49"/>
  <c r="E19" i="49"/>
  <c r="F20" i="49"/>
  <c r="E20" i="49" s="1"/>
  <c r="F21" i="49"/>
  <c r="E21" i="49"/>
  <c r="F22" i="49"/>
  <c r="E22" i="49" s="1"/>
  <c r="F23" i="49"/>
  <c r="E23" i="49"/>
  <c r="F24" i="49"/>
  <c r="E24" i="49" s="1"/>
  <c r="F25" i="49"/>
  <c r="E25" i="49"/>
  <c r="E6" i="51" s="1"/>
  <c r="F26" i="49"/>
  <c r="E26" i="49" s="1"/>
  <c r="F27" i="49"/>
  <c r="E27" i="49"/>
  <c r="F28" i="49"/>
  <c r="E28" i="49" s="1"/>
  <c r="F29" i="49"/>
  <c r="E29" i="49"/>
  <c r="F30" i="49"/>
  <c r="E30" i="49" s="1"/>
  <c r="F31" i="49"/>
  <c r="E31" i="49"/>
  <c r="F32" i="49"/>
  <c r="E32" i="49"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E8" i="51" s="1"/>
  <c r="F50" i="49"/>
  <c r="E50" i="49" s="1"/>
  <c r="F51" i="49"/>
  <c r="E51" i="49"/>
  <c r="E9" i="51" s="1"/>
  <c r="F52" i="49"/>
  <c r="E52" i="49" s="1"/>
  <c r="F53" i="49"/>
  <c r="E53" i="49"/>
  <c r="F54" i="49"/>
  <c r="E54" i="49" s="1"/>
  <c r="F55" i="49"/>
  <c r="E55" i="49"/>
  <c r="F56" i="49"/>
  <c r="E56" i="49" s="1"/>
  <c r="F57" i="49"/>
  <c r="E57" i="49"/>
  <c r="F58" i="49"/>
  <c r="E58" i="49" s="1"/>
  <c r="F59" i="49"/>
  <c r="E59" i="49"/>
  <c r="F60" i="49"/>
  <c r="E60" i="49" s="1"/>
  <c r="F61" i="49"/>
  <c r="E61" i="49"/>
  <c r="F62" i="49"/>
  <c r="E62" i="49" s="1"/>
  <c r="F63" i="49"/>
  <c r="E63" i="49"/>
  <c r="F64" i="49"/>
  <c r="E64" i="49"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c r="F79" i="49"/>
  <c r="E79" i="49" s="1"/>
  <c r="F80" i="49"/>
  <c r="E80" i="49"/>
  <c r="E10" i="51" s="1"/>
  <c r="F81" i="49"/>
  <c r="E81" i="49" s="1"/>
  <c r="F82" i="49"/>
  <c r="E82" i="49"/>
  <c r="F83" i="49"/>
  <c r="E83" i="49" s="1"/>
  <c r="E11" i="51" s="1"/>
  <c r="F84" i="49"/>
  <c r="E84" i="49"/>
  <c r="F85" i="49"/>
  <c r="E85" i="49" s="1"/>
  <c r="F86" i="49"/>
  <c r="E86" i="49"/>
  <c r="E12" i="51" s="1"/>
  <c r="F87" i="49"/>
  <c r="E87" i="49" s="1"/>
  <c r="F88" i="49"/>
  <c r="E88" i="49"/>
  <c r="F89" i="49"/>
  <c r="E89" i="49"/>
  <c r="E13" i="51" s="1"/>
  <c r="F90" i="49"/>
  <c r="E90" i="49" s="1"/>
  <c r="F91" i="49"/>
  <c r="E91" i="49"/>
  <c r="F92" i="49"/>
  <c r="E92" i="49" s="1"/>
  <c r="F93" i="49"/>
  <c r="E93" i="49"/>
  <c r="F94" i="49"/>
  <c r="E94" i="49" s="1"/>
  <c r="E14" i="51" s="1"/>
  <c r="F95" i="49"/>
  <c r="E95" i="49"/>
  <c r="E15" i="51" s="1"/>
  <c r="F96" i="49"/>
  <c r="E96" i="49" s="1"/>
  <c r="E16" i="51" s="1"/>
  <c r="F97" i="49"/>
  <c r="E97" i="49"/>
  <c r="E17" i="51" s="1"/>
  <c r="F98" i="49"/>
  <c r="E98" i="49" s="1"/>
  <c r="E18" i="51" s="1"/>
  <c r="F99" i="49"/>
  <c r="E99" i="49"/>
  <c r="F100" i="49"/>
  <c r="E100" i="49" s="1"/>
  <c r="E19" i="51" s="1"/>
  <c r="F101" i="49"/>
  <c r="E101" i="49"/>
  <c r="E20" i="51" s="1"/>
  <c r="F102" i="49"/>
  <c r="E102" i="49" s="1"/>
  <c r="F103" i="49"/>
  <c r="E103" i="49"/>
  <c r="F104" i="49"/>
  <c r="E104" i="49" s="1"/>
  <c r="F105" i="49"/>
  <c r="E105" i="49"/>
  <c r="F106" i="49"/>
  <c r="E106" i="49" s="1"/>
  <c r="F107" i="49"/>
  <c r="E107" i="49"/>
  <c r="F108" i="49"/>
  <c r="E108" i="49" s="1"/>
  <c r="F109" i="49"/>
  <c r="E109" i="49"/>
  <c r="F110" i="49"/>
  <c r="E110" i="49" s="1"/>
  <c r="F111" i="49"/>
  <c r="E111" i="49"/>
  <c r="F112" i="49"/>
  <c r="E112" i="49" s="1"/>
  <c r="F113" i="49"/>
  <c r="E113" i="49"/>
  <c r="F114" i="49"/>
  <c r="E114" i="49" s="1"/>
  <c r="F115" i="49"/>
  <c r="E115" i="49"/>
  <c r="F116" i="49"/>
  <c r="E116" i="49" s="1"/>
  <c r="F117" i="49"/>
  <c r="E117" i="49" s="1"/>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F5" i="51"/>
  <c r="G19" i="49"/>
  <c r="G27" i="49"/>
  <c r="G32" i="49"/>
  <c r="F7" i="51" s="1"/>
  <c r="G34" i="49"/>
  <c r="G43" i="49"/>
  <c r="G47" i="49"/>
  <c r="G51" i="49"/>
  <c r="F9" i="51"/>
  <c r="G55" i="49"/>
  <c r="G62" i="49"/>
  <c r="G67" i="49"/>
  <c r="G71" i="49"/>
  <c r="G78" i="49"/>
  <c r="G87" i="49"/>
  <c r="G95" i="49"/>
  <c r="F15" i="51"/>
  <c r="G99" i="49"/>
  <c r="G111" i="49"/>
  <c r="F119" i="49"/>
  <c r="E119" i="49"/>
  <c r="G119" i="49"/>
  <c r="J5" i="49"/>
  <c r="G5" i="49" s="1"/>
  <c r="F5" i="49"/>
  <c r="E5" i="49" s="1"/>
  <c r="F120" i="48"/>
  <c r="B21" i="41"/>
  <c r="G21" i="41"/>
  <c r="C21" i="41"/>
  <c r="D21" i="41"/>
  <c r="E21" i="41"/>
  <c r="F21" i="41"/>
  <c r="H21" i="41"/>
  <c r="L21" i="41" s="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s="1"/>
  <c r="F243" i="39"/>
  <c r="K243" i="39"/>
  <c r="G243" i="39"/>
  <c r="L243" i="39"/>
  <c r="H243" i="39"/>
  <c r="I243" i="39"/>
  <c r="N243" i="39"/>
  <c r="F244" i="39"/>
  <c r="K244" i="39"/>
  <c r="G244" i="39"/>
  <c r="H244" i="39"/>
  <c r="M244" i="39" s="1"/>
  <c r="I244" i="39"/>
  <c r="F245" i="39"/>
  <c r="K245" i="39" s="1"/>
  <c r="G245" i="39"/>
  <c r="L245" i="39" s="1"/>
  <c r="H245" i="39"/>
  <c r="I245" i="39"/>
  <c r="F246" i="39"/>
  <c r="K246" i="39" s="1"/>
  <c r="G246" i="39"/>
  <c r="L246" i="39" s="1"/>
  <c r="H246" i="39"/>
  <c r="M246" i="39" s="1"/>
  <c r="I246" i="39"/>
  <c r="F247" i="39"/>
  <c r="K247" i="39"/>
  <c r="G247" i="39"/>
  <c r="L247" i="39"/>
  <c r="H247" i="39"/>
  <c r="I247" i="39"/>
  <c r="N247" i="39" s="1"/>
  <c r="F248" i="39"/>
  <c r="K248" i="39" s="1"/>
  <c r="G248" i="39"/>
  <c r="H248" i="39"/>
  <c r="I248" i="39"/>
  <c r="N248" i="39" s="1"/>
  <c r="F249" i="39"/>
  <c r="K249" i="39"/>
  <c r="G249" i="39"/>
  <c r="L249" i="39"/>
  <c r="H249" i="39"/>
  <c r="I249" i="39"/>
  <c r="N249" i="39"/>
  <c r="F250" i="39"/>
  <c r="K250" i="39"/>
  <c r="G250" i="39"/>
  <c r="H250" i="39"/>
  <c r="I250" i="39"/>
  <c r="N250" i="39"/>
  <c r="F251" i="39"/>
  <c r="K251" i="39"/>
  <c r="G251" i="39"/>
  <c r="J251" i="39"/>
  <c r="H251" i="39"/>
  <c r="M251" i="39"/>
  <c r="I251" i="39"/>
  <c r="N251" i="39"/>
  <c r="F252" i="39"/>
  <c r="K252" i="39"/>
  <c r="G252" i="39"/>
  <c r="L252" i="39"/>
  <c r="H252" i="39"/>
  <c r="I252" i="39"/>
  <c r="N252" i="39" s="1"/>
  <c r="F253" i="39"/>
  <c r="K253" i="39" s="1"/>
  <c r="G253" i="39"/>
  <c r="L253" i="39" s="1"/>
  <c r="H253" i="39"/>
  <c r="I253" i="39"/>
  <c r="N253" i="39" s="1"/>
  <c r="E240" i="39"/>
  <c r="F240" i="39"/>
  <c r="K240" i="39"/>
  <c r="G240" i="39"/>
  <c r="H240" i="39"/>
  <c r="M240" i="39" s="1"/>
  <c r="I240" i="39"/>
  <c r="N240" i="39" s="1"/>
  <c r="I239" i="39"/>
  <c r="N239" i="39" s="1"/>
  <c r="H239" i="39"/>
  <c r="M239" i="39" s="1"/>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s="1"/>
  <c r="J14" i="38"/>
  <c r="J15" i="38"/>
  <c r="J16" i="38"/>
  <c r="J17" i="38"/>
  <c r="J18" i="38"/>
  <c r="J19" i="38"/>
  <c r="J20" i="38"/>
  <c r="J21" i="38"/>
  <c r="J22" i="38"/>
  <c r="J23" i="38"/>
  <c r="J24" i="38"/>
  <c r="J25" i="38"/>
  <c r="J26" i="38"/>
  <c r="J27" i="38"/>
  <c r="J28" i="38"/>
  <c r="J29" i="38"/>
  <c r="J164" i="39"/>
  <c r="J30" i="38"/>
  <c r="J31" i="38"/>
  <c r="J32" i="38"/>
  <c r="J33" i="38"/>
  <c r="J34" i="38"/>
  <c r="J35" i="38"/>
  <c r="J170" i="39" s="1"/>
  <c r="J36" i="38"/>
  <c r="J37" i="38"/>
  <c r="J38" i="38"/>
  <c r="J39" i="38"/>
  <c r="J40" i="38"/>
  <c r="J41" i="38"/>
  <c r="J42" i="38"/>
  <c r="J43" i="38"/>
  <c r="J44" i="38"/>
  <c r="J45" i="38"/>
  <c r="J46" i="38"/>
  <c r="J47" i="38"/>
  <c r="J182" i="39"/>
  <c r="J48" i="38"/>
  <c r="J49" i="38"/>
  <c r="J50" i="38"/>
  <c r="J51" i="38"/>
  <c r="J52" i="38"/>
  <c r="J53" i="38"/>
  <c r="J54" i="38"/>
  <c r="J55" i="38"/>
  <c r="J56" i="38"/>
  <c r="J191" i="39"/>
  <c r="J57" i="38"/>
  <c r="J58" i="38"/>
  <c r="J59" i="38"/>
  <c r="J60" i="38"/>
  <c r="J61" i="38"/>
  <c r="J62" i="38"/>
  <c r="J63" i="38"/>
  <c r="J64" i="38"/>
  <c r="J65" i="38"/>
  <c r="J66" i="38"/>
  <c r="J67" i="38"/>
  <c r="J68" i="38"/>
  <c r="J69" i="38"/>
  <c r="J70" i="38"/>
  <c r="J71" i="38"/>
  <c r="J72" i="38"/>
  <c r="J73" i="38"/>
  <c r="J74" i="38"/>
  <c r="J209" i="39" s="1"/>
  <c r="J75" i="38"/>
  <c r="J76" i="38"/>
  <c r="J77" i="38"/>
  <c r="J78" i="38"/>
  <c r="J79" i="38"/>
  <c r="J80" i="38"/>
  <c r="J81" i="38"/>
  <c r="J82" i="38"/>
  <c r="J83" i="38"/>
  <c r="J218" i="39" s="1"/>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C23" i="34" s="1"/>
  <c r="C16" i="43" s="1"/>
  <c r="J5" i="44"/>
  <c r="J4" i="38"/>
  <c r="J139" i="39"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K8" i="42"/>
  <c r="M8" i="42"/>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1" i="36"/>
  <c r="J91" i="39" s="1"/>
  <c r="J92" i="25"/>
  <c r="J93" i="25"/>
  <c r="J94" i="25"/>
  <c r="J95" i="25"/>
  <c r="J96" i="25"/>
  <c r="M96" i="25"/>
  <c r="J97" i="25"/>
  <c r="M97" i="25"/>
  <c r="J98" i="25"/>
  <c r="J98" i="36" s="1"/>
  <c r="J98" i="39" s="1"/>
  <c r="J99" i="25"/>
  <c r="J99" i="36"/>
  <c r="J99" i="39" s="1"/>
  <c r="J100" i="25"/>
  <c r="J100" i="36" s="1"/>
  <c r="J100" i="39" s="1"/>
  <c r="M100" i="25"/>
  <c r="J101" i="25"/>
  <c r="J101" i="36" s="1"/>
  <c r="J101" i="39" s="1"/>
  <c r="J102" i="25"/>
  <c r="J103" i="25"/>
  <c r="M103" i="25"/>
  <c r="J6" i="47"/>
  <c r="M6" i="47"/>
  <c r="H29" i="47"/>
  <c r="D17" i="28" s="1"/>
  <c r="J7" i="47"/>
  <c r="J8" i="47"/>
  <c r="G31" i="47"/>
  <c r="F15" i="46" s="1"/>
  <c r="M8" i="47"/>
  <c r="H31" i="47"/>
  <c r="J9" i="47"/>
  <c r="M9" i="47"/>
  <c r="H32" i="47"/>
  <c r="G16" i="46" s="1"/>
  <c r="J10" i="47"/>
  <c r="M10" i="47"/>
  <c r="J11" i="47"/>
  <c r="J12" i="47"/>
  <c r="G35" i="47"/>
  <c r="J35" i="47" s="1"/>
  <c r="J15" i="46"/>
  <c r="J13" i="47"/>
  <c r="J14" i="47"/>
  <c r="J15" i="47"/>
  <c r="J16" i="47"/>
  <c r="J17" i="47"/>
  <c r="J18" i="47"/>
  <c r="J19" i="47"/>
  <c r="J20" i="47"/>
  <c r="J21" i="47"/>
  <c r="J22" i="47"/>
  <c r="J23" i="47"/>
  <c r="J5" i="47"/>
  <c r="M5" i="47"/>
  <c r="J4" i="47"/>
  <c r="J8" i="42" s="1"/>
  <c r="G36" i="47"/>
  <c r="K16" i="28" s="1"/>
  <c r="H33" i="47"/>
  <c r="M35" i="44"/>
  <c r="J26" i="43"/>
  <c r="I26" i="43"/>
  <c r="H26" i="43"/>
  <c r="G26" i="43"/>
  <c r="F26" i="43"/>
  <c r="E26" i="43"/>
  <c r="D26" i="43"/>
  <c r="C26" i="43"/>
  <c r="B26" i="43"/>
  <c r="M21" i="42"/>
  <c r="J254" i="39"/>
  <c r="J6" i="42"/>
  <c r="Q4" i="39"/>
  <c r="M248" i="39"/>
  <c r="L251" i="39"/>
  <c r="O251" i="39" s="1"/>
  <c r="M242" i="39"/>
  <c r="O242" i="39" s="1"/>
  <c r="G59" i="36"/>
  <c r="P100" i="36"/>
  <c r="S100" i="36" s="1"/>
  <c r="H59" i="36"/>
  <c r="H59" i="39" s="1"/>
  <c r="I83" i="36"/>
  <c r="N83" i="36" s="1"/>
  <c r="N83" i="39" s="1"/>
  <c r="Q69" i="36"/>
  <c r="Q69" i="39"/>
  <c r="P65" i="36"/>
  <c r="Q41" i="36"/>
  <c r="Q41" i="39" s="1"/>
  <c r="Q88" i="36"/>
  <c r="Q88" i="39" s="1"/>
  <c r="H105" i="36"/>
  <c r="F91" i="36"/>
  <c r="F41" i="36"/>
  <c r="F118" i="39"/>
  <c r="H55" i="36"/>
  <c r="H55" i="39" s="1"/>
  <c r="H41" i="36"/>
  <c r="P41" i="36"/>
  <c r="P41" i="39"/>
  <c r="I41" i="36"/>
  <c r="G41" i="36"/>
  <c r="L41" i="36" s="1"/>
  <c r="L41" i="39" s="1"/>
  <c r="H84" i="36"/>
  <c r="H84" i="39"/>
  <c r="H33" i="36"/>
  <c r="H33" i="39"/>
  <c r="G28" i="36"/>
  <c r="L28" i="36"/>
  <c r="L28" i="39" s="1"/>
  <c r="P93" i="36"/>
  <c r="S93" i="36" s="1"/>
  <c r="I49" i="36"/>
  <c r="H49" i="36"/>
  <c r="M49" i="36"/>
  <c r="M49" i="39" s="1"/>
  <c r="H126" i="36"/>
  <c r="M126" i="36" s="1"/>
  <c r="M126" i="39" s="1"/>
  <c r="E126" i="36"/>
  <c r="U126" i="36"/>
  <c r="F49" i="36"/>
  <c r="F49" i="39"/>
  <c r="I23" i="36"/>
  <c r="N23" i="36"/>
  <c r="N23" i="39" s="1"/>
  <c r="Q5" i="36"/>
  <c r="Q5" i="39" s="1"/>
  <c r="E5" i="36"/>
  <c r="I9" i="36"/>
  <c r="H111" i="38"/>
  <c r="G107" i="38"/>
  <c r="B23" i="34"/>
  <c r="H112" i="38"/>
  <c r="G24" i="34"/>
  <c r="G17" i="43" s="1"/>
  <c r="G111" i="38"/>
  <c r="F23" i="34" s="1"/>
  <c r="F42" i="44" s="1"/>
  <c r="G114" i="38"/>
  <c r="I23" i="34"/>
  <c r="H107" i="38"/>
  <c r="B24" i="34"/>
  <c r="H113" i="38"/>
  <c r="H24" i="34"/>
  <c r="H114" i="38"/>
  <c r="I24" i="34"/>
  <c r="G112" i="38"/>
  <c r="G113" i="38"/>
  <c r="H23" i="34" s="1"/>
  <c r="H110" i="38"/>
  <c r="J110" i="38" s="1"/>
  <c r="G111" i="25"/>
  <c r="F18" i="28" s="1"/>
  <c r="J114" i="36"/>
  <c r="J114" i="39" s="1"/>
  <c r="M102" i="25"/>
  <c r="M98" i="25"/>
  <c r="M101" i="38"/>
  <c r="M12" i="47"/>
  <c r="M11" i="47"/>
  <c r="M7" i="47"/>
  <c r="H30" i="47"/>
  <c r="P62" i="36"/>
  <c r="P62" i="39"/>
  <c r="S62" i="39" s="1"/>
  <c r="E41" i="36"/>
  <c r="U41" i="36" s="1"/>
  <c r="S252" i="39"/>
  <c r="T252" i="39"/>
  <c r="J241" i="39"/>
  <c r="L250" i="39"/>
  <c r="T250" i="39"/>
  <c r="J242" i="39"/>
  <c r="E187" i="39"/>
  <c r="G110" i="25"/>
  <c r="J110" i="25"/>
  <c r="G112" i="25"/>
  <c r="G114" i="25"/>
  <c r="I18" i="28" s="1"/>
  <c r="G34" i="47"/>
  <c r="I16" i="28" s="1"/>
  <c r="I21" i="28" s="1"/>
  <c r="I16" i="41" s="1"/>
  <c r="G33" i="47"/>
  <c r="H15" i="46" s="1"/>
  <c r="G32" i="47"/>
  <c r="G16" i="28" s="1"/>
  <c r="G30" i="47"/>
  <c r="E15" i="46" s="1"/>
  <c r="G28" i="47"/>
  <c r="M4" i="47"/>
  <c r="H34" i="47"/>
  <c r="H27" i="47"/>
  <c r="H36" i="47"/>
  <c r="K16" i="46" s="1"/>
  <c r="J236" i="39"/>
  <c r="I76" i="36"/>
  <c r="P99" i="36"/>
  <c r="T99" i="36" s="1"/>
  <c r="I36" i="36"/>
  <c r="P5" i="36"/>
  <c r="T5" i="36"/>
  <c r="E130" i="36"/>
  <c r="U130" i="36"/>
  <c r="J108" i="36"/>
  <c r="J108" i="39"/>
  <c r="E33" i="36"/>
  <c r="U33" i="36"/>
  <c r="E67" i="36"/>
  <c r="E67" i="39"/>
  <c r="U67" i="39" s="1"/>
  <c r="G67" i="36"/>
  <c r="L67" i="36" s="1"/>
  <c r="L67" i="39" s="1"/>
  <c r="J88" i="36"/>
  <c r="J88" i="39"/>
  <c r="Q196" i="39"/>
  <c r="Q236" i="39"/>
  <c r="P236" i="39"/>
  <c r="S236" i="39"/>
  <c r="G87" i="36"/>
  <c r="L87" i="36"/>
  <c r="L87" i="39" s="1"/>
  <c r="I22" i="36"/>
  <c r="N22" i="36" s="1"/>
  <c r="N22" i="39" s="1"/>
  <c r="E16" i="36"/>
  <c r="U16" i="36"/>
  <c r="Q13" i="36"/>
  <c r="Q13" i="39"/>
  <c r="G13" i="36"/>
  <c r="Q138" i="36"/>
  <c r="Q138" i="39" s="1"/>
  <c r="I131" i="36"/>
  <c r="N131" i="36" s="1"/>
  <c r="N131" i="39" s="1"/>
  <c r="H29" i="36"/>
  <c r="H29" i="39"/>
  <c r="Q29" i="36"/>
  <c r="Q29" i="39"/>
  <c r="P92" i="36"/>
  <c r="Q92" i="36"/>
  <c r="Q92" i="39" s="1"/>
  <c r="J147" i="39"/>
  <c r="J81" i="36"/>
  <c r="J81" i="39"/>
  <c r="E81" i="36"/>
  <c r="U81" i="36"/>
  <c r="G81" i="36"/>
  <c r="L81" i="36"/>
  <c r="L81" i="39" s="1"/>
  <c r="H81" i="36"/>
  <c r="F81" i="36"/>
  <c r="K81" i="36"/>
  <c r="K81" i="39" s="1"/>
  <c r="E71" i="36"/>
  <c r="E71" i="39" s="1"/>
  <c r="U71" i="39" s="1"/>
  <c r="I71" i="36"/>
  <c r="H67" i="36"/>
  <c r="M67" i="36" s="1"/>
  <c r="M67" i="39" s="1"/>
  <c r="Q67" i="36"/>
  <c r="Q67" i="39"/>
  <c r="F58" i="36"/>
  <c r="P55" i="36"/>
  <c r="T55" i="36" s="1"/>
  <c r="G55" i="36"/>
  <c r="G55" i="39" s="1"/>
  <c r="F112" i="36"/>
  <c r="G108" i="36"/>
  <c r="Q108" i="36"/>
  <c r="Q108" i="39" s="1"/>
  <c r="P108" i="36"/>
  <c r="T108" i="36" s="1"/>
  <c r="J63" i="36"/>
  <c r="J63" i="39" s="1"/>
  <c r="H63" i="36"/>
  <c r="H63" i="39" s="1"/>
  <c r="J119" i="36"/>
  <c r="J119" i="39" s="1"/>
  <c r="Q100" i="36"/>
  <c r="Q100" i="39" s="1"/>
  <c r="F100" i="36"/>
  <c r="F100" i="39" s="1"/>
  <c r="F65" i="36"/>
  <c r="K65" i="36" s="1"/>
  <c r="K65" i="39" s="1"/>
  <c r="G27" i="47"/>
  <c r="B16" i="28"/>
  <c r="G29" i="47"/>
  <c r="D16" i="28"/>
  <c r="H185" i="39"/>
  <c r="M185" i="39" s="1"/>
  <c r="E222" i="39"/>
  <c r="H222" i="39"/>
  <c r="M222" i="39" s="1"/>
  <c r="E232" i="39"/>
  <c r="E85" i="36"/>
  <c r="E85" i="39"/>
  <c r="U85" i="39" s="1"/>
  <c r="G85" i="36"/>
  <c r="G85" i="39" s="1"/>
  <c r="F85" i="36"/>
  <c r="K85" i="36" s="1"/>
  <c r="K85" i="39" s="1"/>
  <c r="P85" i="36"/>
  <c r="F138" i="36"/>
  <c r="F138" i="39" s="1"/>
  <c r="F128" i="36"/>
  <c r="F128" i="39" s="1"/>
  <c r="H107" i="36"/>
  <c r="M107" i="36" s="1"/>
  <c r="Q107" i="36"/>
  <c r="Q107" i="39" s="1"/>
  <c r="E107" i="36"/>
  <c r="P107" i="36"/>
  <c r="T107" i="36"/>
  <c r="I107" i="36"/>
  <c r="N107" i="36"/>
  <c r="N107" i="39" s="1"/>
  <c r="G107" i="36"/>
  <c r="J107" i="36"/>
  <c r="J107" i="39"/>
  <c r="I34" i="36"/>
  <c r="N34" i="36"/>
  <c r="N34" i="39" s="1"/>
  <c r="Q34" i="36"/>
  <c r="Q34" i="39" s="1"/>
  <c r="F34" i="36"/>
  <c r="F34" i="39" s="1"/>
  <c r="G34" i="36"/>
  <c r="G34" i="39" s="1"/>
  <c r="G104" i="36"/>
  <c r="G104" i="39" s="1"/>
  <c r="L104" i="39"/>
  <c r="I104" i="36"/>
  <c r="I104" i="39"/>
  <c r="H104" i="36"/>
  <c r="P104" i="36"/>
  <c r="F104" i="36"/>
  <c r="K104" i="36"/>
  <c r="K104" i="39" s="1"/>
  <c r="H100" i="36"/>
  <c r="M100" i="36" s="1"/>
  <c r="M100" i="39" s="1"/>
  <c r="I100" i="36"/>
  <c r="N100" i="36"/>
  <c r="N100" i="39" s="1"/>
  <c r="E100" i="36"/>
  <c r="E100" i="39" s="1"/>
  <c r="U100" i="39" s="1"/>
  <c r="G100" i="36"/>
  <c r="G100" i="39"/>
  <c r="E82" i="36"/>
  <c r="E82" i="39"/>
  <c r="U82" i="39" s="1"/>
  <c r="G82" i="36"/>
  <c r="L82" i="36" s="1"/>
  <c r="L82" i="39" s="1"/>
  <c r="I82" i="36"/>
  <c r="P82" i="36"/>
  <c r="P82" i="39" s="1"/>
  <c r="T82" i="39" s="1"/>
  <c r="Q82" i="36"/>
  <c r="Q82" i="39"/>
  <c r="F82" i="36"/>
  <c r="H82" i="36"/>
  <c r="P9" i="36"/>
  <c r="S9" i="36"/>
  <c r="E9" i="36"/>
  <c r="U9" i="36"/>
  <c r="Q9" i="36"/>
  <c r="Q9" i="39"/>
  <c r="F84" i="36"/>
  <c r="E84" i="36"/>
  <c r="E84" i="39" s="1"/>
  <c r="U84" i="39" s="1"/>
  <c r="Q84" i="36"/>
  <c r="Q84" i="39"/>
  <c r="I84" i="36"/>
  <c r="E60" i="36"/>
  <c r="H60" i="36"/>
  <c r="P60" i="36"/>
  <c r="P60" i="39" s="1"/>
  <c r="E38" i="36"/>
  <c r="E38" i="39" s="1"/>
  <c r="U38" i="39" s="1"/>
  <c r="I18" i="36"/>
  <c r="I18" i="39"/>
  <c r="F66" i="36"/>
  <c r="K66" i="36"/>
  <c r="K66" i="39" s="1"/>
  <c r="H66" i="36"/>
  <c r="P119" i="36"/>
  <c r="T119" i="36"/>
  <c r="H119" i="36"/>
  <c r="M119" i="36"/>
  <c r="M119" i="39" s="1"/>
  <c r="I119" i="36"/>
  <c r="I119" i="39" s="1"/>
  <c r="G23" i="36"/>
  <c r="L23" i="36" s="1"/>
  <c r="M245" i="39"/>
  <c r="L244" i="39"/>
  <c r="N246" i="39"/>
  <c r="S248" i="39"/>
  <c r="T248" i="39"/>
  <c r="S246" i="39"/>
  <c r="T246" i="39"/>
  <c r="S244" i="39"/>
  <c r="T244" i="39"/>
  <c r="S242" i="39"/>
  <c r="T242" i="39"/>
  <c r="S240" i="39"/>
  <c r="T240" i="39"/>
  <c r="S239" i="39"/>
  <c r="T239" i="39"/>
  <c r="Q128" i="36"/>
  <c r="Q128" i="39" s="1"/>
  <c r="H48" i="36"/>
  <c r="M48" i="36" s="1"/>
  <c r="M48" i="39" s="1"/>
  <c r="Q191" i="39"/>
  <c r="Q63" i="36"/>
  <c r="Q63" i="39" s="1"/>
  <c r="E63" i="36"/>
  <c r="E63" i="39" s="1"/>
  <c r="U63" i="39" s="1"/>
  <c r="G63" i="36"/>
  <c r="L63" i="36"/>
  <c r="L63" i="39" s="1"/>
  <c r="J95" i="36"/>
  <c r="J95" i="39" s="1"/>
  <c r="I95" i="36"/>
  <c r="F48" i="36"/>
  <c r="I48" i="36"/>
  <c r="N48" i="36" s="1"/>
  <c r="N48" i="39" s="1"/>
  <c r="E96" i="36"/>
  <c r="E96" i="39"/>
  <c r="U96" i="39" s="1"/>
  <c r="E93" i="36"/>
  <c r="F87" i="36"/>
  <c r="I87" i="36"/>
  <c r="I87" i="39" s="1"/>
  <c r="Q87" i="36"/>
  <c r="Q87" i="39" s="1"/>
  <c r="P76" i="36"/>
  <c r="E76" i="36"/>
  <c r="U76" i="36"/>
  <c r="Q76" i="36"/>
  <c r="Q76" i="39"/>
  <c r="G61" i="36"/>
  <c r="L61" i="36"/>
  <c r="L61" i="39" s="1"/>
  <c r="F99" i="36"/>
  <c r="E99" i="36"/>
  <c r="E99" i="39"/>
  <c r="U99" i="39" s="1"/>
  <c r="Q99" i="36"/>
  <c r="Q99" i="39" s="1"/>
  <c r="Q95" i="36"/>
  <c r="Q95" i="39" s="1"/>
  <c r="Q89" i="36"/>
  <c r="Q89" i="39" s="1"/>
  <c r="J83" i="36"/>
  <c r="J83" i="39" s="1"/>
  <c r="Q83" i="36"/>
  <c r="Q83" i="39" s="1"/>
  <c r="F83" i="36"/>
  <c r="K83" i="36" s="1"/>
  <c r="K83" i="39" s="1"/>
  <c r="G83" i="36"/>
  <c r="L83" i="36"/>
  <c r="L83" i="39" s="1"/>
  <c r="G71" i="36"/>
  <c r="L71" i="36" s="1"/>
  <c r="H71" i="36"/>
  <c r="J67" i="36"/>
  <c r="J67" i="39"/>
  <c r="I67" i="36"/>
  <c r="I67" i="39"/>
  <c r="E48" i="36"/>
  <c r="E48" i="39"/>
  <c r="U48" i="39" s="1"/>
  <c r="J48" i="36"/>
  <c r="J48" i="39" s="1"/>
  <c r="P67" i="36"/>
  <c r="F71" i="36"/>
  <c r="F71" i="39"/>
  <c r="Q71" i="36"/>
  <c r="Q71" i="39"/>
  <c r="I92" i="36"/>
  <c r="E87" i="36"/>
  <c r="U87" i="36" s="1"/>
  <c r="J89" i="36"/>
  <c r="J89" i="39" s="1"/>
  <c r="I99" i="36"/>
  <c r="N99" i="36" s="1"/>
  <c r="N99" i="39" s="1"/>
  <c r="H76" i="36"/>
  <c r="Q48" i="36"/>
  <c r="Q48" i="39" s="1"/>
  <c r="F95" i="36"/>
  <c r="H83" i="36"/>
  <c r="H83" i="39"/>
  <c r="E42" i="36"/>
  <c r="E13" i="36"/>
  <c r="H13" i="36"/>
  <c r="F13" i="36"/>
  <c r="K13" i="36" s="1"/>
  <c r="K13" i="39" s="1"/>
  <c r="I13" i="36"/>
  <c r="I13" i="39"/>
  <c r="P13" i="36"/>
  <c r="J138" i="36"/>
  <c r="J138" i="39" s="1"/>
  <c r="F134" i="36"/>
  <c r="F134" i="39" s="1"/>
  <c r="G134" i="36"/>
  <c r="L134" i="36" s="1"/>
  <c r="L134" i="39" s="1"/>
  <c r="J130" i="36"/>
  <c r="J130" i="39"/>
  <c r="P130" i="36"/>
  <c r="S130" i="36"/>
  <c r="J123" i="36"/>
  <c r="J123" i="39"/>
  <c r="I123" i="36"/>
  <c r="N123" i="36"/>
  <c r="P123" i="36"/>
  <c r="G116" i="36"/>
  <c r="L116" i="36" s="1"/>
  <c r="L116" i="39" s="1"/>
  <c r="G48" i="36"/>
  <c r="G48" i="39"/>
  <c r="J96" i="36"/>
  <c r="J96" i="39"/>
  <c r="P87" i="36"/>
  <c r="S87" i="36"/>
  <c r="G76" i="36"/>
  <c r="G44" i="36"/>
  <c r="G44" i="39" s="1"/>
  <c r="P48" i="36"/>
  <c r="P48" i="39" s="1"/>
  <c r="S48" i="39" s="1"/>
  <c r="F67" i="36"/>
  <c r="F67" i="39"/>
  <c r="P71" i="36"/>
  <c r="J71" i="36"/>
  <c r="J71" i="39" s="1"/>
  <c r="P44" i="36"/>
  <c r="S44" i="36" s="1"/>
  <c r="H87" i="36"/>
  <c r="H87" i="39" s="1"/>
  <c r="G99" i="36"/>
  <c r="F76" i="36"/>
  <c r="Q93" i="36"/>
  <c r="Q93" i="39" s="1"/>
  <c r="P83" i="36"/>
  <c r="S83" i="36" s="1"/>
  <c r="E95" i="36"/>
  <c r="G32" i="36"/>
  <c r="L32" i="36"/>
  <c r="L32" i="39" s="1"/>
  <c r="P29" i="36"/>
  <c r="S29" i="36" s="1"/>
  <c r="I29" i="36"/>
  <c r="N29" i="36" s="1"/>
  <c r="H23" i="36"/>
  <c r="H23" i="39" s="1"/>
  <c r="F23" i="36"/>
  <c r="F23" i="39" s="1"/>
  <c r="P23" i="36"/>
  <c r="T23" i="36" s="1"/>
  <c r="F20" i="36"/>
  <c r="F20" i="39" s="1"/>
  <c r="H20" i="36"/>
  <c r="G20" i="36"/>
  <c r="G20" i="39"/>
  <c r="Q16" i="36"/>
  <c r="Q16" i="39"/>
  <c r="F16" i="36"/>
  <c r="F16" i="39"/>
  <c r="P16" i="36"/>
  <c r="G16" i="36"/>
  <c r="L16" i="36" s="1"/>
  <c r="L16" i="39" s="1"/>
  <c r="H16" i="36"/>
  <c r="F9" i="36"/>
  <c r="F9" i="39" s="1"/>
  <c r="G9" i="36"/>
  <c r="J126" i="36"/>
  <c r="J126" i="39"/>
  <c r="Q226" i="39"/>
  <c r="F226" i="39"/>
  <c r="K226" i="39" s="1"/>
  <c r="Q36" i="36"/>
  <c r="Q36" i="39" s="1"/>
  <c r="G36" i="36"/>
  <c r="I80" i="36"/>
  <c r="I80" i="39"/>
  <c r="E80" i="36"/>
  <c r="Q80" i="36"/>
  <c r="Q80" i="39" s="1"/>
  <c r="H80" i="36"/>
  <c r="H80" i="39" s="1"/>
  <c r="P80" i="36"/>
  <c r="G80" i="36"/>
  <c r="G80" i="39"/>
  <c r="H216" i="39"/>
  <c r="M216" i="39" s="1"/>
  <c r="P191" i="39"/>
  <c r="P187" i="39"/>
  <c r="T187" i="39" s="1"/>
  <c r="J56" i="36"/>
  <c r="J56" i="39" s="1"/>
  <c r="I56" i="36"/>
  <c r="N56" i="36" s="1"/>
  <c r="N56" i="39" s="1"/>
  <c r="H56" i="36"/>
  <c r="H56" i="39"/>
  <c r="F56" i="36"/>
  <c r="G56" i="36"/>
  <c r="E56" i="36"/>
  <c r="Q56" i="36"/>
  <c r="Q56" i="39" s="1"/>
  <c r="E118" i="36"/>
  <c r="H118" i="36"/>
  <c r="H118" i="39"/>
  <c r="P118" i="36"/>
  <c r="T118" i="36"/>
  <c r="G118" i="36"/>
  <c r="G118" i="39"/>
  <c r="I118" i="36"/>
  <c r="Q118" i="36"/>
  <c r="Q118" i="39" s="1"/>
  <c r="J118" i="36"/>
  <c r="J118" i="39" s="1"/>
  <c r="F74" i="36"/>
  <c r="F74" i="39" s="1"/>
  <c r="J59" i="36"/>
  <c r="J59" i="39" s="1"/>
  <c r="I59" i="36"/>
  <c r="I59" i="39" s="1"/>
  <c r="P59" i="36"/>
  <c r="T59" i="36" s="1"/>
  <c r="F59" i="36"/>
  <c r="E59" i="36"/>
  <c r="U59" i="36"/>
  <c r="Q59" i="36"/>
  <c r="Q59" i="39"/>
  <c r="P54" i="36"/>
  <c r="T54" i="36"/>
  <c r="G155" i="39"/>
  <c r="L155" i="39" s="1"/>
  <c r="J14" i="36"/>
  <c r="J14" i="39"/>
  <c r="G14" i="36"/>
  <c r="L14" i="39"/>
  <c r="Q7" i="36"/>
  <c r="Q7" i="39"/>
  <c r="H7" i="36"/>
  <c r="H7" i="39"/>
  <c r="G4" i="36"/>
  <c r="H135" i="36"/>
  <c r="H135" i="39" s="1"/>
  <c r="H131" i="36"/>
  <c r="H131" i="39" s="1"/>
  <c r="J131" i="36"/>
  <c r="J131" i="39" s="1"/>
  <c r="J77" i="36"/>
  <c r="J77" i="39" s="1"/>
  <c r="Q77" i="36"/>
  <c r="Q77" i="39" s="1"/>
  <c r="I77" i="36"/>
  <c r="I77" i="39" s="1"/>
  <c r="F77" i="36"/>
  <c r="K77" i="36" s="1"/>
  <c r="K77" i="39" s="1"/>
  <c r="P77" i="36"/>
  <c r="S77" i="36"/>
  <c r="G77" i="36"/>
  <c r="L77" i="36"/>
  <c r="L77" i="39" s="1"/>
  <c r="E77" i="36"/>
  <c r="U77" i="36" s="1"/>
  <c r="H77" i="36"/>
  <c r="H62" i="36"/>
  <c r="H62" i="39"/>
  <c r="G62" i="36"/>
  <c r="I62" i="36"/>
  <c r="E62" i="36"/>
  <c r="E62" i="39"/>
  <c r="U62" i="39" s="1"/>
  <c r="Q62" i="36"/>
  <c r="Q62" i="39" s="1"/>
  <c r="F62" i="36"/>
  <c r="P127" i="36"/>
  <c r="S127" i="36"/>
  <c r="J127" i="36"/>
  <c r="J127" i="39"/>
  <c r="Q127" i="36"/>
  <c r="Q127" i="39"/>
  <c r="F127" i="36"/>
  <c r="F127" i="39"/>
  <c r="E127" i="36"/>
  <c r="E127" i="39"/>
  <c r="U127" i="39" s="1"/>
  <c r="I127" i="36"/>
  <c r="N127" i="36" s="1"/>
  <c r="N127" i="39" s="1"/>
  <c r="F101" i="36"/>
  <c r="K101" i="36"/>
  <c r="K101" i="39" s="1"/>
  <c r="Q101" i="36"/>
  <c r="Q101" i="39" s="1"/>
  <c r="P97" i="36"/>
  <c r="T97" i="36" s="1"/>
  <c r="F97" i="36"/>
  <c r="K97" i="36" s="1"/>
  <c r="K97" i="39" s="1"/>
  <c r="E97" i="36"/>
  <c r="E97" i="39"/>
  <c r="U97" i="39" s="1"/>
  <c r="G97" i="36"/>
  <c r="L97" i="36" s="1"/>
  <c r="L97" i="39" s="1"/>
  <c r="H70" i="36"/>
  <c r="H70" i="39"/>
  <c r="P70" i="36"/>
  <c r="Q70" i="36"/>
  <c r="Q70" i="39" s="1"/>
  <c r="E70" i="36"/>
  <c r="F70" i="36"/>
  <c r="K70" i="36"/>
  <c r="K70" i="39" s="1"/>
  <c r="I70" i="36"/>
  <c r="N70" i="36" s="1"/>
  <c r="N70" i="39" s="1"/>
  <c r="G70" i="36"/>
  <c r="G70" i="39"/>
  <c r="I97" i="36"/>
  <c r="I97" i="39"/>
  <c r="G127" i="36"/>
  <c r="L127" i="36" s="1"/>
  <c r="G127" i="39"/>
  <c r="H145" i="39"/>
  <c r="M145" i="39" s="1"/>
  <c r="J189" i="39"/>
  <c r="E141" i="39"/>
  <c r="H97" i="36"/>
  <c r="M97" i="36"/>
  <c r="M97" i="39" s="1"/>
  <c r="Q97" i="36"/>
  <c r="Q97" i="39" s="1"/>
  <c r="H141" i="39"/>
  <c r="M141" i="39" s="1"/>
  <c r="H127" i="36"/>
  <c r="M127" i="36" s="1"/>
  <c r="M127" i="39" s="1"/>
  <c r="J26" i="36"/>
  <c r="J26" i="39"/>
  <c r="Q26" i="36"/>
  <c r="Q26" i="39"/>
  <c r="H26" i="36"/>
  <c r="G26" i="36"/>
  <c r="G26" i="39" s="1"/>
  <c r="E26" i="36"/>
  <c r="U26" i="36" s="1"/>
  <c r="P26" i="36"/>
  <c r="T26" i="36" s="1"/>
  <c r="F26" i="36"/>
  <c r="Q110" i="36"/>
  <c r="Q110" i="39"/>
  <c r="P110" i="36"/>
  <c r="P110" i="39"/>
  <c r="T110" i="39" s="1"/>
  <c r="G73" i="36"/>
  <c r="Q73" i="36"/>
  <c r="Q73" i="39"/>
  <c r="I73" i="36"/>
  <c r="N73" i="36"/>
  <c r="N73" i="39" s="1"/>
  <c r="I12" i="36"/>
  <c r="I12" i="39" s="1"/>
  <c r="P12" i="36"/>
  <c r="P12" i="39" s="1"/>
  <c r="S12" i="39" s="1"/>
  <c r="G12" i="36"/>
  <c r="G12" i="39"/>
  <c r="G78" i="36"/>
  <c r="E37" i="36"/>
  <c r="U37" i="36" s="1"/>
  <c r="I37" i="36"/>
  <c r="I37" i="39" s="1"/>
  <c r="P33" i="36"/>
  <c r="Q33" i="36"/>
  <c r="Q33" i="39"/>
  <c r="F33" i="36"/>
  <c r="K33" i="36"/>
  <c r="K33" i="39" s="1"/>
  <c r="E18" i="36"/>
  <c r="E18" i="39" s="1"/>
  <c r="U18" i="39" s="1"/>
  <c r="F122" i="36"/>
  <c r="Q119" i="36"/>
  <c r="Q119" i="39" s="1"/>
  <c r="G119" i="36"/>
  <c r="G119" i="39" s="1"/>
  <c r="F119" i="36"/>
  <c r="H92" i="36"/>
  <c r="F92" i="36"/>
  <c r="F92" i="39" s="1"/>
  <c r="G92" i="36"/>
  <c r="L92" i="36" s="1"/>
  <c r="L92" i="39" s="1"/>
  <c r="I81" i="36"/>
  <c r="I81" i="39"/>
  <c r="P81" i="36"/>
  <c r="Q81" i="36"/>
  <c r="Q81" i="39" s="1"/>
  <c r="J104" i="36"/>
  <c r="J104" i="39" s="1"/>
  <c r="S247" i="39"/>
  <c r="T247" i="39"/>
  <c r="S243" i="39"/>
  <c r="T243" i="39"/>
  <c r="M253" i="39"/>
  <c r="J253" i="39"/>
  <c r="M252" i="39"/>
  <c r="J252" i="39"/>
  <c r="T249" i="39"/>
  <c r="J245" i="39"/>
  <c r="N245" i="39"/>
  <c r="N244" i="39"/>
  <c r="J244" i="39"/>
  <c r="G149" i="39"/>
  <c r="L149"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J213" i="39"/>
  <c r="G213" i="39"/>
  <c r="L213" i="39" s="1"/>
  <c r="E209" i="39"/>
  <c r="P209" i="39"/>
  <c r="T209" i="39" s="1"/>
  <c r="P205" i="39"/>
  <c r="T205" i="39" s="1"/>
  <c r="J193" i="39"/>
  <c r="F193" i="39"/>
  <c r="K193" i="39" s="1"/>
  <c r="P193" i="39"/>
  <c r="S193" i="39" s="1"/>
  <c r="I193" i="39"/>
  <c r="N193" i="39" s="1"/>
  <c r="G189" i="39"/>
  <c r="L189" i="39" s="1"/>
  <c r="H189" i="39"/>
  <c r="M189" i="39" s="1"/>
  <c r="F189" i="39"/>
  <c r="K189" i="39" s="1"/>
  <c r="P159" i="39"/>
  <c r="E54" i="36"/>
  <c r="E54" i="39"/>
  <c r="U54" i="39" s="1"/>
  <c r="I53" i="36"/>
  <c r="I53" i="39" s="1"/>
  <c r="P53" i="36"/>
  <c r="E53" i="36"/>
  <c r="G53" i="36"/>
  <c r="F53" i="36"/>
  <c r="F53" i="39"/>
  <c r="J53" i="36"/>
  <c r="J53" i="39"/>
  <c r="E45" i="36"/>
  <c r="E45" i="39"/>
  <c r="U45" i="39" s="1"/>
  <c r="E40" i="36"/>
  <c r="U40" i="36" s="1"/>
  <c r="Q32" i="36"/>
  <c r="Q32" i="39" s="1"/>
  <c r="E32" i="36"/>
  <c r="P32" i="36"/>
  <c r="T32" i="36"/>
  <c r="H32" i="36"/>
  <c r="H19" i="36"/>
  <c r="H19" i="39" s="1"/>
  <c r="H15" i="36"/>
  <c r="H15" i="39" s="1"/>
  <c r="Q15" i="36"/>
  <c r="Q15" i="39" s="1"/>
  <c r="I15" i="36"/>
  <c r="I15" i="39" s="1"/>
  <c r="P15" i="36"/>
  <c r="P15" i="39" s="1"/>
  <c r="S15" i="39" s="1"/>
  <c r="E15" i="36"/>
  <c r="U15" i="36"/>
  <c r="F15" i="36"/>
  <c r="I172" i="39"/>
  <c r="N172" i="39" s="1"/>
  <c r="Q23" i="36"/>
  <c r="Q23" i="39" s="1"/>
  <c r="E23" i="36"/>
  <c r="U23" i="36" s="1"/>
  <c r="H134" i="36"/>
  <c r="M134" i="36" s="1"/>
  <c r="M134" i="39" s="1"/>
  <c r="Q134" i="36"/>
  <c r="Q134" i="39"/>
  <c r="J134" i="36"/>
  <c r="J134" i="39"/>
  <c r="P134" i="36"/>
  <c r="T134" i="36"/>
  <c r="E134" i="36"/>
  <c r="E134" i="39"/>
  <c r="U134" i="39" s="1"/>
  <c r="J30" i="36"/>
  <c r="J30" i="39" s="1"/>
  <c r="E30" i="36"/>
  <c r="E30" i="39" s="1"/>
  <c r="U30" i="39" s="1"/>
  <c r="Q30" i="36"/>
  <c r="Q30" i="39"/>
  <c r="H30" i="36"/>
  <c r="H30" i="39"/>
  <c r="G8" i="36"/>
  <c r="H8" i="36"/>
  <c r="H8" i="39" s="1"/>
  <c r="P8" i="36"/>
  <c r="S8" i="36" s="1"/>
  <c r="E120" i="36"/>
  <c r="U120" i="36" s="1"/>
  <c r="H120" i="36"/>
  <c r="H120" i="39" s="1"/>
  <c r="G84" i="36"/>
  <c r="G84" i="39" s="1"/>
  <c r="P84" i="36"/>
  <c r="F234" i="39"/>
  <c r="K234" i="39"/>
  <c r="I215" i="39"/>
  <c r="N215" i="39"/>
  <c r="M250" i="39"/>
  <c r="O250" i="39" s="1"/>
  <c r="J250" i="39"/>
  <c r="Q193" i="39"/>
  <c r="E193" i="39"/>
  <c r="G193" i="39"/>
  <c r="L193" i="39"/>
  <c r="J246" i="39"/>
  <c r="Q189" i="39"/>
  <c r="H193" i="39"/>
  <c r="M193" i="39"/>
  <c r="P189" i="39"/>
  <c r="L240" i="39"/>
  <c r="M249" i="39"/>
  <c r="J249" i="39"/>
  <c r="I182" i="39"/>
  <c r="N182" i="39"/>
  <c r="I189" i="39"/>
  <c r="N189" i="39"/>
  <c r="M247" i="39"/>
  <c r="J247" i="39"/>
  <c r="J243" i="39"/>
  <c r="M243" i="39"/>
  <c r="T253" i="39"/>
  <c r="S253" i="39"/>
  <c r="P180" i="39"/>
  <c r="T180" i="39" s="1"/>
  <c r="G115" i="25"/>
  <c r="J18" i="28"/>
  <c r="J7" i="36"/>
  <c r="J7" i="39"/>
  <c r="M140" i="39"/>
  <c r="F228" i="39"/>
  <c r="K228" i="39" s="1"/>
  <c r="E143" i="39"/>
  <c r="F172" i="39"/>
  <c r="K172" i="39" s="1"/>
  <c r="P172" i="39"/>
  <c r="E168" i="39"/>
  <c r="Q168" i="39"/>
  <c r="G164" i="39"/>
  <c r="L164" i="39" s="1"/>
  <c r="J234" i="39"/>
  <c r="G218" i="39"/>
  <c r="L218" i="39"/>
  <c r="H214" i="39"/>
  <c r="M214" i="39" s="1"/>
  <c r="J210" i="39"/>
  <c r="E198" i="39"/>
  <c r="P186" i="39"/>
  <c r="T186" i="39" s="1"/>
  <c r="H136" i="36"/>
  <c r="H136" i="39"/>
  <c r="F136" i="36"/>
  <c r="F136" i="39"/>
  <c r="P136" i="36"/>
  <c r="P136" i="39"/>
  <c r="S136" i="39" s="1"/>
  <c r="E136" i="36"/>
  <c r="E136" i="39" s="1"/>
  <c r="U136" i="39" s="1"/>
  <c r="Q136" i="36"/>
  <c r="Q136" i="39"/>
  <c r="J136" i="36"/>
  <c r="J136" i="39"/>
  <c r="G136" i="36"/>
  <c r="G136" i="39"/>
  <c r="I136" i="36"/>
  <c r="I136" i="39"/>
  <c r="G114" i="36"/>
  <c r="G114" i="39"/>
  <c r="F114" i="36"/>
  <c r="K114" i="36"/>
  <c r="K114" i="39" s="1"/>
  <c r="H114" i="36"/>
  <c r="H114" i="39" s="1"/>
  <c r="Q114" i="36"/>
  <c r="Q114" i="39" s="1"/>
  <c r="I114" i="36"/>
  <c r="P114" i="36"/>
  <c r="P114" i="39"/>
  <c r="E114" i="36"/>
  <c r="E114" i="39"/>
  <c r="U114" i="39" s="1"/>
  <c r="G110" i="36"/>
  <c r="H110" i="36"/>
  <c r="H110" i="39"/>
  <c r="I110" i="36"/>
  <c r="E110" i="36"/>
  <c r="J110" i="36"/>
  <c r="J110" i="39"/>
  <c r="F110" i="36"/>
  <c r="I78" i="36"/>
  <c r="I78" i="39" s="1"/>
  <c r="Q78" i="36"/>
  <c r="Q78" i="39" s="1"/>
  <c r="E78" i="36"/>
  <c r="U78" i="36" s="1"/>
  <c r="H78" i="36"/>
  <c r="F78" i="36"/>
  <c r="K78" i="36"/>
  <c r="K78" i="39" s="1"/>
  <c r="P78" i="36"/>
  <c r="T78" i="36" s="1"/>
  <c r="I74" i="36"/>
  <c r="I74" i="39" s="1"/>
  <c r="Q74" i="36"/>
  <c r="Q74" i="39" s="1"/>
  <c r="G74" i="36"/>
  <c r="E74" i="36"/>
  <c r="H74" i="36"/>
  <c r="M74" i="36" s="1"/>
  <c r="M74" i="39" s="1"/>
  <c r="P74" i="36"/>
  <c r="Q38" i="36"/>
  <c r="Q38" i="39"/>
  <c r="I38" i="36"/>
  <c r="F38" i="36"/>
  <c r="F38" i="39" s="1"/>
  <c r="P38" i="36"/>
  <c r="P38" i="39" s="1"/>
  <c r="S38" i="39" s="1"/>
  <c r="G30" i="36"/>
  <c r="P30" i="36"/>
  <c r="S30" i="36" s="1"/>
  <c r="P11" i="36"/>
  <c r="G11" i="36"/>
  <c r="E11" i="36"/>
  <c r="E11" i="39" s="1"/>
  <c r="U11" i="39" s="1"/>
  <c r="I11" i="36"/>
  <c r="N11" i="36"/>
  <c r="G88" i="36"/>
  <c r="G88" i="39"/>
  <c r="I88" i="36"/>
  <c r="N88" i="36"/>
  <c r="N88" i="39" s="1"/>
  <c r="H88" i="36"/>
  <c r="M88" i="36" s="1"/>
  <c r="F88" i="36"/>
  <c r="F88" i="39" s="1"/>
  <c r="E88" i="36"/>
  <c r="E88" i="39" s="1"/>
  <c r="U88" i="39" s="1"/>
  <c r="P88" i="36"/>
  <c r="I91" i="36"/>
  <c r="I91" i="39" s="1"/>
  <c r="G91" i="36"/>
  <c r="L91" i="36" s="1"/>
  <c r="L91" i="39" s="1"/>
  <c r="Q91" i="36"/>
  <c r="Q91" i="39"/>
  <c r="E91" i="36"/>
  <c r="E91" i="39"/>
  <c r="U91" i="39" s="1"/>
  <c r="P91" i="36"/>
  <c r="T91" i="36" s="1"/>
  <c r="H91" i="36"/>
  <c r="E66" i="36"/>
  <c r="U66" i="36"/>
  <c r="Q66" i="36"/>
  <c r="Q66" i="39"/>
  <c r="P66" i="36"/>
  <c r="T66" i="36"/>
  <c r="I66" i="36"/>
  <c r="N66" i="36"/>
  <c r="J20" i="36"/>
  <c r="J20" i="39"/>
  <c r="I20" i="36"/>
  <c r="P20" i="36"/>
  <c r="T20" i="36" s="1"/>
  <c r="E20" i="36"/>
  <c r="E20" i="39" s="1"/>
  <c r="U20" i="39" s="1"/>
  <c r="I58" i="36"/>
  <c r="N58" i="36"/>
  <c r="N58" i="39" s="1"/>
  <c r="G58" i="36"/>
  <c r="L58" i="36" s="1"/>
  <c r="L58" i="39" s="1"/>
  <c r="E58" i="36"/>
  <c r="P58" i="36"/>
  <c r="T58" i="36" s="1"/>
  <c r="Q58" i="36"/>
  <c r="Q58" i="39" s="1"/>
  <c r="H16" i="28"/>
  <c r="H21" i="28" s="1"/>
  <c r="H23" i="28" s="1"/>
  <c r="E105" i="39"/>
  <c r="U105" i="39"/>
  <c r="Q209" i="39"/>
  <c r="F209" i="39"/>
  <c r="K209" i="39" s="1"/>
  <c r="F197" i="39"/>
  <c r="K197" i="39" s="1"/>
  <c r="Q201" i="39"/>
  <c r="G197" i="39"/>
  <c r="L197" i="39"/>
  <c r="Q205" i="39"/>
  <c r="F205" i="39"/>
  <c r="K205" i="39" s="1"/>
  <c r="H209" i="39"/>
  <c r="M209" i="39" s="1"/>
  <c r="G209" i="39"/>
  <c r="L209" i="39" s="1"/>
  <c r="E213" i="39"/>
  <c r="I197" i="39"/>
  <c r="N197" i="39" s="1"/>
  <c r="G205" i="39"/>
  <c r="L205" i="39" s="1"/>
  <c r="E205" i="39"/>
  <c r="I209" i="39"/>
  <c r="N209" i="39" s="1"/>
  <c r="Q213" i="39"/>
  <c r="I213" i="39"/>
  <c r="N213" i="39"/>
  <c r="P225" i="39"/>
  <c r="H213" i="39"/>
  <c r="M213" i="39" s="1"/>
  <c r="P197" i="39"/>
  <c r="J197" i="39"/>
  <c r="Q197" i="39"/>
  <c r="E197" i="39"/>
  <c r="J205" i="39"/>
  <c r="H205" i="39"/>
  <c r="M205" i="39" s="1"/>
  <c r="P213" i="39"/>
  <c r="S213" i="39" s="1"/>
  <c r="M118" i="36"/>
  <c r="M118" i="39"/>
  <c r="J220" i="39"/>
  <c r="H220" i="39"/>
  <c r="M220" i="39" s="1"/>
  <c r="E220" i="39"/>
  <c r="I220" i="39"/>
  <c r="N220" i="39"/>
  <c r="G220" i="39"/>
  <c r="L220" i="39"/>
  <c r="O220" i="39" s="1"/>
  <c r="Q220" i="39"/>
  <c r="J216" i="39"/>
  <c r="P216" i="39"/>
  <c r="I216" i="39"/>
  <c r="N216" i="39" s="1"/>
  <c r="F216" i="39"/>
  <c r="K216" i="39" s="1"/>
  <c r="E216" i="39"/>
  <c r="G216" i="39"/>
  <c r="L216" i="39" s="1"/>
  <c r="F212" i="39"/>
  <c r="K212" i="39"/>
  <c r="I212" i="39"/>
  <c r="N212" i="39"/>
  <c r="P204" i="39"/>
  <c r="I45" i="36"/>
  <c r="I45" i="39" s="1"/>
  <c r="Q45" i="36"/>
  <c r="Q45" i="39" s="1"/>
  <c r="H45" i="36"/>
  <c r="P45" i="36"/>
  <c r="G45" i="36"/>
  <c r="F45" i="36"/>
  <c r="F45" i="39"/>
  <c r="J25" i="36"/>
  <c r="J25" i="39"/>
  <c r="Q25" i="36"/>
  <c r="Q25" i="39"/>
  <c r="H25" i="36"/>
  <c r="F25" i="36"/>
  <c r="F25" i="39" s="1"/>
  <c r="P25" i="36"/>
  <c r="I25" i="36"/>
  <c r="E25" i="36"/>
  <c r="G25" i="36"/>
  <c r="L25" i="36" s="1"/>
  <c r="L25" i="39" s="1"/>
  <c r="Q19" i="36"/>
  <c r="Q19" i="39"/>
  <c r="G19" i="36"/>
  <c r="P19" i="36"/>
  <c r="S19" i="36" s="1"/>
  <c r="E19" i="36"/>
  <c r="U19" i="36" s="1"/>
  <c r="I115" i="36"/>
  <c r="F115" i="36"/>
  <c r="K115" i="36"/>
  <c r="K115" i="39" s="1"/>
  <c r="Q115" i="36"/>
  <c r="Q115" i="39" s="1"/>
  <c r="J115" i="36"/>
  <c r="J115" i="39" s="1"/>
  <c r="G115" i="36"/>
  <c r="E115" i="36"/>
  <c r="U115" i="36"/>
  <c r="H115" i="36"/>
  <c r="H115" i="39"/>
  <c r="P115" i="36"/>
  <c r="S115" i="36"/>
  <c r="F111" i="36"/>
  <c r="G111" i="36"/>
  <c r="Q111" i="36"/>
  <c r="Q111" i="39"/>
  <c r="P111" i="36"/>
  <c r="E111" i="36"/>
  <c r="U111" i="36" s="1"/>
  <c r="J111" i="36"/>
  <c r="J111" i="39" s="1"/>
  <c r="E224" i="39"/>
  <c r="J204" i="39"/>
  <c r="I19" i="36"/>
  <c r="N19" i="36" s="1"/>
  <c r="N19" i="39" s="1"/>
  <c r="H111" i="36"/>
  <c r="H111" i="39"/>
  <c r="Q216" i="39"/>
  <c r="E228" i="39"/>
  <c r="G204" i="39"/>
  <c r="L204" i="39" s="1"/>
  <c r="J19" i="36"/>
  <c r="J19" i="39" s="1"/>
  <c r="I111" i="36"/>
  <c r="I111" i="39" s="1"/>
  <c r="P212" i="39"/>
  <c r="T212" i="39" s="1"/>
  <c r="P220" i="39"/>
  <c r="F224" i="39"/>
  <c r="K224" i="39" s="1"/>
  <c r="F19" i="36"/>
  <c r="J45" i="36"/>
  <c r="J45" i="39" s="1"/>
  <c r="F147" i="39"/>
  <c r="K147" i="39" s="1"/>
  <c r="I147" i="39"/>
  <c r="N147" i="39" s="1"/>
  <c r="H158" i="39"/>
  <c r="M158" i="39" s="1"/>
  <c r="G33" i="36"/>
  <c r="L33" i="36" s="1"/>
  <c r="I33" i="36"/>
  <c r="J33" i="36"/>
  <c r="J33" i="39"/>
  <c r="F103" i="36"/>
  <c r="H103" i="36"/>
  <c r="H103" i="39" s="1"/>
  <c r="G103" i="36"/>
  <c r="L103" i="36" s="1"/>
  <c r="L103" i="39" s="1"/>
  <c r="H89" i="36"/>
  <c r="P89" i="36"/>
  <c r="J69" i="36"/>
  <c r="J69" i="39"/>
  <c r="F69" i="36"/>
  <c r="G69" i="36"/>
  <c r="L69" i="36" s="1"/>
  <c r="E69" i="36"/>
  <c r="P69" i="36"/>
  <c r="H69" i="36"/>
  <c r="H69" i="39" s="1"/>
  <c r="G65" i="36"/>
  <c r="Q65" i="36"/>
  <c r="Q65" i="39"/>
  <c r="I65" i="36"/>
  <c r="E65" i="36"/>
  <c r="H58" i="36"/>
  <c r="H58" i="39"/>
  <c r="Q233" i="39"/>
  <c r="I7" i="36"/>
  <c r="I7" i="39" s="1"/>
  <c r="G7" i="36"/>
  <c r="G7" i="39" s="1"/>
  <c r="E7" i="36"/>
  <c r="E7" i="39" s="1"/>
  <c r="U7" i="39" s="1"/>
  <c r="F130" i="36"/>
  <c r="I130" i="36"/>
  <c r="I130" i="39"/>
  <c r="H130" i="36"/>
  <c r="H130" i="39"/>
  <c r="G130" i="36"/>
  <c r="L130" i="36"/>
  <c r="L130" i="39" s="1"/>
  <c r="G123" i="36"/>
  <c r="G123" i="39"/>
  <c r="Q123" i="36"/>
  <c r="Q123" i="39"/>
  <c r="H123" i="36"/>
  <c r="E123" i="36"/>
  <c r="U123" i="36" s="1"/>
  <c r="F123" i="36"/>
  <c r="F108" i="36"/>
  <c r="F108" i="39"/>
  <c r="I108" i="36"/>
  <c r="E108" i="36"/>
  <c r="G106" i="36"/>
  <c r="G106" i="39"/>
  <c r="I227" i="39"/>
  <c r="N227" i="39"/>
  <c r="F227" i="39"/>
  <c r="K227" i="39" s="1"/>
  <c r="H219" i="39"/>
  <c r="M219" i="39" s="1"/>
  <c r="I211" i="39"/>
  <c r="N211" i="39" s="1"/>
  <c r="P211" i="39"/>
  <c r="T211" i="39" s="1"/>
  <c r="H211" i="39"/>
  <c r="M211" i="39" s="1"/>
  <c r="G211" i="39"/>
  <c r="L211" i="39" s="1"/>
  <c r="F211" i="39"/>
  <c r="K211" i="39" s="1"/>
  <c r="F203" i="39"/>
  <c r="K203" i="39" s="1"/>
  <c r="I203" i="39"/>
  <c r="N203" i="39" s="1"/>
  <c r="G203" i="39"/>
  <c r="L203" i="39" s="1"/>
  <c r="H203" i="39"/>
  <c r="M203" i="39" s="1"/>
  <c r="J203" i="39"/>
  <c r="P203" i="39"/>
  <c r="T203" i="39" s="1"/>
  <c r="E139" i="39"/>
  <c r="Q139" i="39"/>
  <c r="I139" i="39"/>
  <c r="H139" i="39"/>
  <c r="M139" i="39" s="1"/>
  <c r="F139" i="39"/>
  <c r="K139" i="39" s="1"/>
  <c r="I230" i="39"/>
  <c r="N230" i="39" s="1"/>
  <c r="E230" i="39"/>
  <c r="E223" i="39"/>
  <c r="I207" i="39"/>
  <c r="N207" i="39" s="1"/>
  <c r="Q211" i="39"/>
  <c r="Q219" i="39"/>
  <c r="E184" i="39"/>
  <c r="J180" i="39"/>
  <c r="E180" i="39"/>
  <c r="G180" i="39"/>
  <c r="L180" i="39" s="1"/>
  <c r="F180" i="39"/>
  <c r="K180" i="39" s="1"/>
  <c r="H176" i="39"/>
  <c r="M176" i="39" s="1"/>
  <c r="J176" i="39"/>
  <c r="G176" i="39"/>
  <c r="L176" i="39" s="1"/>
  <c r="E176" i="39"/>
  <c r="Q176" i="39"/>
  <c r="I176" i="39"/>
  <c r="N176" i="39" s="1"/>
  <c r="F176" i="39"/>
  <c r="K176" i="39" s="1"/>
  <c r="H142" i="39"/>
  <c r="M142" i="39" s="1"/>
  <c r="Q230" i="39"/>
  <c r="I223" i="39"/>
  <c r="N223" i="39" s="1"/>
  <c r="E227" i="39"/>
  <c r="E203" i="39"/>
  <c r="G139" i="39"/>
  <c r="L139" i="39" s="1"/>
  <c r="I168" i="39"/>
  <c r="N168" i="39"/>
  <c r="P168" i="39"/>
  <c r="S168" i="39"/>
  <c r="F164" i="39"/>
  <c r="K164" i="39"/>
  <c r="H164" i="39"/>
  <c r="M164" i="39"/>
  <c r="Q145" i="39"/>
  <c r="G145" i="39"/>
  <c r="L145" i="39" s="1"/>
  <c r="E145" i="39"/>
  <c r="E215" i="39"/>
  <c r="F207" i="39"/>
  <c r="K207" i="39"/>
  <c r="G207" i="39"/>
  <c r="L207" i="39"/>
  <c r="P207" i="39"/>
  <c r="S207" i="39"/>
  <c r="H207" i="39"/>
  <c r="M207" i="39"/>
  <c r="E207" i="39"/>
  <c r="Q200" i="39"/>
  <c r="E200" i="39"/>
  <c r="P151" i="39"/>
  <c r="J151" i="39"/>
  <c r="E151" i="39"/>
  <c r="G151" i="39"/>
  <c r="L151" i="39"/>
  <c r="F151" i="39"/>
  <c r="K151" i="39"/>
  <c r="J230" i="39"/>
  <c r="P230" i="39"/>
  <c r="T230" i="39" s="1"/>
  <c r="P223" i="39"/>
  <c r="Q207" i="39"/>
  <c r="J211" i="39"/>
  <c r="Q203" i="39"/>
  <c r="F219" i="39"/>
  <c r="K219" i="39" s="1"/>
  <c r="F4" i="54"/>
  <c r="G195" i="39"/>
  <c r="L195" i="39"/>
  <c r="Q195" i="39"/>
  <c r="I195" i="39"/>
  <c r="N195" i="39" s="1"/>
  <c r="Q179" i="39"/>
  <c r="G179" i="39"/>
  <c r="L179" i="39" s="1"/>
  <c r="F179" i="39"/>
  <c r="K179" i="39" s="1"/>
  <c r="I179" i="39"/>
  <c r="N179" i="39" s="1"/>
  <c r="P179" i="39"/>
  <c r="J179" i="39"/>
  <c r="G157" i="39"/>
  <c r="L157" i="39" s="1"/>
  <c r="H157" i="39"/>
  <c r="M157" i="39" s="1"/>
  <c r="Q157" i="39"/>
  <c r="E179" i="39"/>
  <c r="E201" i="39"/>
  <c r="P201" i="39"/>
  <c r="H201" i="39"/>
  <c r="M201" i="39" s="1"/>
  <c r="I201" i="39"/>
  <c r="N201" i="39" s="1"/>
  <c r="G201" i="39"/>
  <c r="L201" i="39" s="1"/>
  <c r="F201" i="39"/>
  <c r="K201" i="39" s="1"/>
  <c r="H208" i="39"/>
  <c r="M208" i="39" s="1"/>
  <c r="J183" i="39"/>
  <c r="I183" i="39"/>
  <c r="N183" i="39" s="1"/>
  <c r="P183" i="39"/>
  <c r="T183" i="39" s="1"/>
  <c r="F183" i="39"/>
  <c r="K183" i="39" s="1"/>
  <c r="H183" i="39"/>
  <c r="M183" i="39" s="1"/>
  <c r="G183" i="39"/>
  <c r="L183" i="39" s="1"/>
  <c r="Q183" i="39"/>
  <c r="P161" i="39"/>
  <c r="I161" i="39"/>
  <c r="N161" i="39" s="1"/>
  <c r="G161" i="39"/>
  <c r="L161" i="39" s="1"/>
  <c r="J201" i="39"/>
  <c r="G167" i="39"/>
  <c r="L167" i="39" s="1"/>
  <c r="J167" i="39"/>
  <c r="P167" i="39"/>
  <c r="H167" i="39"/>
  <c r="M167" i="39" s="1"/>
  <c r="G163" i="39"/>
  <c r="L163" i="39" s="1"/>
  <c r="E163" i="39"/>
  <c r="J163" i="39"/>
  <c r="P231" i="39"/>
  <c r="H231" i="39"/>
  <c r="M231" i="39"/>
  <c r="J231" i="39"/>
  <c r="E192" i="39"/>
  <c r="J188" i="39"/>
  <c r="E188" i="39"/>
  <c r="G173" i="39"/>
  <c r="L173" i="39"/>
  <c r="E173" i="39"/>
  <c r="P173" i="39"/>
  <c r="S173" i="39" s="1"/>
  <c r="F173" i="39"/>
  <c r="K173" i="39" s="1"/>
  <c r="Q173" i="39"/>
  <c r="I173" i="39"/>
  <c r="N173" i="39"/>
  <c r="J173" i="39"/>
  <c r="I35" i="36"/>
  <c r="G116" i="25"/>
  <c r="K18" i="28"/>
  <c r="J5" i="36"/>
  <c r="J5" i="39"/>
  <c r="F115" i="39"/>
  <c r="F16" i="46"/>
  <c r="B16" i="46"/>
  <c r="B17" i="28"/>
  <c r="E115" i="39"/>
  <c r="U115" i="39"/>
  <c r="L114" i="36"/>
  <c r="L114" i="39"/>
  <c r="J29" i="47"/>
  <c r="D16" i="46"/>
  <c r="K118" i="36"/>
  <c r="K118" i="39"/>
  <c r="E16" i="28"/>
  <c r="J36" i="47"/>
  <c r="I123" i="39"/>
  <c r="J16" i="28"/>
  <c r="J21" i="28" s="1"/>
  <c r="K17" i="28"/>
  <c r="K15" i="46"/>
  <c r="K17" i="46"/>
  <c r="S119" i="36"/>
  <c r="M110" i="36"/>
  <c r="M110" i="39" s="1"/>
  <c r="E111" i="39"/>
  <c r="U111" i="39" s="1"/>
  <c r="G115" i="39"/>
  <c r="L115" i="36"/>
  <c r="L115" i="39"/>
  <c r="F16" i="28"/>
  <c r="F21" i="28"/>
  <c r="N123" i="39"/>
  <c r="P119" i="39"/>
  <c r="S119" i="39" s="1"/>
  <c r="M120" i="36"/>
  <c r="S112" i="36"/>
  <c r="H108" i="39"/>
  <c r="L118" i="36"/>
  <c r="L118" i="39"/>
  <c r="H107" i="39"/>
  <c r="N104" i="36"/>
  <c r="N104" i="39" s="1"/>
  <c r="G120" i="39"/>
  <c r="L120" i="36"/>
  <c r="L120" i="39" s="1"/>
  <c r="E107" i="39"/>
  <c r="U107" i="39" s="1"/>
  <c r="U107" i="36"/>
  <c r="E119" i="39"/>
  <c r="U119" i="39"/>
  <c r="U119" i="36"/>
  <c r="J28" i="36"/>
  <c r="J28" i="39" s="1"/>
  <c r="J84" i="36"/>
  <c r="J84" i="39" s="1"/>
  <c r="J62" i="36"/>
  <c r="J62" i="39" s="1"/>
  <c r="J58" i="36"/>
  <c r="J58" i="39" s="1"/>
  <c r="J97" i="36"/>
  <c r="J97" i="39" s="1"/>
  <c r="J76" i="36"/>
  <c r="J76" i="39" s="1"/>
  <c r="G238" i="39"/>
  <c r="L238" i="39" s="1"/>
  <c r="J238" i="39"/>
  <c r="F238" i="39"/>
  <c r="K238" i="39" s="1"/>
  <c r="I238" i="39"/>
  <c r="N238" i="39" s="1"/>
  <c r="Q238" i="39"/>
  <c r="P238" i="39"/>
  <c r="S238" i="39" s="1"/>
  <c r="P160" i="39"/>
  <c r="I160" i="39"/>
  <c r="N160" i="39"/>
  <c r="J160" i="39"/>
  <c r="Q160" i="39"/>
  <c r="G160" i="39"/>
  <c r="L160" i="39"/>
  <c r="O160" i="39" s="1"/>
  <c r="H160" i="39"/>
  <c r="M160" i="39" s="1"/>
  <c r="E156" i="39"/>
  <c r="H156" i="39"/>
  <c r="M156" i="39"/>
  <c r="G156" i="39"/>
  <c r="L156" i="39"/>
  <c r="Q156" i="39"/>
  <c r="P156" i="39"/>
  <c r="F156" i="39"/>
  <c r="K156" i="39"/>
  <c r="I156" i="39"/>
  <c r="N156" i="39"/>
  <c r="J152" i="39"/>
  <c r="Q152" i="39"/>
  <c r="H152" i="39"/>
  <c r="M152" i="39"/>
  <c r="E152" i="39"/>
  <c r="J148" i="39"/>
  <c r="E148" i="39"/>
  <c r="F148" i="39"/>
  <c r="K148" i="39" s="1"/>
  <c r="P148" i="39"/>
  <c r="T148" i="39" s="1"/>
  <c r="I148" i="39"/>
  <c r="N148" i="39" s="1"/>
  <c r="Q148" i="39"/>
  <c r="Q144" i="39"/>
  <c r="I144" i="39"/>
  <c r="N144" i="39" s="1"/>
  <c r="G144" i="39"/>
  <c r="L144" i="39" s="1"/>
  <c r="P140" i="39"/>
  <c r="S140" i="39" s="1"/>
  <c r="F140" i="39"/>
  <c r="K140" i="39" s="1"/>
  <c r="E140" i="39"/>
  <c r="G140" i="39"/>
  <c r="L140" i="39" s="1"/>
  <c r="I140" i="39"/>
  <c r="N140" i="39" s="1"/>
  <c r="I152" i="39"/>
  <c r="N152" i="39" s="1"/>
  <c r="G148" i="39"/>
  <c r="L148" i="39" s="1"/>
  <c r="F160" i="39"/>
  <c r="K160" i="39" s="1"/>
  <c r="I167" i="39"/>
  <c r="N167" i="39" s="1"/>
  <c r="Q167" i="39"/>
  <c r="E167" i="39"/>
  <c r="F167" i="39"/>
  <c r="K167" i="39" s="1"/>
  <c r="I163" i="39"/>
  <c r="N163" i="39" s="1"/>
  <c r="P163" i="39"/>
  <c r="S163" i="39" s="1"/>
  <c r="Q163" i="39"/>
  <c r="H163" i="39"/>
  <c r="M163" i="39" s="1"/>
  <c r="G152" i="39"/>
  <c r="L152" i="39" s="1"/>
  <c r="O152" i="39" s="1"/>
  <c r="H148" i="39"/>
  <c r="M148" i="39" s="1"/>
  <c r="E238" i="39"/>
  <c r="H238" i="39"/>
  <c r="M238" i="39" s="1"/>
  <c r="F152" i="39"/>
  <c r="K152" i="39" s="1"/>
  <c r="P228" i="39"/>
  <c r="G228" i="39"/>
  <c r="L228" i="39" s="1"/>
  <c r="Q228" i="39"/>
  <c r="H228" i="39"/>
  <c r="M228" i="39"/>
  <c r="J228" i="39"/>
  <c r="I228" i="39"/>
  <c r="N228" i="39" s="1"/>
  <c r="G224" i="39"/>
  <c r="L224" i="39" s="1"/>
  <c r="P224" i="39"/>
  <c r="S224" i="39" s="1"/>
  <c r="H224" i="39"/>
  <c r="M224" i="39" s="1"/>
  <c r="I224" i="39"/>
  <c r="N224" i="39" s="1"/>
  <c r="Q224" i="39"/>
  <c r="J224" i="39"/>
  <c r="J214" i="39"/>
  <c r="Q214" i="39"/>
  <c r="G214" i="39"/>
  <c r="L214" i="39" s="1"/>
  <c r="I214" i="39"/>
  <c r="N214" i="39" s="1"/>
  <c r="E214" i="39"/>
  <c r="F214" i="39"/>
  <c r="K214" i="39" s="1"/>
  <c r="Q208" i="39"/>
  <c r="J208" i="39"/>
  <c r="F208" i="39"/>
  <c r="K208" i="39" s="1"/>
  <c r="P208" i="39"/>
  <c r="T208" i="39" s="1"/>
  <c r="Q199" i="39"/>
  <c r="P199" i="39"/>
  <c r="S199" i="39" s="1"/>
  <c r="J199" i="39"/>
  <c r="I199" i="39"/>
  <c r="N199" i="39"/>
  <c r="E199" i="39"/>
  <c r="G199" i="39"/>
  <c r="L199" i="39" s="1"/>
  <c r="J195" i="39"/>
  <c r="P195" i="39"/>
  <c r="T195" i="39" s="1"/>
  <c r="F195" i="39"/>
  <c r="K195" i="39" s="1"/>
  <c r="H195" i="39"/>
  <c r="M195" i="39" s="1"/>
  <c r="E195" i="39"/>
  <c r="Q192" i="39"/>
  <c r="P192" i="39"/>
  <c r="T192" i="39" s="1"/>
  <c r="H188" i="39"/>
  <c r="M188" i="39" s="1"/>
  <c r="F184" i="39"/>
  <c r="K184" i="39" s="1"/>
  <c r="P184" i="39"/>
  <c r="J184" i="39"/>
  <c r="G184" i="39"/>
  <c r="L184" i="39" s="1"/>
  <c r="H184" i="39"/>
  <c r="M184" i="39" s="1"/>
  <c r="Q184" i="39"/>
  <c r="I184" i="39"/>
  <c r="N184" i="39" s="1"/>
  <c r="Q181" i="39"/>
  <c r="H181" i="39"/>
  <c r="M181" i="39"/>
  <c r="I181" i="39"/>
  <c r="N181" i="39"/>
  <c r="J181" i="39"/>
  <c r="E181" i="39"/>
  <c r="P181" i="39"/>
  <c r="F181" i="39"/>
  <c r="K181" i="39" s="1"/>
  <c r="G181" i="39"/>
  <c r="L181" i="39" s="1"/>
  <c r="E177" i="39"/>
  <c r="J177" i="39"/>
  <c r="H177" i="39"/>
  <c r="M177" i="39" s="1"/>
  <c r="F177" i="39"/>
  <c r="K177" i="39" s="1"/>
  <c r="P177" i="39"/>
  <c r="T177" i="39" s="1"/>
  <c r="I177" i="39"/>
  <c r="N177" i="39" s="1"/>
  <c r="Q177" i="39"/>
  <c r="P152" i="39"/>
  <c r="Q140" i="39"/>
  <c r="J235" i="39"/>
  <c r="F235" i="39"/>
  <c r="K235" i="39" s="1"/>
  <c r="I235" i="39"/>
  <c r="N235" i="39" s="1"/>
  <c r="E235" i="39"/>
  <c r="Q235" i="39"/>
  <c r="H235" i="39"/>
  <c r="M235" i="39" s="1"/>
  <c r="F231" i="39"/>
  <c r="K231" i="39" s="1"/>
  <c r="Q231" i="39"/>
  <c r="G231" i="39"/>
  <c r="L231" i="39"/>
  <c r="E231" i="39"/>
  <c r="J239" i="39"/>
  <c r="J150" i="39"/>
  <c r="H44" i="36"/>
  <c r="J44" i="36"/>
  <c r="J44" i="39"/>
  <c r="F44" i="36"/>
  <c r="F44" i="39"/>
  <c r="G95" i="36"/>
  <c r="G95" i="39"/>
  <c r="P95" i="36"/>
  <c r="P153" i="39"/>
  <c r="T153" i="39" s="1"/>
  <c r="Q153" i="39"/>
  <c r="E153" i="39"/>
  <c r="I153" i="39"/>
  <c r="N153" i="39" s="1"/>
  <c r="G153" i="39"/>
  <c r="L153" i="39" s="1"/>
  <c r="H153" i="39"/>
  <c r="M153" i="39" s="1"/>
  <c r="J141" i="39"/>
  <c r="F141" i="39"/>
  <c r="K141" i="39"/>
  <c r="J29" i="36"/>
  <c r="J29" i="39"/>
  <c r="G29" i="36"/>
  <c r="G29" i="39"/>
  <c r="E29" i="36"/>
  <c r="E29" i="39"/>
  <c r="U29" i="39" s="1"/>
  <c r="F29" i="36"/>
  <c r="J15" i="36"/>
  <c r="J15" i="39"/>
  <c r="G15" i="36"/>
  <c r="G15" i="39"/>
  <c r="I116" i="36"/>
  <c r="I116" i="39"/>
  <c r="P116" i="36"/>
  <c r="E112" i="36"/>
  <c r="E112" i="39" s="1"/>
  <c r="U112" i="39" s="1"/>
  <c r="G112" i="36"/>
  <c r="L112" i="36"/>
  <c r="L112" i="39" s="1"/>
  <c r="Q112" i="36"/>
  <c r="Q112" i="39" s="1"/>
  <c r="I112" i="36"/>
  <c r="N112" i="36" s="1"/>
  <c r="J112" i="36"/>
  <c r="J112" i="39" s="1"/>
  <c r="P73" i="36"/>
  <c r="T73" i="36" s="1"/>
  <c r="H73" i="36"/>
  <c r="J73" i="36"/>
  <c r="J73" i="39"/>
  <c r="F73" i="36"/>
  <c r="K73" i="36"/>
  <c r="K73" i="39" s="1"/>
  <c r="J55" i="36"/>
  <c r="J55" i="39" s="1"/>
  <c r="F55" i="36"/>
  <c r="I55" i="36"/>
  <c r="I55" i="39"/>
  <c r="Q55" i="36"/>
  <c r="Q55" i="39"/>
  <c r="E55" i="36"/>
  <c r="U55" i="36"/>
  <c r="F150" i="39"/>
  <c r="K150" i="39"/>
  <c r="F144" i="39"/>
  <c r="K144" i="39"/>
  <c r="J144" i="39"/>
  <c r="E144" i="39"/>
  <c r="P144" i="39"/>
  <c r="S144" i="39"/>
  <c r="I44" i="36"/>
  <c r="N44" i="36"/>
  <c r="N44" i="39" s="1"/>
  <c r="H95" i="36"/>
  <c r="H40" i="36"/>
  <c r="M40" i="36"/>
  <c r="M40" i="39" s="1"/>
  <c r="H38" i="36"/>
  <c r="H38" i="39" s="1"/>
  <c r="G38" i="36"/>
  <c r="H21" i="36"/>
  <c r="J21" i="36"/>
  <c r="J21" i="39" s="1"/>
  <c r="J4" i="36"/>
  <c r="J4" i="39" s="1"/>
  <c r="F4" i="36"/>
  <c r="E4" i="36"/>
  <c r="H125" i="36"/>
  <c r="H125" i="39" s="1"/>
  <c r="P125" i="36"/>
  <c r="P125" i="39" s="1"/>
  <c r="T125" i="39" s="1"/>
  <c r="Q121" i="36"/>
  <c r="Q121" i="39"/>
  <c r="J121" i="36"/>
  <c r="J121" i="39"/>
  <c r="F60" i="36"/>
  <c r="I60" i="36"/>
  <c r="N60" i="36" s="1"/>
  <c r="N60" i="39" s="1"/>
  <c r="Q60" i="36"/>
  <c r="Q60" i="39"/>
  <c r="G60" i="36"/>
  <c r="J125" i="36"/>
  <c r="J125" i="39" s="1"/>
  <c r="P89" i="39"/>
  <c r="T60" i="36"/>
  <c r="E17" i="28"/>
  <c r="J28" i="47"/>
  <c r="C15" i="46"/>
  <c r="C17" i="46" s="1"/>
  <c r="C16" i="28"/>
  <c r="C17" i="28"/>
  <c r="E16" i="46"/>
  <c r="E17" i="46" s="1"/>
  <c r="P108" i="39"/>
  <c r="G37" i="47"/>
  <c r="E120" i="39"/>
  <c r="U120" i="39" s="1"/>
  <c r="G17" i="28"/>
  <c r="F107" i="39"/>
  <c r="H104" i="39"/>
  <c r="M104" i="36"/>
  <c r="G108" i="39"/>
  <c r="L108" i="36"/>
  <c r="L108" i="39"/>
  <c r="S111" i="36"/>
  <c r="P111" i="39"/>
  <c r="T111" i="36"/>
  <c r="S108" i="36"/>
  <c r="S104" i="36"/>
  <c r="K108" i="36"/>
  <c r="K108" i="39" s="1"/>
  <c r="H119" i="39"/>
  <c r="H16" i="46"/>
  <c r="H17" i="28"/>
  <c r="F17" i="28"/>
  <c r="J31" i="47"/>
  <c r="J16" i="46"/>
  <c r="J17" i="46"/>
  <c r="J17" i="28"/>
  <c r="D15" i="46"/>
  <c r="D17" i="46" s="1"/>
  <c r="S214" i="39"/>
  <c r="H17" i="46"/>
  <c r="J46" i="36"/>
  <c r="J46" i="39" s="1"/>
  <c r="E46" i="36"/>
  <c r="U46" i="36" s="1"/>
  <c r="P46" i="36"/>
  <c r="P46" i="39" s="1"/>
  <c r="T46" i="39" s="1"/>
  <c r="F46" i="36"/>
  <c r="K46" i="36"/>
  <c r="K46" i="39" s="1"/>
  <c r="H46" i="36"/>
  <c r="M46" i="36" s="1"/>
  <c r="M46" i="39" s="1"/>
  <c r="G46" i="36"/>
  <c r="Q46" i="36"/>
  <c r="Q46" i="39" s="1"/>
  <c r="I46" i="36"/>
  <c r="I46" i="39" s="1"/>
  <c r="J40" i="36"/>
  <c r="J40" i="39" s="1"/>
  <c r="G40" i="36"/>
  <c r="I40" i="36"/>
  <c r="P40" i="36"/>
  <c r="Q40" i="36"/>
  <c r="Q40" i="39"/>
  <c r="F40" i="36"/>
  <c r="M111" i="36"/>
  <c r="J61" i="36"/>
  <c r="J61" i="39"/>
  <c r="Q61" i="36"/>
  <c r="Q61" i="39"/>
  <c r="P61" i="36"/>
  <c r="T61" i="36"/>
  <c r="I61" i="36"/>
  <c r="E61" i="36"/>
  <c r="E61" i="39" s="1"/>
  <c r="U61" i="39" s="1"/>
  <c r="H61" i="36"/>
  <c r="M61" i="36"/>
  <c r="F61" i="36"/>
  <c r="J57" i="36"/>
  <c r="J57" i="39" s="1"/>
  <c r="F57" i="36"/>
  <c r="F57" i="39" s="1"/>
  <c r="H57" i="36"/>
  <c r="M57" i="36" s="1"/>
  <c r="M57" i="39" s="1"/>
  <c r="P124" i="36"/>
  <c r="S124" i="36"/>
  <c r="H124" i="36"/>
  <c r="H124" i="39"/>
  <c r="F124" i="36"/>
  <c r="G124" i="36"/>
  <c r="E124" i="36"/>
  <c r="E124" i="39"/>
  <c r="U124" i="39" s="1"/>
  <c r="Q124" i="36"/>
  <c r="Q124" i="39" s="1"/>
  <c r="E131" i="36"/>
  <c r="E131" i="39" s="1"/>
  <c r="U131" i="39" s="1"/>
  <c r="G131" i="36"/>
  <c r="L131" i="36"/>
  <c r="L131" i="39" s="1"/>
  <c r="P131" i="36"/>
  <c r="T131" i="36"/>
  <c r="F131" i="36"/>
  <c r="K131" i="36"/>
  <c r="K131" i="39" s="1"/>
  <c r="Q131" i="36"/>
  <c r="Q131" i="39" s="1"/>
  <c r="H14" i="36"/>
  <c r="E28" i="36"/>
  <c r="H28" i="36"/>
  <c r="F28" i="36"/>
  <c r="P28" i="36"/>
  <c r="I28" i="36"/>
  <c r="I63" i="36"/>
  <c r="F63" i="36"/>
  <c r="P63" i="36"/>
  <c r="T63" i="36" s="1"/>
  <c r="I8" i="36"/>
  <c r="F8" i="36"/>
  <c r="Q8" i="36"/>
  <c r="Q8" i="39" s="1"/>
  <c r="G5" i="36"/>
  <c r="G5" i="39" s="1"/>
  <c r="I5" i="36"/>
  <c r="H5" i="36"/>
  <c r="H5" i="39"/>
  <c r="F5" i="36"/>
  <c r="K5" i="36"/>
  <c r="K5" i="39" s="1"/>
  <c r="J102" i="36"/>
  <c r="J102" i="39" s="1"/>
  <c r="F102" i="36"/>
  <c r="P102" i="36"/>
  <c r="P102" i="39"/>
  <c r="I102" i="36"/>
  <c r="G66" i="36"/>
  <c r="J66" i="36"/>
  <c r="J66" i="39"/>
  <c r="H65" i="36"/>
  <c r="P169" i="39"/>
  <c r="T169" i="39" s="1"/>
  <c r="G169" i="39"/>
  <c r="L169" i="39" s="1"/>
  <c r="H169" i="39"/>
  <c r="M169" i="39" s="1"/>
  <c r="F169" i="39"/>
  <c r="K169" i="39" s="1"/>
  <c r="I169" i="39"/>
  <c r="N169" i="39" s="1"/>
  <c r="I165" i="39"/>
  <c r="N165" i="39" s="1"/>
  <c r="F165" i="39"/>
  <c r="K165" i="39" s="1"/>
  <c r="E165" i="39"/>
  <c r="J165" i="39"/>
  <c r="P165" i="39"/>
  <c r="S165" i="39" s="1"/>
  <c r="Q165" i="39"/>
  <c r="I159" i="39"/>
  <c r="N159" i="39" s="1"/>
  <c r="E159" i="39"/>
  <c r="Q159" i="39"/>
  <c r="H159" i="39"/>
  <c r="M159" i="39" s="1"/>
  <c r="G159" i="39"/>
  <c r="L159" i="39" s="1"/>
  <c r="O159" i="39" s="1"/>
  <c r="J159" i="39"/>
  <c r="P155" i="39"/>
  <c r="T155" i="39"/>
  <c r="E155" i="39"/>
  <c r="Q155" i="39"/>
  <c r="H155" i="39"/>
  <c r="M155" i="39"/>
  <c r="F155" i="39"/>
  <c r="K155" i="39"/>
  <c r="J155" i="39"/>
  <c r="G147" i="39"/>
  <c r="L147" i="39" s="1"/>
  <c r="E147" i="39"/>
  <c r="Q147" i="39"/>
  <c r="P147" i="39"/>
  <c r="S147" i="39" s="1"/>
  <c r="T147" i="39"/>
  <c r="J143" i="39"/>
  <c r="F143" i="39"/>
  <c r="K143" i="39" s="1"/>
  <c r="Q143" i="39"/>
  <c r="G143" i="39"/>
  <c r="L143" i="39" s="1"/>
  <c r="H143" i="39"/>
  <c r="M143" i="39" s="1"/>
  <c r="P143" i="39"/>
  <c r="S143" i="39" s="1"/>
  <c r="I143" i="39"/>
  <c r="N143" i="39" s="1"/>
  <c r="I188" i="39"/>
  <c r="N188" i="39" s="1"/>
  <c r="Q188" i="39"/>
  <c r="I192" i="39"/>
  <c r="N192" i="39"/>
  <c r="H192" i="39"/>
  <c r="M192" i="39"/>
  <c r="E169" i="39"/>
  <c r="F200" i="39"/>
  <c r="K200" i="39" s="1"/>
  <c r="P188" i="39"/>
  <c r="G192" i="39"/>
  <c r="L192" i="39" s="1"/>
  <c r="J192" i="39"/>
  <c r="F188" i="39"/>
  <c r="K188" i="39" s="1"/>
  <c r="H151" i="39"/>
  <c r="M151" i="39" s="1"/>
  <c r="I151" i="39"/>
  <c r="N151" i="39" s="1"/>
  <c r="P200" i="39"/>
  <c r="Q169" i="39"/>
  <c r="F159" i="39"/>
  <c r="K159" i="39" s="1"/>
  <c r="H147" i="39"/>
  <c r="M147" i="39" s="1"/>
  <c r="J169" i="39"/>
  <c r="P235" i="39"/>
  <c r="G235" i="39"/>
  <c r="L235" i="39" s="1"/>
  <c r="O235" i="39" s="1"/>
  <c r="F175" i="39"/>
  <c r="K175" i="39"/>
  <c r="G175" i="39"/>
  <c r="L175" i="39"/>
  <c r="Q175" i="39"/>
  <c r="H175" i="39"/>
  <c r="M175" i="39" s="1"/>
  <c r="E175" i="39"/>
  <c r="I175" i="39"/>
  <c r="N175" i="39" s="1"/>
  <c r="P175" i="39"/>
  <c r="S175" i="39" s="1"/>
  <c r="J171" i="39"/>
  <c r="F171" i="39"/>
  <c r="K171" i="39" s="1"/>
  <c r="H171" i="39"/>
  <c r="M171" i="39" s="1"/>
  <c r="E171" i="39"/>
  <c r="P171" i="39"/>
  <c r="T171" i="39" s="1"/>
  <c r="I171" i="39"/>
  <c r="N171" i="39" s="1"/>
  <c r="G171" i="39"/>
  <c r="L171" i="39" s="1"/>
  <c r="Q171" i="39"/>
  <c r="M111" i="39"/>
  <c r="J8" i="36"/>
  <c r="J8" i="39"/>
  <c r="G108" i="25"/>
  <c r="F4" i="51"/>
  <c r="E4" i="51"/>
  <c r="E122" i="49"/>
  <c r="M15" i="39"/>
  <c r="M23" i="36"/>
  <c r="G9" i="39"/>
  <c r="I86" i="39"/>
  <c r="N80" i="36"/>
  <c r="N80" i="39"/>
  <c r="E77" i="39"/>
  <c r="U77" i="39"/>
  <c r="G103" i="39"/>
  <c r="E18" i="28"/>
  <c r="E20" i="28" s="1"/>
  <c r="E9" i="39"/>
  <c r="U9" i="39" s="1"/>
  <c r="U100" i="36"/>
  <c r="S67" i="36"/>
  <c r="S60" i="36"/>
  <c r="E59" i="39"/>
  <c r="U59" i="39"/>
  <c r="U71" i="36"/>
  <c r="L10" i="39"/>
  <c r="I22" i="39"/>
  <c r="U67" i="36"/>
  <c r="L26" i="36"/>
  <c r="L26" i="39"/>
  <c r="M11" i="39"/>
  <c r="P88" i="39"/>
  <c r="L9" i="39"/>
  <c r="T76" i="36"/>
  <c r="N15" i="39"/>
  <c r="J6" i="36"/>
  <c r="J6" i="39" s="1"/>
  <c r="F122" i="48"/>
  <c r="H115" i="25"/>
  <c r="J115" i="25"/>
  <c r="E121" i="49"/>
  <c r="E123" i="49"/>
  <c r="E7" i="51"/>
  <c r="F22" i="51" s="1"/>
  <c r="G2" i="49"/>
  <c r="G121" i="49"/>
  <c r="G123" i="49"/>
  <c r="F2" i="51"/>
  <c r="S41" i="39"/>
  <c r="T41" i="39"/>
  <c r="O15" i="36"/>
  <c r="P16" i="39"/>
  <c r="M87" i="36"/>
  <c r="M87" i="39" s="1"/>
  <c r="G14" i="39"/>
  <c r="S65" i="36"/>
  <c r="I16" i="46"/>
  <c r="L16" i="46" s="1"/>
  <c r="I17" i="28"/>
  <c r="L17" i="28"/>
  <c r="H37" i="47"/>
  <c r="L16" i="28"/>
  <c r="I23" i="28"/>
  <c r="F45" i="42"/>
  <c r="K111" i="36"/>
  <c r="K111" i="39"/>
  <c r="F111" i="39"/>
  <c r="S110" i="39"/>
  <c r="K110" i="36"/>
  <c r="K110" i="39"/>
  <c r="F110" i="39"/>
  <c r="U114" i="36"/>
  <c r="J27" i="47"/>
  <c r="B15" i="46"/>
  <c r="B17" i="46" s="1"/>
  <c r="I15" i="46"/>
  <c r="I17" i="46" s="1"/>
  <c r="J34" i="47"/>
  <c r="F17" i="46"/>
  <c r="T112" i="36"/>
  <c r="P112" i="39"/>
  <c r="J32" i="47"/>
  <c r="G15" i="46"/>
  <c r="G17" i="46"/>
  <c r="L15" i="46"/>
  <c r="E108" i="39"/>
  <c r="U108" i="39" s="1"/>
  <c r="U108" i="36"/>
  <c r="I110" i="39"/>
  <c r="N110" i="36"/>
  <c r="N110" i="39" s="1"/>
  <c r="I107" i="39"/>
  <c r="M114" i="36"/>
  <c r="M114" i="39"/>
  <c r="I114" i="39"/>
  <c r="N114" i="36"/>
  <c r="N114" i="39" s="1"/>
  <c r="F104" i="39"/>
  <c r="K112" i="36"/>
  <c r="K112" i="39"/>
  <c r="F112" i="39"/>
  <c r="M108" i="39"/>
  <c r="S116" i="36"/>
  <c r="K119" i="36"/>
  <c r="K119" i="39" s="1"/>
  <c r="F119" i="39"/>
  <c r="P123" i="39"/>
  <c r="T123" i="39"/>
  <c r="T123" i="36"/>
  <c r="S123" i="36"/>
  <c r="L80" i="36"/>
  <c r="L80" i="39"/>
  <c r="G67" i="39"/>
  <c r="P100" i="39"/>
  <c r="T100" i="39" s="1"/>
  <c r="U91" i="36"/>
  <c r="G56" i="39"/>
  <c r="L56" i="36"/>
  <c r="L56" i="39" s="1"/>
  <c r="P83" i="39"/>
  <c r="S83" i="39"/>
  <c r="T83" i="36"/>
  <c r="T100" i="36"/>
  <c r="T56" i="36"/>
  <c r="L29" i="36"/>
  <c r="L29" i="39"/>
  <c r="U7" i="36"/>
  <c r="E40" i="39"/>
  <c r="U40" i="39" s="1"/>
  <c r="M20" i="36"/>
  <c r="M20" i="39" s="1"/>
  <c r="H20" i="39"/>
  <c r="U84" i="36"/>
  <c r="P56" i="39"/>
  <c r="I69" i="39"/>
  <c r="N10" i="39"/>
  <c r="M10" i="39"/>
  <c r="O10" i="39"/>
  <c r="M62" i="36"/>
  <c r="M62" i="39"/>
  <c r="E16" i="39"/>
  <c r="U16" i="39"/>
  <c r="F41" i="39"/>
  <c r="K41" i="36"/>
  <c r="K41" i="39" s="1"/>
  <c r="L15" i="39"/>
  <c r="U29" i="36"/>
  <c r="E23" i="39"/>
  <c r="U23" i="39" s="1"/>
  <c r="S41" i="36"/>
  <c r="T41" i="36"/>
  <c r="S32" i="36"/>
  <c r="M13" i="39"/>
  <c r="H13" i="39"/>
  <c r="N97" i="36"/>
  <c r="E81" i="39"/>
  <c r="U81" i="39" s="1"/>
  <c r="O10" i="36"/>
  <c r="N36" i="36"/>
  <c r="N36" i="39"/>
  <c r="I36" i="39"/>
  <c r="F20" i="28"/>
  <c r="U83" i="36"/>
  <c r="E83" i="39"/>
  <c r="U83" i="39"/>
  <c r="N13" i="36"/>
  <c r="N13" i="39"/>
  <c r="G117" i="25"/>
  <c r="M55" i="36"/>
  <c r="M55" i="39" s="1"/>
  <c r="H40" i="39"/>
  <c r="E21" i="28"/>
  <c r="E16" i="41"/>
  <c r="G91" i="39"/>
  <c r="F81" i="39"/>
  <c r="I19" i="39"/>
  <c r="T87" i="36"/>
  <c r="U61" i="36"/>
  <c r="P14" i="39"/>
  <c r="T14" i="39" s="1"/>
  <c r="L12" i="36"/>
  <c r="L12" i="39" s="1"/>
  <c r="E41" i="39"/>
  <c r="U41" i="39" s="1"/>
  <c r="G83" i="39"/>
  <c r="E87" i="39"/>
  <c r="U87" i="39"/>
  <c r="U38" i="36"/>
  <c r="T29" i="36"/>
  <c r="G41" i="39"/>
  <c r="I66" i="39"/>
  <c r="T14" i="36"/>
  <c r="G63" i="39"/>
  <c r="F65" i="39"/>
  <c r="P29" i="39"/>
  <c r="S29" i="39" s="1"/>
  <c r="F78" i="39"/>
  <c r="L70" i="36"/>
  <c r="L70" i="39"/>
  <c r="N67" i="36"/>
  <c r="N67" i="39"/>
  <c r="M5" i="36"/>
  <c r="M5" i="39"/>
  <c r="F44" i="42"/>
  <c r="P87" i="39"/>
  <c r="T87" i="39" s="1"/>
  <c r="E15" i="39"/>
  <c r="U15" i="39" s="1"/>
  <c r="N87" i="36"/>
  <c r="N87" i="39" s="1"/>
  <c r="O87" i="39" s="1"/>
  <c r="M84" i="36"/>
  <c r="M84" i="39"/>
  <c r="G28" i="39"/>
  <c r="U85" i="36"/>
  <c r="M7" i="36"/>
  <c r="M7" i="39"/>
  <c r="U20" i="36"/>
  <c r="U82" i="36"/>
  <c r="E33" i="39"/>
  <c r="U33" i="39" s="1"/>
  <c r="E102" i="39"/>
  <c r="U102" i="39" s="1"/>
  <c r="N7" i="36"/>
  <c r="T77" i="36"/>
  <c r="I73" i="39"/>
  <c r="M56" i="36"/>
  <c r="M56" i="39"/>
  <c r="I60" i="39"/>
  <c r="H100" i="39"/>
  <c r="N78" i="36"/>
  <c r="N78" i="39"/>
  <c r="J116" i="25"/>
  <c r="U97" i="36"/>
  <c r="G61" i="39"/>
  <c r="G87" i="39"/>
  <c r="P77" i="39"/>
  <c r="S77" i="39"/>
  <c r="I20" i="28"/>
  <c r="M59" i="36"/>
  <c r="M59" i="39" s="1"/>
  <c r="L85" i="36"/>
  <c r="L85" i="39" s="1"/>
  <c r="G82" i="39"/>
  <c r="I100" i="39"/>
  <c r="G23" i="39"/>
  <c r="P8" i="39"/>
  <c r="T8" i="39"/>
  <c r="K16" i="36"/>
  <c r="K16" i="39"/>
  <c r="P99" i="39"/>
  <c r="T64" i="36"/>
  <c r="T12" i="36"/>
  <c r="S66" i="36"/>
  <c r="E37" i="39"/>
  <c r="U37" i="39"/>
  <c r="K44" i="36"/>
  <c r="K44" i="39"/>
  <c r="N91" i="36"/>
  <c r="N91" i="39"/>
  <c r="P66" i="39"/>
  <c r="F97" i="39"/>
  <c r="H38" i="42"/>
  <c r="B18" i="41"/>
  <c r="B17" i="34" s="1"/>
  <c r="T8" i="36"/>
  <c r="L100" i="36"/>
  <c r="N37" i="36"/>
  <c r="N37" i="39" s="1"/>
  <c r="I70" i="39"/>
  <c r="F73" i="39"/>
  <c r="G69" i="39"/>
  <c r="N81" i="36"/>
  <c r="N81" i="39"/>
  <c r="S91" i="36"/>
  <c r="K34" i="36"/>
  <c r="K34" i="39" s="1"/>
  <c r="L57" i="36"/>
  <c r="L57" i="39" s="1"/>
  <c r="U62" i="36"/>
  <c r="F77" i="39"/>
  <c r="H46" i="39"/>
  <c r="K71" i="36"/>
  <c r="K71" i="39"/>
  <c r="H53" i="39"/>
  <c r="K67" i="36"/>
  <c r="K67" i="39" s="1"/>
  <c r="U54" i="36"/>
  <c r="K100" i="36"/>
  <c r="K100" i="39"/>
  <c r="F66" i="39"/>
  <c r="G45" i="42"/>
  <c r="I17" i="41" s="1"/>
  <c r="S64" i="36"/>
  <c r="I58" i="39"/>
  <c r="E31" i="39"/>
  <c r="U31" i="39" s="1"/>
  <c r="H88" i="39"/>
  <c r="K38" i="36"/>
  <c r="K38" i="39"/>
  <c r="F23" i="28"/>
  <c r="F16" i="41"/>
  <c r="F41" i="42"/>
  <c r="G46" i="42"/>
  <c r="K92" i="36"/>
  <c r="K92" i="39"/>
  <c r="J114" i="25"/>
  <c r="H49" i="39"/>
  <c r="F101" i="39"/>
  <c r="L7" i="39"/>
  <c r="L88" i="36"/>
  <c r="H20" i="28"/>
  <c r="C18" i="28"/>
  <c r="C21" i="28"/>
  <c r="N18" i="36"/>
  <c r="N18" i="39"/>
  <c r="J111" i="25"/>
  <c r="G8" i="39"/>
  <c r="M63" i="36"/>
  <c r="M63" i="39"/>
  <c r="K20" i="36"/>
  <c r="K20" i="39"/>
  <c r="H48" i="39"/>
  <c r="L55" i="36"/>
  <c r="L55" i="39" s="1"/>
  <c r="O55" i="39" s="1"/>
  <c r="K9" i="36"/>
  <c r="K9" i="39"/>
  <c r="K49" i="36"/>
  <c r="K49" i="39"/>
  <c r="G47" i="42"/>
  <c r="K17" i="41"/>
  <c r="G41" i="42"/>
  <c r="E17" i="41" s="1"/>
  <c r="H46" i="42"/>
  <c r="J18" i="41" s="1"/>
  <c r="U18" i="36"/>
  <c r="I83" i="39"/>
  <c r="G97" i="39"/>
  <c r="I56" i="39"/>
  <c r="G77" i="39"/>
  <c r="J113" i="25"/>
  <c r="I48" i="39"/>
  <c r="H16" i="41"/>
  <c r="S78" i="36"/>
  <c r="H67" i="39"/>
  <c r="H109" i="25"/>
  <c r="D19" i="28"/>
  <c r="E23" i="28"/>
  <c r="P32" i="39"/>
  <c r="S32" i="39" s="1"/>
  <c r="S48" i="36"/>
  <c r="H44" i="42"/>
  <c r="H39" i="42"/>
  <c r="C18" i="41" s="1"/>
  <c r="G38" i="42"/>
  <c r="B17" i="41" s="1"/>
  <c r="N45" i="36"/>
  <c r="L68" i="36"/>
  <c r="L68" i="39"/>
  <c r="U45" i="36"/>
  <c r="U11" i="36"/>
  <c r="G33" i="39"/>
  <c r="K25" i="36"/>
  <c r="K25" i="39" s="1"/>
  <c r="E43" i="39"/>
  <c r="U43" i="39" s="1"/>
  <c r="G25" i="39"/>
  <c r="P30" i="39"/>
  <c r="S30" i="39"/>
  <c r="K62" i="36"/>
  <c r="K62" i="39"/>
  <c r="F62" i="39"/>
  <c r="N92" i="36"/>
  <c r="N92" i="39" s="1"/>
  <c r="I92" i="39"/>
  <c r="E19" i="39"/>
  <c r="U19" i="39"/>
  <c r="I88" i="39"/>
  <c r="F8" i="39"/>
  <c r="K8" i="36"/>
  <c r="K8" i="39"/>
  <c r="T89" i="36"/>
  <c r="S89" i="36"/>
  <c r="F19" i="39"/>
  <c r="K19" i="36"/>
  <c r="K19" i="39" s="1"/>
  <c r="M79" i="36"/>
  <c r="M79" i="39" s="1"/>
  <c r="H79" i="39"/>
  <c r="N25" i="36"/>
  <c r="N25" i="39"/>
  <c r="I25" i="39"/>
  <c r="T45" i="36"/>
  <c r="P45" i="39"/>
  <c r="T45" i="39"/>
  <c r="L74" i="36"/>
  <c r="G74" i="39"/>
  <c r="S81" i="36"/>
  <c r="N12" i="36"/>
  <c r="N12" i="39" s="1"/>
  <c r="S26" i="36"/>
  <c r="P26" i="39"/>
  <c r="T26" i="39"/>
  <c r="M66" i="36"/>
  <c r="M66" i="39"/>
  <c r="H66" i="39"/>
  <c r="E60" i="39"/>
  <c r="U60" i="39" s="1"/>
  <c r="U60" i="36"/>
  <c r="I34" i="39"/>
  <c r="P61" i="39"/>
  <c r="T61" i="39" s="1"/>
  <c r="S61" i="36"/>
  <c r="H77" i="39"/>
  <c r="M77" i="36"/>
  <c r="S80" i="36"/>
  <c r="T80" i="36"/>
  <c r="E80" i="39"/>
  <c r="U80" i="39"/>
  <c r="U80" i="36"/>
  <c r="G16" i="39"/>
  <c r="P44" i="39"/>
  <c r="T44" i="36"/>
  <c r="K91" i="36"/>
  <c r="K91" i="39"/>
  <c r="F91" i="39"/>
  <c r="H42" i="42"/>
  <c r="F18" i="41" s="1"/>
  <c r="H47" i="42"/>
  <c r="K18" i="41" s="1"/>
  <c r="K17" i="34" s="1"/>
  <c r="L5" i="36"/>
  <c r="L5" i="39"/>
  <c r="S58" i="36"/>
  <c r="P58" i="39"/>
  <c r="T58" i="39" s="1"/>
  <c r="S88" i="36"/>
  <c r="T88" i="36"/>
  <c r="E78" i="39"/>
  <c r="U78" i="39" s="1"/>
  <c r="L78" i="36"/>
  <c r="L78" i="39" s="1"/>
  <c r="O78" i="39" s="1"/>
  <c r="G78" i="39"/>
  <c r="L73" i="36"/>
  <c r="L73" i="39"/>
  <c r="G73" i="39"/>
  <c r="S97" i="36"/>
  <c r="P76" i="39"/>
  <c r="S76" i="39"/>
  <c r="S76" i="36"/>
  <c r="T92" i="36"/>
  <c r="S5" i="36"/>
  <c r="P5" i="39"/>
  <c r="T5" i="39" s="1"/>
  <c r="P63" i="39"/>
  <c r="T63" i="39" s="1"/>
  <c r="S63" i="36"/>
  <c r="N55" i="36"/>
  <c r="N55" i="39"/>
  <c r="I29" i="39"/>
  <c r="J19" i="28"/>
  <c r="J20" i="28" s="1"/>
  <c r="F42" i="42"/>
  <c r="K74" i="36"/>
  <c r="K74" i="39"/>
  <c r="E69" i="39"/>
  <c r="U69" i="39"/>
  <c r="U69" i="36"/>
  <c r="H45" i="39"/>
  <c r="M45" i="36"/>
  <c r="M45" i="39"/>
  <c r="S20" i="36"/>
  <c r="P20" i="39"/>
  <c r="S20" i="39" s="1"/>
  <c r="T74" i="36"/>
  <c r="P74" i="39"/>
  <c r="S74" i="39"/>
  <c r="S74" i="36"/>
  <c r="H78" i="39"/>
  <c r="M78" i="36"/>
  <c r="O78" i="36"/>
  <c r="G13" i="39"/>
  <c r="G44" i="42"/>
  <c r="H17" i="41" s="1"/>
  <c r="H20" i="41" s="1"/>
  <c r="N26" i="36"/>
  <c r="N26" i="39"/>
  <c r="I26" i="39"/>
  <c r="D18" i="28"/>
  <c r="D21" i="28" s="1"/>
  <c r="M38" i="36"/>
  <c r="M38" i="39" s="1"/>
  <c r="O38" i="39" s="1"/>
  <c r="E55" i="39"/>
  <c r="U55" i="39" s="1"/>
  <c r="S73" i="36"/>
  <c r="K59" i="36"/>
  <c r="K59" i="39"/>
  <c r="F59" i="39"/>
  <c r="K56" i="36"/>
  <c r="K56" i="39" s="1"/>
  <c r="F56" i="39"/>
  <c r="K84" i="36"/>
  <c r="K84" i="39"/>
  <c r="F84" i="39"/>
  <c r="S55" i="36"/>
  <c r="P55" i="39"/>
  <c r="T55" i="39"/>
  <c r="G59" i="39"/>
  <c r="L59" i="36"/>
  <c r="L59" i="39" s="1"/>
  <c r="P80" i="39"/>
  <c r="S80" i="39" s="1"/>
  <c r="S54" i="36"/>
  <c r="E65" i="39"/>
  <c r="U65" i="39"/>
  <c r="U65" i="36"/>
  <c r="M69" i="36"/>
  <c r="M69" i="39" s="1"/>
  <c r="K75" i="36"/>
  <c r="K75" i="39" s="1"/>
  <c r="F75" i="39"/>
  <c r="G45" i="39"/>
  <c r="L45" i="36"/>
  <c r="L45" i="39" s="1"/>
  <c r="L8" i="39"/>
  <c r="F15" i="39"/>
  <c r="K15" i="36"/>
  <c r="K15" i="39" s="1"/>
  <c r="G53" i="39"/>
  <c r="L53" i="36"/>
  <c r="L53" i="39"/>
  <c r="K26" i="36"/>
  <c r="K26" i="39"/>
  <c r="F26" i="39"/>
  <c r="M26" i="36"/>
  <c r="M26" i="39" s="1"/>
  <c r="O26" i="39" s="1"/>
  <c r="H26" i="39"/>
  <c r="U93" i="36"/>
  <c r="E93" i="39"/>
  <c r="U93" i="39" s="1"/>
  <c r="N95" i="36"/>
  <c r="N95" i="39" s="1"/>
  <c r="I95" i="39"/>
  <c r="P93" i="39"/>
  <c r="T93" i="36"/>
  <c r="S12" i="36"/>
  <c r="E66" i="39"/>
  <c r="U66" i="39" s="1"/>
  <c r="P78" i="39"/>
  <c r="S78" i="39" s="1"/>
  <c r="U88" i="36"/>
  <c r="T12" i="39"/>
  <c r="T13" i="36"/>
  <c r="S13" i="36"/>
  <c r="P13" i="39"/>
  <c r="T13" i="39" s="1"/>
  <c r="E13" i="39"/>
  <c r="U13" i="39" s="1"/>
  <c r="U13" i="36"/>
  <c r="M76" i="36"/>
  <c r="M76" i="39"/>
  <c r="H76" i="39"/>
  <c r="T67" i="36"/>
  <c r="P67" i="39"/>
  <c r="T67" i="39"/>
  <c r="U48" i="36"/>
  <c r="N71" i="36"/>
  <c r="N71" i="39" s="1"/>
  <c r="I71" i="39"/>
  <c r="F102" i="39"/>
  <c r="K102" i="36"/>
  <c r="K102" i="39" s="1"/>
  <c r="M103" i="36"/>
  <c r="M103" i="39" s="1"/>
  <c r="F83" i="39"/>
  <c r="L66" i="36"/>
  <c r="G66" i="39"/>
  <c r="H21" i="39"/>
  <c r="M21" i="36"/>
  <c r="M21" i="39" s="1"/>
  <c r="L65" i="36"/>
  <c r="L65" i="39" s="1"/>
  <c r="G65" i="39"/>
  <c r="E53" i="39"/>
  <c r="U53" i="39"/>
  <c r="U53" i="36"/>
  <c r="M92" i="36"/>
  <c r="M92" i="39" s="1"/>
  <c r="O92" i="39" s="1"/>
  <c r="H92" i="39"/>
  <c r="P33" i="39"/>
  <c r="S33" i="39"/>
  <c r="S33" i="36"/>
  <c r="T33" i="36"/>
  <c r="L62" i="36"/>
  <c r="L62" i="39"/>
  <c r="G62" i="39"/>
  <c r="L99" i="36"/>
  <c r="L99" i="39" s="1"/>
  <c r="O99" i="39" s="1"/>
  <c r="G99" i="39"/>
  <c r="N84" i="36"/>
  <c r="N84" i="39" s="1"/>
  <c r="I84" i="39"/>
  <c r="F58" i="39"/>
  <c r="K58" i="36"/>
  <c r="K58" i="39" s="1"/>
  <c r="I41" i="39"/>
  <c r="N41" i="36"/>
  <c r="N41" i="39"/>
  <c r="E73" i="39"/>
  <c r="U73" i="39"/>
  <c r="U73" i="36"/>
  <c r="N63" i="36"/>
  <c r="O63" i="36" s="1"/>
  <c r="I63" i="39"/>
  <c r="N40" i="36"/>
  <c r="I40" i="39"/>
  <c r="P25" i="39"/>
  <c r="S25" i="39"/>
  <c r="S25" i="36"/>
  <c r="T48" i="39"/>
  <c r="T25" i="36"/>
  <c r="L34" i="36"/>
  <c r="T70" i="36"/>
  <c r="P70" i="39"/>
  <c r="T70" i="39" s="1"/>
  <c r="S70" i="36"/>
  <c r="N59" i="36"/>
  <c r="O59" i="36"/>
  <c r="E56" i="39"/>
  <c r="U56" i="39"/>
  <c r="U56" i="36"/>
  <c r="K23" i="36"/>
  <c r="K23" i="39" s="1"/>
  <c r="U94" i="36"/>
  <c r="E94" i="39"/>
  <c r="U94" i="39"/>
  <c r="I5" i="39"/>
  <c r="N5" i="36"/>
  <c r="N5" i="39" s="1"/>
  <c r="T48" i="36"/>
  <c r="T95" i="36"/>
  <c r="H44" i="39"/>
  <c r="M44" i="36"/>
  <c r="M44" i="39"/>
  <c r="G58" i="39"/>
  <c r="M91" i="36"/>
  <c r="M91" i="39" s="1"/>
  <c r="H91" i="39"/>
  <c r="L11" i="36"/>
  <c r="L11" i="39"/>
  <c r="G11" i="39"/>
  <c r="S38" i="36"/>
  <c r="T38" i="36"/>
  <c r="M32" i="36"/>
  <c r="M32" i="39" s="1"/>
  <c r="H32" i="39"/>
  <c r="T85" i="36"/>
  <c r="S85" i="36"/>
  <c r="P85" i="39"/>
  <c r="S85" i="39"/>
  <c r="U5" i="36"/>
  <c r="E5" i="39"/>
  <c r="U5" i="39" s="1"/>
  <c r="P65" i="39"/>
  <c r="T65" i="39" s="1"/>
  <c r="T65" i="36"/>
  <c r="N4" i="36"/>
  <c r="N4" i="39"/>
  <c r="I4" i="39"/>
  <c r="P22" i="39"/>
  <c r="T22" i="39" s="1"/>
  <c r="T22" i="36"/>
  <c r="S62" i="36"/>
  <c r="T62" i="36"/>
  <c r="C19" i="28"/>
  <c r="L19" i="28"/>
  <c r="J108" i="25"/>
  <c r="L23" i="39"/>
  <c r="N97" i="39"/>
  <c r="S46" i="36"/>
  <c r="T46" i="36"/>
  <c r="F103" i="39"/>
  <c r="K103" i="36"/>
  <c r="K103" i="39"/>
  <c r="T11" i="36"/>
  <c r="P11" i="39"/>
  <c r="S11" i="39" s="1"/>
  <c r="S11" i="36"/>
  <c r="H16" i="39"/>
  <c r="M16" i="36"/>
  <c r="M16" i="39" s="1"/>
  <c r="U95" i="36"/>
  <c r="E95" i="39"/>
  <c r="U95" i="39"/>
  <c r="H99" i="39"/>
  <c r="M99" i="36"/>
  <c r="M99" i="39" s="1"/>
  <c r="L38" i="36"/>
  <c r="G38" i="39"/>
  <c r="T19" i="36"/>
  <c r="P19" i="39"/>
  <c r="S19" i="39"/>
  <c r="U32" i="36"/>
  <c r="E32" i="39"/>
  <c r="U32" i="39" s="1"/>
  <c r="S53" i="36"/>
  <c r="P53" i="39"/>
  <c r="T53" i="39"/>
  <c r="T53" i="36"/>
  <c r="F95" i="39"/>
  <c r="K95" i="36"/>
  <c r="K95" i="39"/>
  <c r="F99" i="39"/>
  <c r="K99" i="36"/>
  <c r="K99" i="39" s="1"/>
  <c r="K87" i="36"/>
  <c r="K87" i="39" s="1"/>
  <c r="F87" i="39"/>
  <c r="M60" i="36"/>
  <c r="M60" i="39"/>
  <c r="H60" i="39"/>
  <c r="T9" i="36"/>
  <c r="P9" i="39"/>
  <c r="S9" i="39"/>
  <c r="F82" i="39"/>
  <c r="K82" i="36"/>
  <c r="K82" i="39" s="1"/>
  <c r="G39" i="42"/>
  <c r="C17" i="41" s="1"/>
  <c r="H41" i="42"/>
  <c r="E18" i="41" s="1"/>
  <c r="E17" i="34" s="1"/>
  <c r="G43" i="42"/>
  <c r="G17" i="41"/>
  <c r="G42" i="42"/>
  <c r="F17" i="41"/>
  <c r="F20" i="41" s="1"/>
  <c r="H28" i="39"/>
  <c r="M28" i="36"/>
  <c r="I61" i="39"/>
  <c r="N61" i="36"/>
  <c r="N61" i="39" s="1"/>
  <c r="E58" i="39"/>
  <c r="U58" i="39" s="1"/>
  <c r="U58" i="36"/>
  <c r="U74" i="36"/>
  <c r="E74" i="39"/>
  <c r="U74" i="39" s="1"/>
  <c r="M19" i="36"/>
  <c r="M19" i="39" s="1"/>
  <c r="M81" i="36"/>
  <c r="M81" i="39" s="1"/>
  <c r="O81" i="39" s="1"/>
  <c r="H81" i="39"/>
  <c r="N76" i="36"/>
  <c r="N76" i="39" s="1"/>
  <c r="I76" i="39"/>
  <c r="G18" i="28"/>
  <c r="J112" i="25"/>
  <c r="F5" i="39"/>
  <c r="T15" i="39"/>
  <c r="S45" i="36"/>
  <c r="S89" i="39"/>
  <c r="T89" i="39"/>
  <c r="M58" i="36"/>
  <c r="M58" i="39" s="1"/>
  <c r="L4" i="36"/>
  <c r="G4" i="39"/>
  <c r="M30" i="36"/>
  <c r="M30" i="39" s="1"/>
  <c r="M70" i="36"/>
  <c r="O70" i="36" s="1"/>
  <c r="P23" i="39"/>
  <c r="T23" i="39" s="1"/>
  <c r="S23" i="36"/>
  <c r="T60" i="39"/>
  <c r="S60" i="39"/>
  <c r="J107" i="25"/>
  <c r="B18" i="28"/>
  <c r="T64" i="39"/>
  <c r="T38" i="39"/>
  <c r="K57" i="36"/>
  <c r="K57" i="39" s="1"/>
  <c r="G40" i="42"/>
  <c r="O15" i="39"/>
  <c r="N135" i="36"/>
  <c r="N135" i="39" s="1"/>
  <c r="K134" i="36"/>
  <c r="K134" i="39" s="1"/>
  <c r="J124" i="36"/>
  <c r="J124" i="39" s="1"/>
  <c r="T125" i="36"/>
  <c r="S125" i="36"/>
  <c r="S125" i="39"/>
  <c r="T136" i="39"/>
  <c r="H126" i="39"/>
  <c r="T128" i="39"/>
  <c r="S136" i="36"/>
  <c r="T136" i="36"/>
  <c r="I127" i="39"/>
  <c r="U131" i="36"/>
  <c r="G130" i="39"/>
  <c r="L136" i="36"/>
  <c r="L136" i="39"/>
  <c r="L71" i="39"/>
  <c r="S65" i="39"/>
  <c r="M104" i="39"/>
  <c r="O104" i="39" s="1"/>
  <c r="H117" i="25"/>
  <c r="T77" i="39"/>
  <c r="S8" i="39"/>
  <c r="O56" i="36"/>
  <c r="O67" i="36"/>
  <c r="O87" i="36"/>
  <c r="T29" i="39"/>
  <c r="S26" i="39"/>
  <c r="J109" i="25"/>
  <c r="J117" i="25" s="1"/>
  <c r="T76" i="39"/>
  <c r="S58" i="39"/>
  <c r="T30" i="39"/>
  <c r="S44" i="39"/>
  <c r="T44" i="39"/>
  <c r="M77" i="39"/>
  <c r="S45" i="39"/>
  <c r="S5" i="39"/>
  <c r="M78" i="39"/>
  <c r="O55" i="36"/>
  <c r="N29" i="39"/>
  <c r="T78" i="39"/>
  <c r="S63" i="39"/>
  <c r="N63" i="39"/>
  <c r="T25" i="39"/>
  <c r="T33" i="39"/>
  <c r="S67" i="39"/>
  <c r="S53" i="39"/>
  <c r="G21" i="28"/>
  <c r="G16" i="41"/>
  <c r="G20" i="28"/>
  <c r="L38" i="39"/>
  <c r="B20" i="28"/>
  <c r="B21" i="28"/>
  <c r="F43" i="42"/>
  <c r="B16" i="41"/>
  <c r="B23" i="28"/>
  <c r="F38" i="42"/>
  <c r="K38" i="42" s="1"/>
  <c r="U132" i="36"/>
  <c r="T128" i="36"/>
  <c r="N124" i="36"/>
  <c r="N124" i="39" s="1"/>
  <c r="O124" i="39" s="1"/>
  <c r="S128" i="36"/>
  <c r="P131" i="39"/>
  <c r="S131" i="39"/>
  <c r="M130" i="36"/>
  <c r="M130" i="39" s="1"/>
  <c r="U134" i="36"/>
  <c r="F131" i="39"/>
  <c r="M131" i="36"/>
  <c r="M131" i="39" s="1"/>
  <c r="U127" i="36"/>
  <c r="M124" i="36"/>
  <c r="M124" i="39"/>
  <c r="P127" i="39"/>
  <c r="T127" i="39"/>
  <c r="T127" i="36"/>
  <c r="P130" i="39"/>
  <c r="S130" i="39" s="1"/>
  <c r="L127" i="39"/>
  <c r="O127" i="39" s="1"/>
  <c r="H134" i="39"/>
  <c r="T130" i="36"/>
  <c r="K136" i="36"/>
  <c r="K136" i="39" s="1"/>
  <c r="M125" i="36"/>
  <c r="K128" i="36"/>
  <c r="K128" i="39"/>
  <c r="H133" i="39"/>
  <c r="T124" i="36"/>
  <c r="S131" i="36"/>
  <c r="K45" i="42"/>
  <c r="F125" i="39"/>
  <c r="P134" i="39"/>
  <c r="S134" i="39" s="1"/>
  <c r="G134" i="39"/>
  <c r="G137" i="39"/>
  <c r="N136" i="36"/>
  <c r="N136" i="39" s="1"/>
  <c r="E126" i="39"/>
  <c r="U126" i="39" s="1"/>
  <c r="I131" i="39"/>
  <c r="E130" i="39"/>
  <c r="U130" i="39"/>
  <c r="H127" i="39"/>
  <c r="K138" i="36"/>
  <c r="K138" i="39" s="1"/>
  <c r="P124" i="39"/>
  <c r="M135" i="36"/>
  <c r="M135" i="39"/>
  <c r="G131" i="39"/>
  <c r="S134" i="36"/>
  <c r="N134" i="36"/>
  <c r="K127" i="36"/>
  <c r="K127" i="39" s="1"/>
  <c r="N130" i="36"/>
  <c r="N130" i="39" s="1"/>
  <c r="M136" i="36"/>
  <c r="M136" i="39" s="1"/>
  <c r="T114" i="39"/>
  <c r="S114" i="39"/>
  <c r="T85" i="39"/>
  <c r="O13" i="36"/>
  <c r="F114" i="39"/>
  <c r="N111" i="36"/>
  <c r="N111" i="39" s="1"/>
  <c r="S114" i="36"/>
  <c r="M115" i="36"/>
  <c r="M115" i="39"/>
  <c r="S107" i="36"/>
  <c r="T9" i="39"/>
  <c r="S61" i="39"/>
  <c r="T32" i="39"/>
  <c r="S100" i="39"/>
  <c r="E46" i="39"/>
  <c r="U46" i="39" s="1"/>
  <c r="T110" i="36"/>
  <c r="G116" i="39"/>
  <c r="T114" i="36"/>
  <c r="P107" i="39"/>
  <c r="S107" i="39"/>
  <c r="I170" i="39"/>
  <c r="N170" i="39"/>
  <c r="T83" i="39"/>
  <c r="L106" i="36"/>
  <c r="L106" i="39" s="1"/>
  <c r="L119" i="36"/>
  <c r="L119" i="39" s="1"/>
  <c r="L100" i="39"/>
  <c r="O100" i="39" s="1"/>
  <c r="O100" i="36"/>
  <c r="S66" i="39"/>
  <c r="T66" i="39"/>
  <c r="T99" i="39"/>
  <c r="S99" i="39"/>
  <c r="N7" i="39"/>
  <c r="O7" i="36"/>
  <c r="N102" i="36"/>
  <c r="N102" i="39"/>
  <c r="I102" i="39"/>
  <c r="F63" i="39"/>
  <c r="K63" i="36"/>
  <c r="K63" i="39"/>
  <c r="K28" i="36"/>
  <c r="K28" i="39"/>
  <c r="F28" i="39"/>
  <c r="G124" i="39"/>
  <c r="L124" i="39"/>
  <c r="L40" i="36"/>
  <c r="L40" i="39" s="1"/>
  <c r="G40" i="39"/>
  <c r="L46" i="36"/>
  <c r="L46" i="39"/>
  <c r="G46" i="39"/>
  <c r="K4" i="36"/>
  <c r="K4" i="39" s="1"/>
  <c r="F4" i="39"/>
  <c r="F130" i="39"/>
  <c r="K130" i="36"/>
  <c r="K130" i="39" s="1"/>
  <c r="G21" i="39"/>
  <c r="L21" i="36"/>
  <c r="L21" i="39"/>
  <c r="L74" i="39"/>
  <c r="L88" i="39"/>
  <c r="F55" i="39"/>
  <c r="K55" i="36"/>
  <c r="K55" i="39" s="1"/>
  <c r="H73" i="39"/>
  <c r="M73" i="36"/>
  <c r="M73" i="39"/>
  <c r="N35" i="36"/>
  <c r="N35" i="39"/>
  <c r="I35" i="39"/>
  <c r="O5" i="36"/>
  <c r="T107" i="39"/>
  <c r="I33" i="39"/>
  <c r="N33" i="36"/>
  <c r="T93" i="39"/>
  <c r="S93" i="39"/>
  <c r="I65" i="39"/>
  <c r="N65" i="36"/>
  <c r="N65" i="39"/>
  <c r="S69" i="36"/>
  <c r="P69" i="39"/>
  <c r="T69" i="36"/>
  <c r="P97" i="39"/>
  <c r="T97" i="39" s="1"/>
  <c r="N74" i="36"/>
  <c r="N74" i="39" s="1"/>
  <c r="F70" i="39"/>
  <c r="T62" i="39"/>
  <c r="H97" i="39"/>
  <c r="S82" i="36"/>
  <c r="L20" i="36"/>
  <c r="L20" i="39" s="1"/>
  <c r="M33" i="36"/>
  <c r="M33" i="39" s="1"/>
  <c r="L44" i="36"/>
  <c r="I99" i="39"/>
  <c r="L48" i="36"/>
  <c r="G92" i="39"/>
  <c r="U30" i="36"/>
  <c r="S99" i="36"/>
  <c r="U99" i="36"/>
  <c r="I11" i="39"/>
  <c r="I121" i="39"/>
  <c r="S118" i="36"/>
  <c r="P115" i="39"/>
  <c r="P233" i="39"/>
  <c r="S233" i="39" s="1"/>
  <c r="Q174" i="39"/>
  <c r="P229" i="39"/>
  <c r="T229" i="39" s="1"/>
  <c r="P190" i="39"/>
  <c r="H146" i="39"/>
  <c r="M146" i="39"/>
  <c r="Q182" i="39"/>
  <c r="H162" i="39"/>
  <c r="M162" i="39" s="1"/>
  <c r="T131" i="39"/>
  <c r="T30" i="36"/>
  <c r="H74" i="39"/>
  <c r="M8" i="36"/>
  <c r="M8" i="39"/>
  <c r="F13" i="39"/>
  <c r="S15" i="36"/>
  <c r="E26" i="39"/>
  <c r="U26" i="39"/>
  <c r="P54" i="39"/>
  <c r="I23" i="39"/>
  <c r="M80" i="36"/>
  <c r="M80" i="39"/>
  <c r="O80" i="39" s="1"/>
  <c r="T15" i="36"/>
  <c r="L84" i="36"/>
  <c r="F33" i="39"/>
  <c r="N119" i="36"/>
  <c r="U63" i="36"/>
  <c r="N77" i="36"/>
  <c r="G32" i="39"/>
  <c r="Q229" i="39"/>
  <c r="P21" i="36"/>
  <c r="E21" i="36"/>
  <c r="P118" i="39"/>
  <c r="T118" i="39" s="1"/>
  <c r="T115" i="36"/>
  <c r="S209" i="39"/>
  <c r="Q109" i="36"/>
  <c r="Q109" i="39" s="1"/>
  <c r="I79" i="36"/>
  <c r="Q51" i="36"/>
  <c r="Q51" i="39"/>
  <c r="E206" i="39"/>
  <c r="E146" i="39"/>
  <c r="F133" i="36"/>
  <c r="G6" i="36"/>
  <c r="U136" i="36"/>
  <c r="O97" i="39"/>
  <c r="M83" i="36"/>
  <c r="K45" i="36"/>
  <c r="K45" i="39" s="1"/>
  <c r="N53" i="36"/>
  <c r="N53" i="39" s="1"/>
  <c r="O53" i="39" s="1"/>
  <c r="P91" i="39"/>
  <c r="S82" i="39"/>
  <c r="M29" i="36"/>
  <c r="E76" i="39"/>
  <c r="U76" i="39" s="1"/>
  <c r="T82" i="36"/>
  <c r="F85" i="39"/>
  <c r="K88" i="36"/>
  <c r="K88" i="39" s="1"/>
  <c r="O97" i="36"/>
  <c r="S59" i="36"/>
  <c r="G71" i="39"/>
  <c r="K53" i="36"/>
  <c r="K53" i="39"/>
  <c r="G81" i="39"/>
  <c r="P59" i="39"/>
  <c r="J68" i="36"/>
  <c r="J68" i="39"/>
  <c r="S110" i="36"/>
  <c r="T168" i="39"/>
  <c r="N20" i="36"/>
  <c r="N20" i="39"/>
  <c r="I20" i="39"/>
  <c r="I38" i="39"/>
  <c r="N38" i="36"/>
  <c r="N38" i="39"/>
  <c r="I62" i="39"/>
  <c r="N62" i="36"/>
  <c r="P237" i="39"/>
  <c r="S237" i="39" s="1"/>
  <c r="E237" i="39"/>
  <c r="H237" i="39"/>
  <c r="M237" i="39" s="1"/>
  <c r="I237" i="39"/>
  <c r="N237" i="39" s="1"/>
  <c r="Q237" i="39"/>
  <c r="J233" i="39"/>
  <c r="I233" i="39"/>
  <c r="N233" i="39" s="1"/>
  <c r="F233" i="39"/>
  <c r="K233" i="39" s="1"/>
  <c r="G233" i="39"/>
  <c r="L233" i="39" s="1"/>
  <c r="O233" i="39" s="1"/>
  <c r="E233" i="39"/>
  <c r="E229" i="39"/>
  <c r="G229" i="39"/>
  <c r="L229" i="39" s="1"/>
  <c r="J229" i="39"/>
  <c r="H229" i="39"/>
  <c r="M229" i="39" s="1"/>
  <c r="I229" i="39"/>
  <c r="N229" i="39" s="1"/>
  <c r="Q225" i="39"/>
  <c r="I225" i="39"/>
  <c r="N225" i="39" s="1"/>
  <c r="E225" i="39"/>
  <c r="H225" i="39"/>
  <c r="M225" i="39" s="1"/>
  <c r="G225" i="39"/>
  <c r="L225" i="39" s="1"/>
  <c r="J225" i="39"/>
  <c r="E221" i="39"/>
  <c r="H221" i="39"/>
  <c r="M221" i="39" s="1"/>
  <c r="Q221" i="39"/>
  <c r="G221" i="39"/>
  <c r="L221" i="39"/>
  <c r="F221" i="39"/>
  <c r="K221" i="39"/>
  <c r="P221" i="39"/>
  <c r="T221" i="39"/>
  <c r="J221" i="39"/>
  <c r="F217" i="39"/>
  <c r="K217" i="39" s="1"/>
  <c r="I217" i="39"/>
  <c r="N217" i="39" s="1"/>
  <c r="P217" i="39"/>
  <c r="E217" i="39"/>
  <c r="J217" i="39"/>
  <c r="Q217" i="39"/>
  <c r="E210" i="39"/>
  <c r="H210" i="39"/>
  <c r="M210" i="39"/>
  <c r="Q210" i="39"/>
  <c r="G210" i="39"/>
  <c r="L210" i="39" s="1"/>
  <c r="F210" i="39"/>
  <c r="K210" i="39" s="1"/>
  <c r="I210" i="39"/>
  <c r="N210" i="39" s="1"/>
  <c r="F206" i="39"/>
  <c r="K206" i="39" s="1"/>
  <c r="Q206" i="39"/>
  <c r="H206" i="39"/>
  <c r="M206" i="39"/>
  <c r="P206" i="39"/>
  <c r="G206" i="39"/>
  <c r="L206" i="39" s="1"/>
  <c r="I206" i="39"/>
  <c r="N206" i="39" s="1"/>
  <c r="E202" i="39"/>
  <c r="P202" i="39"/>
  <c r="S202" i="39" s="1"/>
  <c r="F202" i="39"/>
  <c r="K202" i="39" s="1"/>
  <c r="G202" i="39"/>
  <c r="L202" i="39" s="1"/>
  <c r="J202" i="39"/>
  <c r="H202" i="39"/>
  <c r="M202" i="39" s="1"/>
  <c r="Q202" i="39"/>
  <c r="F198" i="39"/>
  <c r="K198" i="39"/>
  <c r="H198" i="39"/>
  <c r="M198" i="39"/>
  <c r="J198" i="39"/>
  <c r="I198" i="39"/>
  <c r="N198" i="39" s="1"/>
  <c r="P198" i="39"/>
  <c r="Q198" i="39"/>
  <c r="I194" i="39"/>
  <c r="N194" i="39" s="1"/>
  <c r="F194" i="39"/>
  <c r="K194" i="39" s="1"/>
  <c r="G194" i="39"/>
  <c r="L194" i="39" s="1"/>
  <c r="H194" i="39"/>
  <c r="M194" i="39"/>
  <c r="J194" i="39"/>
  <c r="G190" i="39"/>
  <c r="L190" i="39" s="1"/>
  <c r="J190" i="39"/>
  <c r="Q190" i="39"/>
  <c r="F190" i="39"/>
  <c r="K190" i="39" s="1"/>
  <c r="E190" i="39"/>
  <c r="H190" i="39"/>
  <c r="M190" i="39"/>
  <c r="Q186" i="39"/>
  <c r="I186" i="39"/>
  <c r="N186" i="39" s="1"/>
  <c r="G186" i="39"/>
  <c r="L186" i="39" s="1"/>
  <c r="F186" i="39"/>
  <c r="K186" i="39" s="1"/>
  <c r="E186" i="39"/>
  <c r="J186" i="39"/>
  <c r="H182" i="39"/>
  <c r="M182" i="39" s="1"/>
  <c r="G182" i="39"/>
  <c r="L182" i="39" s="1"/>
  <c r="P182" i="39"/>
  <c r="E182" i="39"/>
  <c r="F182" i="39"/>
  <c r="K182" i="39" s="1"/>
  <c r="F178" i="39"/>
  <c r="K178" i="39" s="1"/>
  <c r="Q178" i="39"/>
  <c r="H178" i="39"/>
  <c r="M178" i="39"/>
  <c r="J178" i="39"/>
  <c r="G178" i="39"/>
  <c r="L178" i="39" s="1"/>
  <c r="P178" i="39"/>
  <c r="E178" i="39"/>
  <c r="I174" i="39"/>
  <c r="N174" i="39" s="1"/>
  <c r="G174" i="39"/>
  <c r="L174" i="39" s="1"/>
  <c r="P174" i="39"/>
  <c r="S174" i="39" s="1"/>
  <c r="F174" i="39"/>
  <c r="K174" i="39" s="1"/>
  <c r="H174" i="39"/>
  <c r="M174" i="39" s="1"/>
  <c r="E174" i="39"/>
  <c r="F170" i="39"/>
  <c r="K170" i="39" s="1"/>
  <c r="P170" i="39"/>
  <c r="G170" i="39"/>
  <c r="L170" i="39"/>
  <c r="H170" i="39"/>
  <c r="M170" i="39"/>
  <c r="E170" i="39"/>
  <c r="Q170" i="39"/>
  <c r="I166" i="39"/>
  <c r="N166" i="39"/>
  <c r="H166" i="39"/>
  <c r="M166" i="39"/>
  <c r="E166" i="39"/>
  <c r="F166" i="39"/>
  <c r="K166" i="39" s="1"/>
  <c r="G166" i="39"/>
  <c r="L166" i="39" s="1"/>
  <c r="O166" i="39" s="1"/>
  <c r="J166" i="39"/>
  <c r="Q166" i="39"/>
  <c r="I162" i="39"/>
  <c r="N162" i="39" s="1"/>
  <c r="G162" i="39"/>
  <c r="L162" i="39" s="1"/>
  <c r="F162" i="39"/>
  <c r="K162" i="39" s="1"/>
  <c r="P162" i="39"/>
  <c r="S162" i="39" s="1"/>
  <c r="Q162" i="39"/>
  <c r="J162" i="39"/>
  <c r="Q158" i="39"/>
  <c r="J158" i="39"/>
  <c r="E158" i="39"/>
  <c r="F158" i="39"/>
  <c r="K158" i="39" s="1"/>
  <c r="I158" i="39"/>
  <c r="N158" i="39" s="1"/>
  <c r="P158" i="39"/>
  <c r="S158" i="39" s="1"/>
  <c r="E154" i="39"/>
  <c r="Q154" i="39"/>
  <c r="P154" i="39"/>
  <c r="H154" i="39"/>
  <c r="M154" i="39"/>
  <c r="J154" i="39"/>
  <c r="Q150" i="39"/>
  <c r="P150" i="39"/>
  <c r="T150" i="39"/>
  <c r="E150" i="39"/>
  <c r="I150" i="39"/>
  <c r="N150" i="39" s="1"/>
  <c r="H150" i="39"/>
  <c r="M150" i="39" s="1"/>
  <c r="I146" i="39"/>
  <c r="N146" i="39" s="1"/>
  <c r="F146" i="39"/>
  <c r="K146" i="39" s="1"/>
  <c r="Q146" i="39"/>
  <c r="J146" i="39"/>
  <c r="G146" i="39"/>
  <c r="L146" i="39" s="1"/>
  <c r="O146" i="39" s="1"/>
  <c r="P142" i="39"/>
  <c r="S142" i="39" s="1"/>
  <c r="T142" i="39"/>
  <c r="G142" i="39"/>
  <c r="L142" i="39" s="1"/>
  <c r="I142" i="39"/>
  <c r="N142" i="39" s="1"/>
  <c r="Q142" i="39"/>
  <c r="E142" i="39"/>
  <c r="J142" i="39"/>
  <c r="G111" i="39"/>
  <c r="L111" i="36"/>
  <c r="S16" i="36"/>
  <c r="T16" i="36"/>
  <c r="I9" i="39"/>
  <c r="N9" i="36"/>
  <c r="N9" i="39" s="1"/>
  <c r="O20" i="36"/>
  <c r="L95" i="36"/>
  <c r="L95" i="39"/>
  <c r="N108" i="36"/>
  <c r="I108" i="39"/>
  <c r="H123" i="39"/>
  <c r="M123" i="36"/>
  <c r="M123" i="39" s="1"/>
  <c r="I118" i="39"/>
  <c r="N118" i="36"/>
  <c r="E118" i="39"/>
  <c r="U118" i="39" s="1"/>
  <c r="U118" i="36"/>
  <c r="H41" i="39"/>
  <c r="M41" i="36"/>
  <c r="H57" i="39"/>
  <c r="M71" i="36"/>
  <c r="H71" i="39"/>
  <c r="G107" i="39"/>
  <c r="L107" i="36"/>
  <c r="L107" i="39"/>
  <c r="U112" i="36"/>
  <c r="G35" i="36"/>
  <c r="F106" i="36"/>
  <c r="I117" i="36"/>
  <c r="E79" i="36"/>
  <c r="H64" i="36"/>
  <c r="H10" i="36"/>
  <c r="H10" i="39"/>
  <c r="F121" i="36"/>
  <c r="Q98" i="36"/>
  <c r="Q98" i="39" s="1"/>
  <c r="H51" i="36"/>
  <c r="P133" i="36"/>
  <c r="J129" i="36"/>
  <c r="J129" i="39" s="1"/>
  <c r="F43" i="36"/>
  <c r="P35" i="36"/>
  <c r="H43" i="36"/>
  <c r="F47" i="36"/>
  <c r="P51" i="36"/>
  <c r="I10" i="36"/>
  <c r="I10" i="39"/>
  <c r="E121" i="36"/>
  <c r="E113" i="36"/>
  <c r="E113" i="39" s="1"/>
  <c r="U113" i="39" s="1"/>
  <c r="F109" i="36"/>
  <c r="F51" i="36"/>
  <c r="J137" i="36"/>
  <c r="J137" i="39"/>
  <c r="P113" i="36"/>
  <c r="T113" i="36"/>
  <c r="O104" i="36"/>
  <c r="H113" i="39"/>
  <c r="E35" i="36"/>
  <c r="E106" i="36"/>
  <c r="I109" i="36"/>
  <c r="H75" i="36"/>
  <c r="I51" i="36"/>
  <c r="G51" i="36"/>
  <c r="G125" i="36"/>
  <c r="Q133" i="36"/>
  <c r="Q133" i="39" s="1"/>
  <c r="F6" i="36"/>
  <c r="I47" i="36"/>
  <c r="E51" i="36"/>
  <c r="I90" i="36"/>
  <c r="P94" i="36"/>
  <c r="O114" i="36"/>
  <c r="H47" i="36"/>
  <c r="J47" i="36"/>
  <c r="J47" i="39"/>
  <c r="P47" i="36"/>
  <c r="Q47" i="36"/>
  <c r="Q47" i="39" s="1"/>
  <c r="G47" i="36"/>
  <c r="L47" i="36" s="1"/>
  <c r="I43" i="36"/>
  <c r="G43" i="36"/>
  <c r="J43" i="36"/>
  <c r="J43" i="39" s="1"/>
  <c r="P43" i="36"/>
  <c r="Q43" i="36"/>
  <c r="Q43" i="39"/>
  <c r="H39" i="36"/>
  <c r="F39" i="36"/>
  <c r="F21" i="36"/>
  <c r="Q21" i="36"/>
  <c r="Q21" i="39" s="1"/>
  <c r="I21" i="36"/>
  <c r="P17" i="36"/>
  <c r="E17" i="36"/>
  <c r="Q185" i="39"/>
  <c r="I185" i="39"/>
  <c r="N185" i="39" s="1"/>
  <c r="O185" i="39" s="1"/>
  <c r="J185" i="39"/>
  <c r="E185" i="39"/>
  <c r="F185" i="39"/>
  <c r="K185" i="39" s="1"/>
  <c r="H165" i="39"/>
  <c r="M165" i="39" s="1"/>
  <c r="G165" i="39"/>
  <c r="L165" i="39" s="1"/>
  <c r="F161" i="39"/>
  <c r="K161" i="39" s="1"/>
  <c r="E161" i="39"/>
  <c r="J161" i="39"/>
  <c r="Q161" i="39"/>
  <c r="H161" i="39"/>
  <c r="M161" i="39" s="1"/>
  <c r="O161" i="39" s="1"/>
  <c r="I157" i="39"/>
  <c r="N157" i="39" s="1"/>
  <c r="O157" i="39" s="1"/>
  <c r="E157" i="39"/>
  <c r="P157" i="39"/>
  <c r="J157" i="39"/>
  <c r="F157" i="39"/>
  <c r="K157" i="39" s="1"/>
  <c r="H149" i="39"/>
  <c r="M149" i="39" s="1"/>
  <c r="F149" i="39"/>
  <c r="K149" i="39"/>
  <c r="I149" i="39"/>
  <c r="N149" i="39"/>
  <c r="P149" i="39"/>
  <c r="T149" i="39"/>
  <c r="J149" i="39"/>
  <c r="Q149" i="39"/>
  <c r="E149" i="39"/>
  <c r="F145" i="39"/>
  <c r="K145" i="39" s="1"/>
  <c r="P145" i="39"/>
  <c r="S145" i="39" s="1"/>
  <c r="I145" i="39"/>
  <c r="N145" i="39" s="1"/>
  <c r="J145" i="39"/>
  <c r="Q141" i="39"/>
  <c r="I141" i="39"/>
  <c r="N141" i="39" s="1"/>
  <c r="G141" i="39"/>
  <c r="L141" i="39" s="1"/>
  <c r="P141" i="39"/>
  <c r="S141" i="39"/>
  <c r="H61" i="39"/>
  <c r="H227" i="39"/>
  <c r="M227" i="39" s="1"/>
  <c r="P227" i="39"/>
  <c r="J227" i="39"/>
  <c r="Q227" i="39"/>
  <c r="G227" i="39"/>
  <c r="L227" i="39" s="1"/>
  <c r="O227" i="39" s="1"/>
  <c r="F223" i="39"/>
  <c r="K223" i="39" s="1"/>
  <c r="G223" i="39"/>
  <c r="L223" i="39" s="1"/>
  <c r="O223" i="39" s="1"/>
  <c r="H223" i="39"/>
  <c r="M223" i="39" s="1"/>
  <c r="Q223" i="39"/>
  <c r="J223" i="39"/>
  <c r="I219" i="39"/>
  <c r="N219" i="39" s="1"/>
  <c r="J219" i="39"/>
  <c r="G219" i="39"/>
  <c r="L219" i="39"/>
  <c r="P219" i="39"/>
  <c r="T219" i="39"/>
  <c r="E219" i="39"/>
  <c r="F215" i="39"/>
  <c r="K215" i="39" s="1"/>
  <c r="J215" i="39"/>
  <c r="Q215" i="39"/>
  <c r="H215" i="39"/>
  <c r="M215" i="39" s="1"/>
  <c r="G215" i="39"/>
  <c r="L215" i="39" s="1"/>
  <c r="P215" i="39"/>
  <c r="T215" i="39"/>
  <c r="G212" i="39"/>
  <c r="L212" i="39"/>
  <c r="E212" i="39"/>
  <c r="J212" i="39"/>
  <c r="H212" i="39"/>
  <c r="M212" i="39"/>
  <c r="Q212" i="39"/>
  <c r="E208" i="39"/>
  <c r="G208" i="39"/>
  <c r="L208" i="39"/>
  <c r="I208" i="39"/>
  <c r="N208" i="39" s="1"/>
  <c r="E204" i="39"/>
  <c r="H204" i="39"/>
  <c r="M204" i="39"/>
  <c r="Q204" i="39"/>
  <c r="I204" i="39"/>
  <c r="N204" i="39" s="1"/>
  <c r="F204" i="39"/>
  <c r="K204" i="39" s="1"/>
  <c r="H200" i="39"/>
  <c r="M200" i="39" s="1"/>
  <c r="J200" i="39"/>
  <c r="I200" i="39"/>
  <c r="N200" i="39" s="1"/>
  <c r="G200" i="39"/>
  <c r="L200" i="39" s="1"/>
  <c r="O200" i="39" s="1"/>
  <c r="J196" i="39"/>
  <c r="F196" i="39"/>
  <c r="K196" i="39"/>
  <c r="I196" i="39"/>
  <c r="N196" i="39"/>
  <c r="H196" i="39"/>
  <c r="M196" i="39"/>
  <c r="K42" i="42"/>
  <c r="T20" i="39"/>
  <c r="S118" i="39"/>
  <c r="P185" i="39"/>
  <c r="J153" i="39"/>
  <c r="J54" i="36"/>
  <c r="J54" i="39" s="1"/>
  <c r="G54" i="36"/>
  <c r="I54" i="36"/>
  <c r="F54" i="36"/>
  <c r="Q54" i="36"/>
  <c r="Q54" i="39"/>
  <c r="H54" i="36"/>
  <c r="J10" i="36"/>
  <c r="J10" i="39" s="1"/>
  <c r="J106" i="36"/>
  <c r="J106" i="39" s="1"/>
  <c r="E109" i="36"/>
  <c r="P117" i="36"/>
  <c r="G117" i="36"/>
  <c r="P75" i="36"/>
  <c r="J75" i="36"/>
  <c r="J75" i="39" s="1"/>
  <c r="Q79" i="36"/>
  <c r="Q79" i="39" s="1"/>
  <c r="J79" i="36"/>
  <c r="J79" i="39" s="1"/>
  <c r="Q86" i="36"/>
  <c r="Q86" i="39" s="1"/>
  <c r="I64" i="36"/>
  <c r="Q64" i="36"/>
  <c r="Q64" i="39"/>
  <c r="F10" i="36"/>
  <c r="G10" i="36"/>
  <c r="G10" i="39" s="1"/>
  <c r="G121" i="36"/>
  <c r="H121" i="36"/>
  <c r="E125" i="36"/>
  <c r="P129" i="36"/>
  <c r="H6" i="36"/>
  <c r="G102" i="36"/>
  <c r="H109" i="36"/>
  <c r="F113" i="36"/>
  <c r="Q113" i="36"/>
  <c r="Q113" i="39" s="1"/>
  <c r="E6" i="36"/>
  <c r="I113" i="36"/>
  <c r="Q102" i="36"/>
  <c r="Q102" i="39" s="1"/>
  <c r="F129" i="36"/>
  <c r="G109" i="36"/>
  <c r="E117" i="36"/>
  <c r="F79" i="36"/>
  <c r="G79" i="36"/>
  <c r="Q75" i="36"/>
  <c r="Q75" i="39"/>
  <c r="G75" i="36"/>
  <c r="P79" i="36"/>
  <c r="I98" i="36"/>
  <c r="G64" i="36"/>
  <c r="J64" i="36"/>
  <c r="J64" i="39"/>
  <c r="E10" i="36"/>
  <c r="P121" i="36"/>
  <c r="I125" i="36"/>
  <c r="Q125" i="36"/>
  <c r="Q125" i="39" s="1"/>
  <c r="E133" i="36"/>
  <c r="H129" i="36"/>
  <c r="G113" i="36"/>
  <c r="H102" i="36"/>
  <c r="F90" i="36"/>
  <c r="J113" i="36"/>
  <c r="J113" i="39"/>
  <c r="P6" i="36"/>
  <c r="P109" i="36"/>
  <c r="P109" i="39" s="1"/>
  <c r="S109" i="39" s="1"/>
  <c r="I129" i="36"/>
  <c r="H117" i="36"/>
  <c r="E129" i="36"/>
  <c r="I106" i="36"/>
  <c r="J117" i="36"/>
  <c r="J117" i="39"/>
  <c r="I75" i="36"/>
  <c r="E75" i="36"/>
  <c r="F86" i="36"/>
  <c r="G98" i="36"/>
  <c r="P10" i="36"/>
  <c r="T10" i="36"/>
  <c r="G133" i="36"/>
  <c r="G129" i="36"/>
  <c r="Q6" i="39"/>
  <c r="F117" i="36"/>
  <c r="G94" i="36"/>
  <c r="G94" i="39"/>
  <c r="S40" i="36"/>
  <c r="P40" i="39"/>
  <c r="O131" i="36"/>
  <c r="M70" i="39"/>
  <c r="O70" i="39" s="1"/>
  <c r="S13" i="39"/>
  <c r="L66" i="39"/>
  <c r="N59" i="39"/>
  <c r="T74" i="39"/>
  <c r="O92" i="36"/>
  <c r="J42" i="42"/>
  <c r="J38" i="42"/>
  <c r="F46" i="39"/>
  <c r="P73" i="39"/>
  <c r="I44" i="39"/>
  <c r="T40" i="36"/>
  <c r="F124" i="39"/>
  <c r="K124" i="36"/>
  <c r="K124" i="39"/>
  <c r="F61" i="39"/>
  <c r="K61" i="36"/>
  <c r="K61" i="39" s="1"/>
  <c r="G60" i="39"/>
  <c r="L60" i="36"/>
  <c r="U4" i="36"/>
  <c r="E4" i="39"/>
  <c r="U4" i="39"/>
  <c r="I115" i="39"/>
  <c r="N115" i="36"/>
  <c r="O115" i="36" s="1"/>
  <c r="L19" i="36"/>
  <c r="L19" i="39"/>
  <c r="O19" i="39" s="1"/>
  <c r="G19" i="39"/>
  <c r="E25" i="39"/>
  <c r="U25" i="39"/>
  <c r="U25" i="36"/>
  <c r="M25" i="36"/>
  <c r="H25" i="39"/>
  <c r="S23" i="39"/>
  <c r="T19" i="39"/>
  <c r="J47" i="42"/>
  <c r="O80" i="36"/>
  <c r="N8" i="36"/>
  <c r="I8" i="39"/>
  <c r="I28" i="39"/>
  <c r="N28" i="36"/>
  <c r="N28" i="39"/>
  <c r="U28" i="36"/>
  <c r="E28" i="39"/>
  <c r="U28" i="39" s="1"/>
  <c r="F29" i="39"/>
  <c r="K29" i="36"/>
  <c r="K29" i="39"/>
  <c r="P95" i="39"/>
  <c r="S95" i="36"/>
  <c r="K69" i="36"/>
  <c r="K69" i="39"/>
  <c r="F69" i="39"/>
  <c r="H89" i="39"/>
  <c r="M89" i="36"/>
  <c r="M89" i="39"/>
  <c r="I109" i="39"/>
  <c r="N109" i="36"/>
  <c r="N109" i="39" s="1"/>
  <c r="N117" i="36"/>
  <c r="N117" i="39" s="1"/>
  <c r="I117" i="39"/>
  <c r="L13" i="39"/>
  <c r="O13" i="39"/>
  <c r="K41" i="42"/>
  <c r="L111" i="39"/>
  <c r="O111" i="39" s="1"/>
  <c r="O111" i="36"/>
  <c r="L30" i="36"/>
  <c r="L30" i="39"/>
  <c r="G30" i="39"/>
  <c r="G47" i="39"/>
  <c r="E110" i="39"/>
  <c r="U110" i="39"/>
  <c r="U110" i="36"/>
  <c r="S146" i="39"/>
  <c r="P81" i="39"/>
  <c r="T81" i="36"/>
  <c r="F122" i="39"/>
  <c r="K122" i="36"/>
  <c r="K122" i="39" s="1"/>
  <c r="G36" i="39"/>
  <c r="L36" i="36"/>
  <c r="U113" i="36"/>
  <c r="P71" i="39"/>
  <c r="T71" i="36"/>
  <c r="S71" i="36"/>
  <c r="G76" i="39"/>
  <c r="L76" i="36"/>
  <c r="U42" i="36"/>
  <c r="E42" i="39"/>
  <c r="U42" i="39"/>
  <c r="U47" i="36"/>
  <c r="E47" i="39"/>
  <c r="U47" i="39" s="1"/>
  <c r="M82" i="36"/>
  <c r="H82" i="39"/>
  <c r="N82" i="36"/>
  <c r="N82" i="39" s="1"/>
  <c r="I82" i="39"/>
  <c r="P104" i="39"/>
  <c r="T104" i="36"/>
  <c r="S113" i="36"/>
  <c r="P113" i="39"/>
  <c r="T113" i="39" s="1"/>
  <c r="P92" i="39"/>
  <c r="S92" i="36"/>
  <c r="N49" i="36"/>
  <c r="N49" i="39" s="1"/>
  <c r="I49" i="39"/>
  <c r="H105" i="39"/>
  <c r="M105" i="36"/>
  <c r="M105" i="39" s="1"/>
  <c r="U124" i="36"/>
  <c r="O67" i="39"/>
  <c r="F123" i="39"/>
  <c r="K123" i="36"/>
  <c r="K123" i="39"/>
  <c r="O63" i="39"/>
  <c r="S87" i="39"/>
  <c r="L123" i="36"/>
  <c r="T109" i="36"/>
  <c r="E218" i="39"/>
  <c r="Q234" i="39"/>
  <c r="I164" i="39"/>
  <c r="N164" i="39" s="1"/>
  <c r="H168" i="39"/>
  <c r="M168" i="39" s="1"/>
  <c r="J168" i="39"/>
  <c r="E172" i="39"/>
  <c r="H180" i="39"/>
  <c r="M180" i="39" s="1"/>
  <c r="O180" i="39" s="1"/>
  <c r="G234" i="39"/>
  <c r="L234" i="39"/>
  <c r="J135" i="36"/>
  <c r="J135" i="39"/>
  <c r="F135" i="36"/>
  <c r="P4" i="36"/>
  <c r="F14" i="36"/>
  <c r="G105" i="36"/>
  <c r="G187" i="39"/>
  <c r="L187" i="39"/>
  <c r="H187" i="39"/>
  <c r="M187" i="39"/>
  <c r="H191" i="39"/>
  <c r="M191" i="39"/>
  <c r="F36" i="36"/>
  <c r="H226" i="39"/>
  <c r="M226" i="39" s="1"/>
  <c r="I226" i="39"/>
  <c r="N226" i="39" s="1"/>
  <c r="Q39" i="36"/>
  <c r="Q39" i="39" s="1"/>
  <c r="F98" i="36"/>
  <c r="P42" i="36"/>
  <c r="Q90" i="36"/>
  <c r="Q90" i="39" s="1"/>
  <c r="E36" i="36"/>
  <c r="F32" i="36"/>
  <c r="H199" i="39"/>
  <c r="M199" i="39" s="1"/>
  <c r="G222" i="39"/>
  <c r="L222" i="39" s="1"/>
  <c r="I42" i="36"/>
  <c r="Q42" i="36"/>
  <c r="Q42" i="39"/>
  <c r="J22" i="36"/>
  <c r="J22" i="39"/>
  <c r="E191" i="39"/>
  <c r="Q135" i="36"/>
  <c r="Q135" i="39" s="1"/>
  <c r="G49" i="36"/>
  <c r="F94" i="36"/>
  <c r="H94" i="36"/>
  <c r="J94" i="36"/>
  <c r="J94" i="39"/>
  <c r="F218" i="39"/>
  <c r="K218" i="39" s="1"/>
  <c r="G230" i="39"/>
  <c r="L230" i="39" s="1"/>
  <c r="O230" i="39" s="1"/>
  <c r="P234" i="39"/>
  <c r="Q164" i="39"/>
  <c r="P164" i="39"/>
  <c r="S164" i="39" s="1"/>
  <c r="T164" i="39"/>
  <c r="G168" i="39"/>
  <c r="L168" i="39" s="1"/>
  <c r="Q172" i="39"/>
  <c r="G172" i="39"/>
  <c r="L172" i="39"/>
  <c r="O172" i="39" s="1"/>
  <c r="Q180" i="39"/>
  <c r="Q218" i="39"/>
  <c r="I218" i="39"/>
  <c r="N218" i="39" s="1"/>
  <c r="I234" i="39"/>
  <c r="N234" i="39" s="1"/>
  <c r="Q18" i="36"/>
  <c r="Q18" i="39" s="1"/>
  <c r="H12" i="36"/>
  <c r="P101" i="36"/>
  <c r="I101" i="36"/>
  <c r="E135" i="36"/>
  <c r="H4" i="36"/>
  <c r="Q14" i="36"/>
  <c r="Q14" i="39"/>
  <c r="E14" i="36"/>
  <c r="P105" i="36"/>
  <c r="I105" i="36"/>
  <c r="J187" i="39"/>
  <c r="F191" i="39"/>
  <c r="K191" i="39"/>
  <c r="P36" i="36"/>
  <c r="G226" i="39"/>
  <c r="L226" i="39" s="1"/>
  <c r="J226" i="39"/>
  <c r="I32" i="36"/>
  <c r="P90" i="36"/>
  <c r="P120" i="36"/>
  <c r="F68" i="36"/>
  <c r="K68" i="36"/>
  <c r="K68" i="39" s="1"/>
  <c r="E90" i="36"/>
  <c r="Q222" i="39"/>
  <c r="P222" i="39"/>
  <c r="T222" i="39" s="1"/>
  <c r="F105" i="36"/>
  <c r="H42" i="36"/>
  <c r="H90" i="36"/>
  <c r="E49" i="36"/>
  <c r="Q187" i="39"/>
  <c r="I191" i="39"/>
  <c r="N191" i="39"/>
  <c r="G135" i="36"/>
  <c r="Q94" i="36"/>
  <c r="Q94" i="39" s="1"/>
  <c r="H218" i="39"/>
  <c r="M218" i="39" s="1"/>
  <c r="H230" i="39"/>
  <c r="M230" i="39" s="1"/>
  <c r="H234" i="39"/>
  <c r="M234" i="39" s="1"/>
  <c r="E164" i="39"/>
  <c r="J172" i="39"/>
  <c r="P218" i="39"/>
  <c r="S218" i="39" s="1"/>
  <c r="Q53" i="36"/>
  <c r="Q53" i="39"/>
  <c r="P18" i="36"/>
  <c r="E12" i="36"/>
  <c r="Q12" i="36"/>
  <c r="Q12" i="39"/>
  <c r="E101" i="36"/>
  <c r="H101" i="36"/>
  <c r="G101" i="36"/>
  <c r="P135" i="36"/>
  <c r="T135" i="36" s="1"/>
  <c r="I14" i="36"/>
  <c r="Q105" i="36"/>
  <c r="Q105" i="39"/>
  <c r="J105" i="36"/>
  <c r="J105" i="39"/>
  <c r="F187" i="39"/>
  <c r="K187" i="39"/>
  <c r="G191" i="39"/>
  <c r="L191" i="39"/>
  <c r="H36" i="36"/>
  <c r="P226" i="39"/>
  <c r="S226" i="39" s="1"/>
  <c r="H112" i="36"/>
  <c r="G42" i="36"/>
  <c r="G90" i="36"/>
  <c r="F18" i="36"/>
  <c r="I222" i="39"/>
  <c r="N222" i="39" s="1"/>
  <c r="F222" i="39"/>
  <c r="K222" i="39" s="1"/>
  <c r="F42" i="36"/>
  <c r="J49" i="36"/>
  <c r="J49" i="39"/>
  <c r="H18" i="36"/>
  <c r="P49" i="36"/>
  <c r="G18" i="36"/>
  <c r="I94" i="36"/>
  <c r="S123" i="39"/>
  <c r="T112" i="39"/>
  <c r="S112" i="39"/>
  <c r="T134" i="39"/>
  <c r="O99" i="36"/>
  <c r="J41" i="42"/>
  <c r="O38" i="36"/>
  <c r="J39" i="36"/>
  <c r="J39" i="39" s="1"/>
  <c r="P39" i="36"/>
  <c r="G39" i="36"/>
  <c r="I39" i="36"/>
  <c r="E39" i="36"/>
  <c r="H132" i="36"/>
  <c r="P132" i="36"/>
  <c r="I132" i="36"/>
  <c r="F132" i="36"/>
  <c r="G132" i="36"/>
  <c r="Q132" i="36"/>
  <c r="Q132" i="39"/>
  <c r="J132" i="36"/>
  <c r="J132" i="39"/>
  <c r="I128" i="36"/>
  <c r="G128" i="36"/>
  <c r="H128" i="36"/>
  <c r="J128" i="36"/>
  <c r="J128" i="39" s="1"/>
  <c r="E128" i="36"/>
  <c r="Q120" i="36"/>
  <c r="Q120" i="39"/>
  <c r="I120" i="36"/>
  <c r="J120" i="36"/>
  <c r="J120" i="39" s="1"/>
  <c r="F120" i="36"/>
  <c r="E116" i="36"/>
  <c r="Q116" i="36"/>
  <c r="Q116" i="39" s="1"/>
  <c r="J116" i="36"/>
  <c r="J116" i="39" s="1"/>
  <c r="H116" i="36"/>
  <c r="F116" i="36"/>
  <c r="J86" i="36"/>
  <c r="J86" i="39" s="1"/>
  <c r="H86" i="36"/>
  <c r="E86" i="36"/>
  <c r="G86" i="36"/>
  <c r="P86" i="36"/>
  <c r="F64" i="36"/>
  <c r="E64" i="36"/>
  <c r="I57" i="36"/>
  <c r="P57" i="36"/>
  <c r="Q57" i="36"/>
  <c r="Q57" i="39" s="1"/>
  <c r="P194" i="39"/>
  <c r="Q194" i="39"/>
  <c r="J52" i="36"/>
  <c r="J52" i="39" s="1"/>
  <c r="F52" i="36"/>
  <c r="Q52" i="36"/>
  <c r="Q52" i="39"/>
  <c r="H52" i="36"/>
  <c r="G52" i="36"/>
  <c r="E52" i="36"/>
  <c r="P52" i="36"/>
  <c r="I52" i="36"/>
  <c r="N52" i="36"/>
  <c r="N52" i="39" s="1"/>
  <c r="H35" i="36"/>
  <c r="Q35" i="36"/>
  <c r="Q35" i="39" s="1"/>
  <c r="F35" i="36"/>
  <c r="G31" i="36"/>
  <c r="I31" i="36"/>
  <c r="J31" i="36"/>
  <c r="J31" i="39"/>
  <c r="H31" i="36"/>
  <c r="P31" i="36"/>
  <c r="Q31" i="36"/>
  <c r="Q31" i="39"/>
  <c r="F31" i="36"/>
  <c r="G27" i="36"/>
  <c r="F27" i="36"/>
  <c r="H27" i="36"/>
  <c r="E27" i="36"/>
  <c r="Q27" i="36"/>
  <c r="Q27" i="39" s="1"/>
  <c r="J27" i="36"/>
  <c r="J27" i="39" s="1"/>
  <c r="P27" i="36"/>
  <c r="I27" i="36"/>
  <c r="F24" i="36"/>
  <c r="I24" i="36"/>
  <c r="G24" i="36"/>
  <c r="H24" i="36"/>
  <c r="Q24" i="36"/>
  <c r="Q24" i="39" s="1"/>
  <c r="J17" i="36"/>
  <c r="J17" i="39" s="1"/>
  <c r="Q17" i="36"/>
  <c r="Q17" i="39" s="1"/>
  <c r="F17" i="36"/>
  <c r="I17" i="36"/>
  <c r="G17" i="36"/>
  <c r="H17" i="36"/>
  <c r="J11" i="36"/>
  <c r="J11" i="39" s="1"/>
  <c r="Q11" i="36"/>
  <c r="Q11" i="39" s="1"/>
  <c r="F11" i="36"/>
  <c r="H11" i="36"/>
  <c r="H11" i="39"/>
  <c r="F7" i="36"/>
  <c r="P7" i="36"/>
  <c r="I138" i="36"/>
  <c r="G138" i="36"/>
  <c r="E138" i="36"/>
  <c r="P138" i="36"/>
  <c r="H138" i="36"/>
  <c r="G93" i="36"/>
  <c r="H93" i="36"/>
  <c r="F93" i="36"/>
  <c r="I93" i="36"/>
  <c r="J93" i="36"/>
  <c r="J93" i="39" s="1"/>
  <c r="G89" i="36"/>
  <c r="E89" i="36"/>
  <c r="I89" i="36"/>
  <c r="F89" i="36"/>
  <c r="N116" i="36"/>
  <c r="N116" i="39" s="1"/>
  <c r="E123" i="39"/>
  <c r="U123" i="39" s="1"/>
  <c r="Q44" i="36"/>
  <c r="Q44" i="39" s="1"/>
  <c r="E44" i="36"/>
  <c r="H37" i="36"/>
  <c r="J37" i="36"/>
  <c r="J37" i="39" s="1"/>
  <c r="F37" i="36"/>
  <c r="G37" i="36"/>
  <c r="P37" i="36"/>
  <c r="Q37" i="36"/>
  <c r="Q37" i="39"/>
  <c r="F126" i="36"/>
  <c r="Q126" i="36"/>
  <c r="Q126" i="39" s="1"/>
  <c r="P126" i="36"/>
  <c r="I126" i="36"/>
  <c r="G126" i="36"/>
  <c r="L126" i="36" s="1"/>
  <c r="E122" i="36"/>
  <c r="Q122" i="36"/>
  <c r="Q122" i="39" s="1"/>
  <c r="P122" i="36"/>
  <c r="J122" i="36"/>
  <c r="J122" i="39"/>
  <c r="I122" i="36"/>
  <c r="G122" i="36"/>
  <c r="H122" i="36"/>
  <c r="I103" i="36"/>
  <c r="P103" i="36"/>
  <c r="J103" i="36"/>
  <c r="J103" i="39" s="1"/>
  <c r="Q103" i="36"/>
  <c r="Q103" i="39" s="1"/>
  <c r="E103" i="36"/>
  <c r="G96" i="36"/>
  <c r="Q96" i="36"/>
  <c r="Q96" i="39" s="1"/>
  <c r="F96" i="36"/>
  <c r="P96" i="36"/>
  <c r="I96" i="36"/>
  <c r="H96" i="36"/>
  <c r="F50" i="36"/>
  <c r="P50" i="36"/>
  <c r="H50" i="36"/>
  <c r="G50" i="36"/>
  <c r="H106" i="36"/>
  <c r="P106" i="36"/>
  <c r="C19" i="41"/>
  <c r="S56" i="39"/>
  <c r="T56" i="39"/>
  <c r="N119" i="39"/>
  <c r="O119" i="39"/>
  <c r="O119" i="36"/>
  <c r="N115" i="39"/>
  <c r="F48" i="39"/>
  <c r="K48" i="36"/>
  <c r="K48" i="39"/>
  <c r="J46" i="42"/>
  <c r="G48" i="42"/>
  <c r="O73" i="39"/>
  <c r="T16" i="39"/>
  <c r="S16" i="39"/>
  <c r="K40" i="36"/>
  <c r="K40" i="39"/>
  <c r="F40" i="39"/>
  <c r="M120" i="39"/>
  <c r="N64" i="36"/>
  <c r="I64" i="39"/>
  <c r="G110" i="39"/>
  <c r="L110" i="36"/>
  <c r="T84" i="36"/>
  <c r="S84" i="36"/>
  <c r="P84" i="39"/>
  <c r="U8" i="36"/>
  <c r="E8" i="39"/>
  <c r="E70" i="39"/>
  <c r="U70" i="39" s="1"/>
  <c r="U70" i="36"/>
  <c r="S10" i="36"/>
  <c r="P10" i="39"/>
  <c r="S86" i="36"/>
  <c r="F76" i="39"/>
  <c r="K76" i="36"/>
  <c r="K76" i="39" s="1"/>
  <c r="I52" i="39"/>
  <c r="S72" i="36"/>
  <c r="P72" i="39"/>
  <c r="T72" i="36"/>
  <c r="K43" i="42"/>
  <c r="O81" i="36"/>
  <c r="T80" i="39"/>
  <c r="J17" i="41"/>
  <c r="S55" i="39"/>
  <c r="S14" i="39"/>
  <c r="M125" i="39"/>
  <c r="O58" i="36"/>
  <c r="O73" i="36"/>
  <c r="O26" i="36"/>
  <c r="N46" i="36"/>
  <c r="F68" i="39"/>
  <c r="U96" i="36"/>
  <c r="S28" i="36"/>
  <c r="T28" i="36"/>
  <c r="P28" i="39"/>
  <c r="H14" i="39"/>
  <c r="S46" i="39"/>
  <c r="S111" i="39"/>
  <c r="T111" i="39"/>
  <c r="T108" i="39"/>
  <c r="S108" i="39"/>
  <c r="N112" i="39"/>
  <c r="T116" i="36"/>
  <c r="P116" i="39"/>
  <c r="N118" i="39"/>
  <c r="O118" i="36"/>
  <c r="M107" i="39"/>
  <c r="O107" i="39"/>
  <c r="O107" i="36"/>
  <c r="S113" i="39"/>
  <c r="U35" i="36"/>
  <c r="E35" i="39"/>
  <c r="U35" i="39" s="1"/>
  <c r="J39" i="42"/>
  <c r="S88" i="39"/>
  <c r="T88" i="39"/>
  <c r="M23" i="39"/>
  <c r="O23" i="39"/>
  <c r="O23" i="36"/>
  <c r="M65" i="36"/>
  <c r="H65" i="39"/>
  <c r="T102" i="36"/>
  <c r="S102" i="36"/>
  <c r="I112" i="39"/>
  <c r="K60" i="36"/>
  <c r="K60" i="39"/>
  <c r="F60" i="39"/>
  <c r="H95" i="39"/>
  <c r="M95" i="36"/>
  <c r="G35" i="39"/>
  <c r="L35" i="36"/>
  <c r="O114" i="39"/>
  <c r="J44" i="42"/>
  <c r="O45" i="36"/>
  <c r="O20" i="39"/>
  <c r="H217" i="39"/>
  <c r="M217" i="39" s="1"/>
  <c r="G217" i="39"/>
  <c r="L217" i="39" s="1"/>
  <c r="J50" i="36"/>
  <c r="J50" i="39"/>
  <c r="I50" i="36"/>
  <c r="J72" i="36"/>
  <c r="J72" i="39" s="1"/>
  <c r="F72" i="36"/>
  <c r="I72" i="36"/>
  <c r="H72" i="36"/>
  <c r="E68" i="36"/>
  <c r="P68" i="36"/>
  <c r="Q68" i="36"/>
  <c r="Q68" i="39"/>
  <c r="I68" i="36"/>
  <c r="Q72" i="36"/>
  <c r="Q72" i="39" s="1"/>
  <c r="E72" i="36"/>
  <c r="J34" i="36"/>
  <c r="J34" i="39"/>
  <c r="P34" i="36"/>
  <c r="H34" i="36"/>
  <c r="E34" i="36"/>
  <c r="I30" i="36"/>
  <c r="F30" i="36"/>
  <c r="J16" i="36"/>
  <c r="J16" i="39" s="1"/>
  <c r="I16" i="36"/>
  <c r="P137" i="36"/>
  <c r="E137" i="36"/>
  <c r="H137" i="36"/>
  <c r="F137" i="36"/>
  <c r="Q137" i="36"/>
  <c r="Q137" i="39"/>
  <c r="I137" i="36"/>
  <c r="E92" i="36"/>
  <c r="J92" i="36"/>
  <c r="J92" i="39"/>
  <c r="I85" i="36"/>
  <c r="J85" i="36"/>
  <c r="J85" i="39" s="1"/>
  <c r="H85" i="36"/>
  <c r="Q85" i="36"/>
  <c r="Q85" i="39"/>
  <c r="E24" i="36"/>
  <c r="P24" i="36"/>
  <c r="E50" i="36"/>
  <c r="G72" i="36"/>
  <c r="G196" i="39"/>
  <c r="L196" i="39" s="1"/>
  <c r="O196" i="39" s="1"/>
  <c r="P196" i="39"/>
  <c r="S196" i="39" s="1"/>
  <c r="E196" i="39"/>
  <c r="I154" i="39"/>
  <c r="N154" i="39" s="1"/>
  <c r="O154" i="39" s="1"/>
  <c r="F154" i="39"/>
  <c r="K154" i="39" s="1"/>
  <c r="I133" i="36"/>
  <c r="J133" i="36"/>
  <c r="J133" i="39" s="1"/>
  <c r="E104" i="36"/>
  <c r="Q104" i="36"/>
  <c r="Q104" i="39"/>
  <c r="P98" i="36"/>
  <c r="E98" i="36"/>
  <c r="H98" i="36"/>
  <c r="E57" i="36"/>
  <c r="H68" i="36"/>
  <c r="E22" i="36"/>
  <c r="H22" i="36"/>
  <c r="F22" i="36"/>
  <c r="Q22" i="36"/>
  <c r="Q22" i="39"/>
  <c r="G22" i="36"/>
  <c r="F80" i="36"/>
  <c r="J80" i="36"/>
  <c r="J80" i="39"/>
  <c r="O59" i="39"/>
  <c r="L4" i="39"/>
  <c r="G20" i="41"/>
  <c r="N40" i="39"/>
  <c r="O40" i="36"/>
  <c r="D17" i="41"/>
  <c r="M28" i="39"/>
  <c r="O28" i="39" s="1"/>
  <c r="O28" i="36"/>
  <c r="L34" i="39"/>
  <c r="N33" i="39"/>
  <c r="S97" i="39"/>
  <c r="N45" i="39"/>
  <c r="O45" i="39"/>
  <c r="H18" i="41"/>
  <c r="G237" i="39"/>
  <c r="L237" i="39" s="1"/>
  <c r="O237" i="39"/>
  <c r="J237" i="39"/>
  <c r="F12" i="36"/>
  <c r="H9" i="36"/>
  <c r="O127" i="36"/>
  <c r="S127" i="39"/>
  <c r="O136" i="36"/>
  <c r="O124" i="36"/>
  <c r="T130" i="39"/>
  <c r="O130" i="36"/>
  <c r="N134" i="39"/>
  <c r="O134" i="39" s="1"/>
  <c r="O134" i="36"/>
  <c r="S124" i="39"/>
  <c r="T124" i="39"/>
  <c r="G6" i="39"/>
  <c r="L6" i="39"/>
  <c r="N77" i="39"/>
  <c r="O77" i="39" s="1"/>
  <c r="O77" i="36"/>
  <c r="L84" i="39"/>
  <c r="O84" i="39"/>
  <c r="O84" i="36"/>
  <c r="T54" i="39"/>
  <c r="S54" i="39"/>
  <c r="O44" i="36"/>
  <c r="L44" i="39"/>
  <c r="O44" i="39"/>
  <c r="S69" i="39"/>
  <c r="T69" i="39"/>
  <c r="M29" i="39"/>
  <c r="O29" i="39"/>
  <c r="O29" i="36"/>
  <c r="F133" i="39"/>
  <c r="K133" i="36"/>
  <c r="K133" i="39"/>
  <c r="N79" i="36"/>
  <c r="N79" i="39"/>
  <c r="I79" i="39"/>
  <c r="T115" i="39"/>
  <c r="S115" i="39"/>
  <c r="O83" i="36"/>
  <c r="M83" i="39"/>
  <c r="O83" i="39"/>
  <c r="U21" i="36"/>
  <c r="E21" i="39"/>
  <c r="U21" i="39" s="1"/>
  <c r="O48" i="36"/>
  <c r="L48" i="39"/>
  <c r="O48" i="39"/>
  <c r="S59" i="39"/>
  <c r="T59" i="39"/>
  <c r="S91" i="39"/>
  <c r="T91" i="39"/>
  <c r="T21" i="36"/>
  <c r="S21" i="36"/>
  <c r="P21" i="39"/>
  <c r="O74" i="36"/>
  <c r="E51" i="39"/>
  <c r="U51" i="39"/>
  <c r="U51" i="36"/>
  <c r="L125" i="39"/>
  <c r="G125" i="39"/>
  <c r="K109" i="36"/>
  <c r="K109" i="39" s="1"/>
  <c r="F109" i="39"/>
  <c r="T51" i="36"/>
  <c r="P51" i="39"/>
  <c r="S51" i="36"/>
  <c r="K43" i="36"/>
  <c r="K43" i="39" s="1"/>
  <c r="F43" i="39"/>
  <c r="E79" i="39"/>
  <c r="U79" i="39"/>
  <c r="U79" i="36"/>
  <c r="N108" i="39"/>
  <c r="O108" i="39" s="1"/>
  <c r="O108" i="36"/>
  <c r="N62" i="39"/>
  <c r="O62" i="39"/>
  <c r="O62" i="36"/>
  <c r="I47" i="39"/>
  <c r="N47" i="36"/>
  <c r="N47" i="39"/>
  <c r="L51" i="36"/>
  <c r="G51" i="39"/>
  <c r="U106" i="36"/>
  <c r="E106" i="39"/>
  <c r="U106" i="39" s="1"/>
  <c r="F47" i="39"/>
  <c r="K47" i="36"/>
  <c r="K47" i="39"/>
  <c r="F121" i="39"/>
  <c r="K121" i="36"/>
  <c r="K121" i="39" s="1"/>
  <c r="P94" i="39"/>
  <c r="S94" i="36"/>
  <c r="T94" i="36"/>
  <c r="F6" i="39"/>
  <c r="K6" i="36"/>
  <c r="K6" i="39" s="1"/>
  <c r="I51" i="39"/>
  <c r="N51" i="36"/>
  <c r="N51" i="39"/>
  <c r="E121" i="39"/>
  <c r="U121" i="39"/>
  <c r="U121" i="36"/>
  <c r="H43" i="39"/>
  <c r="M43" i="36"/>
  <c r="M43" i="39"/>
  <c r="P133" i="39"/>
  <c r="S133" i="36"/>
  <c r="T133" i="36"/>
  <c r="K106" i="36"/>
  <c r="K106" i="39" s="1"/>
  <c r="F106" i="39"/>
  <c r="M71" i="39"/>
  <c r="O71" i="39"/>
  <c r="O71" i="36"/>
  <c r="S150" i="39"/>
  <c r="I90" i="39"/>
  <c r="N90" i="36"/>
  <c r="N90" i="39" s="1"/>
  <c r="M75" i="36"/>
  <c r="M75" i="39" s="1"/>
  <c r="H75" i="39"/>
  <c r="K51" i="36"/>
  <c r="K51" i="39" s="1"/>
  <c r="F51" i="39"/>
  <c r="S35" i="36"/>
  <c r="T35" i="36"/>
  <c r="P35" i="39"/>
  <c r="H51" i="39"/>
  <c r="M51" i="36"/>
  <c r="M51" i="39"/>
  <c r="M64" i="36"/>
  <c r="M64" i="39"/>
  <c r="H64" i="39"/>
  <c r="M41" i="39"/>
  <c r="O41" i="39" s="1"/>
  <c r="O41" i="36"/>
  <c r="L133" i="36"/>
  <c r="L133" i="39"/>
  <c r="G133" i="39"/>
  <c r="K86" i="36"/>
  <c r="K86" i="39" s="1"/>
  <c r="F86" i="39"/>
  <c r="N129" i="36"/>
  <c r="N129" i="39"/>
  <c r="I129" i="39"/>
  <c r="K90" i="36"/>
  <c r="K90" i="39" s="1"/>
  <c r="F90" i="39"/>
  <c r="U133" i="36"/>
  <c r="E133" i="39"/>
  <c r="U133" i="39" s="1"/>
  <c r="U10" i="36"/>
  <c r="E10" i="39"/>
  <c r="U10" i="39"/>
  <c r="P79" i="39"/>
  <c r="T79" i="36"/>
  <c r="S79" i="36"/>
  <c r="F79" i="39"/>
  <c r="K79" i="36"/>
  <c r="K79" i="39"/>
  <c r="F113" i="39"/>
  <c r="K113" i="36"/>
  <c r="K113" i="39" s="1"/>
  <c r="T129" i="36"/>
  <c r="P129" i="39"/>
  <c r="S129" i="36"/>
  <c r="U109" i="36"/>
  <c r="E109" i="39"/>
  <c r="U109" i="39" s="1"/>
  <c r="I21" i="39"/>
  <c r="N21" i="36"/>
  <c r="M39" i="36"/>
  <c r="M39" i="39" s="1"/>
  <c r="H39" i="39"/>
  <c r="G43" i="39"/>
  <c r="L43" i="36"/>
  <c r="P47" i="39"/>
  <c r="S47" i="36"/>
  <c r="T47" i="36"/>
  <c r="F117" i="39"/>
  <c r="K117" i="36"/>
  <c r="K117" i="39"/>
  <c r="U75" i="36"/>
  <c r="E75" i="39"/>
  <c r="U75" i="39" s="1"/>
  <c r="I106" i="39"/>
  <c r="N106" i="36"/>
  <c r="N106" i="39"/>
  <c r="M102" i="36"/>
  <c r="M102" i="39"/>
  <c r="H102" i="39"/>
  <c r="G75" i="39"/>
  <c r="L75" i="36"/>
  <c r="E117" i="39"/>
  <c r="U117" i="39" s="1"/>
  <c r="U117" i="36"/>
  <c r="N113" i="36"/>
  <c r="N113" i="39"/>
  <c r="I113" i="39"/>
  <c r="H109" i="39"/>
  <c r="M109" i="36"/>
  <c r="M109" i="39"/>
  <c r="E125" i="39"/>
  <c r="U125" i="39"/>
  <c r="U125" i="36"/>
  <c r="F10" i="39"/>
  <c r="K10" i="36"/>
  <c r="K10" i="39"/>
  <c r="S75" i="36"/>
  <c r="P75" i="39"/>
  <c r="T75" i="36"/>
  <c r="F54" i="39"/>
  <c r="K54" i="36"/>
  <c r="K54" i="39"/>
  <c r="N43" i="36"/>
  <c r="N43" i="39"/>
  <c r="I43" i="39"/>
  <c r="I75" i="39"/>
  <c r="N75" i="36"/>
  <c r="N75" i="39"/>
  <c r="U129" i="36"/>
  <c r="E129" i="39"/>
  <c r="U129" i="39" s="1"/>
  <c r="S6" i="36"/>
  <c r="P6" i="39"/>
  <c r="T6" i="36"/>
  <c r="L113" i="36"/>
  <c r="G113" i="39"/>
  <c r="N125" i="36"/>
  <c r="I125" i="39"/>
  <c r="L64" i="36"/>
  <c r="L64" i="39"/>
  <c r="G64" i="39"/>
  <c r="G109" i="39"/>
  <c r="L109" i="36"/>
  <c r="E6" i="39"/>
  <c r="U6" i="39" s="1"/>
  <c r="U6" i="36"/>
  <c r="G102" i="39"/>
  <c r="L102" i="36"/>
  <c r="M121" i="36"/>
  <c r="M121" i="39"/>
  <c r="H121" i="39"/>
  <c r="G117" i="39"/>
  <c r="L117" i="36"/>
  <c r="I54" i="39"/>
  <c r="N54" i="36"/>
  <c r="U17" i="36"/>
  <c r="E17" i="39"/>
  <c r="U17" i="39"/>
  <c r="F21" i="39"/>
  <c r="K21" i="36"/>
  <c r="K21" i="39" s="1"/>
  <c r="P43" i="39"/>
  <c r="S43" i="36"/>
  <c r="T43" i="36"/>
  <c r="M47" i="36"/>
  <c r="M47" i="39"/>
  <c r="H47" i="39"/>
  <c r="G129" i="39"/>
  <c r="L129" i="36"/>
  <c r="L98" i="36"/>
  <c r="L98" i="39" s="1"/>
  <c r="G98" i="39"/>
  <c r="M117" i="36"/>
  <c r="M117" i="39"/>
  <c r="H117" i="39"/>
  <c r="H129" i="39"/>
  <c r="M129" i="36"/>
  <c r="M129" i="39"/>
  <c r="P121" i="39"/>
  <c r="S121" i="36"/>
  <c r="T121" i="36"/>
  <c r="N98" i="36"/>
  <c r="N98" i="39" s="1"/>
  <c r="I98" i="39"/>
  <c r="G79" i="39"/>
  <c r="L79" i="36"/>
  <c r="K129" i="36"/>
  <c r="K129" i="39"/>
  <c r="F129" i="39"/>
  <c r="M6" i="36"/>
  <c r="H6" i="39"/>
  <c r="G121" i="39"/>
  <c r="L121" i="36"/>
  <c r="P117" i="39"/>
  <c r="T117" i="36"/>
  <c r="S117" i="36"/>
  <c r="M54" i="36"/>
  <c r="M54" i="39"/>
  <c r="H54" i="39"/>
  <c r="L54" i="36"/>
  <c r="L54" i="39" s="1"/>
  <c r="O54" i="39" s="1"/>
  <c r="G54" i="39"/>
  <c r="T17" i="36"/>
  <c r="P17" i="39"/>
  <c r="S17" i="36"/>
  <c r="K39" i="36"/>
  <c r="K39" i="39" s="1"/>
  <c r="F39" i="39"/>
  <c r="M18" i="36"/>
  <c r="M18" i="39"/>
  <c r="H18" i="39"/>
  <c r="H112" i="39"/>
  <c r="M112" i="36"/>
  <c r="P135" i="39"/>
  <c r="S135" i="36"/>
  <c r="H42" i="39"/>
  <c r="M42" i="36"/>
  <c r="M42" i="39"/>
  <c r="U90" i="36"/>
  <c r="E90" i="39"/>
  <c r="U90" i="39" s="1"/>
  <c r="N32" i="36"/>
  <c r="I32" i="39"/>
  <c r="E14" i="39"/>
  <c r="U14" i="39" s="1"/>
  <c r="U14" i="36"/>
  <c r="I101" i="39"/>
  <c r="N101" i="36"/>
  <c r="N101" i="39" s="1"/>
  <c r="I42" i="39"/>
  <c r="N42" i="36"/>
  <c r="N42" i="39"/>
  <c r="U36" i="36"/>
  <c r="E36" i="39"/>
  <c r="U36" i="39" s="1"/>
  <c r="F14" i="39"/>
  <c r="K14" i="36"/>
  <c r="K14" i="39"/>
  <c r="L123" i="39"/>
  <c r="O123" i="39"/>
  <c r="O123" i="36"/>
  <c r="S104" i="39"/>
  <c r="T104" i="39"/>
  <c r="M82" i="39"/>
  <c r="O82" i="39" s="1"/>
  <c r="O82" i="36"/>
  <c r="L36" i="39"/>
  <c r="L47" i="39"/>
  <c r="O47" i="39" s="1"/>
  <c r="O47" i="36"/>
  <c r="O19" i="36"/>
  <c r="T37" i="36"/>
  <c r="N94" i="36"/>
  <c r="N94" i="39"/>
  <c r="I94" i="39"/>
  <c r="K18" i="36"/>
  <c r="K18" i="39" s="1"/>
  <c r="F18" i="39"/>
  <c r="L101" i="36"/>
  <c r="G101" i="39"/>
  <c r="U12" i="36"/>
  <c r="E12" i="39"/>
  <c r="U12" i="39" s="1"/>
  <c r="K105" i="36"/>
  <c r="K105" i="39" s="1"/>
  <c r="F105" i="39"/>
  <c r="T101" i="36"/>
  <c r="S101" i="36"/>
  <c r="P101" i="39"/>
  <c r="H94" i="39"/>
  <c r="M94" i="36"/>
  <c r="T4" i="36"/>
  <c r="P4" i="39"/>
  <c r="S4" i="36"/>
  <c r="L76" i="39"/>
  <c r="O76" i="39"/>
  <c r="O76" i="36"/>
  <c r="T71" i="39"/>
  <c r="S71" i="39"/>
  <c r="T81" i="39"/>
  <c r="S81" i="39"/>
  <c r="M25" i="39"/>
  <c r="O25" i="39" s="1"/>
  <c r="O25" i="36"/>
  <c r="L142" i="36"/>
  <c r="B20" i="34"/>
  <c r="L18" i="36"/>
  <c r="G18" i="39"/>
  <c r="K42" i="36"/>
  <c r="K42" i="39"/>
  <c r="F42" i="39"/>
  <c r="L90" i="36"/>
  <c r="G90" i="39"/>
  <c r="M36" i="36"/>
  <c r="M36" i="39" s="1"/>
  <c r="O36" i="39" s="1"/>
  <c r="H36" i="39"/>
  <c r="M101" i="36"/>
  <c r="M101" i="39"/>
  <c r="H101" i="39"/>
  <c r="T18" i="36"/>
  <c r="S18" i="36"/>
  <c r="P18" i="39"/>
  <c r="U49" i="36"/>
  <c r="E49" i="39"/>
  <c r="U49" i="39"/>
  <c r="T120" i="36"/>
  <c r="S120" i="36"/>
  <c r="P120" i="39"/>
  <c r="I105" i="39"/>
  <c r="N105" i="36"/>
  <c r="N105" i="39"/>
  <c r="H4" i="39"/>
  <c r="M4" i="36"/>
  <c r="H12" i="39"/>
  <c r="M12" i="36"/>
  <c r="K94" i="36"/>
  <c r="K94" i="39"/>
  <c r="F94" i="39"/>
  <c r="S42" i="36"/>
  <c r="P42" i="39"/>
  <c r="T42" i="36"/>
  <c r="F135" i="39"/>
  <c r="K135" i="36"/>
  <c r="K135" i="39" s="1"/>
  <c r="L60" i="39"/>
  <c r="O60" i="39" s="1"/>
  <c r="O60" i="36"/>
  <c r="T73" i="39"/>
  <c r="S73" i="39"/>
  <c r="S40" i="39"/>
  <c r="T40" i="39"/>
  <c r="T49" i="36"/>
  <c r="P49" i="39"/>
  <c r="S49" i="36"/>
  <c r="L42" i="36"/>
  <c r="G42" i="39"/>
  <c r="I14" i="39"/>
  <c r="N14" i="36"/>
  <c r="N14" i="39"/>
  <c r="U101" i="36"/>
  <c r="E101" i="39"/>
  <c r="U101" i="39" s="1"/>
  <c r="G135" i="39"/>
  <c r="L135" i="36"/>
  <c r="H90" i="39"/>
  <c r="M90" i="36"/>
  <c r="M90" i="39"/>
  <c r="P90" i="39"/>
  <c r="S90" i="36"/>
  <c r="T90" i="36"/>
  <c r="P36" i="39"/>
  <c r="S36" i="36"/>
  <c r="T36" i="36"/>
  <c r="T105" i="36"/>
  <c r="S105" i="36"/>
  <c r="P105" i="39"/>
  <c r="U135" i="36"/>
  <c r="E135" i="39"/>
  <c r="U135" i="39"/>
  <c r="L49" i="36"/>
  <c r="G49" i="39"/>
  <c r="K32" i="36"/>
  <c r="K32" i="39"/>
  <c r="F32" i="39"/>
  <c r="K98" i="36"/>
  <c r="K98" i="39" s="1"/>
  <c r="F98" i="39"/>
  <c r="F36" i="39"/>
  <c r="K36" i="36"/>
  <c r="K36" i="39" s="1"/>
  <c r="G105" i="39"/>
  <c r="L105" i="36"/>
  <c r="T92" i="39"/>
  <c r="S92" i="39"/>
  <c r="T95" i="39"/>
  <c r="S95" i="39"/>
  <c r="N8" i="39"/>
  <c r="O8" i="36"/>
  <c r="H106" i="39"/>
  <c r="M106" i="36"/>
  <c r="F50" i="39"/>
  <c r="K50" i="36"/>
  <c r="K50" i="39"/>
  <c r="K96" i="36"/>
  <c r="K96" i="39"/>
  <c r="F96" i="39"/>
  <c r="T122" i="36"/>
  <c r="S122" i="36"/>
  <c r="P122" i="39"/>
  <c r="I126" i="39"/>
  <c r="N126" i="36"/>
  <c r="N89" i="36"/>
  <c r="N89" i="39"/>
  <c r="I89" i="39"/>
  <c r="I93" i="39"/>
  <c r="N93" i="36"/>
  <c r="N93" i="39"/>
  <c r="M138" i="36"/>
  <c r="M138" i="39"/>
  <c r="H138" i="39"/>
  <c r="N138" i="36"/>
  <c r="N138" i="39" s="1"/>
  <c r="I138" i="39"/>
  <c r="K11" i="36"/>
  <c r="K11" i="39"/>
  <c r="F11" i="39"/>
  <c r="G17" i="39"/>
  <c r="L17" i="36"/>
  <c r="N24" i="36"/>
  <c r="N24" i="39" s="1"/>
  <c r="I24" i="39"/>
  <c r="K27" i="36"/>
  <c r="K27" i="39" s="1"/>
  <c r="F27" i="39"/>
  <c r="T31" i="36"/>
  <c r="S31" i="36"/>
  <c r="P31" i="39"/>
  <c r="G31" i="39"/>
  <c r="L31" i="36"/>
  <c r="M52" i="36"/>
  <c r="M52" i="39" s="1"/>
  <c r="O52" i="39" s="1"/>
  <c r="H52" i="39"/>
  <c r="U64" i="36"/>
  <c r="E64" i="39"/>
  <c r="U64" i="39" s="1"/>
  <c r="E86" i="39"/>
  <c r="U86" i="39" s="1"/>
  <c r="U86" i="36"/>
  <c r="M116" i="36"/>
  <c r="H116" i="39"/>
  <c r="F120" i="39"/>
  <c r="K120" i="36"/>
  <c r="K120" i="39" s="1"/>
  <c r="U128" i="36"/>
  <c r="E128" i="39"/>
  <c r="U128" i="39"/>
  <c r="I128" i="39"/>
  <c r="N128" i="36"/>
  <c r="N128" i="39" s="1"/>
  <c r="K132" i="36"/>
  <c r="K132" i="39" s="1"/>
  <c r="F132" i="39"/>
  <c r="U39" i="36"/>
  <c r="E39" i="39"/>
  <c r="U39" i="39" s="1"/>
  <c r="L50" i="36"/>
  <c r="L50" i="39" s="1"/>
  <c r="G50" i="39"/>
  <c r="M96" i="36"/>
  <c r="M96" i="39"/>
  <c r="H96" i="39"/>
  <c r="L122" i="36"/>
  <c r="L122" i="39" s="1"/>
  <c r="O122" i="39" s="1"/>
  <c r="G122" i="39"/>
  <c r="S126" i="36"/>
  <c r="H144" i="36"/>
  <c r="T126" i="36"/>
  <c r="P126" i="39"/>
  <c r="H37" i="39"/>
  <c r="M37" i="36"/>
  <c r="M37" i="39" s="1"/>
  <c r="U89" i="36"/>
  <c r="E89" i="39"/>
  <c r="U89" i="39"/>
  <c r="K93" i="36"/>
  <c r="K93" i="39"/>
  <c r="F93" i="39"/>
  <c r="T138" i="36"/>
  <c r="S138" i="36"/>
  <c r="P138" i="39"/>
  <c r="T7" i="36"/>
  <c r="L143" i="36"/>
  <c r="C20" i="34" s="1"/>
  <c r="P7" i="39"/>
  <c r="S7" i="36"/>
  <c r="N17" i="36"/>
  <c r="N17" i="39" s="1"/>
  <c r="I17" i="39"/>
  <c r="F24" i="39"/>
  <c r="K24" i="36"/>
  <c r="K24" i="39" s="1"/>
  <c r="G27" i="39"/>
  <c r="L27" i="36"/>
  <c r="H31" i="39"/>
  <c r="M31" i="36"/>
  <c r="M31" i="39"/>
  <c r="F35" i="39"/>
  <c r="K35" i="36"/>
  <c r="K35" i="39" s="1"/>
  <c r="S52" i="36"/>
  <c r="T52" i="36"/>
  <c r="P52" i="39"/>
  <c r="F64" i="39"/>
  <c r="K64" i="36"/>
  <c r="K64" i="39" s="1"/>
  <c r="M86" i="36"/>
  <c r="M86" i="39" s="1"/>
  <c r="H86" i="39"/>
  <c r="I132" i="39"/>
  <c r="N132" i="36"/>
  <c r="N132" i="39" s="1"/>
  <c r="I39" i="39"/>
  <c r="N39" i="36"/>
  <c r="N39" i="39"/>
  <c r="M50" i="36"/>
  <c r="M50" i="39" s="1"/>
  <c r="H50" i="39"/>
  <c r="I96" i="39"/>
  <c r="N96" i="36"/>
  <c r="N96" i="39"/>
  <c r="L96" i="36"/>
  <c r="G96" i="39"/>
  <c r="S103" i="36"/>
  <c r="P103" i="39"/>
  <c r="T103" i="36"/>
  <c r="I122" i="39"/>
  <c r="N122" i="36"/>
  <c r="N122" i="39"/>
  <c r="U122" i="36"/>
  <c r="E122" i="39"/>
  <c r="U122" i="39" s="1"/>
  <c r="L37" i="36"/>
  <c r="G37" i="39"/>
  <c r="U44" i="36"/>
  <c r="E44" i="39"/>
  <c r="U44" i="39"/>
  <c r="G89" i="39"/>
  <c r="L89" i="36"/>
  <c r="H93" i="39"/>
  <c r="M93" i="36"/>
  <c r="M93" i="39" s="1"/>
  <c r="U138" i="36"/>
  <c r="E138" i="39"/>
  <c r="U138" i="39"/>
  <c r="K7" i="36"/>
  <c r="K7" i="39"/>
  <c r="F7" i="39"/>
  <c r="F17" i="39"/>
  <c r="K17" i="36"/>
  <c r="K17" i="39"/>
  <c r="H24" i="39"/>
  <c r="M24" i="36"/>
  <c r="M24" i="39" s="1"/>
  <c r="I27" i="39"/>
  <c r="N27" i="36"/>
  <c r="N27" i="39"/>
  <c r="U27" i="36"/>
  <c r="E27" i="39"/>
  <c r="U27" i="39"/>
  <c r="F31" i="39"/>
  <c r="K31" i="36"/>
  <c r="K31" i="39" s="1"/>
  <c r="E52" i="39"/>
  <c r="U52" i="39" s="1"/>
  <c r="U52" i="36"/>
  <c r="K52" i="36"/>
  <c r="K52" i="39"/>
  <c r="F52" i="39"/>
  <c r="P57" i="39"/>
  <c r="S57" i="36"/>
  <c r="T57" i="36"/>
  <c r="I120" i="39"/>
  <c r="N120" i="36"/>
  <c r="M128" i="39"/>
  <c r="H128" i="39"/>
  <c r="P132" i="39"/>
  <c r="S132" i="36"/>
  <c r="T132" i="36"/>
  <c r="G39" i="39"/>
  <c r="L39" i="36"/>
  <c r="P106" i="39"/>
  <c r="S106" i="36"/>
  <c r="T106" i="36"/>
  <c r="S50" i="36"/>
  <c r="T50" i="36"/>
  <c r="P50" i="39"/>
  <c r="T96" i="36"/>
  <c r="S96" i="36"/>
  <c r="P96" i="39"/>
  <c r="U103" i="36"/>
  <c r="E103" i="39"/>
  <c r="U103" i="39" s="1"/>
  <c r="I103" i="39"/>
  <c r="N103" i="36"/>
  <c r="L126" i="39"/>
  <c r="G126" i="39"/>
  <c r="K126" i="36"/>
  <c r="K126" i="39" s="1"/>
  <c r="F126" i="39"/>
  <c r="K37" i="36"/>
  <c r="K37" i="39"/>
  <c r="F37" i="39"/>
  <c r="F89" i="39"/>
  <c r="K89" i="36"/>
  <c r="K89" i="39"/>
  <c r="L93" i="36"/>
  <c r="G93" i="39"/>
  <c r="L138" i="36"/>
  <c r="G138" i="39"/>
  <c r="H17" i="39"/>
  <c r="M17" i="36"/>
  <c r="M17" i="39" s="1"/>
  <c r="O17" i="39" s="1"/>
  <c r="G24" i="39"/>
  <c r="L24" i="36"/>
  <c r="T27" i="36"/>
  <c r="S27" i="36"/>
  <c r="P27" i="39"/>
  <c r="M27" i="36"/>
  <c r="M27" i="39"/>
  <c r="H27" i="39"/>
  <c r="I31" i="39"/>
  <c r="N31" i="36"/>
  <c r="N31" i="39"/>
  <c r="M35" i="36"/>
  <c r="M35" i="39"/>
  <c r="H35" i="39"/>
  <c r="G52" i="39"/>
  <c r="L52" i="36"/>
  <c r="I57" i="39"/>
  <c r="N57" i="36"/>
  <c r="F116" i="39"/>
  <c r="K116" i="36"/>
  <c r="K116" i="39"/>
  <c r="E116" i="39"/>
  <c r="U116" i="39"/>
  <c r="U116" i="36"/>
  <c r="G128" i="39"/>
  <c r="L132" i="36"/>
  <c r="G132" i="39"/>
  <c r="H132" i="39"/>
  <c r="M132" i="36"/>
  <c r="M132" i="39" s="1"/>
  <c r="P39" i="39"/>
  <c r="T39" i="36"/>
  <c r="S39" i="36"/>
  <c r="E98" i="39"/>
  <c r="U98" i="39"/>
  <c r="U98" i="36"/>
  <c r="H137" i="39"/>
  <c r="M137" i="36"/>
  <c r="H151" i="36"/>
  <c r="T84" i="39"/>
  <c r="S84" i="39"/>
  <c r="K151" i="36"/>
  <c r="K19" i="34"/>
  <c r="L22" i="36"/>
  <c r="G22" i="39"/>
  <c r="U50" i="36"/>
  <c r="E50" i="39"/>
  <c r="U50" i="39" s="1"/>
  <c r="U92" i="36"/>
  <c r="E92" i="39"/>
  <c r="U92" i="39"/>
  <c r="M34" i="36"/>
  <c r="H34" i="39"/>
  <c r="H68" i="39"/>
  <c r="M68" i="36"/>
  <c r="M68" i="39" s="1"/>
  <c r="O68" i="39" s="1"/>
  <c r="S98" i="36"/>
  <c r="P98" i="39"/>
  <c r="T98" i="36"/>
  <c r="N133" i="36"/>
  <c r="I133" i="39"/>
  <c r="T24" i="36"/>
  <c r="P24" i="39"/>
  <c r="S24" i="36"/>
  <c r="I137" i="39"/>
  <c r="N137" i="36"/>
  <c r="N137" i="39"/>
  <c r="U137" i="36"/>
  <c r="E137" i="39"/>
  <c r="U137" i="39"/>
  <c r="F30" i="39"/>
  <c r="K30" i="36"/>
  <c r="K30" i="39" s="1"/>
  <c r="S34" i="36"/>
  <c r="P34" i="39"/>
  <c r="T34" i="36"/>
  <c r="T68" i="36"/>
  <c r="P68" i="39"/>
  <c r="S68" i="36"/>
  <c r="F72" i="39"/>
  <c r="K72" i="36"/>
  <c r="K72" i="39"/>
  <c r="L150" i="36"/>
  <c r="J20" i="34"/>
  <c r="L35" i="39"/>
  <c r="T116" i="39"/>
  <c r="S116" i="39"/>
  <c r="S28" i="39"/>
  <c r="T28" i="39"/>
  <c r="S10" i="39"/>
  <c r="T10" i="39"/>
  <c r="G150" i="36"/>
  <c r="G145" i="36"/>
  <c r="H149" i="36"/>
  <c r="G147" i="36"/>
  <c r="G151" i="36"/>
  <c r="H148" i="36"/>
  <c r="L145" i="36"/>
  <c r="K142" i="36"/>
  <c r="B19" i="34"/>
  <c r="H147" i="36"/>
  <c r="L148" i="36"/>
  <c r="H150" i="36"/>
  <c r="E22" i="39"/>
  <c r="H146" i="36"/>
  <c r="G142" i="36"/>
  <c r="G143" i="36"/>
  <c r="K145" i="36"/>
  <c r="E19" i="34" s="1"/>
  <c r="K146" i="36"/>
  <c r="H145" i="36"/>
  <c r="G146" i="36"/>
  <c r="G148" i="36"/>
  <c r="J148" i="36"/>
  <c r="L147" i="36"/>
  <c r="G20" i="34"/>
  <c r="K148" i="36"/>
  <c r="H19" i="34"/>
  <c r="L151" i="36"/>
  <c r="K20" i="34"/>
  <c r="U22" i="36"/>
  <c r="L146" i="36"/>
  <c r="F20" i="34" s="1"/>
  <c r="G149" i="36"/>
  <c r="M85" i="36"/>
  <c r="H85" i="39"/>
  <c r="I72" i="39"/>
  <c r="N72" i="36"/>
  <c r="N72" i="39"/>
  <c r="M14" i="39"/>
  <c r="O14" i="39"/>
  <c r="O14" i="36"/>
  <c r="O46" i="36"/>
  <c r="N46" i="39"/>
  <c r="O46" i="39"/>
  <c r="G144" i="36"/>
  <c r="J144" i="36"/>
  <c r="F22" i="39"/>
  <c r="K22" i="36"/>
  <c r="K22" i="39" s="1"/>
  <c r="U57" i="36"/>
  <c r="E57" i="39"/>
  <c r="U57" i="39"/>
  <c r="U24" i="36"/>
  <c r="E24" i="39"/>
  <c r="U24" i="39" s="1"/>
  <c r="N85" i="36"/>
  <c r="N85" i="39" s="1"/>
  <c r="I85" i="39"/>
  <c r="S137" i="36"/>
  <c r="P137" i="39"/>
  <c r="S137" i="39"/>
  <c r="T137" i="36"/>
  <c r="I30" i="39"/>
  <c r="N30" i="36"/>
  <c r="E68" i="39"/>
  <c r="U68" i="39" s="1"/>
  <c r="U68" i="36"/>
  <c r="J19" i="41"/>
  <c r="U8" i="39"/>
  <c r="N64" i="39"/>
  <c r="O64" i="39" s="1"/>
  <c r="O64" i="36"/>
  <c r="F80" i="39"/>
  <c r="K80" i="36"/>
  <c r="K80" i="39" s="1"/>
  <c r="H22" i="39"/>
  <c r="M22" i="36"/>
  <c r="M22" i="39"/>
  <c r="M98" i="36"/>
  <c r="H98" i="39"/>
  <c r="E104" i="39"/>
  <c r="U104" i="39" s="1"/>
  <c r="U104" i="36"/>
  <c r="G72" i="39"/>
  <c r="L72" i="36"/>
  <c r="L72" i="39" s="1"/>
  <c r="F137" i="39"/>
  <c r="K137" i="36"/>
  <c r="K137" i="39"/>
  <c r="I16" i="39"/>
  <c r="N16" i="36"/>
  <c r="E34" i="39"/>
  <c r="U34" i="39"/>
  <c r="U34" i="36"/>
  <c r="E72" i="39"/>
  <c r="U72" i="39" s="1"/>
  <c r="U72" i="36"/>
  <c r="N68" i="36"/>
  <c r="O68" i="36"/>
  <c r="I68" i="39"/>
  <c r="M72" i="36"/>
  <c r="M72" i="39" s="1"/>
  <c r="H72" i="39"/>
  <c r="N50" i="36"/>
  <c r="I50" i="39"/>
  <c r="H143" i="36"/>
  <c r="M95" i="39"/>
  <c r="O95" i="39" s="1"/>
  <c r="O95" i="36"/>
  <c r="M65" i="39"/>
  <c r="O65" i="39"/>
  <c r="O65" i="36"/>
  <c r="S72" i="39"/>
  <c r="T72" i="39"/>
  <c r="H142" i="36"/>
  <c r="H152" i="36" s="1"/>
  <c r="O110" i="36"/>
  <c r="L110" i="39"/>
  <c r="O110" i="39"/>
  <c r="K143" i="36"/>
  <c r="C19" i="34"/>
  <c r="M9" i="36"/>
  <c r="H9" i="39"/>
  <c r="G22" i="41"/>
  <c r="G16" i="34"/>
  <c r="H17" i="34"/>
  <c r="H19" i="41"/>
  <c r="K12" i="36"/>
  <c r="K12" i="39"/>
  <c r="F12" i="39"/>
  <c r="L17" i="41"/>
  <c r="J151" i="36"/>
  <c r="J149" i="36"/>
  <c r="O35" i="36"/>
  <c r="S21" i="39"/>
  <c r="T21" i="39"/>
  <c r="T94" i="39"/>
  <c r="S94" i="39"/>
  <c r="T133" i="39"/>
  <c r="S133" i="39"/>
  <c r="S35" i="39"/>
  <c r="T35" i="39"/>
  <c r="L51" i="39"/>
  <c r="O51" i="39" s="1"/>
  <c r="O51" i="36"/>
  <c r="S51" i="39"/>
  <c r="T51" i="39"/>
  <c r="S17" i="39"/>
  <c r="T17" i="39"/>
  <c r="T117" i="39"/>
  <c r="S117" i="39"/>
  <c r="M6" i="39"/>
  <c r="L129" i="39"/>
  <c r="O129" i="39"/>
  <c r="O129" i="36"/>
  <c r="N125" i="39"/>
  <c r="O125" i="36"/>
  <c r="K147" i="36"/>
  <c r="G19" i="34" s="1"/>
  <c r="S6" i="39"/>
  <c r="T6" i="39"/>
  <c r="L121" i="39"/>
  <c r="O121" i="39" s="1"/>
  <c r="O121" i="36"/>
  <c r="S121" i="39"/>
  <c r="T121" i="39"/>
  <c r="O54" i="36"/>
  <c r="N54" i="39"/>
  <c r="S75" i="39"/>
  <c r="T75" i="39"/>
  <c r="L75" i="39"/>
  <c r="O75" i="39" s="1"/>
  <c r="O75" i="36"/>
  <c r="T47" i="39"/>
  <c r="S47" i="39"/>
  <c r="O113" i="36"/>
  <c r="L113" i="39"/>
  <c r="O113" i="39" s="1"/>
  <c r="L43" i="39"/>
  <c r="O43" i="39" s="1"/>
  <c r="O43" i="36"/>
  <c r="N21" i="39"/>
  <c r="O21" i="39"/>
  <c r="O21" i="36"/>
  <c r="L79" i="39"/>
  <c r="O79" i="39" s="1"/>
  <c r="O79" i="36"/>
  <c r="T43" i="39"/>
  <c r="S43" i="39"/>
  <c r="O117" i="36"/>
  <c r="L117" i="39"/>
  <c r="O117" i="39" s="1"/>
  <c r="L102" i="39"/>
  <c r="O102" i="39" s="1"/>
  <c r="O102" i="36"/>
  <c r="L109" i="39"/>
  <c r="O109" i="39"/>
  <c r="O109" i="36"/>
  <c r="T129" i="39"/>
  <c r="S129" i="39"/>
  <c r="S79" i="39"/>
  <c r="T79" i="39"/>
  <c r="L135" i="39"/>
  <c r="O135" i="39" s="1"/>
  <c r="O135" i="36"/>
  <c r="T18" i="39"/>
  <c r="S18" i="39"/>
  <c r="L90" i="39"/>
  <c r="O90" i="39"/>
  <c r="O90" i="36"/>
  <c r="L18" i="39"/>
  <c r="O18" i="39" s="1"/>
  <c r="O18" i="36"/>
  <c r="L105" i="39"/>
  <c r="O105" i="39" s="1"/>
  <c r="O105" i="36"/>
  <c r="S105" i="39"/>
  <c r="T105" i="39"/>
  <c r="T90" i="39"/>
  <c r="S90" i="39"/>
  <c r="S49" i="39"/>
  <c r="T49" i="39"/>
  <c r="M4" i="39"/>
  <c r="O4" i="39"/>
  <c r="O4" i="36"/>
  <c r="K150" i="36"/>
  <c r="J19" i="34" s="1"/>
  <c r="T120" i="39"/>
  <c r="S120" i="39"/>
  <c r="J146" i="36"/>
  <c r="L49" i="39"/>
  <c r="O49" i="39"/>
  <c r="O49" i="36"/>
  <c r="S36" i="39"/>
  <c r="T36" i="39"/>
  <c r="S42" i="39"/>
  <c r="T42" i="39"/>
  <c r="M94" i="39"/>
  <c r="S101" i="39"/>
  <c r="T101" i="39"/>
  <c r="L101" i="39"/>
  <c r="O101" i="39" s="1"/>
  <c r="O101" i="36"/>
  <c r="O36" i="36"/>
  <c r="N32" i="39"/>
  <c r="O32" i="39" s="1"/>
  <c r="O32" i="36"/>
  <c r="S135" i="39"/>
  <c r="T135" i="39"/>
  <c r="O35" i="39"/>
  <c r="L42" i="39"/>
  <c r="O42" i="39"/>
  <c r="O42" i="36"/>
  <c r="M12" i="39"/>
  <c r="O12" i="39" s="1"/>
  <c r="O12" i="36"/>
  <c r="S4" i="39"/>
  <c r="T4" i="39"/>
  <c r="M112" i="39"/>
  <c r="O112" i="39"/>
  <c r="O112" i="36"/>
  <c r="S39" i="39"/>
  <c r="T39" i="39"/>
  <c r="L132" i="39"/>
  <c r="O132" i="39" s="1"/>
  <c r="O132" i="36"/>
  <c r="L24" i="39"/>
  <c r="O24" i="39" s="1"/>
  <c r="O24" i="36"/>
  <c r="N103" i="39"/>
  <c r="O103" i="39"/>
  <c r="O103" i="36"/>
  <c r="T96" i="39"/>
  <c r="S96" i="39"/>
  <c r="T106" i="39"/>
  <c r="S106" i="39"/>
  <c r="N120" i="39"/>
  <c r="O120" i="39" s="1"/>
  <c r="O120" i="36"/>
  <c r="S57" i="39"/>
  <c r="T57" i="39"/>
  <c r="T103" i="39"/>
  <c r="S103" i="39"/>
  <c r="S126" i="39"/>
  <c r="T126" i="39"/>
  <c r="M116" i="39"/>
  <c r="O116" i="39"/>
  <c r="O116" i="36"/>
  <c r="O17" i="36"/>
  <c r="L17" i="39"/>
  <c r="O126" i="36"/>
  <c r="N126" i="39"/>
  <c r="O126" i="39" s="1"/>
  <c r="L128" i="39"/>
  <c r="O128" i="39" s="1"/>
  <c r="O128" i="36"/>
  <c r="L52" i="39"/>
  <c r="O52" i="36"/>
  <c r="S27" i="39"/>
  <c r="T27" i="39"/>
  <c r="L138" i="39"/>
  <c r="O138" i="39" s="1"/>
  <c r="O138" i="36"/>
  <c r="L39" i="39"/>
  <c r="O39" i="39" s="1"/>
  <c r="O39" i="36"/>
  <c r="T132" i="39"/>
  <c r="S132" i="39"/>
  <c r="L89" i="39"/>
  <c r="O89" i="39"/>
  <c r="O89" i="36"/>
  <c r="T7" i="39"/>
  <c r="S7" i="39"/>
  <c r="S31" i="39"/>
  <c r="T31" i="39"/>
  <c r="M106" i="39"/>
  <c r="O106" i="39" s="1"/>
  <c r="O106" i="36"/>
  <c r="O37" i="36"/>
  <c r="L37" i="39"/>
  <c r="O37" i="39" s="1"/>
  <c r="L27" i="39"/>
  <c r="O27" i="39" s="1"/>
  <c r="O27" i="36"/>
  <c r="T122" i="39"/>
  <c r="S122" i="39"/>
  <c r="J147" i="36"/>
  <c r="N57" i="39"/>
  <c r="O57" i="39"/>
  <c r="O57" i="36"/>
  <c r="L93" i="39"/>
  <c r="O93" i="39" s="1"/>
  <c r="O93" i="36"/>
  <c r="T50" i="39"/>
  <c r="S50" i="39"/>
  <c r="L96" i="39"/>
  <c r="O96" i="36"/>
  <c r="T52" i="39"/>
  <c r="S52" i="39"/>
  <c r="T138" i="39"/>
  <c r="S138" i="39"/>
  <c r="L31" i="39"/>
  <c r="O31" i="39"/>
  <c r="O31" i="36"/>
  <c r="U22" i="39"/>
  <c r="N133" i="39"/>
  <c r="O133" i="39"/>
  <c r="O133" i="36"/>
  <c r="L22" i="39"/>
  <c r="O22" i="39" s="1"/>
  <c r="N16" i="39"/>
  <c r="O16" i="39"/>
  <c r="O16" i="36"/>
  <c r="M98" i="39"/>
  <c r="O98" i="36"/>
  <c r="G152" i="36"/>
  <c r="M137" i="39"/>
  <c r="O137" i="39" s="1"/>
  <c r="O137" i="36"/>
  <c r="N50" i="39"/>
  <c r="O50" i="36"/>
  <c r="N68" i="39"/>
  <c r="T137" i="39"/>
  <c r="J145" i="36"/>
  <c r="S34" i="39"/>
  <c r="T34" i="39"/>
  <c r="T98" i="39"/>
  <c r="S98" i="39"/>
  <c r="M34" i="39"/>
  <c r="O34" i="39" s="1"/>
  <c r="O34" i="36"/>
  <c r="N30" i="39"/>
  <c r="O30" i="39"/>
  <c r="O30" i="36"/>
  <c r="M85" i="39"/>
  <c r="O85" i="39" s="1"/>
  <c r="J143" i="36"/>
  <c r="J150" i="36"/>
  <c r="T68" i="39"/>
  <c r="S68" i="39"/>
  <c r="T24" i="39"/>
  <c r="S24" i="39"/>
  <c r="M9" i="39"/>
  <c r="O9" i="39"/>
  <c r="O9" i="36"/>
  <c r="T196" i="39"/>
  <c r="E24" i="34"/>
  <c r="E17" i="43"/>
  <c r="T173" i="39"/>
  <c r="S176" i="39"/>
  <c r="T199" i="39"/>
  <c r="I16" i="43"/>
  <c r="I18" i="43" s="1"/>
  <c r="S211" i="39"/>
  <c r="S169" i="39"/>
  <c r="T143" i="39"/>
  <c r="F45" i="44"/>
  <c r="T163" i="39"/>
  <c r="G44" i="44"/>
  <c r="H19" i="43" s="1"/>
  <c r="S212" i="39"/>
  <c r="S195" i="39"/>
  <c r="S221" i="39"/>
  <c r="T175" i="39"/>
  <c r="S153" i="39"/>
  <c r="T158" i="39"/>
  <c r="T165" i="39"/>
  <c r="T213" i="39"/>
  <c r="T144" i="39"/>
  <c r="S155" i="39"/>
  <c r="F46" i="44"/>
  <c r="K46" i="44" s="1"/>
  <c r="J16" i="43"/>
  <c r="J18" i="43"/>
  <c r="J116" i="38"/>
  <c r="T193" i="39"/>
  <c r="S205" i="39"/>
  <c r="O238" i="39"/>
  <c r="S215" i="39"/>
  <c r="S139" i="39"/>
  <c r="S149" i="39"/>
  <c r="S192" i="39"/>
  <c r="S186" i="39"/>
  <c r="S203" i="39"/>
  <c r="T237" i="39"/>
  <c r="O144" i="39"/>
  <c r="J107" i="38"/>
  <c r="T236" i="39"/>
  <c r="H47" i="44"/>
  <c r="K20" i="43"/>
  <c r="J115" i="38"/>
  <c r="G42" i="44"/>
  <c r="F19" i="43" s="1"/>
  <c r="H41" i="44"/>
  <c r="E20" i="43" s="1"/>
  <c r="T232" i="39"/>
  <c r="J108" i="38"/>
  <c r="H38" i="44"/>
  <c r="B20" i="43" s="1"/>
  <c r="J113" i="38"/>
  <c r="S187" i="39"/>
  <c r="S230" i="39"/>
  <c r="T238" i="39"/>
  <c r="T141" i="39"/>
  <c r="T145" i="39"/>
  <c r="T226" i="39"/>
  <c r="O214" i="39"/>
  <c r="S204" i="39"/>
  <c r="T204" i="39"/>
  <c r="J114" i="38"/>
  <c r="O231" i="39"/>
  <c r="O232" i="39"/>
  <c r="S171" i="39"/>
  <c r="S160" i="39"/>
  <c r="T160" i="39"/>
  <c r="S189" i="39"/>
  <c r="T189" i="39"/>
  <c r="H16" i="43"/>
  <c r="F44" i="44"/>
  <c r="F24" i="34"/>
  <c r="J111" i="38"/>
  <c r="F39" i="44"/>
  <c r="H43" i="44"/>
  <c r="G20" i="43" s="1"/>
  <c r="G45" i="44"/>
  <c r="I19" i="43" s="1"/>
  <c r="G46" i="44"/>
  <c r="G38" i="44"/>
  <c r="J38" i="44" s="1"/>
  <c r="J48" i="44" s="1"/>
  <c r="H40" i="44"/>
  <c r="S210" i="39"/>
  <c r="T210" i="39"/>
  <c r="O176" i="39"/>
  <c r="S180" i="39"/>
  <c r="T191" i="39"/>
  <c r="S191" i="39"/>
  <c r="O142" i="39"/>
  <c r="T178" i="39"/>
  <c r="S178" i="39"/>
  <c r="T202" i="39"/>
  <c r="S184" i="39"/>
  <c r="T184" i="39"/>
  <c r="S156" i="39"/>
  <c r="T156" i="39"/>
  <c r="S220" i="39"/>
  <c r="T220" i="39"/>
  <c r="B17" i="43"/>
  <c r="S151" i="39"/>
  <c r="T151" i="39"/>
  <c r="I17" i="43"/>
  <c r="S219" i="39"/>
  <c r="G41" i="44"/>
  <c r="E19" i="43"/>
  <c r="E21" i="43" s="1"/>
  <c r="H46" i="44"/>
  <c r="J20" i="43" s="1"/>
  <c r="J21" i="43" s="1"/>
  <c r="H45" i="44"/>
  <c r="I20" i="43" s="1"/>
  <c r="G47" i="44"/>
  <c r="J47" i="44" s="1"/>
  <c r="T166" i="39"/>
  <c r="S166" i="39"/>
  <c r="S217" i="39"/>
  <c r="T217" i="39"/>
  <c r="B16" i="43"/>
  <c r="B18" i="43" s="1"/>
  <c r="S194" i="39"/>
  <c r="T194" i="39"/>
  <c r="O168" i="39"/>
  <c r="T154" i="39"/>
  <c r="S154" i="39"/>
  <c r="O198" i="39"/>
  <c r="S208" i="39"/>
  <c r="O228" i="39"/>
  <c r="O213" i="39"/>
  <c r="S179" i="39"/>
  <c r="T179" i="39"/>
  <c r="F38" i="44"/>
  <c r="S229" i="39"/>
  <c r="S223" i="39"/>
  <c r="T223" i="39"/>
  <c r="T172" i="39"/>
  <c r="S172" i="39"/>
  <c r="D24" i="34"/>
  <c r="L24" i="34"/>
  <c r="O187" i="39"/>
  <c r="O225" i="39"/>
  <c r="O192" i="39"/>
  <c r="O163" i="39"/>
  <c r="O207" i="39"/>
  <c r="O193" i="39"/>
  <c r="S222" i="39"/>
  <c r="O143" i="39"/>
  <c r="O155" i="39"/>
  <c r="S177" i="39"/>
  <c r="O174" i="39"/>
  <c r="O205" i="39"/>
  <c r="T152" i="39"/>
  <c r="S152" i="39"/>
  <c r="S167" i="39"/>
  <c r="T167" i="39"/>
  <c r="O188" i="39"/>
  <c r="K265" i="39"/>
  <c r="J16" i="53" s="1"/>
  <c r="T162" i="39"/>
  <c r="O222" i="39"/>
  <c r="O210" i="39"/>
  <c r="O229" i="39"/>
  <c r="O179" i="39"/>
  <c r="S216" i="39"/>
  <c r="T216" i="39"/>
  <c r="G109" i="38"/>
  <c r="D23" i="34" s="1"/>
  <c r="E23" i="34"/>
  <c r="H44" i="44"/>
  <c r="H20" i="43" s="1"/>
  <c r="G43" i="44"/>
  <c r="H42" i="44"/>
  <c r="F20" i="43"/>
  <c r="G39" i="44"/>
  <c r="C19" i="43"/>
  <c r="C22" i="43" s="1"/>
  <c r="C23" i="43" s="1"/>
  <c r="H39" i="44"/>
  <c r="C20" i="43"/>
  <c r="T224" i="39"/>
  <c r="O170" i="39"/>
  <c r="T161" i="39"/>
  <c r="S161" i="39"/>
  <c r="T207" i="39"/>
  <c r="T197" i="39"/>
  <c r="S197" i="39"/>
  <c r="F16" i="43"/>
  <c r="S183" i="39"/>
  <c r="T227" i="39"/>
  <c r="S227" i="39"/>
  <c r="T233" i="39"/>
  <c r="O153" i="39"/>
  <c r="S148" i="39"/>
  <c r="O195" i="39"/>
  <c r="D17" i="43"/>
  <c r="O212" i="39"/>
  <c r="T190" i="39"/>
  <c r="S190" i="39"/>
  <c r="L262" i="39"/>
  <c r="S182" i="39"/>
  <c r="T182" i="39"/>
  <c r="L261" i="39"/>
  <c r="O175" i="39"/>
  <c r="S200" i="39"/>
  <c r="T200" i="39"/>
  <c r="S181" i="39"/>
  <c r="T181" i="39"/>
  <c r="O224" i="39"/>
  <c r="T228" i="39"/>
  <c r="S228" i="39"/>
  <c r="T231" i="39"/>
  <c r="S231" i="39"/>
  <c r="O167" i="39"/>
  <c r="S159" i="39"/>
  <c r="T159" i="39"/>
  <c r="L257" i="39"/>
  <c r="K260" i="39"/>
  <c r="E16" i="53" s="1"/>
  <c r="K263" i="39"/>
  <c r="M260" i="39"/>
  <c r="L263" i="39"/>
  <c r="L264" i="39"/>
  <c r="K261" i="39"/>
  <c r="F16" i="53" s="1"/>
  <c r="L260" i="39"/>
  <c r="K257" i="39"/>
  <c r="B16" i="53" s="1"/>
  <c r="J112" i="38"/>
  <c r="G23" i="34"/>
  <c r="C17" i="43"/>
  <c r="F41" i="44"/>
  <c r="T206" i="39"/>
  <c r="S206" i="39"/>
  <c r="M265" i="39"/>
  <c r="T185" i="39"/>
  <c r="S185" i="39"/>
  <c r="O182" i="39"/>
  <c r="T198" i="39"/>
  <c r="S198" i="39"/>
  <c r="O206" i="39"/>
  <c r="T235" i="39"/>
  <c r="S235" i="39"/>
  <c r="O199" i="39"/>
  <c r="S201" i="39"/>
  <c r="T201" i="39"/>
  <c r="O151" i="39"/>
  <c r="O218" i="39"/>
  <c r="O197" i="39"/>
  <c r="O162" i="39"/>
  <c r="M263" i="39"/>
  <c r="J109" i="38"/>
  <c r="J117" i="38" s="1"/>
  <c r="M261" i="39"/>
  <c r="D20" i="43"/>
  <c r="G117" i="38"/>
  <c r="L266" i="39"/>
  <c r="E16" i="43"/>
  <c r="E18" i="43" s="1"/>
  <c r="L258" i="39"/>
  <c r="M257" i="39"/>
  <c r="O191" i="39"/>
  <c r="S234" i="39"/>
  <c r="T234" i="39"/>
  <c r="O234" i="39"/>
  <c r="O219" i="39"/>
  <c r="S157" i="39"/>
  <c r="T157" i="39"/>
  <c r="S170" i="39"/>
  <c r="T170" i="39"/>
  <c r="O178" i="39"/>
  <c r="O190" i="39"/>
  <c r="O171" i="39"/>
  <c r="T188" i="39"/>
  <c r="S188" i="39"/>
  <c r="O184" i="39"/>
  <c r="S225" i="39"/>
  <c r="T225" i="39"/>
  <c r="O211" i="39"/>
  <c r="K16" i="43"/>
  <c r="K18" i="43"/>
  <c r="O236" i="39"/>
  <c r="T140" i="39"/>
  <c r="H117" i="38"/>
  <c r="H17" i="43"/>
  <c r="H18" i="43" s="1"/>
  <c r="C18" i="43"/>
  <c r="F43" i="44"/>
  <c r="K43" i="44" s="1"/>
  <c r="G16" i="43"/>
  <c r="G18" i="43"/>
  <c r="G40" i="44"/>
  <c r="J40" i="44"/>
  <c r="D19" i="43"/>
  <c r="O240" i="39"/>
  <c r="J240" i="39"/>
  <c r="J19" i="43"/>
  <c r="J22" i="43"/>
  <c r="J46" i="44"/>
  <c r="J43" i="44"/>
  <c r="K41" i="44"/>
  <c r="B19" i="43"/>
  <c r="B21" i="43" s="1"/>
  <c r="K47" i="44"/>
  <c r="K38" i="44"/>
  <c r="K19" i="43"/>
  <c r="J42" i="44"/>
  <c r="K42" i="44"/>
  <c r="G19" i="43"/>
  <c r="G21" i="43" s="1"/>
  <c r="J39" i="44"/>
  <c r="K44" i="44"/>
  <c r="J44" i="44"/>
  <c r="L144" i="36"/>
  <c r="D20" i="34"/>
  <c r="N145" i="36"/>
  <c r="P145" i="36"/>
  <c r="E20" i="34"/>
  <c r="G48" i="44"/>
  <c r="K21" i="43"/>
  <c r="G22" i="43"/>
  <c r="C21" i="43"/>
  <c r="J41" i="44"/>
  <c r="E22" i="43"/>
  <c r="K39" i="44"/>
  <c r="J45" i="44"/>
  <c r="H48" i="44"/>
  <c r="K45" i="44"/>
  <c r="N261" i="39"/>
  <c r="N148" i="36"/>
  <c r="P148" i="36"/>
  <c r="N151" i="36"/>
  <c r="P151" i="36"/>
  <c r="N142" i="36"/>
  <c r="N146" i="36"/>
  <c r="P146" i="36" s="1"/>
  <c r="N150" i="36"/>
  <c r="P150" i="36"/>
  <c r="N143" i="36"/>
  <c r="P143" i="36"/>
  <c r="H20" i="34"/>
  <c r="F19" i="34"/>
  <c r="F21" i="34" s="1"/>
  <c r="N147" i="36"/>
  <c r="P147" i="36" s="1"/>
  <c r="B26" i="34"/>
  <c r="N257" i="39"/>
  <c r="D21" i="43"/>
  <c r="K22" i="43"/>
  <c r="O96" i="39"/>
  <c r="O85" i="36"/>
  <c r="J142" i="36"/>
  <c r="P142" i="36" s="1"/>
  <c r="O72" i="36"/>
  <c r="O22" i="36"/>
  <c r="P37" i="39"/>
  <c r="S37" i="36"/>
  <c r="O186" i="39"/>
  <c r="O221" i="39"/>
  <c r="F19" i="41"/>
  <c r="F17" i="34"/>
  <c r="O147" i="39"/>
  <c r="O169" i="39"/>
  <c r="S102" i="39"/>
  <c r="T102" i="39"/>
  <c r="O40" i="39"/>
  <c r="O181" i="39"/>
  <c r="O140" i="39"/>
  <c r="F46" i="42"/>
  <c r="K46" i="42" s="1"/>
  <c r="J23" i="28"/>
  <c r="J16" i="41"/>
  <c r="J20" i="41"/>
  <c r="J16" i="34" s="1"/>
  <c r="K20" i="28"/>
  <c r="K21" i="28"/>
  <c r="F47" i="42" s="1"/>
  <c r="K47" i="42" s="1"/>
  <c r="L18" i="28"/>
  <c r="O173" i="39"/>
  <c r="O158" i="39"/>
  <c r="O209" i="39"/>
  <c r="O58" i="39"/>
  <c r="N66" i="39"/>
  <c r="O66" i="39" s="1"/>
  <c r="O66" i="36"/>
  <c r="O88" i="36"/>
  <c r="M88" i="39"/>
  <c r="O125" i="39"/>
  <c r="H122" i="39"/>
  <c r="M122" i="36"/>
  <c r="O202" i="39"/>
  <c r="O8" i="39"/>
  <c r="O88" i="39"/>
  <c r="D23" i="28"/>
  <c r="F40" i="42"/>
  <c r="K40" i="42" s="1"/>
  <c r="D16" i="41"/>
  <c r="D20" i="41" s="1"/>
  <c r="H16" i="34"/>
  <c r="H18" i="34" s="1"/>
  <c r="H22" i="34" s="1"/>
  <c r="H25" i="34" s="1"/>
  <c r="H22" i="41"/>
  <c r="O5" i="39"/>
  <c r="K266" i="39" s="1"/>
  <c r="E19" i="41"/>
  <c r="E20" i="41"/>
  <c r="C16" i="41"/>
  <c r="C20" i="41" s="1"/>
  <c r="L21" i="28"/>
  <c r="L16" i="41" s="1"/>
  <c r="F39" i="42"/>
  <c r="F48" i="42" s="1"/>
  <c r="C23" i="28"/>
  <c r="I20" i="41"/>
  <c r="I22" i="41" s="1"/>
  <c r="O61" i="36"/>
  <c r="M61" i="39"/>
  <c r="O61" i="39" s="1"/>
  <c r="O156" i="39"/>
  <c r="O115" i="39"/>
  <c r="O69" i="36"/>
  <c r="L69" i="39"/>
  <c r="O69" i="39"/>
  <c r="L33" i="39"/>
  <c r="O33" i="39"/>
  <c r="O33" i="36"/>
  <c r="O118" i="39"/>
  <c r="O91" i="39"/>
  <c r="N11" i="39"/>
  <c r="O11" i="39" s="1"/>
  <c r="O11" i="36"/>
  <c r="C17" i="34"/>
  <c r="F23" i="51"/>
  <c r="L265" i="39" s="1"/>
  <c r="N265" i="39" s="1"/>
  <c r="O164" i="39"/>
  <c r="H40" i="42"/>
  <c r="H48" i="42" s="1"/>
  <c r="O252" i="39"/>
  <c r="O247" i="39"/>
  <c r="O241" i="39"/>
  <c r="T109" i="39"/>
  <c r="L94" i="36"/>
  <c r="L259" i="39"/>
  <c r="O53" i="36"/>
  <c r="M266" i="39"/>
  <c r="T11" i="39"/>
  <c r="G23" i="28"/>
  <c r="C20" i="28"/>
  <c r="O91" i="36"/>
  <c r="G112" i="39"/>
  <c r="T119" i="39"/>
  <c r="O189" i="39"/>
  <c r="J30" i="47"/>
  <c r="J37" i="47"/>
  <c r="J33" i="47"/>
  <c r="H45" i="42"/>
  <c r="J45" i="42" s="1"/>
  <c r="J48" i="42" s="1"/>
  <c r="H43" i="42"/>
  <c r="J222" i="39"/>
  <c r="J206" i="39"/>
  <c r="J175" i="39"/>
  <c r="J207" i="39"/>
  <c r="O177" i="39"/>
  <c r="J174" i="39"/>
  <c r="J156" i="39"/>
  <c r="J109" i="36"/>
  <c r="J109" i="39"/>
  <c r="J90" i="36"/>
  <c r="J90" i="39"/>
  <c r="D18" i="41"/>
  <c r="J40" i="42"/>
  <c r="L94" i="39"/>
  <c r="O94" i="39"/>
  <c r="O94" i="36"/>
  <c r="K39" i="42"/>
  <c r="T37" i="39"/>
  <c r="S37" i="39"/>
  <c r="J152" i="36"/>
  <c r="G18" i="41"/>
  <c r="G17" i="34" s="1"/>
  <c r="G18" i="34" s="1"/>
  <c r="J43" i="42"/>
  <c r="I16" i="34"/>
  <c r="K23" i="28"/>
  <c r="E16" i="34"/>
  <c r="E18" i="34"/>
  <c r="E22" i="41"/>
  <c r="M122" i="39"/>
  <c r="O122" i="36"/>
  <c r="K262" i="39"/>
  <c r="G16" i="53" s="1"/>
  <c r="M262" i="39"/>
  <c r="F24" i="51"/>
  <c r="G19" i="41"/>
  <c r="D19" i="41"/>
  <c r="D17" i="34"/>
  <c r="C26" i="34"/>
  <c r="K21" i="34"/>
  <c r="K23" i="43"/>
  <c r="K26" i="34"/>
  <c r="K264" i="39"/>
  <c r="I16" i="53" s="1"/>
  <c r="M264" i="39"/>
  <c r="H26" i="34"/>
  <c r="H21" i="34"/>
  <c r="B21" i="34"/>
  <c r="N263" i="39"/>
  <c r="H16" i="53"/>
  <c r="K16" i="53" l="1"/>
  <c r="N266" i="39"/>
  <c r="O217" i="39"/>
  <c r="O165" i="39"/>
  <c r="T218" i="39"/>
  <c r="O150" i="39"/>
  <c r="O216" i="39"/>
  <c r="N262" i="39"/>
  <c r="N264" i="39"/>
  <c r="O149" i="39"/>
  <c r="O194" i="39"/>
  <c r="T174" i="39"/>
  <c r="O139" i="39"/>
  <c r="O244" i="39"/>
  <c r="O249" i="39"/>
  <c r="O245" i="39"/>
  <c r="O243" i="39"/>
  <c r="L267" i="39"/>
  <c r="D22" i="41"/>
  <c r="D16" i="34"/>
  <c r="D18" i="34" s="1"/>
  <c r="L23" i="34"/>
  <c r="D16" i="43"/>
  <c r="F40" i="44"/>
  <c r="L20" i="43"/>
  <c r="F21" i="43"/>
  <c r="F22" i="43"/>
  <c r="J26" i="34"/>
  <c r="J23" i="43"/>
  <c r="J21" i="34"/>
  <c r="O72" i="39"/>
  <c r="O50" i="39"/>
  <c r="O98" i="39"/>
  <c r="C16" i="34"/>
  <c r="C18" i="34" s="1"/>
  <c r="C22" i="34" s="1"/>
  <c r="C25" i="34" s="1"/>
  <c r="C22" i="41"/>
  <c r="I21" i="43"/>
  <c r="I22" i="43"/>
  <c r="H22" i="43"/>
  <c r="H23" i="43" s="1"/>
  <c r="H21" i="43"/>
  <c r="L21" i="43" s="1"/>
  <c r="G23" i="43"/>
  <c r="G26" i="34"/>
  <c r="G21" i="34"/>
  <c r="G22" i="34" s="1"/>
  <c r="G25" i="34" s="1"/>
  <c r="E26" i="34"/>
  <c r="E23" i="43"/>
  <c r="E21" i="34"/>
  <c r="E22" i="34" s="1"/>
  <c r="E25" i="34" s="1"/>
  <c r="C21" i="34"/>
  <c r="L19" i="43"/>
  <c r="J22" i="41"/>
  <c r="K16" i="41"/>
  <c r="K20" i="41" s="1"/>
  <c r="K16" i="34" s="1"/>
  <c r="K18" i="34" s="1"/>
  <c r="K22" i="34" s="1"/>
  <c r="K25" i="34" s="1"/>
  <c r="I18" i="41"/>
  <c r="L18" i="41" s="1"/>
  <c r="F26" i="34"/>
  <c r="F23" i="43"/>
  <c r="B22" i="43"/>
  <c r="N260" i="39"/>
  <c r="F17" i="43"/>
  <c r="L17" i="43" s="1"/>
  <c r="T86" i="36"/>
  <c r="P86" i="39"/>
  <c r="O226" i="39"/>
  <c r="O208" i="39"/>
  <c r="O215" i="39"/>
  <c r="O141" i="39"/>
  <c r="O136" i="39"/>
  <c r="F16" i="34"/>
  <c r="F18" i="34" s="1"/>
  <c r="F22" i="34" s="1"/>
  <c r="F25" i="34" s="1"/>
  <c r="F22" i="41"/>
  <c r="L86" i="36"/>
  <c r="G86" i="39"/>
  <c r="K149" i="36"/>
  <c r="L149" i="36"/>
  <c r="B20" i="41"/>
  <c r="B19" i="41"/>
  <c r="K19" i="41"/>
  <c r="J17" i="34"/>
  <c r="J18" i="34" s="1"/>
  <c r="J22" i="34" s="1"/>
  <c r="J25" i="34" s="1"/>
  <c r="O7" i="39"/>
  <c r="O131" i="39"/>
  <c r="O145" i="39"/>
  <c r="O130" i="39"/>
  <c r="S109" i="36"/>
  <c r="O74" i="39"/>
  <c r="K44" i="42"/>
  <c r="K48" i="42" s="1"/>
  <c r="S22" i="39"/>
  <c r="S70" i="39"/>
  <c r="D20" i="28"/>
  <c r="L20" i="28" s="1"/>
  <c r="O56" i="39"/>
  <c r="L17" i="46"/>
  <c r="O148" i="39"/>
  <c r="O183" i="39"/>
  <c r="O201" i="39"/>
  <c r="O203" i="39"/>
  <c r="O204" i="39"/>
  <c r="O253" i="39"/>
  <c r="O239" i="39"/>
  <c r="O246" i="39"/>
  <c r="I6" i="36"/>
  <c r="M258" i="39" l="1"/>
  <c r="K258" i="39"/>
  <c r="B16" i="34"/>
  <c r="B22" i="41"/>
  <c r="L22" i="41" s="1"/>
  <c r="L20" i="41"/>
  <c r="N149" i="36"/>
  <c r="P149" i="36" s="1"/>
  <c r="I19" i="34"/>
  <c r="L86" i="39"/>
  <c r="O86" i="39" s="1"/>
  <c r="O86" i="36"/>
  <c r="T86" i="39"/>
  <c r="S86" i="39"/>
  <c r="B23" i="43"/>
  <c r="F18" i="43"/>
  <c r="K40" i="44"/>
  <c r="K48" i="44" s="1"/>
  <c r="F48" i="44"/>
  <c r="I6" i="39"/>
  <c r="N6" i="36"/>
  <c r="I20" i="34"/>
  <c r="L20" i="34" s="1"/>
  <c r="L152" i="36"/>
  <c r="I17" i="34"/>
  <c r="I19" i="41"/>
  <c r="L19" i="41" s="1"/>
  <c r="L16" i="43"/>
  <c r="D18" i="43"/>
  <c r="D22" i="43"/>
  <c r="L22" i="43" s="1"/>
  <c r="N258" i="39" l="1"/>
  <c r="C16" i="53"/>
  <c r="L18" i="43"/>
  <c r="I18" i="34"/>
  <c r="L17" i="34"/>
  <c r="N6" i="39"/>
  <c r="O6" i="39" s="1"/>
  <c r="O6" i="36"/>
  <c r="K144" i="36" s="1"/>
  <c r="I23" i="43"/>
  <c r="I26" i="34"/>
  <c r="I21" i="34"/>
  <c r="B18" i="34"/>
  <c r="L16" i="34"/>
  <c r="L18" i="34" l="1"/>
  <c r="B22" i="34"/>
  <c r="K259" i="39"/>
  <c r="M259" i="39"/>
  <c r="I22" i="34"/>
  <c r="I25" i="34" s="1"/>
  <c r="K152" i="36"/>
  <c r="N144" i="36"/>
  <c r="D19" i="34"/>
  <c r="B25" i="34" l="1"/>
  <c r="N152" i="36"/>
  <c r="P144" i="36"/>
  <c r="P152" i="36" s="1"/>
  <c r="D23" i="43"/>
  <c r="L23" i="43" s="1"/>
  <c r="D14" i="43" s="1"/>
  <c r="D26" i="34"/>
  <c r="L26" i="34" s="1"/>
  <c r="L19" i="34"/>
  <c r="D14" i="34" s="1"/>
  <c r="D21" i="34"/>
  <c r="N259" i="39"/>
  <c r="N267" i="39" s="1"/>
  <c r="D16" i="53"/>
  <c r="L16" i="53" s="1"/>
  <c r="D14" i="53" s="1"/>
  <c r="K267" i="39"/>
  <c r="D22" i="34" l="1"/>
  <c r="L21" i="34"/>
  <c r="D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<sst xmlns="http://schemas.openxmlformats.org/spreadsheetml/2006/main" count="844" uniqueCount="325">
  <si>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</si>
  <si>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</si>
  <si>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</si>
  <si>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</si>
  <si>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</si>
  <si>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</si>
  <si>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</si>
  <si>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</si>
  <si>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</si>
  <si>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</si>
  <si>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</si>
  <si>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</si>
  <si>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</si>
  <si>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</si>
  <si>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</si>
  <si>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</si>
  <si>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</si>
  <si>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</si>
  <si>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</si>
  <si>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</si>
  <si>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</si>
  <si>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</si>
  <si>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</si>
  <si>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</si>
  <si>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</si>
  <si>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</si>
  <si>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</si>
  <si>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</si>
  <si>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</si>
  <si>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</si>
  <si>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</si>
  <si>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</si>
  <si>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</si>
  <si>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</si>
  <si>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</si>
  <si>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</si>
  <si>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</si>
  <si>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</si>
  <si>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</si>
  <si>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</si>
  <si>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</si>
  <si>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</si>
  <si>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</si>
  <si>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</si>
  <si>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</si>
  <si>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</si>
  <si>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</si>
  <si>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</si>
  <si>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</si>
  <si>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</si>
  <si>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</si>
  <si>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</si>
  <si>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</si>
  <si>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</si>
  <si>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</si>
  <si>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</si>
  <si>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</si>
  <si>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</si>
  <si>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</si>
  <si>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</si>
  <si>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</si>
  <si>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</si>
  <si>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</si>
  <si>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</si>
  <si>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</si>
  <si>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</si>
  <si>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</si>
  <si>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</si>
  <si>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</si>
  <si>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</si>
  <si>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</si>
  <si>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</si>
  <si>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</si>
  <si>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</si>
  <si>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</si>
  <si>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</si>
  <si>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</si>
  <si>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</si>
  <si>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</si>
  <si>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</si>
  <si>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</si>
  <si>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</si>
  <si>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</si>
  <si>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</si>
  <si>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</si>
  <si>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</si>
  <si>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</si>
  <si>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</si>
  <si>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</si>
  <si>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</si>
  <si>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</si>
  <si>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</si>
  <si>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</si>
  <si>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</si>
  <si>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</si>
  <si>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</si>
  <si>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</si>
  <si>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</si>
  <si>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</si>
  <si>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</si>
  <si>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</si>
  <si>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</si>
  <si>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</si>
  <si>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</si>
  <si>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</si>
  <si>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</si>
  <si>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</si>
  <si>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</si>
  <si>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</si>
  <si>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</si>
  <si>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</si>
  <si>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</si>
  <si>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</si>
  <si>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</si>
  <si>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</si>
  <si>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</si>
  <si>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</si>
  <si>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</si>
  <si>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</si>
  <si>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</si>
  <si>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</si>
  <si>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</si>
  <si>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</si>
  <si>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</si>
  <si>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</si>
  <si>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</si>
  <si>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</si>
  <si>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</si>
  <si>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</si>
  <si>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</si>
  <si>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</si>
  <si>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</si>
  <si>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</si>
  <si>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</si>
  <si>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</si>
  <si>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</si>
  <si>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</si>
  <si>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</si>
  <si>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</si>
  <si>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</si>
  <si>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</si>
  <si>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</si>
  <si>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</si>
  <si>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</si>
  <si>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</si>
  <si>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</si>
  <si>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</si>
  <si>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</si>
  <si>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</si>
  <si>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</si>
  <si>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</si>
  <si>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</si>
  <si>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</si>
  <si>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</si>
  <si>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</si>
  <si>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</si>
  <si>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</si>
  <si>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</si>
  <si>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</si>
  <si>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</si>
  <si>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</si>
  <si>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</si>
  <si>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</si>
  <si>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</si>
  <si>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</si>
  <si>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</si>
  <si>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</si>
  <si>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</si>
  <si>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</si>
  <si>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</si>
  <si>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</si>
  <si>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</si>
  <si>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</si>
  <si>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</si>
  <si>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</si>
  <si>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</si>
  <si>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</si>
  <si>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</si>
  <si>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</si>
  <si>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</si>
  <si>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</si>
  <si>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</si>
  <si>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</si>
  <si>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</si>
  <si>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</si>
  <si>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</si>
  <si>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</si>
  <si>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</si>
  <si>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</si>
  <si>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</si>
  <si>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</si>
  <si>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</si>
  <si>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</si>
  <si>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</si>
  <si>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</si>
  <si>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</si>
  <si>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</si>
  <si>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</si>
  <si>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</si>
  <si>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</si>
  <si>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</si>
  <si>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</si>
  <si>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</si>
  <si>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</si>
  <si>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</si>
  <si>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</si>
  <si>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</si>
  <si>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</si>
  <si>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</si>
  <si>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</si>
  <si>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</si>
  <si>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</si>
  <si>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</si>
  <si>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</si>
  <si>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</si>
  <si>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</si>
  <si>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</si>
  <si>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</si>
  <si>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</si>
  <si>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</si>
  <si>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</si>
  <si>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</si>
  <si>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</si>
  <si>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</si>
  <si>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</si>
  <si>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</si>
  <si>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</si>
  <si>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</si>
  <si>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</si>
  <si>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</si>
  <si>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</si>
  <si>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</si>
  <si>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</si>
  <si>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</si>
  <si>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</si>
  <si>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</si>
  <si>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</si>
  <si>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</si>
  <si>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</si>
  <si>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</si>
  <si>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</si>
  <si>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</si>
  <si>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</si>
  <si>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</si>
  <si>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</si>
  <si>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</si>
  <si>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</si>
  <si>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</si>
  <si>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</si>
  <si>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</si>
  <si>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</si>
  <si>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</si>
  <si>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</si>
  <si>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</si>
  <si>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</si>
  <si>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</si>
  <si>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</si>
  <si>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</si>
  <si>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</si>
  <si>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</si>
  <si>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</si>
  <si>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</si>
  <si>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</si>
  <si>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</si>
  <si>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</si>
  <si>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</si>
  <si>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</si>
  <si>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</si>
  <si>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</si>
  <si>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</si>
  <si>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</si>
  <si>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ＩＣＴ機器（プロジェクター台、スクリーン等）</t>
    <rPh sb="3" eb="5">
      <t>キキ</t>
    </rPh>
    <rPh sb="13" eb="14">
      <t>ダイ</t>
    </rPh>
    <rPh sb="20" eb="21">
      <t>トウ</t>
    </rPh>
    <phoneticPr fontId="2"/>
  </si>
  <si>
    <t>共生推進生徒に係る修学旅行付添旅費（18期沖縄）</t>
    <rPh sb="0" eb="2">
      <t>キョウセイ</t>
    </rPh>
    <rPh sb="2" eb="4">
      <t>スイシン</t>
    </rPh>
    <rPh sb="4" eb="6">
      <t>セイト</t>
    </rPh>
    <rPh sb="7" eb="8">
      <t>カカ</t>
    </rPh>
    <rPh sb="9" eb="11">
      <t>シュウガク</t>
    </rPh>
    <rPh sb="11" eb="13">
      <t>リョコウ</t>
    </rPh>
    <rPh sb="13" eb="14">
      <t>ツ</t>
    </rPh>
    <rPh sb="14" eb="15">
      <t>ソ</t>
    </rPh>
    <rPh sb="15" eb="16">
      <t>タビ</t>
    </rPh>
    <rPh sb="16" eb="17">
      <t>ヒ</t>
    </rPh>
    <rPh sb="20" eb="21">
      <t>キ</t>
    </rPh>
    <rPh sb="21" eb="23">
      <t>オキナワ</t>
    </rPh>
    <phoneticPr fontId="2"/>
  </si>
  <si>
    <t>修学旅行下見（19期沖縄）</t>
    <rPh sb="0" eb="2">
      <t>シュウガク</t>
    </rPh>
    <rPh sb="2" eb="4">
      <t>リョコウ</t>
    </rPh>
    <rPh sb="4" eb="6">
      <t>シタミ</t>
    </rPh>
    <rPh sb="9" eb="10">
      <t>キ</t>
    </rPh>
    <rPh sb="10" eb="12">
      <t>オキナワ</t>
    </rPh>
    <phoneticPr fontId="2"/>
  </si>
  <si>
    <t>授業アンケートシステム運用委託業務</t>
    <rPh sb="0" eb="2">
      <t>ジュギョウ</t>
    </rPh>
    <rPh sb="11" eb="13">
      <t>ウンヨウ</t>
    </rPh>
    <rPh sb="13" eb="15">
      <t>イタク</t>
    </rPh>
    <rPh sb="15" eb="17">
      <t>ギョウム</t>
    </rPh>
    <phoneticPr fontId="2"/>
  </si>
  <si>
    <t>大阪府立人権教育研究会主催研修会資料代（夏）</t>
    <rPh sb="0" eb="2">
      <t>オオサカ</t>
    </rPh>
    <rPh sb="2" eb="4">
      <t>フリツ</t>
    </rPh>
    <rPh sb="4" eb="6">
      <t>ジンケン</t>
    </rPh>
    <rPh sb="6" eb="8">
      <t>キョウイク</t>
    </rPh>
    <rPh sb="8" eb="11">
      <t>ケンキュウカイ</t>
    </rPh>
    <rPh sb="11" eb="13">
      <t>シュサイ</t>
    </rPh>
    <rPh sb="13" eb="15">
      <t>ケンシュウ</t>
    </rPh>
    <rPh sb="15" eb="16">
      <t>カイ</t>
    </rPh>
    <rPh sb="16" eb="18">
      <t>シリョウ</t>
    </rPh>
    <rPh sb="18" eb="19">
      <t>ダイ</t>
    </rPh>
    <rPh sb="20" eb="21">
      <t>ナツ</t>
    </rPh>
    <phoneticPr fontId="2"/>
  </si>
  <si>
    <t>大阪府立人権教育研究会主催研修会資料代（冬）</t>
    <rPh sb="0" eb="2">
      <t>オオサカ</t>
    </rPh>
    <rPh sb="2" eb="4">
      <t>フリツ</t>
    </rPh>
    <rPh sb="4" eb="6">
      <t>ジンケン</t>
    </rPh>
    <rPh sb="6" eb="8">
      <t>キョウイク</t>
    </rPh>
    <rPh sb="8" eb="11">
      <t>ケンキュウカイ</t>
    </rPh>
    <rPh sb="11" eb="13">
      <t>シュサイ</t>
    </rPh>
    <rPh sb="13" eb="15">
      <t>ケンシュウ</t>
    </rPh>
    <rPh sb="15" eb="16">
      <t>カイ</t>
    </rPh>
    <rPh sb="16" eb="18">
      <t>シリョウ</t>
    </rPh>
    <rPh sb="18" eb="19">
      <t>ダイ</t>
    </rPh>
    <rPh sb="20" eb="21">
      <t>フユ</t>
    </rPh>
    <phoneticPr fontId="2"/>
  </si>
  <si>
    <t>リーフレット作成費用</t>
    <rPh sb="6" eb="8">
      <t>サクセイ</t>
    </rPh>
    <rPh sb="8" eb="10">
      <t>ヒヨウ</t>
    </rPh>
    <phoneticPr fontId="2"/>
  </si>
  <si>
    <t>パンフレット増刷（12000部）</t>
    <rPh sb="6" eb="8">
      <t>ゾウサツ</t>
    </rPh>
    <rPh sb="14" eb="15">
      <t>ブ</t>
    </rPh>
    <phoneticPr fontId="2"/>
  </si>
  <si>
    <t>クリアファイル作成費用</t>
    <rPh sb="7" eb="9">
      <t>サクセイ</t>
    </rPh>
    <rPh sb="9" eb="11">
      <t>ヒヨウ</t>
    </rPh>
    <phoneticPr fontId="2"/>
  </si>
  <si>
    <t>教育相談・人権推進合同教育研修講師代</t>
    <rPh sb="0" eb="2">
      <t>キョウイク</t>
    </rPh>
    <rPh sb="2" eb="4">
      <t>ソウダン</t>
    </rPh>
    <rPh sb="5" eb="7">
      <t>ジンケン</t>
    </rPh>
    <rPh sb="7" eb="9">
      <t>スイシン</t>
    </rPh>
    <rPh sb="9" eb="11">
      <t>ゴウドウ</t>
    </rPh>
    <rPh sb="11" eb="13">
      <t>キョウイク</t>
    </rPh>
    <rPh sb="13" eb="15">
      <t>ケンシュウ</t>
    </rPh>
    <rPh sb="15" eb="17">
      <t>コウシ</t>
    </rPh>
    <rPh sb="17" eb="18">
      <t>ダイ</t>
    </rPh>
    <phoneticPr fontId="2"/>
  </si>
  <si>
    <t>広報用ＰＣ</t>
    <rPh sb="0" eb="3">
      <t>コウホウヨウ</t>
    </rPh>
    <phoneticPr fontId="2"/>
  </si>
  <si>
    <t>1-(1)-ア</t>
    <phoneticPr fontId="2"/>
  </si>
  <si>
    <t>授業改善の推進</t>
    <rPh sb="0" eb="2">
      <t>ジュギョウ</t>
    </rPh>
    <rPh sb="2" eb="4">
      <t>カイゼン</t>
    </rPh>
    <rPh sb="5" eb="7">
      <t>スイシン</t>
    </rPh>
    <phoneticPr fontId="2"/>
  </si>
  <si>
    <t>グローバル人材の育成</t>
    <rPh sb="5" eb="7">
      <t>ジンザイ</t>
    </rPh>
    <rPh sb="8" eb="10">
      <t>イクセイ</t>
    </rPh>
    <phoneticPr fontId="2"/>
  </si>
  <si>
    <t>3-(1)-ア</t>
  </si>
  <si>
    <t>合理的配慮を意識した対応</t>
    <rPh sb="0" eb="3">
      <t>ゴウリテキ</t>
    </rPh>
    <rPh sb="3" eb="5">
      <t>ハイリョ</t>
    </rPh>
    <rPh sb="6" eb="8">
      <t>イシキ</t>
    </rPh>
    <rPh sb="10" eb="12">
      <t>タイオウ</t>
    </rPh>
    <phoneticPr fontId="2"/>
  </si>
  <si>
    <t>2-(1)-イ</t>
    <phoneticPr fontId="2"/>
  </si>
  <si>
    <t>1-(1)-ア</t>
    <phoneticPr fontId="2"/>
  </si>
  <si>
    <t>3-(２)-ア</t>
  </si>
  <si>
    <t>3-(２)-ア</t>
    <phoneticPr fontId="2"/>
  </si>
  <si>
    <t>ｶｳﾝｾﾘﾝｸﾞﾏｲﾝﾄﾞの徹底</t>
    <rPh sb="14" eb="16">
      <t>テッテイ</t>
    </rPh>
    <phoneticPr fontId="2"/>
  </si>
  <si>
    <t>4-(1)-ア</t>
  </si>
  <si>
    <t>4-(1)-ア</t>
    <phoneticPr fontId="2"/>
  </si>
  <si>
    <t>広報誌の充実</t>
    <rPh sb="0" eb="3">
      <t>コウホウシ</t>
    </rPh>
    <rPh sb="4" eb="6">
      <t>ジュウジツ</t>
    </rPh>
    <phoneticPr fontId="2"/>
  </si>
  <si>
    <t>4-(1)-ウ</t>
    <phoneticPr fontId="2"/>
  </si>
  <si>
    <t>府立芦間高等学校　</t>
    <rPh sb="0" eb="2">
      <t>フリツ</t>
    </rPh>
    <rPh sb="2" eb="4">
      <t>アシマ</t>
    </rPh>
    <rPh sb="4" eb="6">
      <t>コウトウ</t>
    </rPh>
    <rPh sb="6" eb="8">
      <t>ガッコウ</t>
    </rPh>
    <phoneticPr fontId="2"/>
  </si>
  <si>
    <t>　校長　亀元　政志　</t>
    <rPh sb="1" eb="3">
      <t>コウチョウ</t>
    </rPh>
    <rPh sb="4" eb="6">
      <t>カメモト</t>
    </rPh>
    <rPh sb="7" eb="9">
      <t>マサシ</t>
    </rPh>
    <phoneticPr fontId="2"/>
  </si>
  <si>
    <t>　 芦間高 第　34　号　</t>
    <rPh sb="2" eb="4">
      <t>アシマ</t>
    </rPh>
    <rPh sb="4" eb="5">
      <t>コウ</t>
    </rPh>
    <rPh sb="6" eb="7">
      <t>ダイ</t>
    </rPh>
    <rPh sb="11" eb="12">
      <t>ゴウ</t>
    </rPh>
    <phoneticPr fontId="2"/>
  </si>
  <si>
    <t>5月26日　なるべく早く</t>
    <rPh sb="1" eb="2">
      <t>ガツ</t>
    </rPh>
    <rPh sb="4" eb="5">
      <t>ニチ</t>
    </rPh>
    <rPh sb="10" eb="11">
      <t>ハヤ</t>
    </rPh>
    <phoneticPr fontId="2"/>
  </si>
  <si>
    <t>　　　校長　亀元　政志　</t>
    <rPh sb="3" eb="5">
      <t>コウチョウ</t>
    </rPh>
    <rPh sb="6" eb="8">
      <t>カメモト</t>
    </rPh>
    <rPh sb="9" eb="11">
      <t>マサシ</t>
    </rPh>
    <phoneticPr fontId="2"/>
  </si>
  <si>
    <t>　 芦間高 第41 号　</t>
    <rPh sb="2" eb="4">
      <t>アシマ</t>
    </rPh>
    <rPh sb="4" eb="5">
      <t>コウ</t>
    </rPh>
    <rPh sb="6" eb="7">
      <t>ダイ</t>
    </rPh>
    <rPh sb="10" eb="11">
      <t>ゴウ</t>
    </rPh>
    <phoneticPr fontId="2"/>
  </si>
  <si>
    <t>（学校番号：1003）</t>
    <rPh sb="1" eb="3">
      <t>ガッコウ</t>
    </rPh>
    <rPh sb="3" eb="5">
      <t>バンゴウ</t>
    </rPh>
    <phoneticPr fontId="2"/>
  </si>
  <si>
    <t>（財務会計コード番号：10487）</t>
    <rPh sb="1" eb="3">
      <t>ザイム</t>
    </rPh>
    <rPh sb="3" eb="5">
      <t>カイケイ</t>
    </rPh>
    <rPh sb="8" eb="10">
      <t>バンゴウ</t>
    </rPh>
    <phoneticPr fontId="2"/>
  </si>
  <si>
    <t>3-(2)-ア</t>
    <phoneticPr fontId="2"/>
  </si>
  <si>
    <t>ＩＣＴ機器（ポータブルスクリーン、タブレット等）</t>
    <rPh sb="3" eb="5">
      <t>キキ</t>
    </rPh>
    <rPh sb="22" eb="23">
      <t>トウ</t>
    </rPh>
    <phoneticPr fontId="2"/>
  </si>
  <si>
    <t>1-(1)-ア</t>
  </si>
  <si>
    <t>　 芦間第１０７号　</t>
    <rPh sb="2" eb="4">
      <t>アシマ</t>
    </rPh>
    <rPh sb="4" eb="5">
      <t>ダイ</t>
    </rPh>
    <rPh sb="8" eb="9">
      <t>ゴウ</t>
    </rPh>
    <phoneticPr fontId="2"/>
  </si>
  <si>
    <t>レーザーポインター</t>
    <phoneticPr fontId="2"/>
  </si>
  <si>
    <t>ワイヤレスポータブルスピーカー</t>
    <phoneticPr fontId="2"/>
  </si>
  <si>
    <t>　芦間　 第１１１ 号　</t>
    <rPh sb="1" eb="3">
      <t>アシマ</t>
    </rPh>
    <rPh sb="5" eb="6">
      <t>ダイ</t>
    </rPh>
    <rPh sb="10" eb="11">
      <t>ゴウ</t>
    </rPh>
    <phoneticPr fontId="2"/>
  </si>
  <si>
    <t>5mHDMIケーブル</t>
    <phoneticPr fontId="2"/>
  </si>
  <si>
    <t>教室設置のプロジェクターとパソコン接続用</t>
    <rPh sb="0" eb="2">
      <t>キョウシツ</t>
    </rPh>
    <rPh sb="2" eb="4">
      <t>セッチ</t>
    </rPh>
    <rPh sb="17" eb="20">
      <t>セツゾクヨウ</t>
    </rPh>
    <phoneticPr fontId="2"/>
  </si>
  <si>
    <t>案内板</t>
    <rPh sb="0" eb="3">
      <t>アンナイバン</t>
    </rPh>
    <phoneticPr fontId="2"/>
  </si>
  <si>
    <t>令和３年２月２６日　</t>
    <phoneticPr fontId="2"/>
  </si>
  <si>
    <t>　 芦間高 第１９８号　</t>
    <rPh sb="2" eb="4">
      <t>アシマ</t>
    </rPh>
    <rPh sb="4" eb="5">
      <t>コウ</t>
    </rPh>
    <rPh sb="6" eb="7">
      <t>ダイ</t>
    </rPh>
    <rPh sb="10" eb="11">
      <t>ゴウ</t>
    </rPh>
    <phoneticPr fontId="2"/>
  </si>
  <si>
    <t>密回避のための説明会・選抜用</t>
    <rPh sb="0" eb="1">
      <t>ミツ</t>
    </rPh>
    <rPh sb="1" eb="3">
      <t>カイヒ</t>
    </rPh>
    <rPh sb="7" eb="10">
      <t>セツメイカイ</t>
    </rPh>
    <rPh sb="11" eb="13">
      <t>センバツ</t>
    </rPh>
    <rPh sb="13" eb="14">
      <t>ヨウ</t>
    </rPh>
    <phoneticPr fontId="2"/>
  </si>
  <si>
    <t>4-(1)-イ</t>
    <phoneticPr fontId="2"/>
  </si>
  <si>
    <t>大阪府立人権教育研究会主催研修会資料代</t>
    <rPh sb="0" eb="2">
      <t>オオサカ</t>
    </rPh>
    <rPh sb="2" eb="4">
      <t>フリツ</t>
    </rPh>
    <rPh sb="4" eb="6">
      <t>ジンケン</t>
    </rPh>
    <rPh sb="6" eb="8">
      <t>キョウイク</t>
    </rPh>
    <rPh sb="8" eb="11">
      <t>ケンキュウカイ</t>
    </rPh>
    <rPh sb="11" eb="13">
      <t>シュサイ</t>
    </rPh>
    <rPh sb="13" eb="15">
      <t>ケンシュウ</t>
    </rPh>
    <rPh sb="15" eb="16">
      <t>カイ</t>
    </rPh>
    <rPh sb="16" eb="18">
      <t>シリョウ</t>
    </rPh>
    <rPh sb="18" eb="19">
      <t>ダイ</t>
    </rPh>
    <phoneticPr fontId="2"/>
  </si>
  <si>
    <t>オンライン会議用ロジクールmeetup、動画作成用三脚・マイク・各種コード・説明用レーザーポインター・</t>
    <rPh sb="5" eb="8">
      <t>カイギヨウ</t>
    </rPh>
    <rPh sb="20" eb="22">
      <t>ドウガ</t>
    </rPh>
    <rPh sb="22" eb="25">
      <t>サクセイヨウ</t>
    </rPh>
    <rPh sb="25" eb="27">
      <t>サンキャク</t>
    </rPh>
    <rPh sb="32" eb="34">
      <t>カクシュ</t>
    </rPh>
    <rPh sb="38" eb="41">
      <t>セツメイヨウ</t>
    </rPh>
    <phoneticPr fontId="2"/>
  </si>
  <si>
    <t>案内板（三密を避けるための場所を案内するもの）</t>
    <rPh sb="0" eb="3">
      <t>アンナイバン</t>
    </rPh>
    <rPh sb="4" eb="5">
      <t>サン</t>
    </rPh>
    <rPh sb="5" eb="6">
      <t>ミツ</t>
    </rPh>
    <rPh sb="7" eb="8">
      <t>サ</t>
    </rPh>
    <rPh sb="13" eb="15">
      <t>バショ</t>
    </rPh>
    <rPh sb="16" eb="18">
      <t>アンナイ</t>
    </rPh>
    <phoneticPr fontId="2"/>
  </si>
  <si>
    <t>広報用ノートPC・リーフレット・パンフレット・クリアファイル作成費用</t>
    <rPh sb="0" eb="3">
      <t>コウホウヨウ</t>
    </rPh>
    <rPh sb="30" eb="32">
      <t>サクセイ</t>
    </rPh>
    <rPh sb="32" eb="34">
      <t>ヒヨウ</t>
    </rPh>
    <phoneticPr fontId="2"/>
  </si>
  <si>
    <t>○</t>
  </si>
  <si>
    <t>　 芦間　第２２０号　</t>
    <rPh sb="2" eb="4">
      <t>アシマ</t>
    </rPh>
    <rPh sb="5" eb="6">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</si>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</sst>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183" fontId="26" fillId="2" borderId="82" xfId="0" applyNumberFormat="1" applyFont="1" applyFill="1" applyBorder="1" applyAlignment="1" applyProtection="1">
      <alignment vertical="center" shrinkToFit="1"/>
      <protection locked="0"/>
    </xf>
    <xf numFmtId="183" fontId="26" fillId="2" borderId="66" xfId="0" applyNumberFormat="1" applyFont="1" applyFill="1" applyBorder="1" applyAlignment="1" applyProtection="1">
      <alignment vertical="center" shrinkToFi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39" xfId="0" applyFont="1" applyFill="1" applyBorder="1" applyAlignment="1" applyProtection="1">
      <alignment horizontal="center" vertical="center" wrapText="1"/>
      <protection locked="0"/>
    </xf>
    <xf numFmtId="0" fontId="7" fillId="2" borderId="156" xfId="0" applyFont="1" applyFill="1" applyBorder="1" applyAlignment="1" applyProtection="1">
      <alignment horizontal="left" vertical="center"/>
      <protection locked="0"/>
    </xf>
    <xf numFmtId="0" fontId="7" fillId="2" borderId="112" xfId="0" applyFont="1" applyFill="1" applyBorder="1" applyAlignment="1" applyProtection="1">
      <alignment horizontal="left" vertical="center"/>
      <protection locked="0"/>
    </xf>
    <xf numFmtId="0" fontId="4" fillId="2" borderId="156" xfId="0" applyFont="1" applyFill="1" applyBorder="1" applyAlignment="1" applyProtection="1">
      <alignment horizontal="left" vertical="center"/>
      <protection locked="0"/>
    </xf>
    <xf numFmtId="0" fontId="4" fillId="2" borderId="166" xfId="0" applyFont="1" applyFill="1" applyBorder="1" applyAlignment="1" applyProtection="1">
      <alignment horizontal="left" vertical="center"/>
      <protection locked="0"/>
    </xf>
    <xf numFmtId="0" fontId="4" fillId="2" borderId="112" xfId="0" applyFont="1" applyFill="1" applyBorder="1" applyAlignment="1" applyProtection="1">
      <alignment horizontal="lef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7"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8"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6" fillId="0" borderId="0" xfId="0" quotePrefix="1" applyFont="1" applyAlignment="1" applyProtection="1">
      <alignment horizontal="right" vertical="center"/>
      <protection locked="0"/>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761" name="グループ化 1">
          <a:extLst>
            <a:ext uri="{FF2B5EF4-FFF2-40B4-BE49-F238E27FC236}">
              <a16:creationId xmlns:a16="http://schemas.microsoft.com/office/drawing/2014/main" id="{453EDDA8-07F9-44BB-B8E3-C7E9F38A6E35}"/>
            </a:ext>
          </a:extLst>
        </xdr:cNvPr>
        <xdr:cNvGrpSpPr>
          <a:grpSpLocks/>
        </xdr:cNvGrpSpPr>
      </xdr:nvGrpSpPr>
      <xdr:grpSpPr bwMode="auto">
        <a:xfrm>
          <a:off x="698500" y="3581400"/>
          <a:ext cx="590550" cy="0"/>
          <a:chOff x="104775" y="2867025"/>
          <a:chExt cx="1619250" cy="704851"/>
        </a:xfrm>
      </xdr:grpSpPr>
      <xdr:grpSp>
        <xdr:nvGrpSpPr>
          <xdr:cNvPr id="100767" name="グループ化 2">
            <a:extLst>
              <a:ext uri="{FF2B5EF4-FFF2-40B4-BE49-F238E27FC236}">
                <a16:creationId xmlns:a16="http://schemas.microsoft.com/office/drawing/2014/main" id="{13EB44CA-B4E3-46D7-8A8D-FFD609666F2C}"/>
              </a:ext>
            </a:extLst>
          </xdr:cNvPr>
          <xdr:cNvGrpSpPr>
            <a:grpSpLocks/>
          </xdr:cNvGrpSpPr>
        </xdr:nvGrpSpPr>
        <xdr:grpSpPr bwMode="auto">
          <a:xfrm>
            <a:off x="104775" y="2867025"/>
            <a:ext cx="1619250" cy="704851"/>
            <a:chOff x="57150" y="2962275"/>
            <a:chExt cx="1619250" cy="704851"/>
          </a:xfrm>
        </xdr:grpSpPr>
        <xdr:sp macro="" textlink="">
          <xdr:nvSpPr>
            <xdr:cNvPr id="100769" name="AutoShape 3">
              <a:extLst>
                <a:ext uri="{FF2B5EF4-FFF2-40B4-BE49-F238E27FC236}">
                  <a16:creationId xmlns:a16="http://schemas.microsoft.com/office/drawing/2014/main" id="{C61B7DD6-2070-44E2-B14A-3FD3DDA08CE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70" name="AutoShape 6">
              <a:extLst>
                <a:ext uri="{FF2B5EF4-FFF2-40B4-BE49-F238E27FC236}">
                  <a16:creationId xmlns:a16="http://schemas.microsoft.com/office/drawing/2014/main" id="{ADB68178-421E-4978-8319-774AFD211BF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4AB9FDE-18E0-4A18-B0F5-BE6D91D803DB}"/>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762" name="グループ化 1">
          <a:extLst>
            <a:ext uri="{FF2B5EF4-FFF2-40B4-BE49-F238E27FC236}">
              <a16:creationId xmlns:a16="http://schemas.microsoft.com/office/drawing/2014/main" id="{7640ED97-3149-4571-8F14-042DB5CFD015}"/>
            </a:ext>
          </a:extLst>
        </xdr:cNvPr>
        <xdr:cNvGrpSpPr>
          <a:grpSpLocks/>
        </xdr:cNvGrpSpPr>
      </xdr:nvGrpSpPr>
      <xdr:grpSpPr bwMode="auto">
        <a:xfrm>
          <a:off x="88900" y="3581400"/>
          <a:ext cx="1212850" cy="0"/>
          <a:chOff x="104775" y="2867025"/>
          <a:chExt cx="1619250" cy="704851"/>
        </a:xfrm>
      </xdr:grpSpPr>
      <xdr:grpSp>
        <xdr:nvGrpSpPr>
          <xdr:cNvPr id="100763" name="グループ化 2">
            <a:extLst>
              <a:ext uri="{FF2B5EF4-FFF2-40B4-BE49-F238E27FC236}">
                <a16:creationId xmlns:a16="http://schemas.microsoft.com/office/drawing/2014/main" id="{5588EFA3-3974-40B9-B13D-9DDC36E78E65}"/>
              </a:ext>
            </a:extLst>
          </xdr:cNvPr>
          <xdr:cNvGrpSpPr>
            <a:grpSpLocks/>
          </xdr:cNvGrpSpPr>
        </xdr:nvGrpSpPr>
        <xdr:grpSpPr bwMode="auto">
          <a:xfrm>
            <a:off x="104775" y="2867025"/>
            <a:ext cx="1619250" cy="704851"/>
            <a:chOff x="57150" y="2962275"/>
            <a:chExt cx="1619250" cy="704851"/>
          </a:xfrm>
        </xdr:grpSpPr>
        <xdr:sp macro="" textlink="">
          <xdr:nvSpPr>
            <xdr:cNvPr id="100765" name="AutoShape 3">
              <a:extLst>
                <a:ext uri="{FF2B5EF4-FFF2-40B4-BE49-F238E27FC236}">
                  <a16:creationId xmlns:a16="http://schemas.microsoft.com/office/drawing/2014/main" id="{A98ECC85-8DFF-4E5E-A215-6196E2613B9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66" name="AutoShape 6">
              <a:extLst>
                <a:ext uri="{FF2B5EF4-FFF2-40B4-BE49-F238E27FC236}">
                  <a16:creationId xmlns:a16="http://schemas.microsoft.com/office/drawing/2014/main" id="{B47CC4E6-D30D-49F6-8438-370C2C3FE49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94A363C-1705-411B-AD5C-CDD8F2C8FEBB}"/>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082" name="グループ化 1">
          <a:extLst>
            <a:ext uri="{FF2B5EF4-FFF2-40B4-BE49-F238E27FC236}">
              <a16:creationId xmlns:a16="http://schemas.microsoft.com/office/drawing/2014/main" id="{6F7680EB-5BD2-43A3-AE9C-2AE8365A57D4}"/>
            </a:ext>
          </a:extLst>
        </xdr:cNvPr>
        <xdr:cNvGrpSpPr>
          <a:grpSpLocks/>
        </xdr:cNvGrpSpPr>
      </xdr:nvGrpSpPr>
      <xdr:grpSpPr bwMode="auto">
        <a:xfrm>
          <a:off x="698500" y="3581400"/>
          <a:ext cx="590550" cy="0"/>
          <a:chOff x="104775" y="2867025"/>
          <a:chExt cx="1619250" cy="704851"/>
        </a:xfrm>
      </xdr:grpSpPr>
      <xdr:grpSp>
        <xdr:nvGrpSpPr>
          <xdr:cNvPr id="96083" name="グループ化 2">
            <a:extLst>
              <a:ext uri="{FF2B5EF4-FFF2-40B4-BE49-F238E27FC236}">
                <a16:creationId xmlns:a16="http://schemas.microsoft.com/office/drawing/2014/main" id="{D11E0752-478C-4DDB-8D6E-975A27593B4B}"/>
              </a:ext>
            </a:extLst>
          </xdr:cNvPr>
          <xdr:cNvGrpSpPr>
            <a:grpSpLocks/>
          </xdr:cNvGrpSpPr>
        </xdr:nvGrpSpPr>
        <xdr:grpSpPr bwMode="auto">
          <a:xfrm>
            <a:off x="104775" y="2867025"/>
            <a:ext cx="1619250" cy="704851"/>
            <a:chOff x="57150" y="2962275"/>
            <a:chExt cx="1619250" cy="704851"/>
          </a:xfrm>
        </xdr:grpSpPr>
        <xdr:sp macro="" textlink="">
          <xdr:nvSpPr>
            <xdr:cNvPr id="96085" name="AutoShape 3">
              <a:extLst>
                <a:ext uri="{FF2B5EF4-FFF2-40B4-BE49-F238E27FC236}">
                  <a16:creationId xmlns:a16="http://schemas.microsoft.com/office/drawing/2014/main" id="{971AD5D3-A1A8-4EDF-8A8A-A952F5979E9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86" name="AutoShape 6">
              <a:extLst>
                <a:ext uri="{FF2B5EF4-FFF2-40B4-BE49-F238E27FC236}">
                  <a16:creationId xmlns:a16="http://schemas.microsoft.com/office/drawing/2014/main" id="{EA7CFB99-CC98-4A1C-8BEA-D42845A4A8C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5370B93-0BDC-4F93-96BD-3E02EC8D52C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789" name="グループ化 1">
          <a:extLst>
            <a:ext uri="{FF2B5EF4-FFF2-40B4-BE49-F238E27FC236}">
              <a16:creationId xmlns:a16="http://schemas.microsoft.com/office/drawing/2014/main" id="{9B63B46C-98F6-409D-83B6-AEC6A687857F}"/>
            </a:ext>
          </a:extLst>
        </xdr:cNvPr>
        <xdr:cNvGrpSpPr>
          <a:grpSpLocks/>
        </xdr:cNvGrpSpPr>
      </xdr:nvGrpSpPr>
      <xdr:grpSpPr bwMode="auto">
        <a:xfrm>
          <a:off x="76200" y="3581400"/>
          <a:ext cx="1212850" cy="0"/>
          <a:chOff x="104775" y="2867025"/>
          <a:chExt cx="1619250" cy="704851"/>
        </a:xfrm>
      </xdr:grpSpPr>
      <xdr:grpSp>
        <xdr:nvGrpSpPr>
          <xdr:cNvPr id="99790" name="グループ化 2">
            <a:extLst>
              <a:ext uri="{FF2B5EF4-FFF2-40B4-BE49-F238E27FC236}">
                <a16:creationId xmlns:a16="http://schemas.microsoft.com/office/drawing/2014/main" id="{246CA6D1-65B4-4695-B0A1-397A3DA7475A}"/>
              </a:ext>
            </a:extLst>
          </xdr:cNvPr>
          <xdr:cNvGrpSpPr>
            <a:grpSpLocks/>
          </xdr:cNvGrpSpPr>
        </xdr:nvGrpSpPr>
        <xdr:grpSpPr bwMode="auto">
          <a:xfrm>
            <a:off x="104775" y="2867025"/>
            <a:ext cx="1619250" cy="704851"/>
            <a:chOff x="57150" y="2962275"/>
            <a:chExt cx="1619250" cy="704851"/>
          </a:xfrm>
        </xdr:grpSpPr>
        <xdr:sp macro="" textlink="">
          <xdr:nvSpPr>
            <xdr:cNvPr id="99792" name="AutoShape 3">
              <a:extLst>
                <a:ext uri="{FF2B5EF4-FFF2-40B4-BE49-F238E27FC236}">
                  <a16:creationId xmlns:a16="http://schemas.microsoft.com/office/drawing/2014/main" id="{26C73607-41E8-4FD2-83DB-00185F4481C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3" name="AutoShape 6">
              <a:extLst>
                <a:ext uri="{FF2B5EF4-FFF2-40B4-BE49-F238E27FC236}">
                  <a16:creationId xmlns:a16="http://schemas.microsoft.com/office/drawing/2014/main" id="{DD14E430-F067-4A6D-B1D2-AFA84483F13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1D2F562-34BE-49B2-8C8E-54E5A7488D5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773" name="グループ化 1">
          <a:extLst>
            <a:ext uri="{FF2B5EF4-FFF2-40B4-BE49-F238E27FC236}">
              <a16:creationId xmlns:a16="http://schemas.microsoft.com/office/drawing/2014/main" id="{E9F8DFED-6BA7-41CB-AB2D-816019FC0840}"/>
            </a:ext>
          </a:extLst>
        </xdr:cNvPr>
        <xdr:cNvGrpSpPr>
          <a:grpSpLocks/>
        </xdr:cNvGrpSpPr>
      </xdr:nvGrpSpPr>
      <xdr:grpSpPr bwMode="auto">
        <a:xfrm>
          <a:off x="76200" y="3581400"/>
          <a:ext cx="1212850" cy="0"/>
          <a:chOff x="104775" y="2867025"/>
          <a:chExt cx="1619250" cy="704851"/>
        </a:xfrm>
      </xdr:grpSpPr>
      <xdr:grpSp>
        <xdr:nvGrpSpPr>
          <xdr:cNvPr id="101779" name="グループ化 2">
            <a:extLst>
              <a:ext uri="{FF2B5EF4-FFF2-40B4-BE49-F238E27FC236}">
                <a16:creationId xmlns:a16="http://schemas.microsoft.com/office/drawing/2014/main" id="{6167094E-F615-4396-AB98-BD235CAEB068}"/>
              </a:ext>
            </a:extLst>
          </xdr:cNvPr>
          <xdr:cNvGrpSpPr>
            <a:grpSpLocks/>
          </xdr:cNvGrpSpPr>
        </xdr:nvGrpSpPr>
        <xdr:grpSpPr bwMode="auto">
          <a:xfrm>
            <a:off x="104775" y="2867025"/>
            <a:ext cx="1619250" cy="704851"/>
            <a:chOff x="57150" y="2962275"/>
            <a:chExt cx="1619250" cy="704851"/>
          </a:xfrm>
        </xdr:grpSpPr>
        <xdr:sp macro="" textlink="">
          <xdr:nvSpPr>
            <xdr:cNvPr id="101781" name="AutoShape 3">
              <a:extLst>
                <a:ext uri="{FF2B5EF4-FFF2-40B4-BE49-F238E27FC236}">
                  <a16:creationId xmlns:a16="http://schemas.microsoft.com/office/drawing/2014/main" id="{36279F1D-B535-4BA8-9BB0-D64D9D3F92E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82" name="AutoShape 6">
              <a:extLst>
                <a:ext uri="{FF2B5EF4-FFF2-40B4-BE49-F238E27FC236}">
                  <a16:creationId xmlns:a16="http://schemas.microsoft.com/office/drawing/2014/main" id="{CE64A471-9869-4BC7-A7DB-3AA641D30EB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7B15C68-C368-4FAC-85AB-27FD2503A57D}"/>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774" name="グループ化 1">
          <a:extLst>
            <a:ext uri="{FF2B5EF4-FFF2-40B4-BE49-F238E27FC236}">
              <a16:creationId xmlns:a16="http://schemas.microsoft.com/office/drawing/2014/main" id="{BCAD9EF0-1B12-41C5-A757-C3B916B8488C}"/>
            </a:ext>
          </a:extLst>
        </xdr:cNvPr>
        <xdr:cNvGrpSpPr>
          <a:grpSpLocks/>
        </xdr:cNvGrpSpPr>
      </xdr:nvGrpSpPr>
      <xdr:grpSpPr bwMode="auto">
        <a:xfrm>
          <a:off x="88900" y="3581400"/>
          <a:ext cx="1212850" cy="0"/>
          <a:chOff x="104775" y="2867025"/>
          <a:chExt cx="1619250" cy="729156"/>
        </a:xfrm>
      </xdr:grpSpPr>
      <xdr:grpSp>
        <xdr:nvGrpSpPr>
          <xdr:cNvPr id="101775" name="グループ化 2">
            <a:extLst>
              <a:ext uri="{FF2B5EF4-FFF2-40B4-BE49-F238E27FC236}">
                <a16:creationId xmlns:a16="http://schemas.microsoft.com/office/drawing/2014/main" id="{633CCCA3-6B44-41CF-9AAA-02A8193AB271}"/>
              </a:ext>
            </a:extLst>
          </xdr:cNvPr>
          <xdr:cNvGrpSpPr>
            <a:grpSpLocks/>
          </xdr:cNvGrpSpPr>
        </xdr:nvGrpSpPr>
        <xdr:grpSpPr bwMode="auto">
          <a:xfrm>
            <a:off x="104775" y="2867025"/>
            <a:ext cx="1619250" cy="704851"/>
            <a:chOff x="57150" y="2962275"/>
            <a:chExt cx="1619250" cy="704851"/>
          </a:xfrm>
        </xdr:grpSpPr>
        <xdr:sp macro="" textlink="">
          <xdr:nvSpPr>
            <xdr:cNvPr id="101777" name="AutoShape 3">
              <a:extLst>
                <a:ext uri="{FF2B5EF4-FFF2-40B4-BE49-F238E27FC236}">
                  <a16:creationId xmlns:a16="http://schemas.microsoft.com/office/drawing/2014/main" id="{CCA83FB3-C2BB-4E97-B8F6-6C103B86979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78" name="AutoShape 6">
              <a:extLst>
                <a:ext uri="{FF2B5EF4-FFF2-40B4-BE49-F238E27FC236}">
                  <a16:creationId xmlns:a16="http://schemas.microsoft.com/office/drawing/2014/main" id="{DA7F7102-907C-4B12-862F-90669C7D886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E939FFD-90A5-486A-BDDA-7F9D5791EC1D}"/>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4"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170</v>
      </c>
      <c r="B1" s="137"/>
      <c r="H1" s="546" t="str">
        <f>'1-1'!H1:K1</f>
        <v>（学校番号：1003）</v>
      </c>
      <c r="I1" s="546"/>
      <c r="J1" s="546"/>
      <c r="K1" s="546"/>
      <c r="L1" s="546"/>
    </row>
    <row r="2" spans="1:12" s="1" customFormat="1" ht="18" customHeight="1" x14ac:dyDescent="0.2">
      <c r="B2" s="137"/>
      <c r="H2" s="546" t="str">
        <f>'1-1'!H2:K2</f>
        <v>（財務会計コード番号：10487）</v>
      </c>
      <c r="I2" s="546"/>
      <c r="J2" s="546"/>
      <c r="K2" s="546"/>
      <c r="L2" s="546"/>
    </row>
    <row r="3" spans="1:12" s="1" customFormat="1" ht="18" customHeight="1" x14ac:dyDescent="0.2">
      <c r="B3" s="137"/>
      <c r="L3" s="2"/>
    </row>
    <row r="4" spans="1:12" s="1" customFormat="1" ht="18" customHeight="1" x14ac:dyDescent="0.2">
      <c r="B4" s="137"/>
      <c r="H4" s="561" t="s">
        <v>323</v>
      </c>
      <c r="I4" s="561"/>
      <c r="J4" s="561"/>
      <c r="K4" s="561"/>
      <c r="L4" s="561"/>
    </row>
    <row r="5" spans="1:12" s="1" customFormat="1" ht="18" customHeight="1" x14ac:dyDescent="0.2">
      <c r="B5" s="137"/>
      <c r="H5" s="562">
        <v>44278</v>
      </c>
      <c r="I5" s="561"/>
      <c r="J5" s="561"/>
      <c r="K5" s="561"/>
      <c r="L5" s="561"/>
    </row>
    <row r="6" spans="1:12" s="1" customFormat="1" ht="18" customHeight="1" x14ac:dyDescent="0.2">
      <c r="A6" s="3" t="s">
        <v>2</v>
      </c>
      <c r="B6" s="137"/>
      <c r="H6" s="4"/>
      <c r="L6" s="11"/>
    </row>
    <row r="7" spans="1:12" s="1" customFormat="1" ht="18" customHeight="1" x14ac:dyDescent="0.2">
      <c r="A7" s="4"/>
      <c r="B7" s="137"/>
      <c r="H7" s="561" t="str">
        <f>'1-1'!H7:K7</f>
        <v>府立芦間高等学校　</v>
      </c>
      <c r="I7" s="561"/>
      <c r="J7" s="561"/>
      <c r="K7" s="561"/>
      <c r="L7" s="561"/>
    </row>
    <row r="8" spans="1:12" s="1" customFormat="1" ht="18" customHeight="1" x14ac:dyDescent="0.2">
      <c r="A8" s="4"/>
      <c r="B8" s="137"/>
      <c r="H8" s="561" t="str">
        <f>'1-1'!H8:K8</f>
        <v>　　　校長　亀元　政志　</v>
      </c>
      <c r="I8" s="561"/>
      <c r="J8" s="561"/>
      <c r="K8" s="561"/>
      <c r="L8" s="561"/>
    </row>
    <row r="9" spans="1:12" s="1" customFormat="1" ht="42" customHeight="1" x14ac:dyDescent="0.2">
      <c r="A9" s="4"/>
      <c r="B9" s="137"/>
      <c r="H9" s="2"/>
      <c r="L9" s="44"/>
    </row>
    <row r="10" spans="1:12" s="5" customFormat="1" ht="24" customHeight="1" x14ac:dyDescent="0.2">
      <c r="A10" s="548" t="s">
        <v>256</v>
      </c>
      <c r="B10" s="548"/>
      <c r="C10" s="548"/>
      <c r="D10" s="548"/>
      <c r="E10" s="548"/>
      <c r="F10" s="548"/>
      <c r="G10" s="548"/>
      <c r="H10" s="548"/>
      <c r="I10" s="548"/>
      <c r="J10" s="548"/>
      <c r="K10" s="548"/>
      <c r="L10" s="548"/>
    </row>
    <row r="11" spans="1:12" s="5" customFormat="1" ht="24" customHeight="1" x14ac:dyDescent="0.2">
      <c r="A11" s="549"/>
      <c r="B11" s="549"/>
      <c r="C11" s="549"/>
      <c r="D11" s="549"/>
      <c r="E11" s="549"/>
      <c r="F11" s="549"/>
      <c r="G11" s="549"/>
      <c r="H11" s="549"/>
      <c r="I11" s="549"/>
      <c r="J11" s="549"/>
      <c r="K11" s="549"/>
      <c r="L11" s="549"/>
    </row>
    <row r="12" spans="1:12" s="5" customFormat="1" ht="24" customHeight="1" x14ac:dyDescent="0.2">
      <c r="A12" s="14" t="s">
        <v>324</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52" t="s">
        <v>229</v>
      </c>
      <c r="B14" s="653"/>
      <c r="C14" s="654"/>
      <c r="D14" s="553">
        <f>L16</f>
        <v>1078896</v>
      </c>
      <c r="E14" s="554"/>
      <c r="F14" s="555"/>
      <c r="G14" s="644" t="s">
        <v>1</v>
      </c>
      <c r="H14" s="645"/>
      <c r="I14" s="646">
        <v>44278</v>
      </c>
      <c r="J14" s="647"/>
      <c r="K14" s="648"/>
      <c r="L14" s="649"/>
    </row>
    <row r="15" spans="1:12" s="5" customFormat="1" ht="39" customHeight="1" thickBot="1" x14ac:dyDescent="0.25">
      <c r="A15" s="19"/>
      <c r="B15" s="18" t="s">
        <v>4</v>
      </c>
      <c r="C15" s="17" t="s">
        <v>5</v>
      </c>
      <c r="D15" s="16" t="s">
        <v>101</v>
      </c>
      <c r="E15" s="16" t="s">
        <v>100</v>
      </c>
      <c r="F15" s="17" t="s">
        <v>6</v>
      </c>
      <c r="G15" s="17" t="s">
        <v>7</v>
      </c>
      <c r="H15" s="403" t="s">
        <v>195</v>
      </c>
      <c r="I15" s="16" t="s">
        <v>8</v>
      </c>
      <c r="J15" s="455" t="s">
        <v>199</v>
      </c>
      <c r="K15" s="450" t="s">
        <v>246</v>
      </c>
      <c r="L15" s="22" t="s">
        <v>10</v>
      </c>
    </row>
    <row r="16" spans="1:12" s="5" customFormat="1" ht="58.5" customHeight="1" thickTop="1" thickBot="1" x14ac:dyDescent="0.25">
      <c r="A16" s="21" t="s">
        <v>99</v>
      </c>
      <c r="B16" s="179">
        <f>'3-2'!K257</f>
        <v>0</v>
      </c>
      <c r="C16" s="180">
        <f>'3-2'!K258</f>
        <v>205216</v>
      </c>
      <c r="D16" s="180">
        <f>'3-2'!K259</f>
        <v>575663</v>
      </c>
      <c r="E16" s="180">
        <f>'3-2'!K260</f>
        <v>0</v>
      </c>
      <c r="F16" s="180">
        <f>'3-2'!K261</f>
        <v>0</v>
      </c>
      <c r="G16" s="180">
        <f>'3-2'!K262</f>
        <v>45100</v>
      </c>
      <c r="H16" s="180">
        <f>'3-2'!K263</f>
        <v>0</v>
      </c>
      <c r="I16" s="180">
        <f>'3-2'!K264</f>
        <v>186637</v>
      </c>
      <c r="J16" s="180">
        <f>'3-2'!K265</f>
        <v>66280</v>
      </c>
      <c r="K16" s="479">
        <f>'3-2'!K266</f>
        <v>0</v>
      </c>
      <c r="L16" s="181">
        <f>SUM(B16:K16)</f>
        <v>1078896</v>
      </c>
    </row>
    <row r="17" spans="1:12" ht="24" customHeight="1" thickBot="1" x14ac:dyDescent="0.25">
      <c r="F17" s="12"/>
      <c r="G17" s="12"/>
    </row>
    <row r="18" spans="1:12" ht="24" customHeight="1" thickBot="1" x14ac:dyDescent="0.25">
      <c r="A18" s="135" t="s">
        <v>116</v>
      </c>
      <c r="B18" s="634" t="s">
        <v>117</v>
      </c>
      <c r="C18" s="635"/>
      <c r="D18" s="634" t="s">
        <v>171</v>
      </c>
      <c r="E18" s="636"/>
      <c r="F18" s="634" t="s">
        <v>167</v>
      </c>
      <c r="G18" s="635"/>
      <c r="H18" s="635"/>
      <c r="I18" s="635"/>
      <c r="J18" s="635"/>
      <c r="K18" s="636"/>
      <c r="L18" s="136" t="s">
        <v>115</v>
      </c>
    </row>
    <row r="19" spans="1:12" ht="48" customHeight="1" x14ac:dyDescent="0.2">
      <c r="A19" s="140">
        <v>1</v>
      </c>
      <c r="B19" s="650" t="s">
        <v>306</v>
      </c>
      <c r="C19" s="651"/>
      <c r="D19" s="657" t="s">
        <v>283</v>
      </c>
      <c r="E19" s="658"/>
      <c r="F19" s="637" t="s">
        <v>319</v>
      </c>
      <c r="G19" s="638"/>
      <c r="H19" s="638"/>
      <c r="I19" s="638"/>
      <c r="J19" s="638"/>
      <c r="K19" s="639"/>
      <c r="L19" s="424" t="s">
        <v>322</v>
      </c>
    </row>
    <row r="20" spans="1:12" ht="48" customHeight="1" x14ac:dyDescent="0.2">
      <c r="A20" s="141">
        <v>1</v>
      </c>
      <c r="B20" s="655" t="s">
        <v>306</v>
      </c>
      <c r="C20" s="656"/>
      <c r="D20" s="659" t="s">
        <v>283</v>
      </c>
      <c r="E20" s="660"/>
      <c r="F20" s="628" t="s">
        <v>274</v>
      </c>
      <c r="G20" s="629"/>
      <c r="H20" s="629"/>
      <c r="I20" s="629"/>
      <c r="J20" s="629"/>
      <c r="K20" s="630"/>
      <c r="L20" s="424" t="s">
        <v>322</v>
      </c>
    </row>
    <row r="21" spans="1:12" ht="48" customHeight="1" x14ac:dyDescent="0.2">
      <c r="A21" s="141">
        <v>3</v>
      </c>
      <c r="B21" s="655" t="s">
        <v>289</v>
      </c>
      <c r="C21" s="656"/>
      <c r="D21" s="659" t="s">
        <v>291</v>
      </c>
      <c r="E21" s="660"/>
      <c r="F21" s="628" t="s">
        <v>318</v>
      </c>
      <c r="G21" s="629"/>
      <c r="H21" s="629"/>
      <c r="I21" s="629"/>
      <c r="J21" s="629"/>
      <c r="K21" s="630"/>
      <c r="L21" s="424" t="s">
        <v>322</v>
      </c>
    </row>
    <row r="22" spans="1:12" ht="48" customHeight="1" x14ac:dyDescent="0.2">
      <c r="A22" s="540">
        <v>4</v>
      </c>
      <c r="B22" s="538" t="s">
        <v>292</v>
      </c>
      <c r="C22" s="539"/>
      <c r="D22" s="541" t="s">
        <v>294</v>
      </c>
      <c r="E22" s="542"/>
      <c r="F22" s="543" t="s">
        <v>321</v>
      </c>
      <c r="G22" s="544"/>
      <c r="H22" s="544"/>
      <c r="I22" s="544"/>
      <c r="J22" s="544"/>
      <c r="K22" s="545"/>
      <c r="L22" s="424" t="s">
        <v>322</v>
      </c>
    </row>
    <row r="23" spans="1:12" ht="48" customHeight="1" x14ac:dyDescent="0.2">
      <c r="A23" s="540">
        <v>4</v>
      </c>
      <c r="B23" s="640" t="s">
        <v>292</v>
      </c>
      <c r="C23" s="641"/>
      <c r="D23" s="628" t="s">
        <v>294</v>
      </c>
      <c r="E23" s="630"/>
      <c r="F23" s="628" t="s">
        <v>320</v>
      </c>
      <c r="G23" s="629"/>
      <c r="H23" s="629"/>
      <c r="I23" s="629"/>
      <c r="J23" s="629"/>
      <c r="K23" s="630"/>
      <c r="L23" s="424" t="s">
        <v>322</v>
      </c>
    </row>
    <row r="24" spans="1:12" ht="48" customHeight="1" x14ac:dyDescent="0.2">
      <c r="A24" s="141"/>
      <c r="B24" s="640"/>
      <c r="C24" s="641"/>
      <c r="D24" s="628"/>
      <c r="E24" s="630"/>
      <c r="F24" s="628"/>
      <c r="G24" s="629"/>
      <c r="H24" s="629"/>
      <c r="I24" s="629"/>
      <c r="J24" s="629"/>
      <c r="K24" s="630"/>
      <c r="L24" s="424"/>
    </row>
    <row r="25" spans="1:12" ht="48" customHeight="1" x14ac:dyDescent="0.2">
      <c r="A25" s="141"/>
      <c r="B25" s="640"/>
      <c r="C25" s="641"/>
      <c r="D25" s="628"/>
      <c r="E25" s="630"/>
      <c r="F25" s="628"/>
      <c r="G25" s="629"/>
      <c r="H25" s="629"/>
      <c r="I25" s="629"/>
      <c r="J25" s="629"/>
      <c r="K25" s="630"/>
      <c r="L25" s="424"/>
    </row>
    <row r="26" spans="1:12" ht="48" customHeight="1" x14ac:dyDescent="0.2">
      <c r="A26" s="141"/>
      <c r="B26" s="640"/>
      <c r="C26" s="641"/>
      <c r="D26" s="628"/>
      <c r="E26" s="630"/>
      <c r="F26" s="628"/>
      <c r="G26" s="629"/>
      <c r="H26" s="629"/>
      <c r="I26" s="629"/>
      <c r="J26" s="629"/>
      <c r="K26" s="630"/>
      <c r="L26" s="424"/>
    </row>
    <row r="27" spans="1:12" ht="48" customHeight="1" x14ac:dyDescent="0.2">
      <c r="A27" s="141"/>
      <c r="B27" s="640"/>
      <c r="C27" s="663"/>
      <c r="D27" s="628"/>
      <c r="E27" s="630"/>
      <c r="F27" s="628"/>
      <c r="G27" s="629"/>
      <c r="H27" s="629"/>
      <c r="I27" s="629"/>
      <c r="J27" s="629"/>
      <c r="K27" s="630"/>
      <c r="L27" s="424"/>
    </row>
    <row r="28" spans="1:12" ht="48" customHeight="1" x14ac:dyDescent="0.2">
      <c r="A28" s="141"/>
      <c r="B28" s="640"/>
      <c r="C28" s="663"/>
      <c r="D28" s="628"/>
      <c r="E28" s="630"/>
      <c r="F28" s="628"/>
      <c r="G28" s="629"/>
      <c r="H28" s="629"/>
      <c r="I28" s="629"/>
      <c r="J28" s="629"/>
      <c r="K28" s="630"/>
      <c r="L28" s="424"/>
    </row>
    <row r="29" spans="1:12" ht="48" customHeight="1" thickBot="1" x14ac:dyDescent="0.25">
      <c r="A29" s="142"/>
      <c r="B29" s="661"/>
      <c r="C29" s="662"/>
      <c r="D29" s="631"/>
      <c r="E29" s="633"/>
      <c r="F29" s="631"/>
      <c r="G29" s="632"/>
      <c r="H29" s="632"/>
      <c r="I29" s="632"/>
      <c r="J29" s="632"/>
      <c r="K29" s="633"/>
      <c r="L29" s="444"/>
    </row>
    <row r="30" spans="1:12" ht="48" customHeight="1" x14ac:dyDescent="0.2">
      <c r="A30" s="445"/>
      <c r="B30" s="664"/>
      <c r="C30" s="665"/>
      <c r="D30" s="642"/>
      <c r="E30" s="643"/>
      <c r="F30" s="637"/>
      <c r="G30" s="638"/>
      <c r="H30" s="638"/>
      <c r="I30" s="638"/>
      <c r="J30" s="638"/>
      <c r="K30" s="639"/>
      <c r="L30" s="424"/>
    </row>
    <row r="31" spans="1:12" ht="48" customHeight="1" x14ac:dyDescent="0.2">
      <c r="A31" s="148"/>
      <c r="B31" s="640"/>
      <c r="C31" s="641"/>
      <c r="D31" s="628"/>
      <c r="E31" s="630"/>
      <c r="F31" s="628"/>
      <c r="G31" s="629"/>
      <c r="H31" s="629"/>
      <c r="I31" s="629"/>
      <c r="J31" s="629"/>
      <c r="K31" s="630"/>
      <c r="L31" s="424"/>
    </row>
    <row r="32" spans="1:12" ht="48" customHeight="1" x14ac:dyDescent="0.2">
      <c r="A32" s="148"/>
      <c r="B32" s="640"/>
      <c r="C32" s="641"/>
      <c r="D32" s="628"/>
      <c r="E32" s="630"/>
      <c r="F32" s="628"/>
      <c r="G32" s="629"/>
      <c r="H32" s="629"/>
      <c r="I32" s="629"/>
      <c r="J32" s="629"/>
      <c r="K32" s="630"/>
      <c r="L32" s="424"/>
    </row>
    <row r="33" spans="1:12" ht="48" customHeight="1" x14ac:dyDescent="0.2">
      <c r="A33" s="148"/>
      <c r="B33" s="640"/>
      <c r="C33" s="641"/>
      <c r="D33" s="628"/>
      <c r="E33" s="630"/>
      <c r="F33" s="628"/>
      <c r="G33" s="629"/>
      <c r="H33" s="629"/>
      <c r="I33" s="629"/>
      <c r="J33" s="629"/>
      <c r="K33" s="630"/>
      <c r="L33" s="424"/>
    </row>
    <row r="34" spans="1:12" ht="48" customHeight="1" x14ac:dyDescent="0.2">
      <c r="A34" s="148"/>
      <c r="B34" s="640"/>
      <c r="C34" s="641"/>
      <c r="D34" s="628"/>
      <c r="E34" s="630"/>
      <c r="F34" s="628"/>
      <c r="G34" s="629"/>
      <c r="H34" s="629"/>
      <c r="I34" s="629"/>
      <c r="J34" s="629"/>
      <c r="K34" s="630"/>
      <c r="L34" s="424"/>
    </row>
    <row r="35" spans="1:12" ht="48" customHeight="1" thickBot="1" x14ac:dyDescent="0.25">
      <c r="A35" s="142"/>
      <c r="B35" s="661"/>
      <c r="C35" s="662"/>
      <c r="D35" s="631"/>
      <c r="E35" s="633"/>
      <c r="F35" s="631"/>
      <c r="G35" s="632"/>
      <c r="H35" s="632"/>
      <c r="I35" s="632"/>
      <c r="J35" s="632"/>
      <c r="K35" s="633"/>
      <c r="L35" s="444"/>
    </row>
  </sheetData>
  <sheetProtection sheet="1" formatCells="0" selectLockedCells="1"/>
  <mergeCells count="62">
    <mergeCell ref="B35:C35"/>
    <mergeCell ref="B27:C27"/>
    <mergeCell ref="B28:C28"/>
    <mergeCell ref="B21:C21"/>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44" activePane="bottomRight" state="frozen"/>
      <selection activeCell="D14" sqref="D14:F14"/>
      <selection pane="topRight" activeCell="D14" sqref="D14:F14"/>
      <selection pane="bottomLeft" activeCell="D14" sqref="D14:F14"/>
      <selection pane="bottomRight" activeCell="G77" sqref="G77"/>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22" t="s">
        <v>254</v>
      </c>
      <c r="B1" s="622"/>
      <c r="C1" s="622"/>
      <c r="D1" s="622"/>
      <c r="E1" s="622"/>
      <c r="F1" s="622"/>
      <c r="G1" s="623"/>
      <c r="H1" s="623"/>
      <c r="I1" s="623"/>
    </row>
    <row r="2" spans="1:10" ht="15" customHeight="1" thickBot="1" x14ac:dyDescent="0.25">
      <c r="A2" s="8"/>
      <c r="B2" s="7" t="s">
        <v>191</v>
      </c>
      <c r="C2" s="84"/>
      <c r="E2" s="112"/>
      <c r="F2" s="113" t="s">
        <v>95</v>
      </c>
      <c r="G2" s="169">
        <f>SUM(E5:E119)</f>
        <v>66280</v>
      </c>
      <c r="H2" s="70" t="s">
        <v>142</v>
      </c>
      <c r="I2" s="169">
        <f>SUM(H5:H119)</f>
        <v>0</v>
      </c>
    </row>
    <row r="3" spans="1:10" ht="15" customHeight="1" thickBot="1" x14ac:dyDescent="0.25">
      <c r="A3" s="8"/>
      <c r="B3" s="7"/>
      <c r="C3" s="84"/>
      <c r="E3" s="618" t="s">
        <v>201</v>
      </c>
      <c r="F3" s="619"/>
      <c r="G3" s="620"/>
      <c r="H3" s="618" t="s">
        <v>141</v>
      </c>
      <c r="I3" s="621"/>
    </row>
    <row r="4" spans="1:10" ht="15" customHeight="1" thickBot="1" x14ac:dyDescent="0.25">
      <c r="A4" s="96" t="s">
        <v>12</v>
      </c>
      <c r="B4" s="97" t="s">
        <v>153</v>
      </c>
      <c r="C4" s="97" t="s">
        <v>154</v>
      </c>
      <c r="D4" s="95" t="s">
        <v>13</v>
      </c>
      <c r="E4" s="39" t="s">
        <v>95</v>
      </c>
      <c r="F4" s="111" t="s">
        <v>219</v>
      </c>
      <c r="G4" s="40" t="s">
        <v>14</v>
      </c>
      <c r="H4" s="70" t="s">
        <v>142</v>
      </c>
      <c r="I4" s="40" t="s">
        <v>14</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f t="shared" si="0"/>
        <v>10000</v>
      </c>
      <c r="F15" s="166">
        <f>IF('1-3'!E14="","",'1-3'!E14)</f>
        <v>10000</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f t="shared" si="0"/>
        <v>5000</v>
      </c>
      <c r="F51" s="166">
        <f>IF('1-3'!E50="","",'1-3'!E50)</f>
        <v>5000</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t="str">
        <f t="shared" si="0"/>
        <v/>
      </c>
      <c r="F64" s="166" t="str">
        <f>IF('1-3'!E63="","",'1-3'!E63)</f>
        <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f>F80</f>
        <v>3000</v>
      </c>
      <c r="F80" s="164">
        <f>IF('1-3'!E79="","",'1-3'!E79)</f>
        <v>3000</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207</v>
      </c>
      <c r="E121" s="177">
        <f>SUM(E5:E119)</f>
        <v>66280</v>
      </c>
      <c r="F121" s="114" t="s">
        <v>233</v>
      </c>
      <c r="G121" s="155">
        <f>SUM(F5:F119)</f>
        <v>66280</v>
      </c>
      <c r="H121" s="116" t="s">
        <v>144</v>
      </c>
      <c r="I121" s="155">
        <f>I2</f>
        <v>0</v>
      </c>
    </row>
    <row r="122" spans="1:10" ht="15" customHeight="1" x14ac:dyDescent="0.2">
      <c r="D122" s="84" t="s">
        <v>208</v>
      </c>
      <c r="E122" s="178">
        <f>SUMIF($G$5:$G$119,"◎",$E$5:$E$119)</f>
        <v>11000</v>
      </c>
      <c r="F122" s="115" t="s">
        <v>208</v>
      </c>
      <c r="G122" s="156">
        <f>'1-3'!F121</f>
        <v>11000</v>
      </c>
      <c r="H122" s="117" t="s">
        <v>139</v>
      </c>
      <c r="I122" s="156">
        <f>SUMIF($I$5:$I$119,"◎",$H$5:$H$119)</f>
        <v>0</v>
      </c>
    </row>
    <row r="123" spans="1:10" ht="30" customHeight="1" thickBot="1" x14ac:dyDescent="0.25">
      <c r="D123" s="447" t="s">
        <v>241</v>
      </c>
      <c r="E123" s="534">
        <f>E121-E122</f>
        <v>55280</v>
      </c>
      <c r="F123" s="448" t="s">
        <v>240</v>
      </c>
      <c r="G123" s="535">
        <f>G121-G122</f>
        <v>55280</v>
      </c>
      <c r="H123" s="42" t="s">
        <v>143</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G4" sqref="G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255</v>
      </c>
    </row>
    <row r="2" spans="1:13" ht="15" customHeight="1" thickBot="1" x14ac:dyDescent="0.25">
      <c r="A2" s="43"/>
      <c r="B2" s="43"/>
      <c r="C2" s="43"/>
      <c r="D2" s="69"/>
      <c r="E2" s="13"/>
      <c r="F2" s="13"/>
      <c r="G2" s="13"/>
      <c r="H2" s="13"/>
      <c r="I2" s="13"/>
      <c r="J2" s="13"/>
      <c r="K2" s="26"/>
      <c r="L2" s="25"/>
    </row>
    <row r="3" spans="1:13" ht="24" customHeight="1" x14ac:dyDescent="0.2">
      <c r="A3" s="384" t="s">
        <v>116</v>
      </c>
      <c r="B3" s="257" t="s">
        <v>117</v>
      </c>
      <c r="C3" s="57" t="s">
        <v>119</v>
      </c>
      <c r="D3" s="93" t="s">
        <v>120</v>
      </c>
      <c r="E3" s="93" t="s">
        <v>0</v>
      </c>
      <c r="F3" s="93" t="s">
        <v>148</v>
      </c>
      <c r="G3" s="93" t="s">
        <v>84</v>
      </c>
      <c r="H3" s="425" t="s">
        <v>192</v>
      </c>
      <c r="I3" s="93" t="s">
        <v>85</v>
      </c>
      <c r="J3" s="93" t="s">
        <v>86</v>
      </c>
      <c r="K3" s="185" t="s">
        <v>94</v>
      </c>
      <c r="L3" s="253" t="s">
        <v>87</v>
      </c>
      <c r="M3" s="28" t="s">
        <v>89</v>
      </c>
    </row>
    <row r="4" spans="1:13" ht="13.5" customHeight="1" x14ac:dyDescent="0.2">
      <c r="A4" s="310">
        <v>1</v>
      </c>
      <c r="B4" s="311" t="s">
        <v>282</v>
      </c>
      <c r="C4" s="200" t="s">
        <v>283</v>
      </c>
      <c r="D4" s="201">
        <v>301</v>
      </c>
      <c r="E4" s="202" t="s">
        <v>102</v>
      </c>
      <c r="F4" s="203" t="s">
        <v>308</v>
      </c>
      <c r="G4" s="204">
        <v>12000</v>
      </c>
      <c r="H4" s="536">
        <v>0</v>
      </c>
      <c r="I4" s="205">
        <v>1</v>
      </c>
      <c r="J4" s="206">
        <f>G4*H4*I4</f>
        <v>0</v>
      </c>
      <c r="K4" s="207"/>
      <c r="L4" s="208"/>
      <c r="M4" s="28" t="str">
        <f t="shared" ref="M4:M67" si="0">IF(K4="◎",J4,"")</f>
        <v/>
      </c>
    </row>
    <row r="5" spans="1:13" x14ac:dyDescent="0.2">
      <c r="A5" s="209">
        <v>1</v>
      </c>
      <c r="B5" s="210" t="s">
        <v>306</v>
      </c>
      <c r="C5" s="211" t="s">
        <v>283</v>
      </c>
      <c r="D5" s="212">
        <v>302</v>
      </c>
      <c r="E5" s="213" t="s">
        <v>102</v>
      </c>
      <c r="F5" s="214" t="s">
        <v>309</v>
      </c>
      <c r="G5" s="215">
        <v>16000</v>
      </c>
      <c r="H5" s="537">
        <f>3-3</f>
        <v>0</v>
      </c>
      <c r="I5" s="216">
        <v>1</v>
      </c>
      <c r="J5" s="217">
        <f>G5*H5*I5</f>
        <v>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0"/>
      <c r="D54" s="212">
        <v>351</v>
      </c>
      <c r="E54" s="214"/>
      <c r="F54" s="214"/>
      <c r="G54" s="215"/>
      <c r="H54" s="216"/>
      <c r="I54" s="216"/>
      <c r="J54" s="217">
        <f t="shared" si="1"/>
        <v>0</v>
      </c>
      <c r="K54" s="218"/>
      <c r="L54" s="219"/>
      <c r="M54" s="28" t="str">
        <f t="shared" si="0"/>
        <v/>
      </c>
    </row>
    <row r="55" spans="1:13" x14ac:dyDescent="0.2">
      <c r="A55" s="239"/>
      <c r="B55" s="240"/>
      <c r="C55" s="430"/>
      <c r="D55" s="212">
        <v>352</v>
      </c>
      <c r="E55" s="214"/>
      <c r="F55" s="214"/>
      <c r="G55" s="215"/>
      <c r="H55" s="216"/>
      <c r="I55" s="216"/>
      <c r="J55" s="217">
        <f t="shared" si="1"/>
        <v>0</v>
      </c>
      <c r="K55" s="218"/>
      <c r="L55" s="219"/>
      <c r="M55" s="28" t="str">
        <f t="shared" si="0"/>
        <v/>
      </c>
    </row>
    <row r="56" spans="1:13" x14ac:dyDescent="0.2">
      <c r="A56" s="239"/>
      <c r="B56" s="240"/>
      <c r="C56" s="430"/>
      <c r="D56" s="212">
        <v>353</v>
      </c>
      <c r="E56" s="214"/>
      <c r="F56" s="214"/>
      <c r="G56" s="215"/>
      <c r="H56" s="216"/>
      <c r="I56" s="216"/>
      <c r="J56" s="217">
        <f t="shared" si="1"/>
        <v>0</v>
      </c>
      <c r="K56" s="218"/>
      <c r="L56" s="219"/>
      <c r="M56" s="28" t="str">
        <f t="shared" si="0"/>
        <v/>
      </c>
    </row>
    <row r="57" spans="1:13" x14ac:dyDescent="0.2">
      <c r="A57" s="239"/>
      <c r="B57" s="240"/>
      <c r="C57" s="430"/>
      <c r="D57" s="212">
        <v>354</v>
      </c>
      <c r="E57" s="214"/>
      <c r="F57" s="214"/>
      <c r="G57" s="215"/>
      <c r="H57" s="216"/>
      <c r="I57" s="216"/>
      <c r="J57" s="217">
        <f t="shared" si="1"/>
        <v>0</v>
      </c>
      <c r="K57" s="218"/>
      <c r="L57" s="219"/>
      <c r="M57" s="28" t="str">
        <f t="shared" si="0"/>
        <v/>
      </c>
    </row>
    <row r="58" spans="1:13" x14ac:dyDescent="0.2">
      <c r="A58" s="239"/>
      <c r="B58" s="240"/>
      <c r="C58" s="430"/>
      <c r="D58" s="212">
        <v>355</v>
      </c>
      <c r="E58" s="214"/>
      <c r="F58" s="214"/>
      <c r="G58" s="215"/>
      <c r="H58" s="216"/>
      <c r="I58" s="216"/>
      <c r="J58" s="217">
        <f t="shared" si="1"/>
        <v>0</v>
      </c>
      <c r="K58" s="218"/>
      <c r="L58" s="219"/>
      <c r="M58" s="28" t="str">
        <f t="shared" si="0"/>
        <v/>
      </c>
    </row>
    <row r="59" spans="1:13" x14ac:dyDescent="0.2">
      <c r="A59" s="239"/>
      <c r="B59" s="240"/>
      <c r="C59" s="430"/>
      <c r="D59" s="212">
        <v>356</v>
      </c>
      <c r="E59" s="214"/>
      <c r="F59" s="214"/>
      <c r="G59" s="215"/>
      <c r="H59" s="216"/>
      <c r="I59" s="216"/>
      <c r="J59" s="217">
        <f t="shared" si="1"/>
        <v>0</v>
      </c>
      <c r="K59" s="218"/>
      <c r="L59" s="219"/>
      <c r="M59" s="28" t="str">
        <f t="shared" si="0"/>
        <v/>
      </c>
    </row>
    <row r="60" spans="1:13" x14ac:dyDescent="0.2">
      <c r="A60" s="239"/>
      <c r="B60" s="240"/>
      <c r="C60" s="430"/>
      <c r="D60" s="212">
        <v>357</v>
      </c>
      <c r="E60" s="214"/>
      <c r="F60" s="214"/>
      <c r="G60" s="215"/>
      <c r="H60" s="216"/>
      <c r="I60" s="216"/>
      <c r="J60" s="217">
        <f t="shared" si="1"/>
        <v>0</v>
      </c>
      <c r="K60" s="218"/>
      <c r="L60" s="219"/>
      <c r="M60" s="28" t="str">
        <f t="shared" si="0"/>
        <v/>
      </c>
    </row>
    <row r="61" spans="1:13" x14ac:dyDescent="0.2">
      <c r="A61" s="239"/>
      <c r="B61" s="240"/>
      <c r="C61" s="430"/>
      <c r="D61" s="212">
        <v>358</v>
      </c>
      <c r="E61" s="214"/>
      <c r="F61" s="214"/>
      <c r="G61" s="215"/>
      <c r="H61" s="216"/>
      <c r="I61" s="216"/>
      <c r="J61" s="217">
        <f t="shared" si="1"/>
        <v>0</v>
      </c>
      <c r="K61" s="218"/>
      <c r="L61" s="219"/>
      <c r="M61" s="28" t="str">
        <f t="shared" si="0"/>
        <v/>
      </c>
    </row>
    <row r="62" spans="1:13" x14ac:dyDescent="0.2">
      <c r="A62" s="239"/>
      <c r="B62" s="240"/>
      <c r="C62" s="430"/>
      <c r="D62" s="212">
        <v>359</v>
      </c>
      <c r="E62" s="214"/>
      <c r="F62" s="214"/>
      <c r="G62" s="215"/>
      <c r="H62" s="216"/>
      <c r="I62" s="216"/>
      <c r="J62" s="217">
        <f t="shared" si="1"/>
        <v>0</v>
      </c>
      <c r="K62" s="218"/>
      <c r="L62" s="219"/>
      <c r="M62" s="28" t="str">
        <f t="shared" si="0"/>
        <v/>
      </c>
    </row>
    <row r="63" spans="1:13" x14ac:dyDescent="0.2">
      <c r="A63" s="239"/>
      <c r="B63" s="240"/>
      <c r="C63" s="430"/>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7"/>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10</v>
      </c>
      <c r="G105" s="27"/>
    </row>
    <row r="106" spans="1:13" ht="24" customHeight="1" thickBot="1" x14ac:dyDescent="0.25">
      <c r="D106" s="352"/>
      <c r="F106" s="391" t="s">
        <v>88</v>
      </c>
      <c r="G106" s="187" t="s">
        <v>218</v>
      </c>
      <c r="H106" s="572" t="s">
        <v>208</v>
      </c>
      <c r="I106" s="572"/>
      <c r="J106" s="572" t="s">
        <v>214</v>
      </c>
      <c r="K106" s="573"/>
    </row>
    <row r="107" spans="1:13" ht="13.5" thickTop="1" x14ac:dyDescent="0.2">
      <c r="D107" s="188"/>
      <c r="F107" s="254" t="s">
        <v>78</v>
      </c>
      <c r="G107" s="308">
        <f>SUMIF($E$4:$E$103,F107,$J$4:$J$103)</f>
        <v>0</v>
      </c>
      <c r="H107" s="624">
        <f>SUMIF($E$4:$E$103,F107,$M$4:$M$103)</f>
        <v>0</v>
      </c>
      <c r="I107" s="624"/>
      <c r="J107" s="624">
        <f t="shared" ref="J107:J115" si="4">G107-H107</f>
        <v>0</v>
      </c>
      <c r="K107" s="625"/>
    </row>
    <row r="108" spans="1:13" x14ac:dyDescent="0.2">
      <c r="D108" s="188"/>
      <c r="F108" s="255" t="s">
        <v>79</v>
      </c>
      <c r="G108" s="307">
        <f t="shared" ref="G108:G115" si="5">SUMIF($E$4:$E$103,F108,$J$4:$J$103)</f>
        <v>0</v>
      </c>
      <c r="H108" s="593">
        <f t="shared" ref="H108:H114" si="6">SUMIF($E$4:$E$103,F108,$M$4:$M$103)</f>
        <v>0</v>
      </c>
      <c r="I108" s="593"/>
      <c r="J108" s="593">
        <f t="shared" si="4"/>
        <v>0</v>
      </c>
      <c r="K108" s="594"/>
    </row>
    <row r="109" spans="1:13" x14ac:dyDescent="0.2">
      <c r="D109" s="188"/>
      <c r="F109" s="255" t="s">
        <v>102</v>
      </c>
      <c r="G109" s="307">
        <f t="shared" si="5"/>
        <v>0</v>
      </c>
      <c r="H109" s="593">
        <f t="shared" si="6"/>
        <v>0</v>
      </c>
      <c r="I109" s="593"/>
      <c r="J109" s="593">
        <f t="shared" si="4"/>
        <v>0</v>
      </c>
      <c r="K109" s="594"/>
    </row>
    <row r="110" spans="1:13" x14ac:dyDescent="0.2">
      <c r="D110" s="188"/>
      <c r="F110" s="255" t="s">
        <v>103</v>
      </c>
      <c r="G110" s="307">
        <f t="shared" si="5"/>
        <v>0</v>
      </c>
      <c r="H110" s="593">
        <f t="shared" si="6"/>
        <v>0</v>
      </c>
      <c r="I110" s="593"/>
      <c r="J110" s="593">
        <f t="shared" si="4"/>
        <v>0</v>
      </c>
      <c r="K110" s="594"/>
    </row>
    <row r="111" spans="1:13" x14ac:dyDescent="0.2">
      <c r="D111" s="188"/>
      <c r="F111" s="255" t="s">
        <v>80</v>
      </c>
      <c r="G111" s="307">
        <f t="shared" si="5"/>
        <v>0</v>
      </c>
      <c r="H111" s="593">
        <f t="shared" si="6"/>
        <v>0</v>
      </c>
      <c r="I111" s="593"/>
      <c r="J111" s="593">
        <f t="shared" si="4"/>
        <v>0</v>
      </c>
      <c r="K111" s="594"/>
    </row>
    <row r="112" spans="1:13" x14ac:dyDescent="0.2">
      <c r="D112" s="188"/>
      <c r="F112" s="255" t="s">
        <v>81</v>
      </c>
      <c r="G112" s="307">
        <f t="shared" si="5"/>
        <v>0</v>
      </c>
      <c r="H112" s="593">
        <f t="shared" si="6"/>
        <v>0</v>
      </c>
      <c r="I112" s="593"/>
      <c r="J112" s="593">
        <f t="shared" si="4"/>
        <v>0</v>
      </c>
      <c r="K112" s="594"/>
    </row>
    <row r="113" spans="4:11" x14ac:dyDescent="0.2">
      <c r="D113" s="188"/>
      <c r="F113" s="255" t="s">
        <v>82</v>
      </c>
      <c r="G113" s="307">
        <f t="shared" si="5"/>
        <v>0</v>
      </c>
      <c r="H113" s="593">
        <f t="shared" si="6"/>
        <v>0</v>
      </c>
      <c r="I113" s="593"/>
      <c r="J113" s="593">
        <f t="shared" si="4"/>
        <v>0</v>
      </c>
      <c r="K113" s="594"/>
    </row>
    <row r="114" spans="4:11" x14ac:dyDescent="0.2">
      <c r="D114" s="188"/>
      <c r="F114" s="255" t="s">
        <v>83</v>
      </c>
      <c r="G114" s="307">
        <f t="shared" si="5"/>
        <v>0</v>
      </c>
      <c r="H114" s="593">
        <f t="shared" si="6"/>
        <v>0</v>
      </c>
      <c r="I114" s="593"/>
      <c r="J114" s="593">
        <f t="shared" si="4"/>
        <v>0</v>
      </c>
      <c r="K114" s="594"/>
    </row>
    <row r="115" spans="4:11" x14ac:dyDescent="0.2">
      <c r="D115" s="188"/>
      <c r="F115" s="254" t="s">
        <v>113</v>
      </c>
      <c r="G115" s="307">
        <f t="shared" si="5"/>
        <v>0</v>
      </c>
      <c r="H115" s="593">
        <f>SUMIF($E$4:$E$103,F115,$M$4:$M$103)</f>
        <v>0</v>
      </c>
      <c r="I115" s="593"/>
      <c r="J115" s="593">
        <f t="shared" si="4"/>
        <v>0</v>
      </c>
      <c r="K115" s="594"/>
    </row>
    <row r="116" spans="4:11" ht="13.5" thickBot="1" x14ac:dyDescent="0.25">
      <c r="D116" s="188"/>
      <c r="F116" s="254" t="s">
        <v>244</v>
      </c>
      <c r="G116" s="307">
        <f>SUMIF($E$4:$E$103,F116,$J$4:$J$103)</f>
        <v>0</v>
      </c>
      <c r="H116" s="626">
        <f>SUMIF($E$4:$E$103,F116,$M$4:$M$103)</f>
        <v>0</v>
      </c>
      <c r="I116" s="626"/>
      <c r="J116" s="626">
        <f>G116-H116</f>
        <v>0</v>
      </c>
      <c r="K116" s="627"/>
    </row>
    <row r="117" spans="4:11" ht="14" thickTop="1" thickBot="1" x14ac:dyDescent="0.25">
      <c r="D117" s="352"/>
      <c r="F117" s="256" t="s">
        <v>10</v>
      </c>
      <c r="G117" s="309">
        <f>SUM(G107:G115)</f>
        <v>0</v>
      </c>
      <c r="H117" s="611">
        <f>SUM(H107:I115)</f>
        <v>0</v>
      </c>
      <c r="I117" s="611"/>
      <c r="J117" s="611">
        <f>SUM(J107:K115)</f>
        <v>0</v>
      </c>
      <c r="K117" s="612"/>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7" zoomScale="85" zoomScaleNormal="100" zoomScaleSheetLayoutView="85"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151</v>
      </c>
      <c r="H1" s="546" t="str">
        <f>'1-1'!H1:K1</f>
        <v>（学校番号：1003）</v>
      </c>
      <c r="I1" s="546"/>
      <c r="J1" s="546"/>
      <c r="K1" s="546"/>
      <c r="L1" s="546"/>
    </row>
    <row r="2" spans="1:12" s="1" customFormat="1" ht="18" customHeight="1" x14ac:dyDescent="0.2">
      <c r="H2" s="546" t="str">
        <f>'1-1'!H2:K2</f>
        <v>（財務会計コード番号：10487）</v>
      </c>
      <c r="I2" s="546"/>
      <c r="J2" s="546"/>
      <c r="K2" s="546"/>
      <c r="L2" s="546"/>
    </row>
    <row r="3" spans="1:12" s="1" customFormat="1" ht="18" customHeight="1" x14ac:dyDescent="0.2">
      <c r="H3" s="547"/>
      <c r="I3" s="547"/>
      <c r="J3" s="547"/>
      <c r="K3" s="547"/>
      <c r="L3" s="547"/>
    </row>
    <row r="4" spans="1:12" s="1" customFormat="1" ht="18" customHeight="1" x14ac:dyDescent="0.2">
      <c r="H4" s="561" t="s">
        <v>298</v>
      </c>
      <c r="I4" s="561"/>
      <c r="J4" s="561"/>
      <c r="K4" s="561"/>
      <c r="L4" s="561"/>
    </row>
    <row r="5" spans="1:12" s="1" customFormat="1" ht="18" customHeight="1" x14ac:dyDescent="0.2">
      <c r="H5" s="562">
        <v>43970</v>
      </c>
      <c r="I5" s="561"/>
      <c r="J5" s="561"/>
      <c r="K5" s="561"/>
      <c r="L5" s="561"/>
    </row>
    <row r="6" spans="1:12" s="1" customFormat="1" ht="18" customHeight="1" x14ac:dyDescent="0.2">
      <c r="A6" s="3" t="s">
        <v>2</v>
      </c>
      <c r="H6" s="563"/>
      <c r="I6" s="563"/>
      <c r="J6" s="563"/>
      <c r="K6" s="563"/>
      <c r="L6" s="563"/>
    </row>
    <row r="7" spans="1:12" s="1" customFormat="1" ht="18" customHeight="1" x14ac:dyDescent="0.2">
      <c r="A7" s="4"/>
      <c r="H7" s="561" t="s">
        <v>296</v>
      </c>
      <c r="I7" s="561"/>
      <c r="J7" s="561"/>
      <c r="K7" s="561"/>
      <c r="L7" s="561"/>
    </row>
    <row r="8" spans="1:12" s="1" customFormat="1" ht="18" customHeight="1" x14ac:dyDescent="0.2">
      <c r="A8" s="4"/>
      <c r="H8" s="561" t="s">
        <v>297</v>
      </c>
      <c r="I8" s="561"/>
      <c r="J8" s="561"/>
      <c r="K8" s="561"/>
      <c r="L8" s="561"/>
    </row>
    <row r="9" spans="1:12" s="1" customFormat="1" ht="42" customHeight="1" x14ac:dyDescent="0.2">
      <c r="A9" s="4"/>
      <c r="H9" s="2"/>
      <c r="K9" s="44"/>
    </row>
    <row r="10" spans="1:12" ht="24" customHeight="1" x14ac:dyDescent="0.2">
      <c r="A10" s="548" t="s">
        <v>259</v>
      </c>
      <c r="B10" s="548"/>
      <c r="C10" s="548"/>
      <c r="D10" s="548"/>
      <c r="E10" s="548"/>
      <c r="F10" s="548"/>
      <c r="G10" s="548"/>
      <c r="H10" s="548"/>
      <c r="I10" s="548"/>
      <c r="J10" s="548"/>
      <c r="K10" s="548"/>
      <c r="L10" s="548"/>
    </row>
    <row r="11" spans="1:12" ht="24" customHeight="1" x14ac:dyDescent="0.2">
      <c r="A11" s="548"/>
      <c r="B11" s="548"/>
      <c r="C11" s="548"/>
      <c r="D11" s="548"/>
      <c r="E11" s="548"/>
      <c r="F11" s="548"/>
      <c r="G11" s="548"/>
      <c r="H11" s="548"/>
      <c r="I11" s="548"/>
      <c r="J11" s="548"/>
      <c r="K11" s="548"/>
      <c r="L11" s="548"/>
    </row>
    <row r="12" spans="1:12" ht="24" customHeight="1" x14ac:dyDescent="0.2">
      <c r="A12" s="14" t="s">
        <v>3</v>
      </c>
      <c r="B12" s="14"/>
      <c r="C12" s="14"/>
      <c r="D12" s="14"/>
      <c r="E12" s="14"/>
      <c r="F12" s="14"/>
      <c r="G12" s="14"/>
      <c r="H12" s="6"/>
      <c r="I12" s="6"/>
      <c r="J12" s="6"/>
      <c r="K12" s="6"/>
    </row>
    <row r="13" spans="1:12" s="23" customFormat="1" ht="24" customHeight="1" thickBot="1" x14ac:dyDescent="0.25">
      <c r="A13" s="694"/>
      <c r="B13" s="694"/>
      <c r="C13" s="694"/>
      <c r="D13" s="694"/>
      <c r="E13" s="694"/>
      <c r="F13" s="694"/>
      <c r="G13" s="694"/>
      <c r="H13" s="694"/>
      <c r="I13" s="694"/>
      <c r="J13" s="694"/>
      <c r="K13" s="694"/>
      <c r="L13" s="694"/>
    </row>
    <row r="14" spans="1:12" ht="39" customHeight="1" thickBot="1" x14ac:dyDescent="0.25">
      <c r="A14" s="19"/>
      <c r="B14" s="18" t="s">
        <v>4</v>
      </c>
      <c r="C14" s="17" t="s">
        <v>5</v>
      </c>
      <c r="D14" s="16" t="s">
        <v>101</v>
      </c>
      <c r="E14" s="16" t="s">
        <v>100</v>
      </c>
      <c r="F14" s="17" t="s">
        <v>6</v>
      </c>
      <c r="G14" s="17" t="s">
        <v>7</v>
      </c>
      <c r="H14" s="403" t="s">
        <v>195</v>
      </c>
      <c r="I14" s="16" t="s">
        <v>8</v>
      </c>
      <c r="J14" s="455" t="s">
        <v>199</v>
      </c>
      <c r="K14" s="450" t="s">
        <v>246</v>
      </c>
      <c r="L14" s="22" t="s">
        <v>10</v>
      </c>
    </row>
    <row r="15" spans="1:12" ht="58.5" customHeight="1" thickTop="1" x14ac:dyDescent="0.2">
      <c r="A15" s="29" t="s">
        <v>212</v>
      </c>
      <c r="B15" s="407">
        <f>'随時①-2'!G27</f>
        <v>0</v>
      </c>
      <c r="C15" s="408">
        <f>'随時①-2'!G28</f>
        <v>0</v>
      </c>
      <c r="D15" s="408">
        <f>'随時①-2'!G29</f>
        <v>0</v>
      </c>
      <c r="E15" s="408">
        <f>'随時①-2'!G30</f>
        <v>0</v>
      </c>
      <c r="F15" s="408">
        <f>'随時①-2'!G31</f>
        <v>0</v>
      </c>
      <c r="G15" s="408">
        <f>'随時①-2'!G32</f>
        <v>0</v>
      </c>
      <c r="H15" s="408">
        <f>'随時①-2'!G33</f>
        <v>0</v>
      </c>
      <c r="I15" s="408">
        <f>'随時①-2'!G34</f>
        <v>200000</v>
      </c>
      <c r="J15" s="408">
        <f>'随時①-2'!G35</f>
        <v>0</v>
      </c>
      <c r="K15" s="408">
        <f>'随時①-2'!G36</f>
        <v>0</v>
      </c>
      <c r="L15" s="409">
        <f>SUM(B15:K15)</f>
        <v>200000</v>
      </c>
    </row>
    <row r="16" spans="1:12" ht="58.5" customHeight="1" x14ac:dyDescent="0.2">
      <c r="A16" s="20" t="s">
        <v>210</v>
      </c>
      <c r="B16" s="410">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1">
        <f>SUM(B16:K16)</f>
        <v>0</v>
      </c>
    </row>
    <row r="17" spans="1:12" ht="58.5" customHeight="1" thickBot="1" x14ac:dyDescent="0.25">
      <c r="A17" s="20" t="s">
        <v>213</v>
      </c>
      <c r="B17" s="412">
        <f>B15-B16</f>
        <v>0</v>
      </c>
      <c r="C17" s="413">
        <f>C15-C16</f>
        <v>0</v>
      </c>
      <c r="D17" s="413">
        <f t="shared" ref="D17:I17" si="0">D15-D16</f>
        <v>0</v>
      </c>
      <c r="E17" s="413">
        <f t="shared" si="0"/>
        <v>0</v>
      </c>
      <c r="F17" s="413">
        <f t="shared" si="0"/>
        <v>0</v>
      </c>
      <c r="G17" s="413">
        <f t="shared" si="0"/>
        <v>0</v>
      </c>
      <c r="H17" s="413">
        <f t="shared" si="0"/>
        <v>0</v>
      </c>
      <c r="I17" s="413">
        <f t="shared" si="0"/>
        <v>200000</v>
      </c>
      <c r="J17" s="413">
        <f>J15-J16</f>
        <v>0</v>
      </c>
      <c r="K17" s="413">
        <f>K15-K16</f>
        <v>0</v>
      </c>
      <c r="L17" s="414">
        <f>L15-L16</f>
        <v>200000</v>
      </c>
    </row>
    <row r="18" spans="1:12" ht="39" customHeight="1" thickBot="1" x14ac:dyDescent="0.25">
      <c r="A18" s="31" t="s">
        <v>90</v>
      </c>
      <c r="B18" s="692">
        <v>43970</v>
      </c>
      <c r="C18" s="693"/>
      <c r="D18" s="693"/>
      <c r="E18" s="693"/>
      <c r="F18" s="693"/>
      <c r="G18" s="693"/>
      <c r="H18" s="693"/>
      <c r="I18" s="693"/>
      <c r="J18" s="693"/>
      <c r="K18" s="693"/>
      <c r="L18" s="693"/>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260</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4" t="s">
        <v>116</v>
      </c>
      <c r="B3" s="257" t="s">
        <v>117</v>
      </c>
      <c r="C3" s="57" t="s">
        <v>119</v>
      </c>
      <c r="D3" s="353" t="s">
        <v>121</v>
      </c>
      <c r="E3" s="93" t="s">
        <v>0</v>
      </c>
      <c r="F3" s="93" t="s">
        <v>148</v>
      </c>
      <c r="G3" s="93" t="s">
        <v>84</v>
      </c>
      <c r="H3" s="425" t="s">
        <v>192</v>
      </c>
      <c r="I3" s="93" t="s">
        <v>85</v>
      </c>
      <c r="J3" s="93" t="s">
        <v>86</v>
      </c>
      <c r="K3" s="185" t="s">
        <v>94</v>
      </c>
      <c r="L3" s="253" t="s">
        <v>91</v>
      </c>
      <c r="M3" s="28" t="s">
        <v>89</v>
      </c>
    </row>
    <row r="4" spans="1:13" ht="13.5" customHeight="1" x14ac:dyDescent="0.2">
      <c r="A4" s="209">
        <v>4</v>
      </c>
      <c r="B4" s="210" t="s">
        <v>295</v>
      </c>
      <c r="C4" s="211" t="s">
        <v>294</v>
      </c>
      <c r="D4" s="201">
        <v>101</v>
      </c>
      <c r="E4" s="214" t="s">
        <v>83</v>
      </c>
      <c r="F4" s="214" t="s">
        <v>281</v>
      </c>
      <c r="G4" s="215">
        <v>200000</v>
      </c>
      <c r="H4" s="216">
        <v>1</v>
      </c>
      <c r="I4" s="216">
        <v>1</v>
      </c>
      <c r="J4" s="206">
        <f>G4*H4*I4</f>
        <v>200000</v>
      </c>
      <c r="K4" s="207"/>
      <c r="L4" s="208" t="s">
        <v>299</v>
      </c>
      <c r="M4" s="28" t="str">
        <f t="shared" ref="M4:M23" si="0">IF(K4="◎",J4,"")</f>
        <v/>
      </c>
    </row>
    <row r="5" spans="1:13" ht="13.5" customHeight="1" x14ac:dyDescent="0.2">
      <c r="A5" s="209"/>
      <c r="B5" s="354"/>
      <c r="C5" s="355"/>
      <c r="D5" s="212">
        <v>102</v>
      </c>
      <c r="E5" s="213"/>
      <c r="F5" s="214"/>
      <c r="G5" s="215"/>
      <c r="H5" s="216"/>
      <c r="I5" s="216"/>
      <c r="J5" s="217">
        <f>G5*H5*I5</f>
        <v>0</v>
      </c>
      <c r="K5" s="218"/>
      <c r="L5" s="219"/>
      <c r="M5" s="28" t="str">
        <f t="shared" si="0"/>
        <v/>
      </c>
    </row>
    <row r="6" spans="1:13" ht="13.5" customHeight="1" x14ac:dyDescent="0.2">
      <c r="A6" s="209"/>
      <c r="B6" s="356"/>
      <c r="C6" s="355"/>
      <c r="D6" s="212">
        <v>103</v>
      </c>
      <c r="E6" s="213"/>
      <c r="F6" s="214"/>
      <c r="G6" s="215"/>
      <c r="H6" s="216"/>
      <c r="I6" s="216"/>
      <c r="J6" s="217">
        <f t="shared" ref="J6:J23" si="1">G6*H6*I6</f>
        <v>0</v>
      </c>
      <c r="K6" s="218"/>
      <c r="L6" s="219"/>
      <c r="M6" s="28" t="str">
        <f t="shared" si="0"/>
        <v/>
      </c>
    </row>
    <row r="7" spans="1:13" ht="13.5" customHeight="1" x14ac:dyDescent="0.2">
      <c r="A7" s="209"/>
      <c r="B7" s="356"/>
      <c r="C7" s="355"/>
      <c r="D7" s="212">
        <v>104</v>
      </c>
      <c r="E7" s="213"/>
      <c r="F7" s="214"/>
      <c r="G7" s="215"/>
      <c r="H7" s="216"/>
      <c r="I7" s="216"/>
      <c r="J7" s="217">
        <f t="shared" si="1"/>
        <v>0</v>
      </c>
      <c r="K7" s="218"/>
      <c r="L7" s="219"/>
      <c r="M7" s="28" t="str">
        <f t="shared" si="0"/>
        <v/>
      </c>
    </row>
    <row r="8" spans="1:13" ht="13.5" customHeight="1" x14ac:dyDescent="0.2">
      <c r="A8" s="209"/>
      <c r="B8" s="356"/>
      <c r="C8" s="355"/>
      <c r="D8" s="212">
        <v>105</v>
      </c>
      <c r="E8" s="213"/>
      <c r="F8" s="214"/>
      <c r="G8" s="215"/>
      <c r="H8" s="216"/>
      <c r="I8" s="216"/>
      <c r="J8" s="217">
        <f t="shared" si="1"/>
        <v>0</v>
      </c>
      <c r="K8" s="218"/>
      <c r="L8" s="219"/>
      <c r="M8" s="28" t="str">
        <f t="shared" si="0"/>
        <v/>
      </c>
    </row>
    <row r="9" spans="1:13" ht="13.5" customHeight="1" x14ac:dyDescent="0.2">
      <c r="A9" s="209"/>
      <c r="B9" s="356"/>
      <c r="C9" s="355"/>
      <c r="D9" s="212">
        <v>106</v>
      </c>
      <c r="E9" s="213"/>
      <c r="F9" s="214"/>
      <c r="G9" s="215"/>
      <c r="H9" s="216"/>
      <c r="I9" s="216"/>
      <c r="J9" s="217">
        <f t="shared" si="1"/>
        <v>0</v>
      </c>
      <c r="K9" s="218"/>
      <c r="L9" s="219"/>
      <c r="M9" s="28" t="str">
        <f t="shared" si="0"/>
        <v/>
      </c>
    </row>
    <row r="10" spans="1:13" ht="13.5" customHeight="1" x14ac:dyDescent="0.2">
      <c r="A10" s="209"/>
      <c r="B10" s="356"/>
      <c r="C10" s="355"/>
      <c r="D10" s="212">
        <v>107</v>
      </c>
      <c r="E10" s="213"/>
      <c r="F10" s="214"/>
      <c r="G10" s="215"/>
      <c r="H10" s="216"/>
      <c r="I10" s="216"/>
      <c r="J10" s="217">
        <f t="shared" si="1"/>
        <v>0</v>
      </c>
      <c r="K10" s="218"/>
      <c r="L10" s="219"/>
      <c r="M10" s="28" t="str">
        <f t="shared" si="0"/>
        <v/>
      </c>
    </row>
    <row r="11" spans="1:13" ht="13.5" customHeight="1" x14ac:dyDescent="0.2">
      <c r="A11" s="209"/>
      <c r="B11" s="356"/>
      <c r="C11" s="357"/>
      <c r="D11" s="212">
        <v>108</v>
      </c>
      <c r="E11" s="213"/>
      <c r="F11" s="222"/>
      <c r="G11" s="215"/>
      <c r="H11" s="216"/>
      <c r="I11" s="216"/>
      <c r="J11" s="217">
        <f t="shared" si="1"/>
        <v>0</v>
      </c>
      <c r="K11" s="225"/>
      <c r="L11" s="226"/>
      <c r="M11" s="28" t="str">
        <f t="shared" si="0"/>
        <v/>
      </c>
    </row>
    <row r="12" spans="1:13" ht="13.5" customHeight="1" x14ac:dyDescent="0.2">
      <c r="A12" s="209"/>
      <c r="B12" s="356"/>
      <c r="C12" s="355"/>
      <c r="D12" s="212">
        <v>109</v>
      </c>
      <c r="E12" s="213"/>
      <c r="F12" s="213"/>
      <c r="G12" s="215"/>
      <c r="H12" s="216"/>
      <c r="I12" s="216"/>
      <c r="J12" s="217">
        <f t="shared" si="1"/>
        <v>0</v>
      </c>
      <c r="K12" s="229"/>
      <c r="L12" s="230"/>
      <c r="M12" s="28" t="str">
        <f t="shared" si="0"/>
        <v/>
      </c>
    </row>
    <row r="13" spans="1:13" ht="13.5" customHeight="1" x14ac:dyDescent="0.2">
      <c r="A13" s="209"/>
      <c r="B13" s="356"/>
      <c r="C13" s="355"/>
      <c r="D13" s="212">
        <v>110</v>
      </c>
      <c r="E13" s="213"/>
      <c r="F13" s="213"/>
      <c r="G13" s="215"/>
      <c r="H13" s="216"/>
      <c r="I13" s="216"/>
      <c r="J13" s="217">
        <f t="shared" si="1"/>
        <v>0</v>
      </c>
      <c r="K13" s="218"/>
      <c r="L13" s="219"/>
      <c r="M13" s="28" t="str">
        <f t="shared" si="0"/>
        <v/>
      </c>
    </row>
    <row r="14" spans="1:13" ht="13.5" customHeight="1" x14ac:dyDescent="0.2">
      <c r="A14" s="209"/>
      <c r="B14" s="356"/>
      <c r="C14" s="355"/>
      <c r="D14" s="212">
        <v>111</v>
      </c>
      <c r="E14" s="213"/>
      <c r="F14" s="214"/>
      <c r="G14" s="215"/>
      <c r="H14" s="216"/>
      <c r="I14" s="216"/>
      <c r="J14" s="217">
        <f t="shared" si="1"/>
        <v>0</v>
      </c>
      <c r="K14" s="218"/>
      <c r="L14" s="219"/>
      <c r="M14" s="28" t="str">
        <f t="shared" si="0"/>
        <v/>
      </c>
    </row>
    <row r="15" spans="1:13" ht="13.5" customHeight="1" x14ac:dyDescent="0.2">
      <c r="A15" s="209"/>
      <c r="B15" s="356"/>
      <c r="C15" s="355"/>
      <c r="D15" s="212">
        <v>112</v>
      </c>
      <c r="E15" s="213"/>
      <c r="F15" s="214"/>
      <c r="G15" s="215"/>
      <c r="H15" s="216"/>
      <c r="I15" s="216"/>
      <c r="J15" s="217">
        <f t="shared" si="1"/>
        <v>0</v>
      </c>
      <c r="K15" s="218"/>
      <c r="L15" s="219"/>
      <c r="M15" s="28" t="str">
        <f t="shared" si="0"/>
        <v/>
      </c>
    </row>
    <row r="16" spans="1:13" ht="13.5" customHeight="1" x14ac:dyDescent="0.2">
      <c r="A16" s="209"/>
      <c r="B16" s="356"/>
      <c r="C16" s="355"/>
      <c r="D16" s="212">
        <v>113</v>
      </c>
      <c r="E16" s="213"/>
      <c r="F16" s="214"/>
      <c r="G16" s="215"/>
      <c r="H16" s="216"/>
      <c r="I16" s="216"/>
      <c r="J16" s="217">
        <f t="shared" si="1"/>
        <v>0</v>
      </c>
      <c r="K16" s="218"/>
      <c r="L16" s="219"/>
      <c r="M16" s="28" t="str">
        <f t="shared" si="0"/>
        <v/>
      </c>
    </row>
    <row r="17" spans="1:13" ht="13.5" customHeight="1" x14ac:dyDescent="0.2">
      <c r="A17" s="209"/>
      <c r="B17" s="356"/>
      <c r="C17" s="355"/>
      <c r="D17" s="212">
        <v>114</v>
      </c>
      <c r="E17" s="213"/>
      <c r="F17" s="214"/>
      <c r="G17" s="215"/>
      <c r="H17" s="216"/>
      <c r="I17" s="216"/>
      <c r="J17" s="217">
        <f t="shared" si="1"/>
        <v>0</v>
      </c>
      <c r="K17" s="218"/>
      <c r="L17" s="219"/>
      <c r="M17" s="28" t="str">
        <f t="shared" si="0"/>
        <v/>
      </c>
    </row>
    <row r="18" spans="1:13" ht="13.5" customHeight="1" x14ac:dyDescent="0.2">
      <c r="A18" s="209"/>
      <c r="B18" s="356"/>
      <c r="C18" s="355"/>
      <c r="D18" s="212">
        <v>115</v>
      </c>
      <c r="E18" s="213"/>
      <c r="F18" s="214"/>
      <c r="G18" s="215"/>
      <c r="H18" s="216"/>
      <c r="I18" s="216"/>
      <c r="J18" s="217">
        <f t="shared" si="1"/>
        <v>0</v>
      </c>
      <c r="K18" s="218"/>
      <c r="L18" s="219"/>
      <c r="M18" s="28" t="str">
        <f t="shared" si="0"/>
        <v/>
      </c>
    </row>
    <row r="19" spans="1:13" ht="13.5" customHeight="1" x14ac:dyDescent="0.2">
      <c r="A19" s="209"/>
      <c r="B19" s="356"/>
      <c r="C19" s="355"/>
      <c r="D19" s="212">
        <v>116</v>
      </c>
      <c r="E19" s="213"/>
      <c r="F19" s="214"/>
      <c r="G19" s="215"/>
      <c r="H19" s="216"/>
      <c r="I19" s="216"/>
      <c r="J19" s="217">
        <f t="shared" si="1"/>
        <v>0</v>
      </c>
      <c r="K19" s="218"/>
      <c r="L19" s="219"/>
      <c r="M19" s="28" t="str">
        <f t="shared" si="0"/>
        <v/>
      </c>
    </row>
    <row r="20" spans="1:13" ht="13.5" customHeight="1" x14ac:dyDescent="0.2">
      <c r="A20" s="209"/>
      <c r="B20" s="356"/>
      <c r="C20" s="355"/>
      <c r="D20" s="212">
        <v>117</v>
      </c>
      <c r="E20" s="213"/>
      <c r="F20" s="214"/>
      <c r="G20" s="223"/>
      <c r="H20" s="224"/>
      <c r="I20" s="224"/>
      <c r="J20" s="217">
        <f t="shared" si="1"/>
        <v>0</v>
      </c>
      <c r="K20" s="218"/>
      <c r="L20" s="219"/>
      <c r="M20" s="28" t="str">
        <f t="shared" si="0"/>
        <v/>
      </c>
    </row>
    <row r="21" spans="1:13" ht="13.5" customHeight="1" x14ac:dyDescent="0.2">
      <c r="A21" s="209"/>
      <c r="B21" s="356"/>
      <c r="C21" s="355"/>
      <c r="D21" s="212">
        <v>118</v>
      </c>
      <c r="E21" s="213"/>
      <c r="F21" s="214"/>
      <c r="G21" s="215"/>
      <c r="H21" s="216"/>
      <c r="I21" s="216"/>
      <c r="J21" s="217">
        <f t="shared" si="1"/>
        <v>0</v>
      </c>
      <c r="K21" s="218"/>
      <c r="L21" s="219"/>
      <c r="M21" s="28" t="str">
        <f t="shared" si="0"/>
        <v/>
      </c>
    </row>
    <row r="22" spans="1:13" ht="13.5" customHeight="1" x14ac:dyDescent="0.2">
      <c r="A22" s="209"/>
      <c r="B22" s="356"/>
      <c r="C22" s="355"/>
      <c r="D22" s="212">
        <v>119</v>
      </c>
      <c r="E22" s="213"/>
      <c r="F22" s="214"/>
      <c r="G22" s="215"/>
      <c r="H22" s="216"/>
      <c r="I22" s="216"/>
      <c r="J22" s="217">
        <f t="shared" si="1"/>
        <v>0</v>
      </c>
      <c r="K22" s="218"/>
      <c r="L22" s="219"/>
      <c r="M22" s="28" t="str">
        <f t="shared" si="0"/>
        <v/>
      </c>
    </row>
    <row r="23" spans="1:13" ht="13.5" customHeight="1" thickBot="1" x14ac:dyDescent="0.25">
      <c r="A23" s="358"/>
      <c r="B23" s="359"/>
      <c r="C23" s="360"/>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186" t="s">
        <v>88</v>
      </c>
      <c r="G26" s="187" t="s">
        <v>218</v>
      </c>
      <c r="H26" s="572" t="s">
        <v>208</v>
      </c>
      <c r="I26" s="572"/>
      <c r="J26" s="572" t="s">
        <v>214</v>
      </c>
      <c r="K26" s="573"/>
    </row>
    <row r="27" spans="1:13" ht="13.5" customHeight="1" thickTop="1" x14ac:dyDescent="0.2">
      <c r="B27" s="51"/>
      <c r="C27" s="51"/>
      <c r="D27" s="65"/>
      <c r="F27" s="254" t="s">
        <v>78</v>
      </c>
      <c r="G27" s="297">
        <f>SUMIF($E$4:$E$23,F27,$J$4:$J$23)</f>
        <v>0</v>
      </c>
      <c r="H27" s="624">
        <f>SUMIF($E$4:$E$23,F27,$M$4:$M$23)</f>
        <v>0</v>
      </c>
      <c r="I27" s="624"/>
      <c r="J27" s="624">
        <f t="shared" ref="J27:J35" si="2">G27-H27</f>
        <v>0</v>
      </c>
      <c r="K27" s="625"/>
    </row>
    <row r="28" spans="1:13" ht="13.5" customHeight="1" x14ac:dyDescent="0.2">
      <c r="B28" s="51"/>
      <c r="C28" s="51"/>
      <c r="D28" s="65"/>
      <c r="F28" s="255" t="s">
        <v>79</v>
      </c>
      <c r="G28" s="297">
        <f t="shared" ref="G28:G35" si="3">SUMIF($E$4:$E$23,F28,$J$4:$J$23)</f>
        <v>0</v>
      </c>
      <c r="H28" s="593">
        <f>SUMIF($E$4:$E$23,F28,$M$4:$M$23)</f>
        <v>0</v>
      </c>
      <c r="I28" s="593"/>
      <c r="J28" s="593">
        <f t="shared" si="2"/>
        <v>0</v>
      </c>
      <c r="K28" s="594"/>
    </row>
    <row r="29" spans="1:13" ht="13.5" customHeight="1" x14ac:dyDescent="0.2">
      <c r="B29" s="51"/>
      <c r="C29" s="51"/>
      <c r="D29" s="65"/>
      <c r="F29" s="255" t="s">
        <v>102</v>
      </c>
      <c r="G29" s="297">
        <f t="shared" si="3"/>
        <v>0</v>
      </c>
      <c r="H29" s="593">
        <f t="shared" ref="H29:H35" si="4">SUMIF($E$4:$E$23,F29,$M$4:$M$23)</f>
        <v>0</v>
      </c>
      <c r="I29" s="593"/>
      <c r="J29" s="593">
        <f t="shared" si="2"/>
        <v>0</v>
      </c>
      <c r="K29" s="594"/>
    </row>
    <row r="30" spans="1:13" ht="13.5" customHeight="1" x14ac:dyDescent="0.2">
      <c r="B30" s="51"/>
      <c r="C30" s="51"/>
      <c r="D30" s="65"/>
      <c r="F30" s="255" t="s">
        <v>103</v>
      </c>
      <c r="G30" s="297">
        <f t="shared" si="3"/>
        <v>0</v>
      </c>
      <c r="H30" s="593">
        <f t="shared" si="4"/>
        <v>0</v>
      </c>
      <c r="I30" s="593"/>
      <c r="J30" s="593">
        <f t="shared" si="2"/>
        <v>0</v>
      </c>
      <c r="K30" s="594"/>
    </row>
    <row r="31" spans="1:13" ht="13.5" customHeight="1" x14ac:dyDescent="0.2">
      <c r="B31" s="51"/>
      <c r="C31" s="51"/>
      <c r="D31" s="65"/>
      <c r="F31" s="255" t="s">
        <v>80</v>
      </c>
      <c r="G31" s="297">
        <f t="shared" si="3"/>
        <v>0</v>
      </c>
      <c r="H31" s="593">
        <f t="shared" si="4"/>
        <v>0</v>
      </c>
      <c r="I31" s="593"/>
      <c r="J31" s="593">
        <f t="shared" si="2"/>
        <v>0</v>
      </c>
      <c r="K31" s="594"/>
    </row>
    <row r="32" spans="1:13" ht="13.5" customHeight="1" x14ac:dyDescent="0.2">
      <c r="B32" s="51"/>
      <c r="C32" s="51"/>
      <c r="D32" s="65"/>
      <c r="F32" s="255" t="s">
        <v>81</v>
      </c>
      <c r="G32" s="297">
        <f t="shared" si="3"/>
        <v>0</v>
      </c>
      <c r="H32" s="593">
        <f t="shared" si="4"/>
        <v>0</v>
      </c>
      <c r="I32" s="593"/>
      <c r="J32" s="593">
        <f t="shared" si="2"/>
        <v>0</v>
      </c>
      <c r="K32" s="594"/>
    </row>
    <row r="33" spans="2:11" ht="13.5" customHeight="1" x14ac:dyDescent="0.2">
      <c r="B33" s="51"/>
      <c r="C33" s="51"/>
      <c r="D33" s="65"/>
      <c r="F33" s="255" t="s">
        <v>82</v>
      </c>
      <c r="G33" s="297">
        <f t="shared" si="3"/>
        <v>0</v>
      </c>
      <c r="H33" s="593">
        <f t="shared" si="4"/>
        <v>0</v>
      </c>
      <c r="I33" s="593"/>
      <c r="J33" s="593">
        <f t="shared" si="2"/>
        <v>0</v>
      </c>
      <c r="K33" s="594"/>
    </row>
    <row r="34" spans="2:11" ht="13.5" customHeight="1" x14ac:dyDescent="0.2">
      <c r="B34" s="51"/>
      <c r="C34" s="51"/>
      <c r="D34" s="65"/>
      <c r="F34" s="255" t="s">
        <v>83</v>
      </c>
      <c r="G34" s="297">
        <f t="shared" si="3"/>
        <v>200000</v>
      </c>
      <c r="H34" s="593">
        <f t="shared" si="4"/>
        <v>0</v>
      </c>
      <c r="I34" s="593"/>
      <c r="J34" s="593">
        <f t="shared" si="2"/>
        <v>200000</v>
      </c>
      <c r="K34" s="594"/>
    </row>
    <row r="35" spans="2:11" ht="13.5" customHeight="1" x14ac:dyDescent="0.2">
      <c r="B35" s="51"/>
      <c r="C35" s="51"/>
      <c r="D35" s="65"/>
      <c r="F35" s="456" t="s">
        <v>113</v>
      </c>
      <c r="G35" s="460">
        <f t="shared" si="3"/>
        <v>0</v>
      </c>
      <c r="H35" s="695">
        <f t="shared" si="4"/>
        <v>0</v>
      </c>
      <c r="I35" s="695"/>
      <c r="J35" s="695">
        <f t="shared" si="2"/>
        <v>0</v>
      </c>
      <c r="K35" s="696"/>
    </row>
    <row r="36" spans="2:11" ht="13.5" customHeight="1" thickBot="1" x14ac:dyDescent="0.25">
      <c r="B36" s="51"/>
      <c r="C36" s="51"/>
      <c r="D36" s="65"/>
      <c r="F36" s="458" t="s">
        <v>244</v>
      </c>
      <c r="G36" s="302">
        <f>SUMIF($E$4:$E$23,F36,$J$4:$J$23)</f>
        <v>0</v>
      </c>
      <c r="H36" s="584">
        <f>SUMIF($E$4:$E$23,F36,$M$4:$M$23)</f>
        <v>0</v>
      </c>
      <c r="I36" s="584"/>
      <c r="J36" s="584">
        <f>G36-H36</f>
        <v>0</v>
      </c>
      <c r="K36" s="585"/>
    </row>
    <row r="37" spans="2:11" ht="13.5" customHeight="1" thickTop="1" thickBot="1" x14ac:dyDescent="0.25">
      <c r="B37" s="51"/>
      <c r="C37" s="51"/>
      <c r="D37" s="45"/>
      <c r="F37" s="388" t="s">
        <v>10</v>
      </c>
      <c r="G37" s="306">
        <f>SUM(G27:G36)</f>
        <v>200000</v>
      </c>
      <c r="H37" s="611">
        <f>SUM(H27:H36)</f>
        <v>0</v>
      </c>
      <c r="I37" s="611"/>
      <c r="J37" s="611">
        <f>SUM(J27:J36)</f>
        <v>200000</v>
      </c>
      <c r="K37" s="612"/>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152</v>
      </c>
      <c r="H1" s="546" t="str">
        <f>'1-1'!H1:K1</f>
        <v>（学校番号：1003）</v>
      </c>
      <c r="I1" s="546"/>
      <c r="J1" s="546"/>
      <c r="K1" s="546"/>
      <c r="L1" s="546"/>
    </row>
    <row r="2" spans="1:12" s="1" customFormat="1" ht="18" customHeight="1" x14ac:dyDescent="0.2">
      <c r="H2" s="546" t="str">
        <f>'1-1'!H2:K2</f>
        <v>（財務会計コード番号：10487）</v>
      </c>
      <c r="I2" s="546"/>
      <c r="J2" s="546"/>
      <c r="K2" s="546"/>
      <c r="L2" s="546"/>
    </row>
    <row r="3" spans="1:12" s="1" customFormat="1" ht="18" customHeight="1" x14ac:dyDescent="0.2">
      <c r="L3" s="2"/>
    </row>
    <row r="4" spans="1:12" s="1" customFormat="1" ht="18" customHeight="1" x14ac:dyDescent="0.2">
      <c r="H4" s="561" t="s">
        <v>307</v>
      </c>
      <c r="I4" s="561"/>
      <c r="J4" s="561"/>
      <c r="K4" s="561"/>
      <c r="L4" s="561"/>
    </row>
    <row r="5" spans="1:12" s="1" customFormat="1" ht="18" customHeight="1" x14ac:dyDescent="0.2">
      <c r="H5" s="562">
        <v>44102</v>
      </c>
      <c r="I5" s="561"/>
      <c r="J5" s="561"/>
      <c r="K5" s="561"/>
      <c r="L5" s="561"/>
    </row>
    <row r="6" spans="1:12" s="1" customFormat="1" ht="18" customHeight="1" x14ac:dyDescent="0.2">
      <c r="A6" s="3" t="s">
        <v>2</v>
      </c>
      <c r="H6" s="4"/>
      <c r="L6" s="11"/>
    </row>
    <row r="7" spans="1:12" s="1" customFormat="1" ht="18" customHeight="1" x14ac:dyDescent="0.2">
      <c r="A7" s="4"/>
      <c r="H7" s="561" t="str">
        <f>'1-1'!H7:K7</f>
        <v>府立芦間高等学校　</v>
      </c>
      <c r="I7" s="561"/>
      <c r="J7" s="561"/>
      <c r="K7" s="561"/>
      <c r="L7" s="561"/>
    </row>
    <row r="8" spans="1:12" s="1" customFormat="1" ht="18" customHeight="1" x14ac:dyDescent="0.2">
      <c r="A8" s="4"/>
      <c r="H8" s="561" t="str">
        <f>'1-1'!H8:K8</f>
        <v>　　　校長　亀元　政志　</v>
      </c>
      <c r="I8" s="561"/>
      <c r="J8" s="561"/>
      <c r="K8" s="561"/>
      <c r="L8" s="561"/>
    </row>
    <row r="9" spans="1:12" s="1" customFormat="1" ht="42" customHeight="1" x14ac:dyDescent="0.2">
      <c r="A9" s="4"/>
      <c r="H9" s="2"/>
      <c r="L9" s="44"/>
    </row>
    <row r="10" spans="1:12" ht="24" customHeight="1" x14ac:dyDescent="0.2">
      <c r="A10" s="548" t="s">
        <v>261</v>
      </c>
      <c r="B10" s="548"/>
      <c r="C10" s="548"/>
      <c r="D10" s="548"/>
      <c r="E10" s="548"/>
      <c r="F10" s="548"/>
      <c r="G10" s="548"/>
      <c r="H10" s="548"/>
      <c r="I10" s="548"/>
      <c r="J10" s="548"/>
      <c r="K10" s="548"/>
      <c r="L10" s="548"/>
    </row>
    <row r="11" spans="1:12" ht="24" customHeight="1" x14ac:dyDescent="0.2">
      <c r="A11" s="549"/>
      <c r="B11" s="549"/>
      <c r="C11" s="549"/>
      <c r="D11" s="549"/>
      <c r="E11" s="549"/>
      <c r="F11" s="549"/>
      <c r="G11" s="549"/>
      <c r="H11" s="549"/>
      <c r="I11" s="549"/>
      <c r="J11" s="549"/>
      <c r="K11" s="549"/>
      <c r="L11" s="549"/>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52" t="s">
        <v>231</v>
      </c>
      <c r="B14" s="653"/>
      <c r="C14" s="654"/>
      <c r="D14" s="553"/>
      <c r="E14" s="554"/>
      <c r="F14" s="555"/>
      <c r="G14" s="582"/>
      <c r="H14" s="583"/>
      <c r="I14" s="583"/>
      <c r="J14" s="583"/>
      <c r="K14" s="449"/>
      <c r="L14" s="94">
        <f>'1-1'!K14</f>
        <v>0</v>
      </c>
    </row>
    <row r="15" spans="1:12" ht="39" customHeight="1" thickBot="1" x14ac:dyDescent="0.25">
      <c r="A15" s="19"/>
      <c r="B15" s="18" t="s">
        <v>4</v>
      </c>
      <c r="C15" s="17" t="s">
        <v>5</v>
      </c>
      <c r="D15" s="16" t="s">
        <v>101</v>
      </c>
      <c r="E15" s="16" t="s">
        <v>100</v>
      </c>
      <c r="F15" s="17" t="s">
        <v>6</v>
      </c>
      <c r="G15" s="17" t="s">
        <v>7</v>
      </c>
      <c r="H15" s="403" t="s">
        <v>195</v>
      </c>
      <c r="I15" s="16" t="s">
        <v>8</v>
      </c>
      <c r="J15" s="455" t="s">
        <v>200</v>
      </c>
      <c r="K15" s="450" t="s">
        <v>246</v>
      </c>
      <c r="L15" s="22" t="s">
        <v>10</v>
      </c>
    </row>
    <row r="16" spans="1:12" ht="39" customHeight="1" thickTop="1" thickBot="1" x14ac:dyDescent="0.25">
      <c r="A16" s="442" t="s">
        <v>202</v>
      </c>
      <c r="B16" s="395">
        <f>'1-1'!B21</f>
        <v>50000</v>
      </c>
      <c r="C16" s="396">
        <f>'1-1'!C21</f>
        <v>310000</v>
      </c>
      <c r="D16" s="396">
        <f>'1-1'!D21</f>
        <v>377720</v>
      </c>
      <c r="E16" s="396">
        <f>'1-1'!E21</f>
        <v>0</v>
      </c>
      <c r="F16" s="396">
        <f>'1-1'!F21</f>
        <v>0</v>
      </c>
      <c r="G16" s="396">
        <f>'1-1'!G21</f>
        <v>46000</v>
      </c>
      <c r="H16" s="396">
        <f>'1-1'!H21</f>
        <v>0</v>
      </c>
      <c r="I16" s="396">
        <f>'1-1'!I21</f>
        <v>200000</v>
      </c>
      <c r="J16" s="396">
        <f>'1-1'!J21</f>
        <v>66280</v>
      </c>
      <c r="K16" s="453">
        <f>'1-1'!K21</f>
        <v>0</v>
      </c>
      <c r="L16" s="397">
        <f>'1-1'!L21</f>
        <v>1050000</v>
      </c>
    </row>
    <row r="17" spans="1:12" ht="39" customHeight="1" x14ac:dyDescent="0.2">
      <c r="A17" s="438" t="s">
        <v>11</v>
      </c>
      <c r="B17" s="439">
        <f>'随時②-2'!G38</f>
        <v>-50000</v>
      </c>
      <c r="C17" s="440">
        <f>'随時②-2'!G39</f>
        <v>0</v>
      </c>
      <c r="D17" s="440">
        <f>'随時②-2'!G40</f>
        <v>64263</v>
      </c>
      <c r="E17" s="440">
        <f>'随時②-2'!G41</f>
        <v>0</v>
      </c>
      <c r="F17" s="440">
        <f>'随時②-2'!G42</f>
        <v>0</v>
      </c>
      <c r="G17" s="440">
        <f>'随時②-2'!G43</f>
        <v>-900</v>
      </c>
      <c r="H17" s="440">
        <f>'随時②-2'!G44</f>
        <v>0</v>
      </c>
      <c r="I17" s="440">
        <f>'随時②-2'!G45</f>
        <v>-13363</v>
      </c>
      <c r="J17" s="440">
        <f>'随時②-2'!G46</f>
        <v>0</v>
      </c>
      <c r="K17" s="480">
        <f>'随時②-2'!G47</f>
        <v>0</v>
      </c>
      <c r="L17" s="441">
        <f>SUM(B17:K17)</f>
        <v>0</v>
      </c>
    </row>
    <row r="18" spans="1:12" ht="39" customHeight="1" x14ac:dyDescent="0.2">
      <c r="A18" s="33" t="s">
        <v>210</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5">
      <c r="A19" s="443" t="s">
        <v>93</v>
      </c>
      <c r="B19" s="179">
        <f>B17-B18</f>
        <v>-50000</v>
      </c>
      <c r="C19" s="179">
        <f t="shared" ref="C19:J19" si="0">C17-C18</f>
        <v>0</v>
      </c>
      <c r="D19" s="179">
        <f t="shared" si="0"/>
        <v>64263</v>
      </c>
      <c r="E19" s="179">
        <f t="shared" si="0"/>
        <v>0</v>
      </c>
      <c r="F19" s="179">
        <f t="shared" si="0"/>
        <v>0</v>
      </c>
      <c r="G19" s="179">
        <f t="shared" si="0"/>
        <v>-900</v>
      </c>
      <c r="H19" s="179">
        <f t="shared" si="0"/>
        <v>0</v>
      </c>
      <c r="I19" s="179">
        <f t="shared" si="0"/>
        <v>-13363</v>
      </c>
      <c r="J19" s="180">
        <f t="shared" si="0"/>
        <v>0</v>
      </c>
      <c r="K19" s="479">
        <f>K17-K18</f>
        <v>0</v>
      </c>
      <c r="L19" s="181">
        <f>SUM(B19:K19)</f>
        <v>0</v>
      </c>
    </row>
    <row r="20" spans="1:12" ht="39" customHeight="1" thickBot="1" x14ac:dyDescent="0.25">
      <c r="A20" s="436" t="s">
        <v>232</v>
      </c>
      <c r="B20" s="182">
        <f>SUM(B16:B17)</f>
        <v>0</v>
      </c>
      <c r="C20" s="182">
        <f t="shared" ref="C20:I20" si="1">SUM(C16:C17)</f>
        <v>310000</v>
      </c>
      <c r="D20" s="182">
        <f t="shared" si="1"/>
        <v>441983</v>
      </c>
      <c r="E20" s="182">
        <f t="shared" si="1"/>
        <v>0</v>
      </c>
      <c r="F20" s="182">
        <f t="shared" si="1"/>
        <v>0</v>
      </c>
      <c r="G20" s="182">
        <f t="shared" si="1"/>
        <v>45100</v>
      </c>
      <c r="H20" s="182">
        <f t="shared" si="1"/>
        <v>0</v>
      </c>
      <c r="I20" s="182">
        <f t="shared" si="1"/>
        <v>186637</v>
      </c>
      <c r="J20" s="183">
        <f>SUM(J16:J17)</f>
        <v>66280</v>
      </c>
      <c r="K20" s="451">
        <f>SUM(K16:K17)</f>
        <v>0</v>
      </c>
      <c r="L20" s="392">
        <f>SUM(B20:K20)</f>
        <v>1050000</v>
      </c>
    </row>
    <row r="21" spans="1:12" ht="39" hidden="1" customHeight="1" x14ac:dyDescent="0.2">
      <c r="A21" s="20" t="s">
        <v>138</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5">
      <c r="A22" s="21" t="s">
        <v>137</v>
      </c>
      <c r="B22" s="179">
        <f>SUM(B20:B21)</f>
        <v>0</v>
      </c>
      <c r="C22" s="179">
        <f t="shared" ref="C22:J22" si="2">SUM(C20:C21)</f>
        <v>310000</v>
      </c>
      <c r="D22" s="179">
        <f t="shared" si="2"/>
        <v>441983</v>
      </c>
      <c r="E22" s="179">
        <f t="shared" si="2"/>
        <v>0</v>
      </c>
      <c r="F22" s="179">
        <f t="shared" si="2"/>
        <v>0</v>
      </c>
      <c r="G22" s="179">
        <f t="shared" si="2"/>
        <v>45100</v>
      </c>
      <c r="H22" s="179">
        <f t="shared" si="2"/>
        <v>0</v>
      </c>
      <c r="I22" s="179">
        <f t="shared" si="2"/>
        <v>186637</v>
      </c>
      <c r="J22" s="179">
        <f t="shared" si="2"/>
        <v>66280</v>
      </c>
      <c r="K22" s="479"/>
      <c r="L22" s="181">
        <f>SUM(B22:J22)</f>
        <v>1050000</v>
      </c>
    </row>
    <row r="23" spans="1:12" ht="39" customHeight="1" thickBot="1" x14ac:dyDescent="0.25">
      <c r="A23" s="31" t="s">
        <v>90</v>
      </c>
      <c r="B23" s="697">
        <v>44102</v>
      </c>
      <c r="C23" s="698"/>
      <c r="D23" s="698"/>
      <c r="E23" s="698"/>
      <c r="F23" s="698"/>
      <c r="G23" s="698"/>
      <c r="H23" s="698"/>
      <c r="I23" s="698"/>
      <c r="J23" s="698"/>
      <c r="K23" s="699"/>
      <c r="L23" s="700"/>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31" zoomScaleNormal="100" zoomScaleSheetLayoutView="100" workbookViewId="0">
      <selection activeCell="H26" sqref="H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262</v>
      </c>
      <c r="C1" s="43"/>
      <c r="D1" s="43"/>
      <c r="E1" s="43"/>
      <c r="F1" s="13"/>
      <c r="G1" s="13"/>
      <c r="H1" s="13"/>
      <c r="I1" s="13"/>
      <c r="J1" s="13"/>
      <c r="K1" s="13"/>
    </row>
    <row r="2" spans="1:13" ht="24" customHeight="1" thickBot="1" x14ac:dyDescent="0.25">
      <c r="A2" s="48"/>
      <c r="B2" s="46"/>
      <c r="C2" s="46"/>
      <c r="D2" s="46"/>
      <c r="E2" s="27" t="s">
        <v>225</v>
      </c>
      <c r="F2" s="13"/>
      <c r="G2" s="13"/>
      <c r="H2" s="13"/>
      <c r="I2" s="13"/>
      <c r="J2" s="13"/>
      <c r="K2" s="13"/>
    </row>
    <row r="3" spans="1:13" ht="24" customHeight="1" x14ac:dyDescent="0.2">
      <c r="A3" s="85"/>
      <c r="B3" s="86"/>
      <c r="C3" s="87"/>
      <c r="D3" s="369" t="s">
        <v>120</v>
      </c>
      <c r="E3" s="93" t="s">
        <v>0</v>
      </c>
      <c r="F3" s="93" t="s">
        <v>148</v>
      </c>
      <c r="G3" s="93" t="s">
        <v>84</v>
      </c>
      <c r="H3" s="425" t="s">
        <v>192</v>
      </c>
      <c r="I3" s="93" t="s">
        <v>85</v>
      </c>
      <c r="J3" s="93" t="s">
        <v>86</v>
      </c>
      <c r="K3" s="185" t="s">
        <v>94</v>
      </c>
      <c r="L3" s="370" t="s">
        <v>91</v>
      </c>
    </row>
    <row r="4" spans="1:13" ht="13.5" customHeight="1" x14ac:dyDescent="0.2">
      <c r="A4" s="88"/>
      <c r="B4" s="65"/>
      <c r="C4" s="65"/>
      <c r="D4" s="371">
        <v>12</v>
      </c>
      <c r="E4" s="273" t="str">
        <f>IF($D4="","",IF($D4&lt;=100,VLOOKUP($D4,'1-2'!$D$4:$L$103,2),VLOOKUP($D4,'随時①-2'!$D$4:$L$23,2)))</f>
        <v>報償費</v>
      </c>
      <c r="F4" s="273" t="str">
        <f>IF($D4="","",IF($D4&lt;=100,VLOOKUP($D4,'1-2'!$D$4:$L$103,3),VLOOKUP($D4,'随時①-2'!$D$4:$L$23,3)))</f>
        <v>教育相談・人権推進合同教育研修講師代</v>
      </c>
      <c r="G4" s="183">
        <f>IF($D4="","",IF($D4&lt;=100,VLOOKUP($D4,'1-2'!$D$4:$L$103,4),VLOOKUP($D4,'随時①-2'!$D$4:$L$23,4)))</f>
        <v>50000</v>
      </c>
      <c r="H4" s="274">
        <f>IF($D4="","",IF($D4&lt;=100,VLOOKUP($D4,'1-2'!$D$4:$L$103,5),VLOOKUP($D4,'随時①-2'!$D$4:$L$23,5)))</f>
        <v>1</v>
      </c>
      <c r="I4" s="274">
        <f>IF($D4="","",IF($D4&lt;=100,VLOOKUP($D4,'1-2'!$D$4:$L$103,6),VLOOKUP($D4,'随時①-2'!$D$4:$L$23,6)))</f>
        <v>1</v>
      </c>
      <c r="J4" s="183">
        <f>IF($D4="","",IF($D4&lt;=100,VLOOKUP($D4,'1-2'!$D$4:$L$103,7),VLOOKUP($D4,'随時①-2'!$D$4:$L$23,7)))</f>
        <v>50000</v>
      </c>
      <c r="K4" s="372">
        <f>IF($D4="","",IF($D4&lt;=100,VLOOKUP($D4,'1-2'!$D$4:$L$103,8),VLOOKUP($D4,'随時①-2'!$D$4:$L$23,8)))</f>
        <v>0</v>
      </c>
      <c r="L4" s="373">
        <f>IF($D4="","",IF($D4&lt;=100,VLOOKUP($D4,'1-2'!$D$4:$L$103,9),VLOOKUP($D4,'随時①-2'!$D$4:$L$23,9)))</f>
        <v>0</v>
      </c>
      <c r="M4" s="5" t="str">
        <f t="shared" ref="M4:M17" si="0">IF(K4="◎",J4,"")</f>
        <v/>
      </c>
    </row>
    <row r="5" spans="1:13" x14ac:dyDescent="0.2">
      <c r="A5" s="88"/>
      <c r="B5" s="65"/>
      <c r="C5" s="65"/>
      <c r="D5" s="374">
        <v>6</v>
      </c>
      <c r="E5" s="273" t="str">
        <f>IF($D5="","",IF($D5&lt;=100,VLOOKUP($D5,'1-2'!$D$4:$L$103,2),VLOOKUP($D5,'随時①-2'!$D$4:$L$23,2)))</f>
        <v>委託料</v>
      </c>
      <c r="F5" s="273" t="str">
        <f>IF($D5="","",IF($D5&lt;=100,VLOOKUP($D5,'1-2'!$D$4:$L$103,3),VLOOKUP($D5,'随時①-2'!$D$4:$L$23,3)))</f>
        <v>授業アンケートシステム運用委託業務</v>
      </c>
      <c r="G5" s="183">
        <f>IF($D5="","",IF($D5&lt;=100,VLOOKUP($D5,'1-2'!$D$4:$L$103,4),VLOOKUP($D5,'随時①-2'!$D$4:$L$23,4)))</f>
        <v>46000</v>
      </c>
      <c r="H5" s="274">
        <f>IF($D5="","",IF($D5&lt;=100,VLOOKUP($D5,'1-2'!$D$4:$L$103,5),VLOOKUP($D5,'随時①-2'!$D$4:$L$23,5)))</f>
        <v>1</v>
      </c>
      <c r="I5" s="274">
        <f>IF($D5="","",IF($D5&lt;=100,VLOOKUP($D5,'1-2'!$D$4:$L$103,6),VLOOKUP($D5,'随時①-2'!$D$4:$L$23,6)))</f>
        <v>1</v>
      </c>
      <c r="J5" s="183">
        <f>IF($D5="","",IF($D5&lt;=100,VLOOKUP($D5,'1-2'!$D$4:$L$103,7),VLOOKUP($D5,'随時①-2'!$D$4:$L$23,7)))</f>
        <v>46000</v>
      </c>
      <c r="K5" s="372">
        <f>IF($D5="","",IF($D5&lt;=100,VLOOKUP($D5,'1-2'!$D$4:$L$103,8),VLOOKUP($D5,'随時①-2'!$D$4:$L$23,8)))</f>
        <v>0</v>
      </c>
      <c r="L5" s="373">
        <f>IF($D5="","",IF($D5&lt;=100,VLOOKUP($D5,'1-2'!$D$4:$L$103,9),VLOOKUP($D5,'随時①-2'!$D$4:$L$23,9)))</f>
        <v>0</v>
      </c>
      <c r="M5" s="5" t="str">
        <f t="shared" si="0"/>
        <v/>
      </c>
    </row>
    <row r="6" spans="1:13" x14ac:dyDescent="0.2">
      <c r="A6" s="88"/>
      <c r="B6" s="65"/>
      <c r="C6" s="65"/>
      <c r="D6" s="374">
        <v>7</v>
      </c>
      <c r="E6" s="273" t="str">
        <f>IF($D6="","",IF($D6&lt;=100,VLOOKUP($D6,'1-2'!$D$4:$L$103,2),VLOOKUP($D6,'随時①-2'!$D$4:$L$23,2)))</f>
        <v>消耗需用費</v>
      </c>
      <c r="F6" s="273" t="str">
        <f>IF($D6="","",IF($D6&lt;=100,VLOOKUP($D6,'1-2'!$D$4:$L$103,3),VLOOKUP($D6,'随時①-2'!$D$4:$L$23,3)))</f>
        <v>大阪府立人権教育研究会主催研修会資料代（夏）</v>
      </c>
      <c r="G6" s="183">
        <f>IF($D6="","",IF($D6&lt;=100,VLOOKUP($D6,'1-2'!$D$4:$L$103,4),VLOOKUP($D6,'随時①-2'!$D$4:$L$23,4)))</f>
        <v>2000</v>
      </c>
      <c r="H6" s="274">
        <f>IF($D6="","",IF($D6&lt;=100,VLOOKUP($D6,'1-2'!$D$4:$L$103,5),VLOOKUP($D6,'随時①-2'!$D$4:$L$23,5)))</f>
        <v>3</v>
      </c>
      <c r="I6" s="274">
        <f>IF($D6="","",IF($D6&lt;=100,VLOOKUP($D6,'1-2'!$D$4:$L$103,6),VLOOKUP($D6,'随時①-2'!$D$4:$L$23,6)))</f>
        <v>1</v>
      </c>
      <c r="J6" s="183">
        <f>IF($D6="","",IF($D6&lt;=100,VLOOKUP($D6,'1-2'!$D$4:$L$103,7),VLOOKUP($D6,'随時①-2'!$D$4:$L$23,7)))</f>
        <v>6000</v>
      </c>
      <c r="K6" s="372">
        <f>IF($D6="","",IF($D6&lt;=100,VLOOKUP($D6,'1-2'!$D$4:$L$103,8),VLOOKUP($D6,'随時①-2'!$D$4:$L$23,8)))</f>
        <v>0</v>
      </c>
      <c r="L6" s="373">
        <f>IF($D6="","",IF($D6&lt;=100,VLOOKUP($D6,'1-2'!$D$4:$L$103,9),VLOOKUP($D6,'随時①-2'!$D$4:$L$23,9)))</f>
        <v>0</v>
      </c>
      <c r="M6" s="5" t="str">
        <f t="shared" si="0"/>
        <v/>
      </c>
    </row>
    <row r="7" spans="1:13" x14ac:dyDescent="0.2">
      <c r="A7" s="88"/>
      <c r="B7" s="65"/>
      <c r="C7" s="65"/>
      <c r="D7" s="374">
        <v>8</v>
      </c>
      <c r="E7" s="273" t="str">
        <f>IF($D7="","",IF($D7&lt;=100,VLOOKUP($D7,'1-2'!$D$4:$L$103,2),VLOOKUP($D7,'随時①-2'!$D$4:$L$23,2)))</f>
        <v>消耗需用費</v>
      </c>
      <c r="F7" s="273" t="str">
        <f>IF($D7="","",IF($D7&lt;=100,VLOOKUP($D7,'1-2'!$D$4:$L$103,3),VLOOKUP($D7,'随時①-2'!$D$4:$L$23,3)))</f>
        <v>大阪府立人権教育研究会主催研修会資料代（冬）</v>
      </c>
      <c r="G7" s="183">
        <f>IF($D7="","",IF($D7&lt;=100,VLOOKUP($D7,'1-2'!$D$4:$L$103,4),VLOOKUP($D7,'随時①-2'!$D$4:$L$23,4)))</f>
        <v>1000</v>
      </c>
      <c r="H7" s="274">
        <f>IF($D7="","",IF($D7&lt;=100,VLOOKUP($D7,'1-2'!$D$4:$L$103,5),VLOOKUP($D7,'随時①-2'!$D$4:$L$23,5)))</f>
        <v>3</v>
      </c>
      <c r="I7" s="274">
        <f>IF($D7="","",IF($D7&lt;=100,VLOOKUP($D7,'1-2'!$D$4:$L$103,6),VLOOKUP($D7,'随時①-2'!$D$4:$L$23,6)))</f>
        <v>1</v>
      </c>
      <c r="J7" s="183">
        <f>IF($D7="","",IF($D7&lt;=100,VLOOKUP($D7,'1-2'!$D$4:$L$103,7),VLOOKUP($D7,'随時①-2'!$D$4:$L$23,7)))</f>
        <v>3000</v>
      </c>
      <c r="K7" s="372">
        <f>IF($D7="","",IF($D7&lt;=100,VLOOKUP($D7,'1-2'!$D$4:$L$103,8),VLOOKUP($D7,'随時①-2'!$D$4:$L$23,8)))</f>
        <v>0</v>
      </c>
      <c r="L7" s="373">
        <f>IF($D7="","",IF($D7&lt;=100,VLOOKUP($D7,'1-2'!$D$4:$L$103,9),VLOOKUP($D7,'随時①-2'!$D$4:$L$23,9)))</f>
        <v>0</v>
      </c>
      <c r="M7" s="5" t="str">
        <f t="shared" si="0"/>
        <v/>
      </c>
    </row>
    <row r="8" spans="1:13" x14ac:dyDescent="0.2">
      <c r="A8" s="88"/>
      <c r="B8" s="65"/>
      <c r="C8" s="65"/>
      <c r="D8" s="374">
        <v>101</v>
      </c>
      <c r="E8" s="273" t="str">
        <f>IF($D8="","",IF($D8&lt;=100,VLOOKUP($D8,'1-2'!$D$4:$L$103,2),VLOOKUP($D8,'随時①-2'!$D$4:$L$23,2)))</f>
        <v>備品購入費</v>
      </c>
      <c r="F8" s="273" t="str">
        <f>IF($D8="","",IF($D8&lt;=100,VLOOKUP($D8,'1-2'!$D$4:$L$103,3),VLOOKUP($D8,'随時①-2'!$D$4:$L$23,3)))</f>
        <v>広報用ＰＣ</v>
      </c>
      <c r="G8" s="183">
        <f>IF($D8="","",IF($D8&lt;=100,VLOOKUP($D8,'1-2'!$D$4:$L$103,4),VLOOKUP($D8,'随時①-2'!$D$4:$L$23,4)))</f>
        <v>200000</v>
      </c>
      <c r="H8" s="274">
        <f>IF($D8="","",IF($D8&lt;=100,VLOOKUP($D8,'1-2'!$D$4:$L$103,5),VLOOKUP($D8,'随時①-2'!$D$4:$L$23,5)))</f>
        <v>1</v>
      </c>
      <c r="I8" s="274">
        <f>IF($D8="","",IF($D8&lt;=100,VLOOKUP($D8,'1-2'!$D$4:$L$103,6),VLOOKUP($D8,'随時①-2'!$D$4:$L$23,6)))</f>
        <v>1</v>
      </c>
      <c r="J8" s="183">
        <f>IF($D8="","",IF($D8&lt;=100,VLOOKUP($D8,'1-2'!$D$4:$L$103,7),VLOOKUP($D8,'随時①-2'!$D$4:$L$23,7)))</f>
        <v>200000</v>
      </c>
      <c r="K8" s="372">
        <f>IF($D8="","",IF($D8&lt;=100,VLOOKUP($D8,'1-2'!$D$4:$L$103,8),VLOOKUP($D8,'随時①-2'!$D$4:$L$23,8)))</f>
        <v>0</v>
      </c>
      <c r="L8" s="373" t="str">
        <f>IF($D8="","",IF($D8&lt;=100,VLOOKUP($D8,'1-2'!$D$4:$L$103,9),VLOOKUP($D8,'随時①-2'!$D$4:$L$23,9)))</f>
        <v>5月26日　なるべく早く</v>
      </c>
      <c r="M8" s="5" t="str">
        <f t="shared" si="0"/>
        <v/>
      </c>
    </row>
    <row r="9" spans="1:13" x14ac:dyDescent="0.2">
      <c r="A9" s="88"/>
      <c r="B9" s="65"/>
      <c r="C9" s="65"/>
      <c r="D9" s="374">
        <v>9</v>
      </c>
      <c r="E9" s="273" t="str">
        <f>IF($D9="","",IF($D9&lt;=100,VLOOKUP($D9,'1-2'!$D$4:$L$103,2),VLOOKUP($D9,'随時①-2'!$D$4:$L$23,2)))</f>
        <v>消耗需用費</v>
      </c>
      <c r="F9" s="273" t="str">
        <f>IF($D9="","",IF($D9&lt;=100,VLOOKUP($D9,'1-2'!$D$4:$L$103,3),VLOOKUP($D9,'随時①-2'!$D$4:$L$23,3)))</f>
        <v>リーフレット作成費用</v>
      </c>
      <c r="G9" s="183">
        <f>IF($D9="","",IF($D9&lt;=100,VLOOKUP($D9,'1-2'!$D$4:$L$103,4),VLOOKUP($D9,'随時①-2'!$D$4:$L$23,4)))</f>
        <v>8</v>
      </c>
      <c r="H9" s="274">
        <f>IF($D9="","",IF($D9&lt;=100,VLOOKUP($D9,'1-2'!$D$4:$L$103,5),VLOOKUP($D9,'随時①-2'!$D$4:$L$23,5)))</f>
        <v>10000</v>
      </c>
      <c r="I9" s="274">
        <f>IF($D9="","",IF($D9&lt;=100,VLOOKUP($D9,'1-2'!$D$4:$L$103,6),VLOOKUP($D9,'随時①-2'!$D$4:$L$23,6)))</f>
        <v>1</v>
      </c>
      <c r="J9" s="183">
        <f>IF($D9="","",IF($D9&lt;=100,VLOOKUP($D9,'1-2'!$D$4:$L$103,7),VLOOKUP($D9,'随時①-2'!$D$4:$L$23,7)))</f>
        <v>80000</v>
      </c>
      <c r="K9" s="372">
        <f>IF($D9="","",IF($D9&lt;=100,VLOOKUP($D9,'1-2'!$D$4:$L$103,8),VLOOKUP($D9,'随時①-2'!$D$4:$L$23,8)))</f>
        <v>0</v>
      </c>
      <c r="L9" s="373">
        <f>IF($D9="","",IF($D9&lt;=100,VLOOKUP($D9,'1-2'!$D$4:$L$103,9),VLOOKUP($D9,'随時①-2'!$D$4:$L$23,9)))</f>
        <v>0</v>
      </c>
      <c r="M9" s="5" t="str">
        <f t="shared" si="0"/>
        <v/>
      </c>
    </row>
    <row r="10" spans="1:13" x14ac:dyDescent="0.2">
      <c r="A10" s="88"/>
      <c r="B10" s="65"/>
      <c r="C10" s="65"/>
      <c r="D10" s="374"/>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2">
      <c r="A11" s="88"/>
      <c r="B11" s="65"/>
      <c r="C11" s="65"/>
      <c r="D11" s="371"/>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2">
      <c r="A12" s="88"/>
      <c r="B12" s="65"/>
      <c r="C12" s="65"/>
      <c r="D12" s="374"/>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2">
      <c r="A13" s="88"/>
      <c r="B13" s="65"/>
      <c r="C13" s="65"/>
      <c r="D13" s="374"/>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2">
      <c r="A14" s="88"/>
      <c r="B14" s="65"/>
      <c r="C14" s="65"/>
      <c r="D14" s="374"/>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2">
      <c r="A15" s="88"/>
      <c r="B15" s="65"/>
      <c r="C15" s="65"/>
      <c r="D15" s="374"/>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2">
      <c r="A16" s="88"/>
      <c r="B16" s="65"/>
      <c r="C16" s="65"/>
      <c r="D16" s="374"/>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2">
      <c r="A17" s="88"/>
      <c r="B17" s="65"/>
      <c r="C17" s="65"/>
      <c r="D17" s="374"/>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3.5" thickBot="1" x14ac:dyDescent="0.25">
      <c r="A18" s="88"/>
      <c r="B18" s="65"/>
      <c r="C18" s="65"/>
      <c r="D18" s="375"/>
      <c r="E18" s="295" t="str">
        <f>IF($D18="","",IF($D18&lt;=100,VLOOKUP($D18,'1-2'!$D$4:$L$103,2),VLOOKUP($D18,'随時①-2'!$D$4:$L$23,2)))</f>
        <v/>
      </c>
      <c r="F18" s="295"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5">
      <c r="A19" s="89"/>
      <c r="B19" s="89"/>
      <c r="C19" s="89"/>
      <c r="D19" s="45"/>
      <c r="E19" s="27" t="s">
        <v>226</v>
      </c>
      <c r="F19" s="90"/>
      <c r="G19" s="90"/>
      <c r="H19" s="90"/>
      <c r="I19" s="90"/>
      <c r="J19" s="90"/>
      <c r="K19" s="90"/>
      <c r="L19" s="83"/>
    </row>
    <row r="20" spans="1:13" ht="24" customHeight="1" x14ac:dyDescent="0.2">
      <c r="A20" s="386" t="s">
        <v>116</v>
      </c>
      <c r="B20" s="369" t="s">
        <v>117</v>
      </c>
      <c r="C20" s="91" t="s">
        <v>119</v>
      </c>
      <c r="D20" s="91" t="s">
        <v>121</v>
      </c>
      <c r="E20" s="93" t="s">
        <v>0</v>
      </c>
      <c r="F20" s="93" t="s">
        <v>148</v>
      </c>
      <c r="G20" s="93" t="s">
        <v>84</v>
      </c>
      <c r="H20" s="425" t="s">
        <v>192</v>
      </c>
      <c r="I20" s="93" t="s">
        <v>85</v>
      </c>
      <c r="J20" s="93" t="s">
        <v>86</v>
      </c>
      <c r="K20" s="185" t="s">
        <v>94</v>
      </c>
      <c r="L20" s="370" t="s">
        <v>91</v>
      </c>
    </row>
    <row r="21" spans="1:13" x14ac:dyDescent="0.2">
      <c r="A21" s="310">
        <v>1</v>
      </c>
      <c r="B21" s="199" t="s">
        <v>282</v>
      </c>
      <c r="C21" s="220" t="s">
        <v>283</v>
      </c>
      <c r="D21" s="362">
        <v>201</v>
      </c>
      <c r="E21" s="233" t="s">
        <v>102</v>
      </c>
      <c r="F21" s="233" t="s">
        <v>305</v>
      </c>
      <c r="G21" s="234">
        <v>98363</v>
      </c>
      <c r="H21" s="235">
        <v>1</v>
      </c>
      <c r="I21" s="235">
        <v>1</v>
      </c>
      <c r="J21" s="363">
        <f>G21*H21*I21</f>
        <v>98363</v>
      </c>
      <c r="K21" s="236"/>
      <c r="L21" s="237"/>
      <c r="M21" s="5" t="str">
        <f t="shared" ref="M21:M35" si="1">IF(K21="◎",J21,"")</f>
        <v/>
      </c>
    </row>
    <row r="22" spans="1:13" x14ac:dyDescent="0.2">
      <c r="A22" s="209">
        <v>1</v>
      </c>
      <c r="B22" s="210" t="s">
        <v>306</v>
      </c>
      <c r="C22" s="211" t="s">
        <v>283</v>
      </c>
      <c r="D22" s="364">
        <v>202</v>
      </c>
      <c r="E22" s="233" t="s">
        <v>81</v>
      </c>
      <c r="F22" s="214" t="s">
        <v>274</v>
      </c>
      <c r="G22" s="215">
        <v>45100</v>
      </c>
      <c r="H22" s="216">
        <v>1</v>
      </c>
      <c r="I22" s="216">
        <v>1</v>
      </c>
      <c r="J22" s="217">
        <f>G22*H22*I22</f>
        <v>45100</v>
      </c>
      <c r="K22" s="218"/>
      <c r="L22" s="219"/>
      <c r="M22" s="5" t="str">
        <f t="shared" si="1"/>
        <v/>
      </c>
    </row>
    <row r="23" spans="1:13" x14ac:dyDescent="0.2">
      <c r="A23" s="209">
        <v>3</v>
      </c>
      <c r="B23" s="210" t="s">
        <v>289</v>
      </c>
      <c r="C23" s="211" t="s">
        <v>291</v>
      </c>
      <c r="D23" s="364">
        <v>203</v>
      </c>
      <c r="E23" s="233" t="s">
        <v>102</v>
      </c>
      <c r="F23" s="214" t="s">
        <v>276</v>
      </c>
      <c r="G23" s="215">
        <v>1000</v>
      </c>
      <c r="H23" s="216">
        <v>1</v>
      </c>
      <c r="I23" s="216">
        <v>1</v>
      </c>
      <c r="J23" s="217">
        <f t="shared" ref="J23:J35" si="2">G23*H23*I23</f>
        <v>1000</v>
      </c>
      <c r="K23" s="218"/>
      <c r="L23" s="219"/>
      <c r="M23" s="5" t="str">
        <f t="shared" si="1"/>
        <v/>
      </c>
    </row>
    <row r="24" spans="1:13" x14ac:dyDescent="0.2">
      <c r="A24" s="209">
        <v>4</v>
      </c>
      <c r="B24" s="210" t="s">
        <v>295</v>
      </c>
      <c r="C24" s="211" t="s">
        <v>294</v>
      </c>
      <c r="D24" s="364">
        <v>204</v>
      </c>
      <c r="E24" s="233" t="s">
        <v>83</v>
      </c>
      <c r="F24" s="214" t="s">
        <v>281</v>
      </c>
      <c r="G24" s="215">
        <v>186637</v>
      </c>
      <c r="H24" s="216">
        <v>1</v>
      </c>
      <c r="I24" s="216">
        <v>1</v>
      </c>
      <c r="J24" s="217">
        <f t="shared" si="2"/>
        <v>186637</v>
      </c>
      <c r="K24" s="218"/>
      <c r="L24" s="219"/>
      <c r="M24" s="5" t="str">
        <f t="shared" si="1"/>
        <v/>
      </c>
    </row>
    <row r="25" spans="1:13" x14ac:dyDescent="0.2">
      <c r="A25" s="209">
        <v>4</v>
      </c>
      <c r="B25" s="210" t="s">
        <v>292</v>
      </c>
      <c r="C25" s="211" t="s">
        <v>294</v>
      </c>
      <c r="D25" s="364">
        <v>205</v>
      </c>
      <c r="E25" s="233" t="s">
        <v>102</v>
      </c>
      <c r="F25" s="214" t="s">
        <v>277</v>
      </c>
      <c r="G25" s="215">
        <v>53900</v>
      </c>
      <c r="H25" s="216">
        <v>1</v>
      </c>
      <c r="I25" s="216">
        <v>1</v>
      </c>
      <c r="J25" s="217">
        <f t="shared" si="2"/>
        <v>53900</v>
      </c>
      <c r="K25" s="218"/>
      <c r="L25" s="219"/>
      <c r="M25" s="5" t="str">
        <f t="shared" si="1"/>
        <v/>
      </c>
    </row>
    <row r="26" spans="1:13" x14ac:dyDescent="0.2">
      <c r="A26" s="209"/>
      <c r="B26" s="210"/>
      <c r="C26" s="211"/>
      <c r="D26" s="364">
        <v>206</v>
      </c>
      <c r="E26" s="233"/>
      <c r="F26" s="214"/>
      <c r="G26" s="215"/>
      <c r="H26" s="216"/>
      <c r="I26" s="216"/>
      <c r="J26" s="217">
        <f t="shared" si="2"/>
        <v>0</v>
      </c>
      <c r="K26" s="218"/>
      <c r="L26" s="219"/>
      <c r="M26" s="5" t="str">
        <f t="shared" si="1"/>
        <v/>
      </c>
    </row>
    <row r="27" spans="1:13" x14ac:dyDescent="0.2">
      <c r="A27" s="209"/>
      <c r="B27" s="210"/>
      <c r="C27" s="211"/>
      <c r="D27" s="364">
        <v>207</v>
      </c>
      <c r="E27" s="233"/>
      <c r="F27" s="214"/>
      <c r="G27" s="215"/>
      <c r="H27" s="216"/>
      <c r="I27" s="216"/>
      <c r="J27" s="217">
        <f t="shared" si="2"/>
        <v>0</v>
      </c>
      <c r="K27" s="218"/>
      <c r="L27" s="219"/>
      <c r="M27" s="5" t="str">
        <f t="shared" si="1"/>
        <v/>
      </c>
    </row>
    <row r="28" spans="1:13" x14ac:dyDescent="0.2">
      <c r="A28" s="209"/>
      <c r="B28" s="210"/>
      <c r="C28" s="211"/>
      <c r="D28" s="364">
        <v>208</v>
      </c>
      <c r="E28" s="233"/>
      <c r="F28" s="214"/>
      <c r="G28" s="215"/>
      <c r="H28" s="216"/>
      <c r="I28" s="216"/>
      <c r="J28" s="217">
        <f t="shared" si="2"/>
        <v>0</v>
      </c>
      <c r="K28" s="218"/>
      <c r="L28" s="219"/>
      <c r="M28" s="5" t="str">
        <f t="shared" si="1"/>
        <v/>
      </c>
    </row>
    <row r="29" spans="1:13" x14ac:dyDescent="0.2">
      <c r="A29" s="209"/>
      <c r="B29" s="210"/>
      <c r="C29" s="211"/>
      <c r="D29" s="364">
        <v>209</v>
      </c>
      <c r="E29" s="233"/>
      <c r="F29" s="214"/>
      <c r="G29" s="215"/>
      <c r="H29" s="216"/>
      <c r="I29" s="216"/>
      <c r="J29" s="217">
        <f t="shared" si="2"/>
        <v>0</v>
      </c>
      <c r="K29" s="218"/>
      <c r="L29" s="219"/>
      <c r="M29" s="5" t="str">
        <f t="shared" si="1"/>
        <v/>
      </c>
    </row>
    <row r="30" spans="1:13" x14ac:dyDescent="0.2">
      <c r="A30" s="209"/>
      <c r="B30" s="210"/>
      <c r="C30" s="211"/>
      <c r="D30" s="364">
        <v>210</v>
      </c>
      <c r="E30" s="233"/>
      <c r="F30" s="214"/>
      <c r="G30" s="215"/>
      <c r="H30" s="216"/>
      <c r="I30" s="216"/>
      <c r="J30" s="217">
        <f t="shared" si="2"/>
        <v>0</v>
      </c>
      <c r="K30" s="218"/>
      <c r="L30" s="219"/>
      <c r="M30" s="5" t="str">
        <f t="shared" si="1"/>
        <v/>
      </c>
    </row>
    <row r="31" spans="1:13" x14ac:dyDescent="0.2">
      <c r="A31" s="209"/>
      <c r="B31" s="210"/>
      <c r="C31" s="211"/>
      <c r="D31" s="364">
        <v>211</v>
      </c>
      <c r="E31" s="233"/>
      <c r="F31" s="214"/>
      <c r="G31" s="215"/>
      <c r="H31" s="216"/>
      <c r="I31" s="216"/>
      <c r="J31" s="217">
        <f t="shared" si="2"/>
        <v>0</v>
      </c>
      <c r="K31" s="218"/>
      <c r="L31" s="219"/>
      <c r="M31" s="5" t="str">
        <f t="shared" si="1"/>
        <v/>
      </c>
    </row>
    <row r="32" spans="1:13" x14ac:dyDescent="0.2">
      <c r="A32" s="209"/>
      <c r="B32" s="210"/>
      <c r="C32" s="211"/>
      <c r="D32" s="364">
        <v>212</v>
      </c>
      <c r="E32" s="233"/>
      <c r="F32" s="214"/>
      <c r="G32" s="215"/>
      <c r="H32" s="216"/>
      <c r="I32" s="216"/>
      <c r="J32" s="217">
        <f t="shared" si="2"/>
        <v>0</v>
      </c>
      <c r="K32" s="218"/>
      <c r="L32" s="219"/>
      <c r="M32" s="5" t="str">
        <f t="shared" si="1"/>
        <v/>
      </c>
    </row>
    <row r="33" spans="1:13" x14ac:dyDescent="0.2">
      <c r="A33" s="209"/>
      <c r="B33" s="210"/>
      <c r="C33" s="211"/>
      <c r="D33" s="364">
        <v>213</v>
      </c>
      <c r="E33" s="233"/>
      <c r="F33" s="214"/>
      <c r="G33" s="215"/>
      <c r="H33" s="216"/>
      <c r="I33" s="216"/>
      <c r="J33" s="217">
        <f t="shared" si="2"/>
        <v>0</v>
      </c>
      <c r="K33" s="218"/>
      <c r="L33" s="219"/>
      <c r="M33" s="5" t="str">
        <f t="shared" si="1"/>
        <v/>
      </c>
    </row>
    <row r="34" spans="1:13" x14ac:dyDescent="0.2">
      <c r="A34" s="209"/>
      <c r="B34" s="210"/>
      <c r="C34" s="211"/>
      <c r="D34" s="364">
        <v>214</v>
      </c>
      <c r="E34" s="233"/>
      <c r="F34" s="214"/>
      <c r="G34" s="215"/>
      <c r="H34" s="216"/>
      <c r="I34" s="216"/>
      <c r="J34" s="217">
        <f t="shared" si="2"/>
        <v>0</v>
      </c>
      <c r="K34" s="218"/>
      <c r="L34" s="219"/>
      <c r="M34" s="5" t="str">
        <f t="shared" si="1"/>
        <v/>
      </c>
    </row>
    <row r="35" spans="1:13" ht="13.5" thickBot="1" x14ac:dyDescent="0.25">
      <c r="A35" s="358"/>
      <c r="B35" s="365"/>
      <c r="C35" s="366"/>
      <c r="D35" s="367">
        <v>215</v>
      </c>
      <c r="E35" s="246"/>
      <c r="F35" s="246"/>
      <c r="G35" s="247"/>
      <c r="H35" s="248"/>
      <c r="I35" s="248"/>
      <c r="J35" s="249">
        <f t="shared" si="2"/>
        <v>0</v>
      </c>
      <c r="K35" s="368"/>
      <c r="L35" s="251"/>
      <c r="M35" s="5" t="str">
        <f t="shared" si="1"/>
        <v/>
      </c>
    </row>
    <row r="36" spans="1:13" ht="24" customHeight="1" thickBot="1" x14ac:dyDescent="0.25">
      <c r="A36" s="51"/>
      <c r="B36" s="51"/>
      <c r="C36" s="51"/>
      <c r="D36" s="51"/>
      <c r="E36" s="27" t="s">
        <v>194</v>
      </c>
      <c r="F36" s="704"/>
      <c r="G36" s="704"/>
    </row>
    <row r="37" spans="1:13" ht="24" customHeight="1" thickBot="1" x14ac:dyDescent="0.25">
      <c r="A37" s="51"/>
      <c r="B37" s="51"/>
      <c r="C37" s="51"/>
      <c r="D37" s="51"/>
      <c r="E37" s="197" t="s">
        <v>88</v>
      </c>
      <c r="F37" s="187" t="s">
        <v>233</v>
      </c>
      <c r="G37" s="147" t="s">
        <v>11</v>
      </c>
      <c r="H37" s="705" t="s">
        <v>211</v>
      </c>
      <c r="I37" s="706"/>
      <c r="J37" s="187" t="s">
        <v>92</v>
      </c>
      <c r="K37" s="598" t="s">
        <v>234</v>
      </c>
      <c r="L37" s="599"/>
    </row>
    <row r="38" spans="1:13" ht="13.5" thickTop="1" x14ac:dyDescent="0.2">
      <c r="A38" s="51"/>
      <c r="B38" s="51"/>
      <c r="C38" s="51"/>
      <c r="D38" s="51"/>
      <c r="E38" s="254" t="s">
        <v>78</v>
      </c>
      <c r="F38" s="297">
        <f>'1-1'!B21</f>
        <v>50000</v>
      </c>
      <c r="G38" s="299">
        <f t="shared" ref="G38:G46" si="3">-SUMIF($E$4:$E$18,$E38,$J$4:$J$18)+SUMIF($E$21:$E$35,$E38,$J$21:$J$35)</f>
        <v>-50000</v>
      </c>
      <c r="H38" s="624">
        <f>-SUMIF($E$4:$E$18,$E38,$M$4:$M$18)+SUMIF($E$21:$E$35,$E38,$M$21:$M$35)</f>
        <v>0</v>
      </c>
      <c r="I38" s="624"/>
      <c r="J38" s="298">
        <f t="shared" ref="J38:J46" si="4">G38-H38</f>
        <v>-50000</v>
      </c>
      <c r="K38" s="624">
        <f t="shared" ref="K38:K46" si="5">F38+G38</f>
        <v>0</v>
      </c>
      <c r="L38" s="625"/>
    </row>
    <row r="39" spans="1:13" x14ac:dyDescent="0.2">
      <c r="A39" s="51"/>
      <c r="B39" s="51"/>
      <c r="C39" s="51"/>
      <c r="D39" s="51"/>
      <c r="E39" s="255" t="s">
        <v>79</v>
      </c>
      <c r="F39" s="301">
        <f>'1-1'!C21</f>
        <v>310000</v>
      </c>
      <c r="G39" s="299">
        <f t="shared" si="3"/>
        <v>0</v>
      </c>
      <c r="H39" s="593">
        <f t="shared" ref="H39:H47" si="6">-SUMIF($E$4:$E$18,$E39,$M$4:$M$18)+SUMIF($E$21:$E$35,$E39,$M$21:$M$35)</f>
        <v>0</v>
      </c>
      <c r="I39" s="593"/>
      <c r="J39" s="301">
        <f t="shared" si="4"/>
        <v>0</v>
      </c>
      <c r="K39" s="593">
        <f t="shared" si="5"/>
        <v>310000</v>
      </c>
      <c r="L39" s="594"/>
    </row>
    <row r="40" spans="1:13" x14ac:dyDescent="0.2">
      <c r="A40" s="51"/>
      <c r="B40" s="51"/>
      <c r="C40" s="51"/>
      <c r="D40" s="51"/>
      <c r="E40" s="255" t="s">
        <v>102</v>
      </c>
      <c r="F40" s="301">
        <f>'1-1'!D21</f>
        <v>377720</v>
      </c>
      <c r="G40" s="299">
        <f t="shared" si="3"/>
        <v>64263</v>
      </c>
      <c r="H40" s="593">
        <f t="shared" si="6"/>
        <v>0</v>
      </c>
      <c r="I40" s="593"/>
      <c r="J40" s="301">
        <f t="shared" si="4"/>
        <v>64263</v>
      </c>
      <c r="K40" s="593">
        <f t="shared" si="5"/>
        <v>441983</v>
      </c>
      <c r="L40" s="594"/>
    </row>
    <row r="41" spans="1:13" x14ac:dyDescent="0.2">
      <c r="A41" s="51"/>
      <c r="B41" s="51"/>
      <c r="C41" s="51"/>
      <c r="D41" s="51"/>
      <c r="E41" s="255" t="s">
        <v>103</v>
      </c>
      <c r="F41" s="301">
        <f>'1-1'!E21</f>
        <v>0</v>
      </c>
      <c r="G41" s="299">
        <f t="shared" si="3"/>
        <v>0</v>
      </c>
      <c r="H41" s="593">
        <f t="shared" si="6"/>
        <v>0</v>
      </c>
      <c r="I41" s="593"/>
      <c r="J41" s="301">
        <f t="shared" si="4"/>
        <v>0</v>
      </c>
      <c r="K41" s="593">
        <f t="shared" si="5"/>
        <v>0</v>
      </c>
      <c r="L41" s="594"/>
    </row>
    <row r="42" spans="1:13" x14ac:dyDescent="0.2">
      <c r="A42" s="51"/>
      <c r="B42" s="51"/>
      <c r="C42" s="51"/>
      <c r="D42" s="51"/>
      <c r="E42" s="255" t="s">
        <v>80</v>
      </c>
      <c r="F42" s="301">
        <f>'1-1'!F21</f>
        <v>0</v>
      </c>
      <c r="G42" s="299">
        <f t="shared" si="3"/>
        <v>0</v>
      </c>
      <c r="H42" s="593">
        <f t="shared" si="6"/>
        <v>0</v>
      </c>
      <c r="I42" s="593"/>
      <c r="J42" s="301">
        <f t="shared" si="4"/>
        <v>0</v>
      </c>
      <c r="K42" s="593">
        <f t="shared" si="5"/>
        <v>0</v>
      </c>
      <c r="L42" s="594"/>
    </row>
    <row r="43" spans="1:13" x14ac:dyDescent="0.2">
      <c r="A43" s="51"/>
      <c r="B43" s="51"/>
      <c r="C43" s="51"/>
      <c r="D43" s="51"/>
      <c r="E43" s="255" t="s">
        <v>81</v>
      </c>
      <c r="F43" s="301">
        <f>'1-1'!G21</f>
        <v>46000</v>
      </c>
      <c r="G43" s="299">
        <f t="shared" si="3"/>
        <v>-900</v>
      </c>
      <c r="H43" s="593">
        <f t="shared" si="6"/>
        <v>0</v>
      </c>
      <c r="I43" s="593"/>
      <c r="J43" s="301">
        <f t="shared" si="4"/>
        <v>-900</v>
      </c>
      <c r="K43" s="593">
        <f t="shared" si="5"/>
        <v>45100</v>
      </c>
      <c r="L43" s="594"/>
    </row>
    <row r="44" spans="1:13" x14ac:dyDescent="0.2">
      <c r="A44" s="51"/>
      <c r="B44" s="51"/>
      <c r="C44" s="51"/>
      <c r="D44" s="51"/>
      <c r="E44" s="255" t="s">
        <v>82</v>
      </c>
      <c r="F44" s="301">
        <f>'1-1'!H21</f>
        <v>0</v>
      </c>
      <c r="G44" s="299">
        <f t="shared" si="3"/>
        <v>0</v>
      </c>
      <c r="H44" s="593">
        <f t="shared" si="6"/>
        <v>0</v>
      </c>
      <c r="I44" s="593"/>
      <c r="J44" s="301">
        <f t="shared" si="4"/>
        <v>0</v>
      </c>
      <c r="K44" s="593">
        <f t="shared" si="5"/>
        <v>0</v>
      </c>
      <c r="L44" s="594"/>
    </row>
    <row r="45" spans="1:13" x14ac:dyDescent="0.2">
      <c r="A45" s="51"/>
      <c r="B45" s="51"/>
      <c r="C45" s="51"/>
      <c r="D45" s="51"/>
      <c r="E45" s="255" t="s">
        <v>83</v>
      </c>
      <c r="F45" s="301">
        <f>'1-1'!I21</f>
        <v>200000</v>
      </c>
      <c r="G45" s="299">
        <f t="shared" si="3"/>
        <v>-13363</v>
      </c>
      <c r="H45" s="593">
        <f t="shared" si="6"/>
        <v>0</v>
      </c>
      <c r="I45" s="593"/>
      <c r="J45" s="301">
        <f t="shared" si="4"/>
        <v>-13363</v>
      </c>
      <c r="K45" s="593">
        <f t="shared" si="5"/>
        <v>186637</v>
      </c>
      <c r="L45" s="594"/>
    </row>
    <row r="46" spans="1:13" x14ac:dyDescent="0.2">
      <c r="A46" s="51"/>
      <c r="B46" s="51"/>
      <c r="C46" s="51"/>
      <c r="D46" s="51"/>
      <c r="E46" s="255" t="s">
        <v>113</v>
      </c>
      <c r="F46" s="301">
        <f>'1-1'!J21</f>
        <v>66280</v>
      </c>
      <c r="G46" s="476">
        <f t="shared" si="3"/>
        <v>0</v>
      </c>
      <c r="H46" s="593">
        <f t="shared" si="6"/>
        <v>0</v>
      </c>
      <c r="I46" s="593"/>
      <c r="J46" s="301">
        <f t="shared" si="4"/>
        <v>0</v>
      </c>
      <c r="K46" s="593">
        <f t="shared" si="5"/>
        <v>66280</v>
      </c>
      <c r="L46" s="594"/>
    </row>
    <row r="47" spans="1:13" ht="13.5" thickBot="1" x14ac:dyDescent="0.25">
      <c r="A47" s="51"/>
      <c r="B47" s="51"/>
      <c r="C47" s="51"/>
      <c r="D47" s="51"/>
      <c r="E47" s="458" t="s">
        <v>244</v>
      </c>
      <c r="F47" s="302">
        <f>'1-1'!K21</f>
        <v>0</v>
      </c>
      <c r="G47" s="477">
        <f>-SUMIF($E$4:$E$18,$E47,$J$4:$J$18)+SUMIF($E$21:$E$35,$E47,$J$21:$J$35)</f>
        <v>0</v>
      </c>
      <c r="H47" s="584">
        <f t="shared" si="6"/>
        <v>0</v>
      </c>
      <c r="I47" s="584"/>
      <c r="J47" s="302">
        <f>G47-H47</f>
        <v>0</v>
      </c>
      <c r="K47" s="584">
        <f>F47+G47</f>
        <v>0</v>
      </c>
      <c r="L47" s="585"/>
    </row>
    <row r="48" spans="1:13" ht="14" thickTop="1" thickBot="1" x14ac:dyDescent="0.25">
      <c r="A48" s="51"/>
      <c r="B48" s="51"/>
      <c r="C48" s="51"/>
      <c r="D48" s="51"/>
      <c r="E48" s="361" t="s">
        <v>10</v>
      </c>
      <c r="F48" s="304">
        <f>SUM(F38:F47)</f>
        <v>1050000</v>
      </c>
      <c r="G48" s="305">
        <f>SUM(G38:G47)</f>
        <v>0</v>
      </c>
      <c r="H48" s="701">
        <f>SUM(H38:I47)</f>
        <v>0</v>
      </c>
      <c r="I48" s="702"/>
      <c r="J48" s="306">
        <f>SUM(J38:J47)</f>
        <v>0</v>
      </c>
      <c r="K48" s="701">
        <f>SUM(K38:L47)</f>
        <v>1050000</v>
      </c>
      <c r="L48" s="703"/>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B24" sqref="B24:L2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198</v>
      </c>
      <c r="H1" s="546" t="str">
        <f>'1-1'!H1:K1</f>
        <v>（学校番号：1003）</v>
      </c>
      <c r="I1" s="546"/>
      <c r="J1" s="546"/>
      <c r="K1" s="546"/>
      <c r="L1" s="546"/>
    </row>
    <row r="2" spans="1:12" s="1" customFormat="1" ht="18" customHeight="1" x14ac:dyDescent="0.2">
      <c r="H2" s="546" t="str">
        <f>'1-1'!H2:K2</f>
        <v>（財務会計コード番号：10487）</v>
      </c>
      <c r="I2" s="546"/>
      <c r="J2" s="546"/>
      <c r="K2" s="546"/>
      <c r="L2" s="546"/>
    </row>
    <row r="3" spans="1:12" s="1" customFormat="1" ht="18" customHeight="1" x14ac:dyDescent="0.2">
      <c r="L3" s="2"/>
    </row>
    <row r="4" spans="1:12" s="1" customFormat="1" ht="18" customHeight="1" x14ac:dyDescent="0.2">
      <c r="H4" s="561" t="s">
        <v>315</v>
      </c>
      <c r="I4" s="561"/>
      <c r="J4" s="561"/>
      <c r="K4" s="561"/>
      <c r="L4" s="561"/>
    </row>
    <row r="5" spans="1:12" s="1" customFormat="1" ht="18" customHeight="1" x14ac:dyDescent="0.2">
      <c r="H5" s="707" t="s">
        <v>314</v>
      </c>
      <c r="I5" s="561"/>
      <c r="J5" s="561"/>
      <c r="K5" s="561"/>
      <c r="L5" s="561"/>
    </row>
    <row r="6" spans="1:12" s="1" customFormat="1" ht="18" customHeight="1" x14ac:dyDescent="0.2">
      <c r="A6" s="3" t="s">
        <v>2</v>
      </c>
      <c r="H6" s="4"/>
      <c r="L6" s="11"/>
    </row>
    <row r="7" spans="1:12" s="1" customFormat="1" ht="18" customHeight="1" x14ac:dyDescent="0.2">
      <c r="A7" s="4"/>
      <c r="H7" s="561" t="str">
        <f>'1-1'!H7:K7</f>
        <v>府立芦間高等学校　</v>
      </c>
      <c r="I7" s="561"/>
      <c r="J7" s="561"/>
      <c r="K7" s="561"/>
      <c r="L7" s="561"/>
    </row>
    <row r="8" spans="1:12" s="1" customFormat="1" ht="18" customHeight="1" x14ac:dyDescent="0.2">
      <c r="A8" s="4"/>
      <c r="H8" s="561" t="str">
        <f>'1-1'!H8:K8</f>
        <v>　　　校長　亀元　政志　</v>
      </c>
      <c r="I8" s="561"/>
      <c r="J8" s="561"/>
      <c r="K8" s="561"/>
      <c r="L8" s="561"/>
    </row>
    <row r="9" spans="1:12" s="1" customFormat="1" ht="42" customHeight="1" x14ac:dyDescent="0.2">
      <c r="A9" s="4"/>
      <c r="H9" s="2"/>
      <c r="L9" s="44"/>
    </row>
    <row r="10" spans="1:12" ht="24" customHeight="1" x14ac:dyDescent="0.2">
      <c r="A10" s="548" t="s">
        <v>264</v>
      </c>
      <c r="B10" s="548"/>
      <c r="C10" s="548"/>
      <c r="D10" s="548"/>
      <c r="E10" s="548"/>
      <c r="F10" s="548"/>
      <c r="G10" s="548"/>
      <c r="H10" s="548"/>
      <c r="I10" s="548"/>
      <c r="J10" s="548"/>
      <c r="K10" s="548"/>
      <c r="L10" s="548"/>
    </row>
    <row r="11" spans="1:12" ht="24" customHeight="1" x14ac:dyDescent="0.2">
      <c r="A11" s="549"/>
      <c r="B11" s="549"/>
      <c r="C11" s="549"/>
      <c r="D11" s="549"/>
      <c r="E11" s="549"/>
      <c r="F11" s="549"/>
      <c r="G11" s="549"/>
      <c r="H11" s="549"/>
      <c r="I11" s="549"/>
      <c r="J11" s="549"/>
      <c r="K11" s="549"/>
      <c r="L11" s="549"/>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52" t="s">
        <v>227</v>
      </c>
      <c r="B14" s="653"/>
      <c r="C14" s="654"/>
      <c r="D14" s="553">
        <f>L23</f>
        <v>1078896</v>
      </c>
      <c r="E14" s="554"/>
      <c r="F14" s="555"/>
      <c r="G14" s="582"/>
      <c r="H14" s="583"/>
      <c r="I14" s="583"/>
      <c r="J14" s="583"/>
      <c r="K14" s="449"/>
      <c r="L14" s="94">
        <f>'1-1'!K14</f>
        <v>0</v>
      </c>
    </row>
    <row r="15" spans="1:12" ht="39" customHeight="1" thickBot="1" x14ac:dyDescent="0.25">
      <c r="A15" s="19"/>
      <c r="B15" s="18" t="s">
        <v>4</v>
      </c>
      <c r="C15" s="17" t="s">
        <v>5</v>
      </c>
      <c r="D15" s="16" t="s">
        <v>101</v>
      </c>
      <c r="E15" s="16" t="s">
        <v>100</v>
      </c>
      <c r="F15" s="17" t="s">
        <v>6</v>
      </c>
      <c r="G15" s="17" t="s">
        <v>7</v>
      </c>
      <c r="H15" s="403" t="s">
        <v>195</v>
      </c>
      <c r="I15" s="16" t="s">
        <v>8</v>
      </c>
      <c r="J15" s="455" t="s">
        <v>199</v>
      </c>
      <c r="K15" s="450" t="s">
        <v>246</v>
      </c>
      <c r="L15" s="22" t="s">
        <v>10</v>
      </c>
    </row>
    <row r="16" spans="1:12" ht="39" customHeight="1" thickTop="1" x14ac:dyDescent="0.2">
      <c r="A16" s="20" t="s">
        <v>221</v>
      </c>
      <c r="B16" s="393">
        <f>'2-1'!B23</f>
        <v>0</v>
      </c>
      <c r="C16" s="393">
        <f>'2-1'!C23</f>
        <v>0</v>
      </c>
      <c r="D16" s="393">
        <f>'2-1'!D23</f>
        <v>0</v>
      </c>
      <c r="E16" s="393">
        <f>'2-1'!E23</f>
        <v>0</v>
      </c>
      <c r="F16" s="393">
        <f>'2-1'!F23</f>
        <v>0</v>
      </c>
      <c r="G16" s="393">
        <f>'2-1'!G23</f>
        <v>0</v>
      </c>
      <c r="H16" s="393">
        <f>'2-1'!H23</f>
        <v>0</v>
      </c>
      <c r="I16" s="393">
        <f>'2-1'!I23</f>
        <v>0</v>
      </c>
      <c r="J16" s="278">
        <f>'2-1'!J23</f>
        <v>0</v>
      </c>
      <c r="K16" s="474">
        <f>'2-1'!K23</f>
        <v>0</v>
      </c>
      <c r="L16" s="394">
        <f t="shared" ref="L16:L21" si="0">SUM(B16:K16)</f>
        <v>0</v>
      </c>
    </row>
    <row r="17" spans="1:12" ht="39" customHeight="1" x14ac:dyDescent="0.2">
      <c r="A17" s="20" t="s">
        <v>210</v>
      </c>
      <c r="B17" s="393">
        <f>'2-1'!B24</f>
        <v>0</v>
      </c>
      <c r="C17" s="393">
        <f>'2-1'!C24</f>
        <v>0</v>
      </c>
      <c r="D17" s="393">
        <f>'2-1'!D24</f>
        <v>0</v>
      </c>
      <c r="E17" s="393">
        <f>'2-1'!E24</f>
        <v>0</v>
      </c>
      <c r="F17" s="393">
        <f>'2-1'!F24</f>
        <v>0</v>
      </c>
      <c r="G17" s="393">
        <f>'2-1'!G24</f>
        <v>0</v>
      </c>
      <c r="H17" s="393">
        <f>'2-1'!H24</f>
        <v>0</v>
      </c>
      <c r="I17" s="393">
        <f>'2-1'!I24</f>
        <v>0</v>
      </c>
      <c r="J17" s="278">
        <f>'2-1'!J24</f>
        <v>0</v>
      </c>
      <c r="K17" s="474">
        <f>'2-1'!K24</f>
        <v>0</v>
      </c>
      <c r="L17" s="394">
        <f t="shared" si="0"/>
        <v>0</v>
      </c>
    </row>
    <row r="18" spans="1:12" ht="39" customHeight="1" x14ac:dyDescent="0.2">
      <c r="A18" s="33" t="s">
        <v>242</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2">
      <c r="A19" s="20" t="s">
        <v>11</v>
      </c>
      <c r="B19" s="393">
        <f>'随時③-2'!G38</f>
        <v>0</v>
      </c>
      <c r="C19" s="278">
        <f>'随時③-2'!G39</f>
        <v>0</v>
      </c>
      <c r="D19" s="278">
        <f>'随時③-2'!G40</f>
        <v>103680</v>
      </c>
      <c r="E19" s="278">
        <f>'随時③-2'!G41</f>
        <v>0</v>
      </c>
      <c r="F19" s="278">
        <f>'随時③-2'!G42</f>
        <v>0</v>
      </c>
      <c r="G19" s="278">
        <f>'随時③-2'!G43</f>
        <v>0</v>
      </c>
      <c r="H19" s="278">
        <f>'随時③-2'!G44</f>
        <v>0</v>
      </c>
      <c r="I19" s="278">
        <f>'随時③-2'!G45</f>
        <v>0</v>
      </c>
      <c r="J19" s="278">
        <f>'随時③-2'!G46</f>
        <v>0</v>
      </c>
      <c r="K19" s="474">
        <f>'随時③-2'!G47</f>
        <v>0</v>
      </c>
      <c r="L19" s="394">
        <f t="shared" si="0"/>
        <v>103680</v>
      </c>
    </row>
    <row r="20" spans="1:12" ht="39" customHeight="1" thickBot="1" x14ac:dyDescent="0.25">
      <c r="A20" s="41" t="s">
        <v>210</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5">
      <c r="A21" s="31" t="s">
        <v>93</v>
      </c>
      <c r="B21" s="398">
        <f>B19-B20</f>
        <v>0</v>
      </c>
      <c r="C21" s="398">
        <f t="shared" ref="C21:J21" si="2">C19-C20</f>
        <v>0</v>
      </c>
      <c r="D21" s="398">
        <f t="shared" si="2"/>
        <v>103680</v>
      </c>
      <c r="E21" s="398">
        <f t="shared" si="2"/>
        <v>0</v>
      </c>
      <c r="F21" s="398">
        <f t="shared" si="2"/>
        <v>0</v>
      </c>
      <c r="G21" s="398">
        <f t="shared" si="2"/>
        <v>0</v>
      </c>
      <c r="H21" s="398">
        <f t="shared" si="2"/>
        <v>0</v>
      </c>
      <c r="I21" s="398">
        <f t="shared" si="2"/>
        <v>0</v>
      </c>
      <c r="J21" s="399">
        <f t="shared" si="2"/>
        <v>0</v>
      </c>
      <c r="K21" s="454">
        <f>K19-K20</f>
        <v>0</v>
      </c>
      <c r="L21" s="400">
        <f t="shared" si="0"/>
        <v>103680</v>
      </c>
    </row>
    <row r="22" spans="1:12" ht="39" customHeight="1" x14ac:dyDescent="0.2">
      <c r="A22" s="29" t="s">
        <v>222</v>
      </c>
      <c r="B22" s="182">
        <f>B16+B19</f>
        <v>0</v>
      </c>
      <c r="C22" s="182">
        <f t="shared" ref="C22:I22" si="3">C16+C19</f>
        <v>0</v>
      </c>
      <c r="D22" s="182">
        <f t="shared" si="3"/>
        <v>103680</v>
      </c>
      <c r="E22" s="182">
        <f t="shared" si="3"/>
        <v>0</v>
      </c>
      <c r="F22" s="182">
        <f t="shared" si="3"/>
        <v>0</v>
      </c>
      <c r="G22" s="182">
        <f t="shared" si="3"/>
        <v>0</v>
      </c>
      <c r="H22" s="182">
        <f t="shared" si="3"/>
        <v>0</v>
      </c>
      <c r="I22" s="182">
        <f t="shared" si="3"/>
        <v>0</v>
      </c>
      <c r="J22" s="183">
        <f>J16+J19</f>
        <v>0</v>
      </c>
      <c r="K22" s="451">
        <f>K16+K19</f>
        <v>0</v>
      </c>
      <c r="L22" s="392">
        <f>SUM(B22:K22)</f>
        <v>103680</v>
      </c>
    </row>
    <row r="23" spans="1:12" ht="39" customHeight="1" thickBot="1" x14ac:dyDescent="0.25">
      <c r="A23" s="21" t="s">
        <v>243</v>
      </c>
      <c r="B23" s="179">
        <f>'2-1'!B19+'随時③-1'!B22</f>
        <v>0</v>
      </c>
      <c r="C23" s="179">
        <f>'2-1'!C19+'随時③-1'!C22</f>
        <v>205216</v>
      </c>
      <c r="D23" s="179">
        <f>'2-1'!D19+'随時③-1'!D22</f>
        <v>575663</v>
      </c>
      <c r="E23" s="179">
        <f>'2-1'!E19+'随時③-1'!E22</f>
        <v>0</v>
      </c>
      <c r="F23" s="179">
        <f>'2-1'!F19+'随時③-1'!F22</f>
        <v>0</v>
      </c>
      <c r="G23" s="179">
        <f>'2-1'!G19+'随時③-1'!G22</f>
        <v>45100</v>
      </c>
      <c r="H23" s="179">
        <f>'2-1'!H19+'随時③-1'!H22</f>
        <v>0</v>
      </c>
      <c r="I23" s="179">
        <f>'2-1'!I19+'随時③-1'!I22</f>
        <v>186637</v>
      </c>
      <c r="J23" s="180">
        <f>'2-1'!J19+'随時③-1'!J22</f>
        <v>66280</v>
      </c>
      <c r="K23" s="479">
        <f>'2-1'!K19+'随時③-1'!K22</f>
        <v>0</v>
      </c>
      <c r="L23" s="181">
        <f>SUM(B23:K23)</f>
        <v>1078896</v>
      </c>
    </row>
    <row r="24" spans="1:12" ht="39" customHeight="1" thickBot="1" x14ac:dyDescent="0.25">
      <c r="A24" s="31" t="s">
        <v>90</v>
      </c>
      <c r="B24" s="708">
        <v>44253</v>
      </c>
      <c r="C24" s="580"/>
      <c r="D24" s="580"/>
      <c r="E24" s="580"/>
      <c r="F24" s="580"/>
      <c r="G24" s="580"/>
      <c r="H24" s="580"/>
      <c r="I24" s="580"/>
      <c r="J24" s="580"/>
      <c r="K24" s="580"/>
      <c r="L24" s="581"/>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L22" sqref="L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263</v>
      </c>
      <c r="C1" s="43"/>
      <c r="D1" s="43"/>
      <c r="E1" s="13"/>
      <c r="F1" s="13"/>
      <c r="G1" s="13"/>
      <c r="H1" s="13"/>
      <c r="I1" s="13"/>
      <c r="J1" s="13"/>
      <c r="K1" s="13"/>
    </row>
    <row r="2" spans="1:13" ht="24" customHeight="1" thickBot="1" x14ac:dyDescent="0.25">
      <c r="A2" s="48"/>
      <c r="B2" s="46"/>
      <c r="C2" s="46"/>
      <c r="D2" s="15"/>
      <c r="E2" s="27" t="s">
        <v>225</v>
      </c>
      <c r="F2" s="13"/>
      <c r="G2" s="13"/>
      <c r="H2" s="13"/>
      <c r="I2" s="13"/>
      <c r="J2" s="13"/>
      <c r="K2" s="13"/>
    </row>
    <row r="3" spans="1:13" ht="24" customHeight="1" x14ac:dyDescent="0.2">
      <c r="A3" s="72"/>
      <c r="B3" s="73"/>
      <c r="C3" s="74"/>
      <c r="D3" s="383" t="s">
        <v>120</v>
      </c>
      <c r="E3" s="93" t="s">
        <v>0</v>
      </c>
      <c r="F3" s="93" t="s">
        <v>148</v>
      </c>
      <c r="G3" s="93" t="s">
        <v>84</v>
      </c>
      <c r="H3" s="425" t="s">
        <v>192</v>
      </c>
      <c r="I3" s="93" t="s">
        <v>85</v>
      </c>
      <c r="J3" s="93" t="s">
        <v>86</v>
      </c>
      <c r="K3" s="185" t="s">
        <v>94</v>
      </c>
      <c r="L3" s="253" t="s">
        <v>91</v>
      </c>
    </row>
    <row r="4" spans="1:13" x14ac:dyDescent="0.2">
      <c r="A4" s="88"/>
      <c r="B4" s="65"/>
      <c r="C4" s="65"/>
      <c r="D4" s="371"/>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2">
      <c r="A5" s="88"/>
      <c r="B5" s="65"/>
      <c r="C5" s="65"/>
      <c r="D5" s="374"/>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2">
      <c r="A6" s="88"/>
      <c r="B6" s="65"/>
      <c r="C6" s="65"/>
      <c r="D6" s="374"/>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2">
      <c r="A7" s="88"/>
      <c r="B7" s="65"/>
      <c r="C7" s="65"/>
      <c r="D7" s="374"/>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2">
      <c r="A8" s="88"/>
      <c r="B8" s="65"/>
      <c r="C8" s="65"/>
      <c r="D8" s="374"/>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2">
      <c r="A9" s="88"/>
      <c r="B9" s="65"/>
      <c r="C9" s="65"/>
      <c r="D9" s="374"/>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2">
      <c r="A10" s="88"/>
      <c r="B10" s="65"/>
      <c r="C10" s="65"/>
      <c r="D10" s="374"/>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2">
      <c r="A11" s="88"/>
      <c r="B11" s="65"/>
      <c r="C11" s="65"/>
      <c r="D11" s="374"/>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2">
      <c r="A12" s="88"/>
      <c r="B12" s="65"/>
      <c r="C12" s="65"/>
      <c r="D12" s="374"/>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2">
      <c r="A13" s="88"/>
      <c r="B13" s="65"/>
      <c r="C13" s="65"/>
      <c r="D13" s="374"/>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2">
      <c r="A14" s="88"/>
      <c r="B14" s="65"/>
      <c r="C14" s="65"/>
      <c r="D14" s="374"/>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2">
      <c r="A15" s="88"/>
      <c r="B15" s="65"/>
      <c r="C15" s="65"/>
      <c r="D15" s="374"/>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2">
      <c r="A16" s="88"/>
      <c r="B16" s="65"/>
      <c r="C16" s="65"/>
      <c r="D16" s="374"/>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2">
      <c r="A17" s="88"/>
      <c r="B17" s="65"/>
      <c r="C17" s="65"/>
      <c r="D17" s="374"/>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3.5" thickBot="1" x14ac:dyDescent="0.25">
      <c r="A18" s="88"/>
      <c r="B18" s="65"/>
      <c r="C18" s="65"/>
      <c r="D18" s="375"/>
      <c r="E18" s="295"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228</v>
      </c>
      <c r="F19" s="90"/>
      <c r="G19" s="90"/>
      <c r="H19" s="90"/>
      <c r="I19" s="90"/>
      <c r="J19" s="90"/>
      <c r="K19" s="90"/>
      <c r="L19" s="83"/>
    </row>
    <row r="20" spans="1:13" ht="24" customHeight="1" x14ac:dyDescent="0.2">
      <c r="A20" s="387" t="s">
        <v>116</v>
      </c>
      <c r="B20" s="369" t="s">
        <v>117</v>
      </c>
      <c r="C20" s="93" t="s">
        <v>119</v>
      </c>
      <c r="D20" s="91" t="s">
        <v>120</v>
      </c>
      <c r="E20" s="93" t="s">
        <v>0</v>
      </c>
      <c r="F20" s="93" t="s">
        <v>148</v>
      </c>
      <c r="G20" s="93" t="s">
        <v>84</v>
      </c>
      <c r="H20" s="425" t="s">
        <v>192</v>
      </c>
      <c r="I20" s="93" t="s">
        <v>85</v>
      </c>
      <c r="J20" s="93" t="s">
        <v>86</v>
      </c>
      <c r="K20" s="185" t="s">
        <v>94</v>
      </c>
      <c r="L20" s="370" t="s">
        <v>91</v>
      </c>
    </row>
    <row r="21" spans="1:13" s="417" customFormat="1" ht="13.5" customHeight="1" x14ac:dyDescent="0.2">
      <c r="A21" s="209">
        <v>1</v>
      </c>
      <c r="B21" s="210" t="s">
        <v>282</v>
      </c>
      <c r="C21" s="211" t="s">
        <v>283</v>
      </c>
      <c r="D21" s="416">
        <v>401</v>
      </c>
      <c r="E21" s="233" t="s">
        <v>102</v>
      </c>
      <c r="F21" s="233" t="s">
        <v>311</v>
      </c>
      <c r="G21" s="290">
        <v>1760</v>
      </c>
      <c r="H21" s="291">
        <v>23</v>
      </c>
      <c r="I21" s="291">
        <v>1</v>
      </c>
      <c r="J21" s="345">
        <f>G21*H21*I21</f>
        <v>40480</v>
      </c>
      <c r="K21" s="236"/>
      <c r="L21" s="237" t="s">
        <v>312</v>
      </c>
      <c r="M21" s="417" t="str">
        <f t="shared" ref="M21:M35" si="1">IF(K21="◎",J21,"")</f>
        <v/>
      </c>
    </row>
    <row r="22" spans="1:13" s="417" customFormat="1" ht="13.5" customHeight="1" x14ac:dyDescent="0.2">
      <c r="A22" s="209">
        <v>4</v>
      </c>
      <c r="B22" s="238" t="s">
        <v>317</v>
      </c>
      <c r="C22" s="211" t="s">
        <v>294</v>
      </c>
      <c r="D22" s="418">
        <v>402</v>
      </c>
      <c r="E22" s="233" t="s">
        <v>102</v>
      </c>
      <c r="F22" s="214" t="s">
        <v>313</v>
      </c>
      <c r="G22" s="276">
        <v>15800</v>
      </c>
      <c r="H22" s="277">
        <v>4</v>
      </c>
      <c r="I22" s="277">
        <v>1</v>
      </c>
      <c r="J22" s="345">
        <f t="shared" ref="J22:J35" si="2">G22*H22*I22</f>
        <v>63200</v>
      </c>
      <c r="K22" s="218"/>
      <c r="L22" s="219" t="s">
        <v>316</v>
      </c>
      <c r="M22" s="417" t="str">
        <f t="shared" si="1"/>
        <v/>
      </c>
    </row>
    <row r="23" spans="1:13" s="417" customFormat="1" ht="13.5" customHeight="1" x14ac:dyDescent="0.2">
      <c r="A23" s="209"/>
      <c r="B23" s="210"/>
      <c r="C23" s="211"/>
      <c r="D23" s="418">
        <v>403</v>
      </c>
      <c r="E23" s="233"/>
      <c r="F23" s="214"/>
      <c r="G23" s="276"/>
      <c r="H23" s="277"/>
      <c r="I23" s="277"/>
      <c r="J23" s="345">
        <f t="shared" si="2"/>
        <v>0</v>
      </c>
      <c r="K23" s="218"/>
      <c r="L23" s="219"/>
      <c r="M23" s="417" t="str">
        <f t="shared" si="1"/>
        <v/>
      </c>
    </row>
    <row r="24" spans="1:13" s="417" customFormat="1" ht="13.5" customHeight="1" x14ac:dyDescent="0.2">
      <c r="A24" s="209"/>
      <c r="B24" s="210"/>
      <c r="C24" s="211"/>
      <c r="D24" s="418">
        <v>404</v>
      </c>
      <c r="E24" s="233"/>
      <c r="F24" s="214"/>
      <c r="G24" s="276"/>
      <c r="H24" s="277"/>
      <c r="I24" s="277"/>
      <c r="J24" s="345">
        <f t="shared" si="2"/>
        <v>0</v>
      </c>
      <c r="K24" s="218"/>
      <c r="L24" s="219"/>
      <c r="M24" s="417" t="str">
        <f t="shared" si="1"/>
        <v/>
      </c>
    </row>
    <row r="25" spans="1:13" s="417" customFormat="1" ht="13.5" customHeight="1" x14ac:dyDescent="0.2">
      <c r="A25" s="209"/>
      <c r="B25" s="210"/>
      <c r="C25" s="211"/>
      <c r="D25" s="418">
        <v>405</v>
      </c>
      <c r="E25" s="233"/>
      <c r="F25" s="214"/>
      <c r="G25" s="276"/>
      <c r="H25" s="277"/>
      <c r="I25" s="277"/>
      <c r="J25" s="345">
        <f t="shared" si="2"/>
        <v>0</v>
      </c>
      <c r="K25" s="218"/>
      <c r="L25" s="219"/>
      <c r="M25" s="417" t="str">
        <f t="shared" si="1"/>
        <v/>
      </c>
    </row>
    <row r="26" spans="1:13" s="417" customFormat="1" ht="13.5" customHeight="1" x14ac:dyDescent="0.2">
      <c r="A26" s="209"/>
      <c r="B26" s="210"/>
      <c r="C26" s="211"/>
      <c r="D26" s="418">
        <v>406</v>
      </c>
      <c r="E26" s="233"/>
      <c r="F26" s="214"/>
      <c r="G26" s="276"/>
      <c r="H26" s="277"/>
      <c r="I26" s="277"/>
      <c r="J26" s="345">
        <f t="shared" si="2"/>
        <v>0</v>
      </c>
      <c r="K26" s="218"/>
      <c r="L26" s="219"/>
      <c r="M26" s="417" t="str">
        <f t="shared" si="1"/>
        <v/>
      </c>
    </row>
    <row r="27" spans="1:13" s="417" customFormat="1" ht="13.5" customHeight="1" x14ac:dyDescent="0.2">
      <c r="A27" s="209"/>
      <c r="B27" s="210"/>
      <c r="C27" s="211"/>
      <c r="D27" s="418">
        <v>407</v>
      </c>
      <c r="E27" s="233"/>
      <c r="F27" s="214"/>
      <c r="G27" s="276"/>
      <c r="H27" s="277"/>
      <c r="I27" s="277"/>
      <c r="J27" s="345">
        <f t="shared" si="2"/>
        <v>0</v>
      </c>
      <c r="K27" s="218"/>
      <c r="L27" s="219"/>
      <c r="M27" s="417" t="str">
        <f t="shared" si="1"/>
        <v/>
      </c>
    </row>
    <row r="28" spans="1:13" s="417" customFormat="1" ht="13.5" customHeight="1" x14ac:dyDescent="0.2">
      <c r="A28" s="209"/>
      <c r="B28" s="210"/>
      <c r="C28" s="211"/>
      <c r="D28" s="418">
        <v>408</v>
      </c>
      <c r="E28" s="233"/>
      <c r="F28" s="214"/>
      <c r="G28" s="276"/>
      <c r="H28" s="277"/>
      <c r="I28" s="277"/>
      <c r="J28" s="345">
        <f t="shared" si="2"/>
        <v>0</v>
      </c>
      <c r="K28" s="218"/>
      <c r="L28" s="219"/>
      <c r="M28" s="417" t="str">
        <f t="shared" si="1"/>
        <v/>
      </c>
    </row>
    <row r="29" spans="1:13" s="417" customFormat="1" ht="13.5" customHeight="1" x14ac:dyDescent="0.2">
      <c r="A29" s="209"/>
      <c r="B29" s="210"/>
      <c r="C29" s="211"/>
      <c r="D29" s="418">
        <v>409</v>
      </c>
      <c r="E29" s="233"/>
      <c r="F29" s="233"/>
      <c r="G29" s="276"/>
      <c r="H29" s="277"/>
      <c r="I29" s="277"/>
      <c r="J29" s="345">
        <f t="shared" si="2"/>
        <v>0</v>
      </c>
      <c r="K29" s="218"/>
      <c r="L29" s="219"/>
      <c r="M29" s="417" t="str">
        <f t="shared" si="1"/>
        <v/>
      </c>
    </row>
    <row r="30" spans="1:13" s="417" customFormat="1" ht="13.5" customHeight="1" x14ac:dyDescent="0.2">
      <c r="A30" s="209"/>
      <c r="B30" s="210"/>
      <c r="C30" s="211"/>
      <c r="D30" s="418">
        <v>410</v>
      </c>
      <c r="E30" s="233"/>
      <c r="F30" s="214"/>
      <c r="G30" s="276"/>
      <c r="H30" s="277"/>
      <c r="I30" s="277"/>
      <c r="J30" s="345">
        <f t="shared" si="2"/>
        <v>0</v>
      </c>
      <c r="K30" s="218"/>
      <c r="L30" s="219"/>
      <c r="M30" s="417" t="str">
        <f t="shared" si="1"/>
        <v/>
      </c>
    </row>
    <row r="31" spans="1:13" s="417" customFormat="1" ht="13.5" customHeight="1" x14ac:dyDescent="0.2">
      <c r="A31" s="209"/>
      <c r="B31" s="210"/>
      <c r="C31" s="211"/>
      <c r="D31" s="418">
        <v>411</v>
      </c>
      <c r="E31" s="233"/>
      <c r="F31" s="214"/>
      <c r="G31" s="276"/>
      <c r="H31" s="277"/>
      <c r="I31" s="277"/>
      <c r="J31" s="345">
        <f t="shared" si="2"/>
        <v>0</v>
      </c>
      <c r="K31" s="218"/>
      <c r="L31" s="219"/>
      <c r="M31" s="417" t="str">
        <f t="shared" si="1"/>
        <v/>
      </c>
    </row>
    <row r="32" spans="1:13" s="417" customFormat="1" ht="13.5" customHeight="1" x14ac:dyDescent="0.2">
      <c r="A32" s="209"/>
      <c r="B32" s="210"/>
      <c r="C32" s="211"/>
      <c r="D32" s="418">
        <v>412</v>
      </c>
      <c r="E32" s="233"/>
      <c r="F32" s="214"/>
      <c r="G32" s="276"/>
      <c r="H32" s="277"/>
      <c r="I32" s="277"/>
      <c r="J32" s="345">
        <f t="shared" si="2"/>
        <v>0</v>
      </c>
      <c r="K32" s="218"/>
      <c r="L32" s="219"/>
      <c r="M32" s="417" t="str">
        <f t="shared" si="1"/>
        <v/>
      </c>
    </row>
    <row r="33" spans="1:13" s="417" customFormat="1" ht="13.5" customHeight="1" x14ac:dyDescent="0.2">
      <c r="A33" s="209"/>
      <c r="B33" s="210"/>
      <c r="C33" s="211"/>
      <c r="D33" s="418">
        <v>413</v>
      </c>
      <c r="E33" s="233"/>
      <c r="F33" s="214"/>
      <c r="G33" s="276"/>
      <c r="H33" s="277"/>
      <c r="I33" s="277"/>
      <c r="J33" s="345">
        <f t="shared" si="2"/>
        <v>0</v>
      </c>
      <c r="K33" s="218"/>
      <c r="L33" s="219"/>
      <c r="M33" s="417" t="str">
        <f t="shared" si="1"/>
        <v/>
      </c>
    </row>
    <row r="34" spans="1:13" s="417" customFormat="1" ht="13.5" customHeight="1" x14ac:dyDescent="0.2">
      <c r="A34" s="209"/>
      <c r="B34" s="210"/>
      <c r="C34" s="211"/>
      <c r="D34" s="418">
        <v>414</v>
      </c>
      <c r="E34" s="233"/>
      <c r="F34" s="214"/>
      <c r="G34" s="276"/>
      <c r="H34" s="277"/>
      <c r="I34" s="277"/>
      <c r="J34" s="345">
        <f t="shared" si="2"/>
        <v>0</v>
      </c>
      <c r="K34" s="218"/>
      <c r="L34" s="219"/>
      <c r="M34" s="417" t="str">
        <f t="shared" si="1"/>
        <v/>
      </c>
    </row>
    <row r="35" spans="1:13" s="417" customFormat="1" ht="13.5" customHeight="1" thickBot="1" x14ac:dyDescent="0.25">
      <c r="A35" s="358"/>
      <c r="B35" s="365"/>
      <c r="C35" s="366"/>
      <c r="D35" s="419">
        <v>415</v>
      </c>
      <c r="E35" s="246"/>
      <c r="F35" s="246"/>
      <c r="G35" s="420"/>
      <c r="H35" s="421"/>
      <c r="I35" s="421"/>
      <c r="J35" s="413">
        <f t="shared" si="2"/>
        <v>0</v>
      </c>
      <c r="K35" s="422"/>
      <c r="L35" s="423"/>
      <c r="M35" s="417" t="str">
        <f t="shared" si="1"/>
        <v/>
      </c>
    </row>
    <row r="36" spans="1:13" ht="24" customHeight="1" thickBot="1" x14ac:dyDescent="0.25">
      <c r="A36" s="51"/>
      <c r="B36" s="51"/>
      <c r="C36" s="51"/>
      <c r="E36" s="390" t="s">
        <v>193</v>
      </c>
      <c r="F36" s="704"/>
      <c r="G36" s="704"/>
    </row>
    <row r="37" spans="1:13" ht="24" customHeight="1" thickBot="1" x14ac:dyDescent="0.25">
      <c r="A37" s="51"/>
      <c r="B37" s="51"/>
      <c r="C37" s="51"/>
      <c r="E37" s="197" t="s">
        <v>88</v>
      </c>
      <c r="F37" s="187" t="s">
        <v>223</v>
      </c>
      <c r="G37" s="187" t="s">
        <v>11</v>
      </c>
      <c r="H37" s="705" t="s">
        <v>211</v>
      </c>
      <c r="I37" s="706"/>
      <c r="J37" s="147" t="s">
        <v>92</v>
      </c>
      <c r="K37" s="614" t="s">
        <v>224</v>
      </c>
      <c r="L37" s="615"/>
    </row>
    <row r="38" spans="1:13" ht="13.5" thickTop="1" x14ac:dyDescent="0.2">
      <c r="A38" s="51"/>
      <c r="B38" s="51"/>
      <c r="C38" s="51"/>
      <c r="E38" s="255" t="s">
        <v>78</v>
      </c>
      <c r="F38" s="297">
        <f>'2-1'!B23</f>
        <v>0</v>
      </c>
      <c r="G38" s="297">
        <f t="shared" ref="G38:G46" si="3">-SUMIF($E$4:$E$18,$E38,$J$4:$J$18)+SUMIF($E$21:$E$35,$E38,$J$21:$J$35)</f>
        <v>0</v>
      </c>
      <c r="H38" s="685">
        <f t="shared" ref="H38:H47" si="4">-SUMIF($E$4:$E$18,$E38,$M$4:$M$18)+SUMIF($E$21:$E$35,$E38,$M$21:$M$35)</f>
        <v>0</v>
      </c>
      <c r="I38" s="606"/>
      <c r="J38" s="299">
        <f t="shared" ref="J38:J46" si="5">G38-H38</f>
        <v>0</v>
      </c>
      <c r="K38" s="616">
        <f t="shared" ref="K38:K46" si="6">F38+G38</f>
        <v>0</v>
      </c>
      <c r="L38" s="617"/>
    </row>
    <row r="39" spans="1:13" x14ac:dyDescent="0.2">
      <c r="A39" s="51"/>
      <c r="B39" s="51"/>
      <c r="C39" s="51"/>
      <c r="E39" s="255" t="s">
        <v>79</v>
      </c>
      <c r="F39" s="301">
        <f>'2-1'!C23</f>
        <v>0</v>
      </c>
      <c r="G39" s="297">
        <f t="shared" si="3"/>
        <v>0</v>
      </c>
      <c r="H39" s="588">
        <f t="shared" si="4"/>
        <v>0</v>
      </c>
      <c r="I39" s="589"/>
      <c r="J39" s="299">
        <f t="shared" si="5"/>
        <v>0</v>
      </c>
      <c r="K39" s="616">
        <f t="shared" si="6"/>
        <v>0</v>
      </c>
      <c r="L39" s="617"/>
    </row>
    <row r="40" spans="1:13" x14ac:dyDescent="0.2">
      <c r="A40" s="51"/>
      <c r="B40" s="51"/>
      <c r="C40" s="51"/>
      <c r="E40" s="255" t="s">
        <v>102</v>
      </c>
      <c r="F40" s="301">
        <f>'2-1'!D23</f>
        <v>0</v>
      </c>
      <c r="G40" s="297">
        <f t="shared" si="3"/>
        <v>103680</v>
      </c>
      <c r="H40" s="588">
        <f t="shared" si="4"/>
        <v>0</v>
      </c>
      <c r="I40" s="589"/>
      <c r="J40" s="299">
        <f t="shared" si="5"/>
        <v>103680</v>
      </c>
      <c r="K40" s="616">
        <f t="shared" si="6"/>
        <v>103680</v>
      </c>
      <c r="L40" s="617"/>
    </row>
    <row r="41" spans="1:13" x14ac:dyDescent="0.2">
      <c r="A41" s="51"/>
      <c r="B41" s="51"/>
      <c r="C41" s="51"/>
      <c r="E41" s="255" t="s">
        <v>103</v>
      </c>
      <c r="F41" s="301">
        <f>'2-1'!E23</f>
        <v>0</v>
      </c>
      <c r="G41" s="297">
        <f t="shared" si="3"/>
        <v>0</v>
      </c>
      <c r="H41" s="588">
        <f t="shared" si="4"/>
        <v>0</v>
      </c>
      <c r="I41" s="589"/>
      <c r="J41" s="299">
        <f t="shared" si="5"/>
        <v>0</v>
      </c>
      <c r="K41" s="616">
        <f t="shared" si="6"/>
        <v>0</v>
      </c>
      <c r="L41" s="617"/>
    </row>
    <row r="42" spans="1:13" x14ac:dyDescent="0.2">
      <c r="A42" s="51"/>
      <c r="B42" s="51"/>
      <c r="C42" s="51"/>
      <c r="E42" s="255" t="s">
        <v>80</v>
      </c>
      <c r="F42" s="301">
        <f>'2-1'!F23</f>
        <v>0</v>
      </c>
      <c r="G42" s="297">
        <f t="shared" si="3"/>
        <v>0</v>
      </c>
      <c r="H42" s="588">
        <f t="shared" si="4"/>
        <v>0</v>
      </c>
      <c r="I42" s="589"/>
      <c r="J42" s="299">
        <f t="shared" si="5"/>
        <v>0</v>
      </c>
      <c r="K42" s="616">
        <f t="shared" si="6"/>
        <v>0</v>
      </c>
      <c r="L42" s="617"/>
    </row>
    <row r="43" spans="1:13" x14ac:dyDescent="0.2">
      <c r="A43" s="51"/>
      <c r="B43" s="51"/>
      <c r="C43" s="51"/>
      <c r="E43" s="255" t="s">
        <v>81</v>
      </c>
      <c r="F43" s="301">
        <f>'2-1'!G23</f>
        <v>0</v>
      </c>
      <c r="G43" s="297">
        <f t="shared" si="3"/>
        <v>0</v>
      </c>
      <c r="H43" s="588">
        <f t="shared" si="4"/>
        <v>0</v>
      </c>
      <c r="I43" s="589"/>
      <c r="J43" s="299">
        <f t="shared" si="5"/>
        <v>0</v>
      </c>
      <c r="K43" s="616">
        <f t="shared" si="6"/>
        <v>0</v>
      </c>
      <c r="L43" s="617"/>
    </row>
    <row r="44" spans="1:13" x14ac:dyDescent="0.2">
      <c r="A44" s="51"/>
      <c r="B44" s="51"/>
      <c r="C44" s="51"/>
      <c r="E44" s="255" t="s">
        <v>82</v>
      </c>
      <c r="F44" s="301">
        <f>'2-1'!H23</f>
        <v>0</v>
      </c>
      <c r="G44" s="297">
        <f t="shared" si="3"/>
        <v>0</v>
      </c>
      <c r="H44" s="588">
        <f t="shared" si="4"/>
        <v>0</v>
      </c>
      <c r="I44" s="589"/>
      <c r="J44" s="299">
        <f t="shared" si="5"/>
        <v>0</v>
      </c>
      <c r="K44" s="616">
        <f t="shared" si="6"/>
        <v>0</v>
      </c>
      <c r="L44" s="617"/>
    </row>
    <row r="45" spans="1:13" x14ac:dyDescent="0.2">
      <c r="A45" s="51"/>
      <c r="B45" s="51"/>
      <c r="C45" s="51"/>
      <c r="E45" s="255" t="s">
        <v>83</v>
      </c>
      <c r="F45" s="301">
        <f>'2-1'!I23</f>
        <v>0</v>
      </c>
      <c r="G45" s="297">
        <f t="shared" si="3"/>
        <v>0</v>
      </c>
      <c r="H45" s="588">
        <f t="shared" si="4"/>
        <v>0</v>
      </c>
      <c r="I45" s="589"/>
      <c r="J45" s="299">
        <f t="shared" si="5"/>
        <v>0</v>
      </c>
      <c r="K45" s="616">
        <f t="shared" si="6"/>
        <v>0</v>
      </c>
      <c r="L45" s="617"/>
    </row>
    <row r="46" spans="1:13" x14ac:dyDescent="0.2">
      <c r="A46" s="51"/>
      <c r="B46" s="51"/>
      <c r="C46" s="51"/>
      <c r="E46" s="255" t="s">
        <v>113</v>
      </c>
      <c r="F46" s="301">
        <f>'2-1'!J23</f>
        <v>0</v>
      </c>
      <c r="G46" s="301">
        <f t="shared" si="3"/>
        <v>0</v>
      </c>
      <c r="H46" s="588">
        <f t="shared" si="4"/>
        <v>0</v>
      </c>
      <c r="I46" s="589"/>
      <c r="J46" s="476">
        <f t="shared" si="5"/>
        <v>0</v>
      </c>
      <c r="K46" s="593">
        <f t="shared" si="6"/>
        <v>0</v>
      </c>
      <c r="L46" s="594"/>
    </row>
    <row r="47" spans="1:13" ht="13.5" thickBot="1" x14ac:dyDescent="0.25">
      <c r="A47" s="51"/>
      <c r="B47" s="51"/>
      <c r="C47" s="51"/>
      <c r="E47" s="458" t="s">
        <v>244</v>
      </c>
      <c r="F47" s="302">
        <f>'2-1'!K23</f>
        <v>0</v>
      </c>
      <c r="G47" s="302">
        <f>-SUMIF($E$4:$E$18,$E47,$J$4:$J$18)+SUMIF($E$21:$E$35,$E47,$J$21:$J$35)</f>
        <v>0</v>
      </c>
      <c r="H47" s="668">
        <f t="shared" si="4"/>
        <v>0</v>
      </c>
      <c r="I47" s="587"/>
      <c r="J47" s="477">
        <f>G47-H47</f>
        <v>0</v>
      </c>
      <c r="K47" s="584">
        <f>F47+G47</f>
        <v>0</v>
      </c>
      <c r="L47" s="585"/>
    </row>
    <row r="48" spans="1:13" ht="14" thickTop="1" thickBot="1" x14ac:dyDescent="0.25">
      <c r="A48" s="51"/>
      <c r="B48" s="51"/>
      <c r="C48" s="51"/>
      <c r="E48" s="361" t="s">
        <v>10</v>
      </c>
      <c r="F48" s="304">
        <f>SUM(F38:F46)</f>
        <v>0</v>
      </c>
      <c r="G48" s="304">
        <f>SUM(G38:G46)</f>
        <v>103680</v>
      </c>
      <c r="H48" s="709">
        <f>SUM(H38:I46)</f>
        <v>0</v>
      </c>
      <c r="I48" s="702"/>
      <c r="J48" s="305">
        <f>SUM(J38:J46)</f>
        <v>103680</v>
      </c>
      <c r="K48" s="611">
        <f>SUM(K38:L46)</f>
        <v>103680</v>
      </c>
      <c r="L48" s="612"/>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257</v>
      </c>
      <c r="C1" s="43"/>
      <c r="D1" s="69"/>
      <c r="E1" s="13"/>
      <c r="F1" s="13"/>
      <c r="G1" s="13"/>
      <c r="H1" s="13"/>
      <c r="I1" s="13"/>
      <c r="J1" s="13"/>
      <c r="K1" s="13"/>
      <c r="L1" s="13"/>
      <c r="M1" s="13"/>
      <c r="N1" s="13"/>
      <c r="O1" s="13"/>
      <c r="P1" s="13"/>
    </row>
    <row r="2" spans="1:23" ht="15" customHeight="1" thickBot="1" x14ac:dyDescent="0.25">
      <c r="A2" s="54"/>
      <c r="B2" s="52"/>
      <c r="C2" s="52"/>
      <c r="D2" s="52"/>
      <c r="E2" s="46"/>
      <c r="F2" s="590" t="s">
        <v>118</v>
      </c>
      <c r="G2" s="591"/>
      <c r="H2" s="591"/>
      <c r="I2" s="591"/>
      <c r="J2" s="684"/>
      <c r="K2" s="683" t="s">
        <v>97</v>
      </c>
      <c r="L2" s="591"/>
      <c r="M2" s="591"/>
      <c r="N2" s="591"/>
      <c r="O2" s="592"/>
      <c r="P2" s="13"/>
    </row>
    <row r="3" spans="1:23" ht="24" customHeight="1" x14ac:dyDescent="0.2">
      <c r="A3" s="384" t="s">
        <v>116</v>
      </c>
      <c r="B3" s="252" t="s">
        <v>117</v>
      </c>
      <c r="C3" s="58" t="s">
        <v>119</v>
      </c>
      <c r="D3" s="93" t="s">
        <v>135</v>
      </c>
      <c r="E3" s="93" t="s">
        <v>0</v>
      </c>
      <c r="F3" s="93" t="s">
        <v>148</v>
      </c>
      <c r="G3" s="93" t="s">
        <v>84</v>
      </c>
      <c r="H3" s="425" t="s">
        <v>192</v>
      </c>
      <c r="I3" s="93" t="s">
        <v>85</v>
      </c>
      <c r="J3" s="93" t="s">
        <v>86</v>
      </c>
      <c r="K3" s="348" t="s">
        <v>150</v>
      </c>
      <c r="L3" s="349" t="s">
        <v>84</v>
      </c>
      <c r="M3" s="425" t="s">
        <v>192</v>
      </c>
      <c r="N3" s="349" t="s">
        <v>85</v>
      </c>
      <c r="O3" s="350" t="s">
        <v>86</v>
      </c>
      <c r="P3" s="185" t="s">
        <v>94</v>
      </c>
      <c r="Q3" s="253" t="s">
        <v>91</v>
      </c>
      <c r="R3" s="60" t="s">
        <v>122</v>
      </c>
      <c r="S3" s="59" t="s">
        <v>123</v>
      </c>
      <c r="T3" s="59" t="s">
        <v>124</v>
      </c>
      <c r="U3" s="59" t="s">
        <v>125</v>
      </c>
    </row>
    <row r="4" spans="1:23" ht="21" customHeight="1" x14ac:dyDescent="0.2">
      <c r="A4" s="312">
        <f>'1-2'!A4</f>
        <v>0</v>
      </c>
      <c r="B4" s="313">
        <f>'1-2'!B4</f>
        <v>0</v>
      </c>
      <c r="C4" s="314">
        <f>'1-2'!C4</f>
        <v>0</v>
      </c>
      <c r="D4" s="201">
        <v>1</v>
      </c>
      <c r="E4" s="260" t="str">
        <f>'2-2'!E4</f>
        <v>負担金、補助及び交付金</v>
      </c>
      <c r="F4" s="260" t="str">
        <f>'2-2'!F4</f>
        <v>各種団体負担金（会費）</v>
      </c>
      <c r="G4" s="261">
        <f>'2-2'!G4</f>
        <v>66280</v>
      </c>
      <c r="H4" s="262">
        <f>'2-2'!H4</f>
        <v>1</v>
      </c>
      <c r="I4" s="262">
        <f>'2-2'!I4</f>
        <v>1</v>
      </c>
      <c r="J4" s="315">
        <f>'2-2'!J4</f>
        <v>66280</v>
      </c>
      <c r="K4" s="316" t="str">
        <f>'2-2'!K4</f>
        <v>各種団体負担金（会費）</v>
      </c>
      <c r="L4" s="261">
        <f>'2-2'!L4</f>
        <v>66280</v>
      </c>
      <c r="M4" s="262">
        <f>'2-2'!M4</f>
        <v>1</v>
      </c>
      <c r="N4" s="262">
        <f>'2-2'!N4</f>
        <v>1</v>
      </c>
      <c r="O4" s="317">
        <f>L4*M4*N4</f>
        <v>66280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2">
      <c r="A5" s="320">
        <f>'1-2'!A5</f>
        <v>0</v>
      </c>
      <c r="B5" s="321">
        <f>'1-2'!B5</f>
        <v>0</v>
      </c>
      <c r="C5" s="322">
        <f>'1-2'!C5</f>
        <v>0</v>
      </c>
      <c r="D5" s="212">
        <v>2</v>
      </c>
      <c r="E5" s="272" t="str">
        <f>'2-2'!E5</f>
        <v>その他</v>
      </c>
      <c r="F5" s="273" t="str">
        <f>'2-2'!F5</f>
        <v>会計年度任用職員の活用（任用）</v>
      </c>
      <c r="G5" s="183">
        <f>'2-2'!G5</f>
        <v>0</v>
      </c>
      <c r="H5" s="274">
        <f>'2-2'!H5</f>
        <v>0</v>
      </c>
      <c r="I5" s="274">
        <f>'2-2'!I5</f>
        <v>0</v>
      </c>
      <c r="J5" s="323">
        <f>'2-2'!J5</f>
        <v>0</v>
      </c>
      <c r="K5" s="324" t="str">
        <f>'2-2'!K5</f>
        <v>会計年度任用職員の活用（任用）</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e">
        <f t="shared" ref="U5:U68" si="2">IF($E5=0,"",VLOOKUP($E5,$V$5:$X$13,2))</f>
        <v>#N/A</v>
      </c>
      <c r="V5" s="5" t="s">
        <v>126</v>
      </c>
      <c r="W5" s="5">
        <v>6</v>
      </c>
    </row>
    <row r="6" spans="1:23" ht="21" customHeight="1" x14ac:dyDescent="0.2">
      <c r="A6" s="320">
        <f>'1-2'!A6</f>
        <v>1</v>
      </c>
      <c r="B6" s="321" t="str">
        <f>'1-2'!B6</f>
        <v>1-(1)-ア</v>
      </c>
      <c r="C6" s="322" t="str">
        <f>'1-2'!C6</f>
        <v>授業改善の推進</v>
      </c>
      <c r="D6" s="212">
        <v>3</v>
      </c>
      <c r="E6" s="272" t="str">
        <f>'2-2'!E6</f>
        <v>消耗需用費</v>
      </c>
      <c r="F6" s="273" t="str">
        <f>'2-2'!F6</f>
        <v>ＩＣＴ機器（プロジェクター台、スクリーン等）</v>
      </c>
      <c r="G6" s="183">
        <f>'2-2'!G6</f>
        <v>98720</v>
      </c>
      <c r="H6" s="274">
        <f>'2-2'!H6</f>
        <v>1</v>
      </c>
      <c r="I6" s="274">
        <f>'2-2'!I6</f>
        <v>1</v>
      </c>
      <c r="J6" s="323">
        <f>'2-2'!J6</f>
        <v>98720</v>
      </c>
      <c r="K6" s="324" t="str">
        <f>'2-2'!K6</f>
        <v>ＩＣＴ機器（プロジェクター台、スクリーン等）</v>
      </c>
      <c r="L6" s="183">
        <f>'2-2'!L6</f>
        <v>98670</v>
      </c>
      <c r="M6" s="274">
        <f>'2-2'!M6</f>
        <v>1</v>
      </c>
      <c r="N6" s="274">
        <f>'2-2'!N6</f>
        <v>1</v>
      </c>
      <c r="O6" s="292">
        <f t="shared" ref="O6:O69" si="3">L6*M6*N6</f>
        <v>98670</v>
      </c>
      <c r="P6" s="325">
        <f>'2-2'!P6</f>
        <v>0</v>
      </c>
      <c r="Q6" s="326">
        <f>'2-2'!Q6</f>
        <v>0</v>
      </c>
      <c r="R6" s="24">
        <f>IF(AND(ISNA(MATCH($D6,'随時②-2'!$D$4:$D$18,0)),ISNA(MATCH($D6,'随時③-2'!$D$4:$D$18,0))),0,1)</f>
        <v>0</v>
      </c>
      <c r="S6" s="61" t="str">
        <f t="shared" si="0"/>
        <v/>
      </c>
      <c r="T6" s="61" t="str">
        <f t="shared" si="1"/>
        <v/>
      </c>
      <c r="U6" s="5">
        <f t="shared" si="2"/>
        <v>7</v>
      </c>
      <c r="V6" s="5" t="s">
        <v>127</v>
      </c>
      <c r="W6" s="5">
        <v>4</v>
      </c>
    </row>
    <row r="7" spans="1:23" ht="21" customHeight="1" x14ac:dyDescent="0.2">
      <c r="A7" s="320">
        <f>'1-2'!A7</f>
        <v>3</v>
      </c>
      <c r="B7" s="321" t="str">
        <f>'1-2'!B7</f>
        <v>3-(2)-ア</v>
      </c>
      <c r="C7" s="322" t="str">
        <f>'1-2'!C7</f>
        <v>合理的配慮を意識した対応</v>
      </c>
      <c r="D7" s="212">
        <v>4</v>
      </c>
      <c r="E7" s="272" t="str">
        <f>'2-2'!E7</f>
        <v>旅費</v>
      </c>
      <c r="F7" s="273" t="str">
        <f>'2-2'!F7</f>
        <v>共生推進生徒に係る修学旅行付添旅費（18期沖縄）</v>
      </c>
      <c r="G7" s="183">
        <f>'2-2'!G7</f>
        <v>170000</v>
      </c>
      <c r="H7" s="274">
        <f>'2-2'!H7</f>
        <v>1</v>
      </c>
      <c r="I7" s="274">
        <f>'2-2'!I7</f>
        <v>1</v>
      </c>
      <c r="J7" s="323">
        <f>'2-2'!J7</f>
        <v>170000</v>
      </c>
      <c r="K7" s="324" t="str">
        <f>'2-2'!K7</f>
        <v>共生推進生徒に係る修学旅行付添旅費（18期沖縄）</v>
      </c>
      <c r="L7" s="183">
        <f>'2-2'!L7</f>
        <v>110556</v>
      </c>
      <c r="M7" s="274">
        <f>'2-2'!M7</f>
        <v>1</v>
      </c>
      <c r="N7" s="274">
        <f>'2-2'!N7</f>
        <v>1</v>
      </c>
      <c r="O7" s="292">
        <f t="shared" si="3"/>
        <v>110556</v>
      </c>
      <c r="P7" s="325">
        <f>'2-2'!P7</f>
        <v>0</v>
      </c>
      <c r="Q7" s="326">
        <f>'2-2'!Q7</f>
        <v>0</v>
      </c>
      <c r="R7" s="24">
        <f>IF(AND(ISNA(MATCH($D7,'随時②-2'!$D$4:$D$18,0)),ISNA(MATCH($D7,'随時③-2'!$D$4:$D$18,0))),0,1)</f>
        <v>0</v>
      </c>
      <c r="S7" s="61" t="str">
        <f t="shared" si="0"/>
        <v/>
      </c>
      <c r="T7" s="61" t="str">
        <f t="shared" si="1"/>
        <v/>
      </c>
      <c r="U7" s="5">
        <f t="shared" si="2"/>
        <v>2</v>
      </c>
      <c r="V7" s="5" t="s">
        <v>128</v>
      </c>
      <c r="W7" s="5">
        <v>7</v>
      </c>
    </row>
    <row r="8" spans="1:23" ht="21" customHeight="1" x14ac:dyDescent="0.2">
      <c r="A8" s="320">
        <f>'1-2'!A8</f>
        <v>2</v>
      </c>
      <c r="B8" s="321" t="str">
        <f>'1-2'!B8</f>
        <v>2-(1)-イ</v>
      </c>
      <c r="C8" s="322" t="str">
        <f>'1-2'!C8</f>
        <v>グローバル人材の育成</v>
      </c>
      <c r="D8" s="221">
        <v>5</v>
      </c>
      <c r="E8" s="272" t="str">
        <f>'2-2'!E8</f>
        <v>旅費</v>
      </c>
      <c r="F8" s="273" t="str">
        <f>'2-2'!F8</f>
        <v>修学旅行下見（19期沖縄）</v>
      </c>
      <c r="G8" s="183">
        <f>'2-2'!G8</f>
        <v>140000</v>
      </c>
      <c r="H8" s="274">
        <f>'2-2'!H8</f>
        <v>1</v>
      </c>
      <c r="I8" s="274">
        <f>'2-2'!I8</f>
        <v>1</v>
      </c>
      <c r="J8" s="323">
        <f>'2-2'!J8</f>
        <v>140000</v>
      </c>
      <c r="K8" s="324" t="str">
        <f>'2-2'!K8</f>
        <v>修学旅行下見（19期沖縄）</v>
      </c>
      <c r="L8" s="183">
        <f>'2-2'!L8</f>
        <v>94660</v>
      </c>
      <c r="M8" s="274">
        <f>'2-2'!M8</f>
        <v>1</v>
      </c>
      <c r="N8" s="274">
        <f>'2-2'!N8</f>
        <v>1</v>
      </c>
      <c r="O8" s="292">
        <f t="shared" si="3"/>
        <v>94660</v>
      </c>
      <c r="P8" s="325">
        <f>'2-2'!P8</f>
        <v>0</v>
      </c>
      <c r="Q8" s="326">
        <f>'2-2'!Q8</f>
        <v>0</v>
      </c>
      <c r="R8" s="24">
        <f>IF(AND(ISNA(MATCH($D8,'随時②-2'!$D$4:$D$18,0)),ISNA(MATCH($D8,'随時③-2'!$D$4:$D$18,0))),0,1)</f>
        <v>0</v>
      </c>
      <c r="S8" s="61" t="str">
        <f t="shared" si="0"/>
        <v/>
      </c>
      <c r="T8" s="61" t="str">
        <f t="shared" si="1"/>
        <v/>
      </c>
      <c r="U8" s="5">
        <f t="shared" si="2"/>
        <v>2</v>
      </c>
      <c r="V8" s="5" t="s">
        <v>129</v>
      </c>
      <c r="W8" s="5">
        <v>3</v>
      </c>
    </row>
    <row r="9" spans="1:23" ht="21" hidden="1" customHeight="1" x14ac:dyDescent="0.2">
      <c r="A9" s="320">
        <f>'1-2'!A9</f>
        <v>1</v>
      </c>
      <c r="B9" s="321" t="str">
        <f>'1-2'!B9</f>
        <v>1-(1)-ア</v>
      </c>
      <c r="C9" s="322" t="str">
        <f>'1-2'!C9</f>
        <v>授業改善の推進</v>
      </c>
      <c r="D9" s="212">
        <v>6</v>
      </c>
      <c r="E9" s="272" t="str">
        <f>'2-2'!E9</f>
        <v/>
      </c>
      <c r="F9" s="273" t="str">
        <f>'2-2'!F9</f>
        <v>取消し</v>
      </c>
      <c r="G9" s="183">
        <f>'2-2'!G9</f>
        <v>0</v>
      </c>
      <c r="H9" s="274">
        <f>'2-2'!H9</f>
        <v>0</v>
      </c>
      <c r="I9" s="274">
        <f>'2-2'!I9</f>
        <v>0</v>
      </c>
      <c r="J9" s="323">
        <f>'2-2'!J9</f>
        <v>0</v>
      </c>
      <c r="K9" s="324" t="str">
        <f>'2-2'!K9</f>
        <v>取消し</v>
      </c>
      <c r="L9" s="183">
        <f>'2-2'!L9</f>
        <v>0</v>
      </c>
      <c r="M9" s="274">
        <f>'2-2'!M9</f>
        <v>0</v>
      </c>
      <c r="N9" s="274">
        <f>'2-2'!N9</f>
        <v>0</v>
      </c>
      <c r="O9" s="292">
        <f t="shared" si="3"/>
        <v>0</v>
      </c>
      <c r="P9" s="325" t="str">
        <f>'2-2'!P9</f>
        <v/>
      </c>
      <c r="Q9" s="326" t="str">
        <f>'2-2'!Q9</f>
        <v/>
      </c>
      <c r="R9" s="24">
        <f>IF(AND(ISNA(MATCH($D9,'随時②-2'!$D$4:$D$18,0)),ISNA(MATCH($D9,'随時③-2'!$D$4:$D$18,0))),0,1)</f>
        <v>1</v>
      </c>
      <c r="S9" s="61" t="str">
        <f t="shared" si="0"/>
        <v/>
      </c>
      <c r="T9" s="61" t="str">
        <f t="shared" si="1"/>
        <v/>
      </c>
      <c r="U9" s="5" t="e">
        <f t="shared" si="2"/>
        <v>#N/A</v>
      </c>
      <c r="V9" s="5" t="s">
        <v>130</v>
      </c>
      <c r="W9" s="5">
        <v>8</v>
      </c>
    </row>
    <row r="10" spans="1:23" ht="21" hidden="1" customHeight="1" x14ac:dyDescent="0.2">
      <c r="A10" s="320">
        <f>'1-2'!A10</f>
        <v>3</v>
      </c>
      <c r="B10" s="321" t="str">
        <f>'1-2'!B10</f>
        <v>3-(２)-ア</v>
      </c>
      <c r="C10" s="322" t="str">
        <f>'1-2'!C10</f>
        <v>ｶｳﾝｾﾘﾝｸﾞﾏｲﾝﾄﾞの徹底</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134</v>
      </c>
      <c r="W10" s="5">
        <v>9</v>
      </c>
    </row>
    <row r="11" spans="1:23" ht="21" hidden="1" customHeight="1" x14ac:dyDescent="0.2">
      <c r="A11" s="320">
        <f>'1-2'!A11</f>
        <v>3</v>
      </c>
      <c r="B11" s="321" t="str">
        <f>'1-2'!B11</f>
        <v>3-(２)-ア</v>
      </c>
      <c r="C11" s="322" t="str">
        <f>'1-2'!C11</f>
        <v>ｶｳﾝｾﾘﾝｸﾞﾏｲﾝﾄﾞの徹底</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131</v>
      </c>
      <c r="W11" s="5">
        <v>1</v>
      </c>
    </row>
    <row r="12" spans="1:23" ht="21" hidden="1" customHeight="1" x14ac:dyDescent="0.2">
      <c r="A12" s="320">
        <f>'1-2'!A12</f>
        <v>4</v>
      </c>
      <c r="B12" s="321" t="str">
        <f>'1-2'!B12</f>
        <v>4-(1)-ア</v>
      </c>
      <c r="C12" s="322" t="str">
        <f>'1-2'!C12</f>
        <v>広報誌の充実</v>
      </c>
      <c r="D12" s="221">
        <v>9</v>
      </c>
      <c r="E12" s="272" t="str">
        <f>'2-2'!E12</f>
        <v/>
      </c>
      <c r="F12" s="273" t="str">
        <f>'2-2'!F12</f>
        <v>取消し</v>
      </c>
      <c r="G12" s="183">
        <f>'2-2'!G12</f>
        <v>0</v>
      </c>
      <c r="H12" s="274">
        <f>'2-2'!H12</f>
        <v>0</v>
      </c>
      <c r="I12" s="274">
        <f>'2-2'!I12</f>
        <v>0</v>
      </c>
      <c r="J12" s="323">
        <f>'2-2'!J12</f>
        <v>0</v>
      </c>
      <c r="K12" s="324" t="str">
        <f>'2-2'!K12</f>
        <v>取消し</v>
      </c>
      <c r="L12" s="183">
        <f>'2-2'!L12</f>
        <v>0</v>
      </c>
      <c r="M12" s="274">
        <f>'2-2'!M12</f>
        <v>0</v>
      </c>
      <c r="N12" s="274">
        <f>'2-2'!N12</f>
        <v>0</v>
      </c>
      <c r="O12" s="292">
        <f t="shared" si="3"/>
        <v>0</v>
      </c>
      <c r="P12" s="325" t="str">
        <f>'2-2'!P12</f>
        <v/>
      </c>
      <c r="Q12" s="326" t="str">
        <f>'2-2'!Q12</f>
        <v/>
      </c>
      <c r="R12" s="24">
        <f>IF(AND(ISNA(MATCH($D12,'随時②-2'!$D$4:$D$18,0)),ISNA(MATCH($D12,'随時③-2'!$D$4:$D$18,0))),0,1)</f>
        <v>1</v>
      </c>
      <c r="S12" s="61" t="str">
        <f t="shared" si="0"/>
        <v/>
      </c>
      <c r="T12" s="61" t="str">
        <f t="shared" si="1"/>
        <v/>
      </c>
      <c r="U12" s="5" t="e">
        <f t="shared" si="2"/>
        <v>#N/A</v>
      </c>
      <c r="V12" s="5" t="s">
        <v>132</v>
      </c>
      <c r="W12" s="5">
        <v>5</v>
      </c>
    </row>
    <row r="13" spans="1:23" ht="21" customHeight="1" x14ac:dyDescent="0.2">
      <c r="A13" s="320">
        <f>'1-2'!A13</f>
        <v>4</v>
      </c>
      <c r="B13" s="321" t="str">
        <f>'1-2'!B13</f>
        <v>4-(1)-ア</v>
      </c>
      <c r="C13" s="322" t="str">
        <f>'1-2'!C13</f>
        <v>広報誌の充実</v>
      </c>
      <c r="D13" s="231">
        <v>10</v>
      </c>
      <c r="E13" s="272" t="str">
        <f>'2-2'!E13</f>
        <v>消耗需用費</v>
      </c>
      <c r="F13" s="273" t="str">
        <f>'2-2'!F13</f>
        <v>パンフレット増刷（12000部）</v>
      </c>
      <c r="G13" s="183">
        <f>'2-2'!G13</f>
        <v>10</v>
      </c>
      <c r="H13" s="274">
        <f>'2-2'!H13</f>
        <v>13000</v>
      </c>
      <c r="I13" s="274">
        <f>'2-2'!I13</f>
        <v>1</v>
      </c>
      <c r="J13" s="323">
        <f>'2-2'!J13</f>
        <v>130000</v>
      </c>
      <c r="K13" s="324" t="str">
        <f>'2-2'!K13</f>
        <v>パンフレット増刷（12000部）</v>
      </c>
      <c r="L13" s="183">
        <f>'2-2'!L13</f>
        <v>87537</v>
      </c>
      <c r="M13" s="274">
        <f>'2-2'!M13</f>
        <v>1</v>
      </c>
      <c r="N13" s="274">
        <f>'2-2'!N13</f>
        <v>1</v>
      </c>
      <c r="O13" s="292">
        <f t="shared" si="3"/>
        <v>87537</v>
      </c>
      <c r="P13" s="325">
        <f>'2-2'!P13</f>
        <v>0</v>
      </c>
      <c r="Q13" s="326">
        <f>'2-2'!Q13</f>
        <v>0</v>
      </c>
      <c r="R13" s="24">
        <f>IF(AND(ISNA(MATCH($D13,'随時②-2'!$D$4:$D$18,0)),ISNA(MATCH($D13,'随時③-2'!$D$4:$D$18,0))),0,1)</f>
        <v>0</v>
      </c>
      <c r="S13" s="61" t="str">
        <f t="shared" si="0"/>
        <v/>
      </c>
      <c r="T13" s="61" t="str">
        <f t="shared" si="1"/>
        <v/>
      </c>
      <c r="U13" s="5">
        <f t="shared" si="2"/>
        <v>7</v>
      </c>
      <c r="V13" s="5" t="s">
        <v>133</v>
      </c>
      <c r="W13" s="5">
        <v>2</v>
      </c>
    </row>
    <row r="14" spans="1:23" ht="21" customHeight="1" x14ac:dyDescent="0.2">
      <c r="A14" s="320">
        <f>'1-2'!A14</f>
        <v>4</v>
      </c>
      <c r="B14" s="321" t="str">
        <f>'1-2'!B14</f>
        <v>4-(1)-ア</v>
      </c>
      <c r="C14" s="322" t="str">
        <f>'1-2'!C14</f>
        <v>広報誌の充実</v>
      </c>
      <c r="D14" s="212">
        <v>11</v>
      </c>
      <c r="E14" s="272" t="str">
        <f>'2-2'!E14</f>
        <v>消耗需用費</v>
      </c>
      <c r="F14" s="273" t="str">
        <f>'2-2'!F14</f>
        <v>クリアファイル作成費用</v>
      </c>
      <c r="G14" s="183">
        <f>'2-2'!G14</f>
        <v>60</v>
      </c>
      <c r="H14" s="274">
        <f>'2-2'!H14</f>
        <v>1000</v>
      </c>
      <c r="I14" s="274">
        <f>'2-2'!I14</f>
        <v>1</v>
      </c>
      <c r="J14" s="323">
        <f>'2-2'!J14</f>
        <v>60000</v>
      </c>
      <c r="K14" s="324" t="str">
        <f>'2-2'!K14</f>
        <v>クリアファイル作成費用</v>
      </c>
      <c r="L14" s="183">
        <f>'2-2'!L14</f>
        <v>43</v>
      </c>
      <c r="M14" s="274">
        <f>'2-2'!M14</f>
        <v>2000</v>
      </c>
      <c r="N14" s="274">
        <f>'2-2'!N14</f>
        <v>1</v>
      </c>
      <c r="O14" s="292">
        <f t="shared" si="3"/>
        <v>86000</v>
      </c>
      <c r="P14" s="325">
        <f>'2-2'!P14</f>
        <v>0</v>
      </c>
      <c r="Q14" s="326">
        <f>'2-2'!Q14</f>
        <v>0</v>
      </c>
      <c r="R14" s="24">
        <f>IF(AND(ISNA(MATCH($D14,'随時②-2'!$D$4:$D$18,0)),ISNA(MATCH($D14,'随時③-2'!$D$4:$D$18,0))),0,1)</f>
        <v>0</v>
      </c>
      <c r="S14" s="61" t="str">
        <f t="shared" si="0"/>
        <v/>
      </c>
      <c r="T14" s="61" t="str">
        <f t="shared" si="1"/>
        <v/>
      </c>
      <c r="U14" s="5">
        <f t="shared" si="2"/>
        <v>7</v>
      </c>
    </row>
    <row r="15" spans="1:23" ht="21" hidden="1" customHeight="1" x14ac:dyDescent="0.2">
      <c r="A15" s="320">
        <f>'1-2'!A15</f>
        <v>3</v>
      </c>
      <c r="B15" s="321" t="str">
        <f>'1-2'!B15</f>
        <v>3-(1)-ア</v>
      </c>
      <c r="C15" s="322" t="str">
        <f>'1-2'!C15</f>
        <v>合理的配慮を意識した対応</v>
      </c>
      <c r="D15" s="212">
        <v>12</v>
      </c>
      <c r="E15" s="272" t="str">
        <f>'2-2'!E15</f>
        <v/>
      </c>
      <c r="F15" s="273" t="str">
        <f>'2-2'!F15</f>
        <v>取消し</v>
      </c>
      <c r="G15" s="183">
        <f>'2-2'!G15</f>
        <v>0</v>
      </c>
      <c r="H15" s="274">
        <f>'2-2'!H15</f>
        <v>0</v>
      </c>
      <c r="I15" s="274">
        <f>'2-2'!I15</f>
        <v>0</v>
      </c>
      <c r="J15" s="323">
        <f>'2-2'!J15</f>
        <v>0</v>
      </c>
      <c r="K15" s="324" t="str">
        <f>'2-2'!K15</f>
        <v>取消し</v>
      </c>
      <c r="L15" s="183">
        <f>'2-2'!L15</f>
        <v>0</v>
      </c>
      <c r="M15" s="274">
        <f>'2-2'!M15</f>
        <v>0</v>
      </c>
      <c r="N15" s="274">
        <f>'2-2'!N15</f>
        <v>0</v>
      </c>
      <c r="O15" s="292">
        <f t="shared" si="3"/>
        <v>0</v>
      </c>
      <c r="P15" s="325" t="str">
        <f>'2-2'!P15</f>
        <v/>
      </c>
      <c r="Q15" s="326" t="str">
        <f>'2-2'!Q15</f>
        <v/>
      </c>
      <c r="R15" s="24">
        <f>IF(AND(ISNA(MATCH($D15,'随時②-2'!$D$4:$D$18,0)),ISNA(MATCH($D15,'随時③-2'!$D$4:$D$18,0))),0,1)</f>
        <v>1</v>
      </c>
      <c r="S15" s="61" t="str">
        <f t="shared" si="0"/>
        <v/>
      </c>
      <c r="T15" s="61" t="str">
        <f t="shared" si="1"/>
        <v/>
      </c>
      <c r="U15" s="5" t="e">
        <f t="shared" si="2"/>
        <v>#N/A</v>
      </c>
    </row>
    <row r="16" spans="1:23" ht="21" hidden="1" customHeight="1" x14ac:dyDescent="0.2">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 hidden="1" customHeight="1" x14ac:dyDescent="0.2">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 hidden="1" customHeight="1" x14ac:dyDescent="0.2">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 hidden="1" customHeight="1" x14ac:dyDescent="0.2">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hidden="1" customHeight="1" x14ac:dyDescent="0.2">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 hidden="1" customHeight="1" x14ac:dyDescent="0.2">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20">
        <f>'随時①-2'!A4</f>
        <v>4</v>
      </c>
      <c r="B104" s="321" t="str">
        <f>'随時①-2'!B4</f>
        <v>4-(1)-ウ</v>
      </c>
      <c r="C104" s="322" t="str">
        <f>'随時①-2'!C4</f>
        <v>広報誌の充実</v>
      </c>
      <c r="D104" s="221">
        <v>101</v>
      </c>
      <c r="E104" s="273" t="str">
        <f>'2-2'!E104</f>
        <v/>
      </c>
      <c r="F104" s="273" t="str">
        <f>'2-2'!F104</f>
        <v>取消し</v>
      </c>
      <c r="G104" s="183">
        <f>'2-2'!G104</f>
        <v>0</v>
      </c>
      <c r="H104" s="274">
        <f>'2-2'!H104</f>
        <v>0</v>
      </c>
      <c r="I104" s="274">
        <f>'2-2'!I104</f>
        <v>0</v>
      </c>
      <c r="J104" s="323">
        <f>'2-2'!J104</f>
        <v>0</v>
      </c>
      <c r="K104" s="324" t="str">
        <f>'2-2'!K104</f>
        <v>取消し</v>
      </c>
      <c r="L104" s="183">
        <f>'2-2'!L104</f>
        <v>0</v>
      </c>
      <c r="M104" s="274">
        <f>'2-2'!M104</f>
        <v>0</v>
      </c>
      <c r="N104" s="274">
        <f>'2-2'!N104</f>
        <v>0</v>
      </c>
      <c r="O104" s="292">
        <f t="shared" ref="O104:O138" si="8">L104*M104*N104</f>
        <v>0</v>
      </c>
      <c r="P104" s="325" t="str">
        <f>'2-2'!P104</f>
        <v/>
      </c>
      <c r="Q104" s="326" t="str">
        <f>'2-2'!Q104</f>
        <v/>
      </c>
      <c r="R104" s="24">
        <f>IF(AND(ISNA(MATCH($D104,'随時②-2'!$D$4:$D$18,0)),ISNA(MATCH($D104,'随時③-2'!$D$4:$D$18,0))),0,1)</f>
        <v>1</v>
      </c>
      <c r="S104" s="61" t="str">
        <f t="shared" si="4"/>
        <v/>
      </c>
      <c r="T104" s="61" t="str">
        <f t="shared" si="5"/>
        <v/>
      </c>
      <c r="U104" s="5" t="e">
        <f t="shared" si="6"/>
        <v>#N/A</v>
      </c>
    </row>
    <row r="105" spans="1:21" ht="21"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2">
      <c r="A124" s="320">
        <f>'随時②-2'!A21</f>
        <v>1</v>
      </c>
      <c r="B124" s="321" t="str">
        <f>'随時②-2'!B21</f>
        <v>1-(1)-ア</v>
      </c>
      <c r="C124" s="322" t="str">
        <f>'随時②-2'!C21</f>
        <v>授業改善の推進</v>
      </c>
      <c r="D124" s="221">
        <v>201</v>
      </c>
      <c r="E124" s="273" t="str">
        <f>'2-2'!E124</f>
        <v>消耗需用費</v>
      </c>
      <c r="F124" s="273" t="str">
        <f>'2-2'!F124</f>
        <v>ＩＣＴ機器（ポータブルスクリーン、タブレット等）</v>
      </c>
      <c r="G124" s="183">
        <f>'2-2'!G124</f>
        <v>98363</v>
      </c>
      <c r="H124" s="274">
        <f>'2-2'!H124</f>
        <v>1</v>
      </c>
      <c r="I124" s="274">
        <f>'2-2'!I124</f>
        <v>1</v>
      </c>
      <c r="J124" s="330">
        <f>'2-2'!J124</f>
        <v>98363</v>
      </c>
      <c r="K124" s="331" t="str">
        <f>'2-2'!K124</f>
        <v>ＩＣＴ機器（ポータブルスクリーン、タブレット等）</v>
      </c>
      <c r="L124" s="278">
        <f>'2-2'!L124</f>
        <v>144876</v>
      </c>
      <c r="M124" s="279">
        <f>'2-2'!M124</f>
        <v>1</v>
      </c>
      <c r="N124" s="279">
        <f>'2-2'!N124</f>
        <v>1</v>
      </c>
      <c r="O124" s="267">
        <f t="shared" si="8"/>
        <v>144876</v>
      </c>
      <c r="P124" s="332">
        <f>'2-2'!P124</f>
        <v>0</v>
      </c>
      <c r="Q124" s="333">
        <f>'2-2'!Q124</f>
        <v>0</v>
      </c>
      <c r="R124" s="24">
        <f>IF(AND(ISNA(MATCH($D124,'随時②-2'!$D$4:$D$18,0)),ISNA(MATCH($D124,'随時③-2'!$D$4:$D$18,0))),0,1)</f>
        <v>0</v>
      </c>
      <c r="S124" s="61" t="str">
        <f t="shared" si="4"/>
        <v/>
      </c>
      <c r="T124" s="61" t="str">
        <f t="shared" si="5"/>
        <v/>
      </c>
      <c r="U124" s="5">
        <f t="shared" si="6"/>
        <v>7</v>
      </c>
    </row>
    <row r="125" spans="1:21" ht="21" customHeight="1" x14ac:dyDescent="0.2">
      <c r="A125" s="327">
        <f>'随時②-2'!A22</f>
        <v>1</v>
      </c>
      <c r="B125" s="328" t="str">
        <f>'随時②-2'!B22</f>
        <v>1-(1)-ア</v>
      </c>
      <c r="C125" s="329" t="str">
        <f>'随時②-2'!C22</f>
        <v>授業改善の推進</v>
      </c>
      <c r="D125" s="212">
        <v>202</v>
      </c>
      <c r="E125" s="272" t="str">
        <f>'2-2'!E125</f>
        <v>委託料</v>
      </c>
      <c r="F125" s="272" t="str">
        <f>'2-2'!F125</f>
        <v>授業アンケートシステム運用委託業務</v>
      </c>
      <c r="G125" s="278">
        <f>'2-2'!G125</f>
        <v>45100</v>
      </c>
      <c r="H125" s="279">
        <f>'2-2'!H125</f>
        <v>1</v>
      </c>
      <c r="I125" s="279">
        <f>'2-2'!I125</f>
        <v>1</v>
      </c>
      <c r="J125" s="330">
        <f>'2-2'!J125</f>
        <v>45100</v>
      </c>
      <c r="K125" s="324" t="str">
        <f>'2-2'!K125</f>
        <v>授業アンケートシステム運用委託業務</v>
      </c>
      <c r="L125" s="183">
        <f>'2-2'!L125</f>
        <v>45100</v>
      </c>
      <c r="M125" s="274">
        <f>'2-2'!M125</f>
        <v>1</v>
      </c>
      <c r="N125" s="274">
        <f>'2-2'!N125</f>
        <v>1</v>
      </c>
      <c r="O125" s="267">
        <f t="shared" si="8"/>
        <v>45100</v>
      </c>
      <c r="P125" s="325">
        <f>'2-2'!P125</f>
        <v>0</v>
      </c>
      <c r="Q125" s="326">
        <f>'2-2'!Q125</f>
        <v>0</v>
      </c>
      <c r="R125" s="24">
        <f>IF(AND(ISNA(MATCH($D125,'随時②-2'!$D$4:$D$18,0)),ISNA(MATCH($D125,'随時③-2'!$D$4:$D$18,0))),0,1)</f>
        <v>0</v>
      </c>
      <c r="S125" s="61" t="str">
        <f t="shared" si="4"/>
        <v/>
      </c>
      <c r="T125" s="61" t="str">
        <f t="shared" si="5"/>
        <v/>
      </c>
      <c r="U125" s="5">
        <f t="shared" si="6"/>
        <v>6</v>
      </c>
    </row>
    <row r="126" spans="1:21" ht="21" customHeight="1" x14ac:dyDescent="0.2">
      <c r="A126" s="327">
        <f>'随時②-2'!A23</f>
        <v>3</v>
      </c>
      <c r="B126" s="328" t="str">
        <f>'随時②-2'!B23</f>
        <v>3-(２)-ア</v>
      </c>
      <c r="C126" s="329" t="str">
        <f>'随時②-2'!C23</f>
        <v>ｶｳﾝｾﾘﾝｸﾞﾏｲﾝﾄﾞの徹底</v>
      </c>
      <c r="D126" s="212">
        <v>203</v>
      </c>
      <c r="E126" s="272" t="str">
        <f>'2-2'!E126</f>
        <v>消耗需用費</v>
      </c>
      <c r="F126" s="272" t="str">
        <f>'2-2'!F126</f>
        <v>大阪府立人権教育研究会主催研修会資料代（冬）</v>
      </c>
      <c r="G126" s="278">
        <f>'2-2'!G126</f>
        <v>1000</v>
      </c>
      <c r="H126" s="279">
        <f>'2-2'!H126</f>
        <v>1</v>
      </c>
      <c r="I126" s="279">
        <f>'2-2'!I126</f>
        <v>1</v>
      </c>
      <c r="J126" s="330">
        <f>'2-2'!J126</f>
        <v>1000</v>
      </c>
      <c r="K126" s="324" t="str">
        <f>'2-2'!K126</f>
        <v>大阪府立人権教育研究会主催研修会資料代（冬）</v>
      </c>
      <c r="L126" s="183">
        <f>'2-2'!L126</f>
        <v>1000</v>
      </c>
      <c r="M126" s="274">
        <f>'2-2'!M126</f>
        <v>1</v>
      </c>
      <c r="N126" s="274">
        <f>'2-2'!N126</f>
        <v>1</v>
      </c>
      <c r="O126" s="267">
        <f t="shared" si="8"/>
        <v>1000</v>
      </c>
      <c r="P126" s="325">
        <f>'2-2'!P126</f>
        <v>0</v>
      </c>
      <c r="Q126" s="326">
        <f>'2-2'!Q126</f>
        <v>0</v>
      </c>
      <c r="R126" s="24">
        <f>IF(AND(ISNA(MATCH($D126,'随時②-2'!$D$4:$D$18,0)),ISNA(MATCH($D126,'随時③-2'!$D$4:$D$18,0))),0,1)</f>
        <v>0</v>
      </c>
      <c r="S126" s="61" t="str">
        <f t="shared" si="4"/>
        <v/>
      </c>
      <c r="T126" s="61" t="str">
        <f t="shared" si="5"/>
        <v/>
      </c>
      <c r="U126" s="5">
        <f t="shared" si="6"/>
        <v>7</v>
      </c>
    </row>
    <row r="127" spans="1:21" ht="21" customHeight="1" x14ac:dyDescent="0.2">
      <c r="A127" s="327">
        <f>'随時②-2'!A24</f>
        <v>4</v>
      </c>
      <c r="B127" s="328" t="str">
        <f>'随時②-2'!B24</f>
        <v>4-(1)-ウ</v>
      </c>
      <c r="C127" s="329" t="str">
        <f>'随時②-2'!C24</f>
        <v>広報誌の充実</v>
      </c>
      <c r="D127" s="212">
        <v>204</v>
      </c>
      <c r="E127" s="272" t="str">
        <f>'2-2'!E127</f>
        <v>備品購入費</v>
      </c>
      <c r="F127" s="272" t="str">
        <f>'2-2'!F127</f>
        <v>広報用ＰＣ</v>
      </c>
      <c r="G127" s="278">
        <f>'2-2'!G127</f>
        <v>186637</v>
      </c>
      <c r="H127" s="279">
        <f>'2-2'!H127</f>
        <v>1</v>
      </c>
      <c r="I127" s="279">
        <f>'2-2'!I127</f>
        <v>1</v>
      </c>
      <c r="J127" s="330">
        <f>'2-2'!J127</f>
        <v>186637</v>
      </c>
      <c r="K127" s="324" t="str">
        <f>'2-2'!K127</f>
        <v>広報用ＰＣ</v>
      </c>
      <c r="L127" s="183">
        <f>'2-2'!L127</f>
        <v>186637</v>
      </c>
      <c r="M127" s="274">
        <f>'2-2'!M127</f>
        <v>1</v>
      </c>
      <c r="N127" s="274">
        <f>'2-2'!N127</f>
        <v>1</v>
      </c>
      <c r="O127" s="267">
        <f t="shared" si="8"/>
        <v>186637</v>
      </c>
      <c r="P127" s="325">
        <f>'2-2'!P127</f>
        <v>0</v>
      </c>
      <c r="Q127" s="326">
        <f>'2-2'!Q127</f>
        <v>0</v>
      </c>
      <c r="R127" s="24">
        <f>IF(AND(ISNA(MATCH($D127,'随時②-2'!$D$4:$D$18,0)),ISNA(MATCH($D127,'随時③-2'!$D$4:$D$18,0))),0,1)</f>
        <v>0</v>
      </c>
      <c r="S127" s="61" t="str">
        <f t="shared" si="4"/>
        <v/>
      </c>
      <c r="T127" s="61" t="str">
        <f t="shared" si="5"/>
        <v/>
      </c>
      <c r="U127" s="5">
        <f t="shared" si="6"/>
        <v>8</v>
      </c>
    </row>
    <row r="128" spans="1:21" ht="21" customHeight="1" x14ac:dyDescent="0.2">
      <c r="A128" s="327">
        <f>'随時②-2'!A25</f>
        <v>4</v>
      </c>
      <c r="B128" s="328" t="str">
        <f>'随時②-2'!B25</f>
        <v>4-(1)-ア</v>
      </c>
      <c r="C128" s="329" t="str">
        <f>'随時②-2'!C25</f>
        <v>広報誌の充実</v>
      </c>
      <c r="D128" s="212">
        <v>205</v>
      </c>
      <c r="E128" s="272" t="str">
        <f>'2-2'!E128</f>
        <v>消耗需用費</v>
      </c>
      <c r="F128" s="272" t="str">
        <f>'2-2'!F128</f>
        <v>リーフレット作成費用</v>
      </c>
      <c r="G128" s="278">
        <f>'2-2'!G128</f>
        <v>53900</v>
      </c>
      <c r="H128" s="279">
        <f>'2-2'!H128</f>
        <v>1</v>
      </c>
      <c r="I128" s="279">
        <f>'2-2'!I128</f>
        <v>1</v>
      </c>
      <c r="J128" s="330">
        <f>'2-2'!J128</f>
        <v>53900</v>
      </c>
      <c r="K128" s="324" t="str">
        <f>'2-2'!K128</f>
        <v>リーフレット作成費用</v>
      </c>
      <c r="L128" s="183">
        <f>'2-2'!L128</f>
        <v>5.39</v>
      </c>
      <c r="M128" s="274">
        <f>'2-2'!M128</f>
        <v>10000</v>
      </c>
      <c r="N128" s="274">
        <f>'2-2'!N128</f>
        <v>1</v>
      </c>
      <c r="O128" s="267">
        <f t="shared" si="8"/>
        <v>53900</v>
      </c>
      <c r="P128" s="325">
        <f>'2-2'!P128</f>
        <v>0</v>
      </c>
      <c r="Q128" s="326">
        <f>'2-2'!Q128</f>
        <v>0</v>
      </c>
      <c r="R128" s="24">
        <f>IF(AND(ISNA(MATCH($D128,'随時②-2'!$D$4:$D$18,0)),ISNA(MATCH($D128,'随時③-2'!$D$4:$D$18,0))),0,1)</f>
        <v>0</v>
      </c>
      <c r="S128" s="61" t="str">
        <f t="shared" si="4"/>
        <v/>
      </c>
      <c r="T128" s="61" t="str">
        <f t="shared" si="5"/>
        <v/>
      </c>
      <c r="U128" s="5">
        <f t="shared" si="6"/>
        <v>7</v>
      </c>
    </row>
    <row r="129" spans="1:21" ht="21"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20">
        <f>'2-4'!A4</f>
        <v>1</v>
      </c>
      <c r="B139" s="321" t="str">
        <f>'2-4'!B4</f>
        <v>1-(1)-ア</v>
      </c>
      <c r="C139" s="322" t="str">
        <f>'2-4'!C4</f>
        <v>授業改善の推進</v>
      </c>
      <c r="D139" s="221">
        <v>301</v>
      </c>
      <c r="E139" s="273" t="str">
        <f>IF($R139=1,"",VLOOKUP($D139,'2-4'!$D$4:$L$103,2))</f>
        <v>消耗需用費</v>
      </c>
      <c r="F139" s="273" t="str">
        <f>IF($R139=1,"取消し",VLOOKUP($D139,'2-4'!$D$4:$L$103,3))</f>
        <v>レーザーポインター</v>
      </c>
      <c r="G139" s="183">
        <f>IF($R139=1,,VLOOKUP($D139,'2-4'!$D$4:$L$103,4))</f>
        <v>12000</v>
      </c>
      <c r="H139" s="274">
        <f>IF($R139=1,,VLOOKUP($D139,'2-4'!$D$4:$L$103,5))</f>
        <v>0</v>
      </c>
      <c r="I139" s="274">
        <f>IF($R139=1,,VLOOKUP($D139,'2-4'!$D$4:$L$103,6))</f>
        <v>1</v>
      </c>
      <c r="J139" s="183">
        <f>IF($R139=1,,VLOOKUP($D139,'2-4'!$D$4:$L$103,7))</f>
        <v>0</v>
      </c>
      <c r="K139" s="289" t="str">
        <f t="shared" ref="K139:K202" si="12">F139</f>
        <v>レーザーポインター</v>
      </c>
      <c r="L139" s="290">
        <f t="shared" ref="L139:L202" si="13">G139</f>
        <v>12000</v>
      </c>
      <c r="M139" s="291">
        <f t="shared" ref="M139:M202" si="14">H139</f>
        <v>0</v>
      </c>
      <c r="N139" s="291">
        <v>1</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2">
      <c r="A140" s="327">
        <f>'2-4'!A5</f>
        <v>1</v>
      </c>
      <c r="B140" s="328" t="str">
        <f>'2-4'!B5</f>
        <v>1-(1)-ア</v>
      </c>
      <c r="C140" s="329" t="str">
        <f>'2-4'!C5</f>
        <v>授業改善の推進</v>
      </c>
      <c r="D140" s="212">
        <v>302</v>
      </c>
      <c r="E140" s="273" t="str">
        <f>IF($R140=1,"",VLOOKUP($D140,'2-4'!$D$4:$L$103,2))</f>
        <v>消耗需用費</v>
      </c>
      <c r="F140" s="273" t="str">
        <f>IF($R140=1,"取消し",VLOOKUP($D140,'2-4'!$D$4:$L$103,3))</f>
        <v>ワイヤレスポータブルスピーカー</v>
      </c>
      <c r="G140" s="183">
        <f>IF($R140=1,,VLOOKUP($D140,'2-4'!$D$4:$L$103,4))</f>
        <v>16000</v>
      </c>
      <c r="H140" s="274">
        <f>IF($R140=1,,VLOOKUP($D140,'2-4'!$D$4:$L$103,5))</f>
        <v>0</v>
      </c>
      <c r="I140" s="274">
        <f>IF($R140=1,,VLOOKUP($D140,'2-4'!$D$4:$L$103,6))</f>
        <v>1</v>
      </c>
      <c r="J140" s="183">
        <f>IF($R140=1,,VLOOKUP($D140,'2-4'!$D$4:$L$103,7))</f>
        <v>0</v>
      </c>
      <c r="K140" s="275" t="str">
        <f t="shared" si="12"/>
        <v>ワイヤレスポータブルスピーカー</v>
      </c>
      <c r="L140" s="276">
        <f t="shared" si="13"/>
        <v>16000</v>
      </c>
      <c r="M140" s="277">
        <f t="shared" si="14"/>
        <v>0</v>
      </c>
      <c r="N140" s="277">
        <f t="shared" ref="N140:N202" si="15">I140</f>
        <v>1</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customHeight="1" x14ac:dyDescent="0.2">
      <c r="A239" s="320">
        <f>'随時③-2'!A21</f>
        <v>1</v>
      </c>
      <c r="B239" s="321" t="str">
        <f>'随時③-2'!B21</f>
        <v>1-(1)-ア</v>
      </c>
      <c r="C239" s="322" t="str">
        <f>'随時③-2'!C21</f>
        <v>授業改善の推進</v>
      </c>
      <c r="D239" s="221">
        <v>401</v>
      </c>
      <c r="E239" s="273" t="str">
        <f>'随時③-2'!E21</f>
        <v>消耗需用費</v>
      </c>
      <c r="F239" s="273" t="str">
        <f>'随時③-2'!F21</f>
        <v>5mHDMIケーブル</v>
      </c>
      <c r="G239" s="183">
        <f>'随時③-2'!G21</f>
        <v>1760</v>
      </c>
      <c r="H239" s="274">
        <f>'随時③-2'!H21</f>
        <v>23</v>
      </c>
      <c r="I239" s="274">
        <f>'随時③-2'!I21</f>
        <v>1</v>
      </c>
      <c r="J239" s="345">
        <f t="shared" ref="J239:J252" si="24">G239*H239*I239</f>
        <v>40480</v>
      </c>
      <c r="K239" s="289" t="str">
        <f t="shared" ref="K239:K253" si="25">F239</f>
        <v>5mHDMIケーブル</v>
      </c>
      <c r="L239" s="290">
        <f t="shared" ref="L239:L253" si="26">G239</f>
        <v>1760</v>
      </c>
      <c r="M239" s="291">
        <f>H239</f>
        <v>23</v>
      </c>
      <c r="N239" s="291">
        <f>I239</f>
        <v>1</v>
      </c>
      <c r="O239" s="292">
        <f t="shared" si="23"/>
        <v>40480</v>
      </c>
      <c r="P239" s="293">
        <f>'随時③-2'!K21</f>
        <v>0</v>
      </c>
      <c r="Q239" s="294" t="str">
        <f>'随時③-2'!L21</f>
        <v>教室設置のプロジェクターとパソコン接続用</v>
      </c>
      <c r="R239" s="24">
        <f>IF(AND(ISNA(MATCH($D239,'随時②-2'!$D$4:$D$18,0)),ISNA(MATCH($D239,'随時③-2'!$D$4:$D$18,0))),0,1)</f>
        <v>0</v>
      </c>
      <c r="S239" s="61" t="str">
        <f t="shared" si="17"/>
        <v/>
      </c>
      <c r="T239" s="61" t="str">
        <f t="shared" si="18"/>
        <v/>
      </c>
    </row>
    <row r="240" spans="1:20" ht="21" customHeight="1" thickBot="1" x14ac:dyDescent="0.25">
      <c r="A240" s="320">
        <f>'随時③-2'!A22</f>
        <v>4</v>
      </c>
      <c r="B240" s="321" t="str">
        <f>'随時③-2'!B22</f>
        <v>4-(1)-イ</v>
      </c>
      <c r="C240" s="322" t="str">
        <f>'随時③-2'!C22</f>
        <v>広報誌の充実</v>
      </c>
      <c r="D240" s="212">
        <v>402</v>
      </c>
      <c r="E240" s="272" t="str">
        <f>'随時③-2'!E22</f>
        <v>消耗需用費</v>
      </c>
      <c r="F240" s="273" t="str">
        <f>'随時③-2'!F22</f>
        <v>案内板</v>
      </c>
      <c r="G240" s="183">
        <f>'随時③-2'!G22</f>
        <v>15800</v>
      </c>
      <c r="H240" s="274">
        <f>'随時③-2'!H22</f>
        <v>4</v>
      </c>
      <c r="I240" s="274">
        <f>'随時③-2'!I22</f>
        <v>1</v>
      </c>
      <c r="J240" s="346">
        <f t="shared" si="24"/>
        <v>63200</v>
      </c>
      <c r="K240" s="275" t="str">
        <f t="shared" si="25"/>
        <v>案内板</v>
      </c>
      <c r="L240" s="276">
        <f t="shared" si="26"/>
        <v>15800</v>
      </c>
      <c r="M240" s="277">
        <f t="shared" ref="M240:M253" si="27">H240</f>
        <v>4</v>
      </c>
      <c r="N240" s="277">
        <f t="shared" ref="N240:N253" si="28">I240</f>
        <v>1</v>
      </c>
      <c r="O240" s="267">
        <f t="shared" si="23"/>
        <v>63200</v>
      </c>
      <c r="P240" s="293">
        <f>'随時③-2'!K22</f>
        <v>0</v>
      </c>
      <c r="Q240" s="294" t="str">
        <f>'随時③-2'!L22</f>
        <v>密回避のための説明会・選抜用</v>
      </c>
      <c r="R240" s="24">
        <f>IF(AND(ISNA(MATCH($D240,'随時②-2'!$D$4:$D$18,0)),ISNA(MATCH($D240,'随時③-2'!$D$4:$D$18,0))),0,1)</f>
        <v>0</v>
      </c>
      <c r="S240" s="61" t="str">
        <f t="shared" si="17"/>
        <v/>
      </c>
      <c r="T240" s="61" t="str">
        <f t="shared" si="18"/>
        <v/>
      </c>
    </row>
    <row r="241" spans="1:20" ht="21"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79" t="s">
        <v>10</v>
      </c>
      <c r="J255" s="679"/>
    </row>
    <row r="256" spans="1:20" ht="24" customHeight="1" thickBot="1" x14ac:dyDescent="0.25">
      <c r="D256" s="5"/>
      <c r="F256" s="23"/>
      <c r="G256" s="23"/>
      <c r="I256" s="688" t="s">
        <v>88</v>
      </c>
      <c r="J256" s="689"/>
      <c r="K256" s="36" t="s">
        <v>145</v>
      </c>
      <c r="L256" s="598" t="s">
        <v>208</v>
      </c>
      <c r="M256" s="680"/>
      <c r="N256" s="681" t="s">
        <v>146</v>
      </c>
      <c r="O256" s="682"/>
    </row>
    <row r="257" spans="4:15" ht="21" customHeight="1" thickTop="1" x14ac:dyDescent="0.2">
      <c r="D257" s="5"/>
      <c r="I257" s="690" t="s">
        <v>78</v>
      </c>
      <c r="J257" s="691"/>
      <c r="K257" s="298">
        <f t="shared" ref="K257:K266" si="29">SUMIF($E$4:$E$253,$I257,$O$4:$O$253)</f>
        <v>0</v>
      </c>
      <c r="L257" s="624">
        <f t="shared" ref="L257:L264" si="30">SUMIF($E$4:$E$253,$I257,$T$4:$T$253)</f>
        <v>0</v>
      </c>
      <c r="M257" s="685">
        <f t="shared" ref="M257:M266" si="31">SUMIF($E$4:$E$253,$I257,$O$4:$O$253)</f>
        <v>0</v>
      </c>
      <c r="N257" s="686">
        <f>K257-L257</f>
        <v>0</v>
      </c>
      <c r="O257" s="687"/>
    </row>
    <row r="258" spans="4:15" ht="21" customHeight="1" x14ac:dyDescent="0.2">
      <c r="D258" s="5"/>
      <c r="I258" s="666" t="s">
        <v>79</v>
      </c>
      <c r="J258" s="667"/>
      <c r="K258" s="301">
        <f t="shared" si="29"/>
        <v>205216</v>
      </c>
      <c r="L258" s="593">
        <f t="shared" si="30"/>
        <v>0</v>
      </c>
      <c r="M258" s="588">
        <f t="shared" si="31"/>
        <v>205216</v>
      </c>
      <c r="N258" s="675">
        <f t="shared" ref="N258:N265" si="32">K258-L258</f>
        <v>205216</v>
      </c>
      <c r="O258" s="594"/>
    </row>
    <row r="259" spans="4:15" ht="21" customHeight="1" x14ac:dyDescent="0.2">
      <c r="D259" s="5"/>
      <c r="I259" s="666" t="s">
        <v>102</v>
      </c>
      <c r="J259" s="667"/>
      <c r="K259" s="297">
        <f t="shared" si="29"/>
        <v>575663</v>
      </c>
      <c r="L259" s="593">
        <f t="shared" si="30"/>
        <v>0</v>
      </c>
      <c r="M259" s="588">
        <f t="shared" si="31"/>
        <v>575663</v>
      </c>
      <c r="N259" s="675">
        <f t="shared" si="32"/>
        <v>575663</v>
      </c>
      <c r="O259" s="594"/>
    </row>
    <row r="260" spans="4:15" ht="21" customHeight="1" x14ac:dyDescent="0.2">
      <c r="D260" s="5"/>
      <c r="I260" s="666" t="s">
        <v>103</v>
      </c>
      <c r="J260" s="667"/>
      <c r="K260" s="297">
        <f t="shared" si="29"/>
        <v>0</v>
      </c>
      <c r="L260" s="593">
        <f t="shared" si="30"/>
        <v>0</v>
      </c>
      <c r="M260" s="588">
        <f t="shared" si="31"/>
        <v>0</v>
      </c>
      <c r="N260" s="675">
        <f t="shared" si="32"/>
        <v>0</v>
      </c>
      <c r="O260" s="594"/>
    </row>
    <row r="261" spans="4:15" ht="21" customHeight="1" x14ac:dyDescent="0.2">
      <c r="D261" s="5"/>
      <c r="I261" s="666" t="s">
        <v>80</v>
      </c>
      <c r="J261" s="667"/>
      <c r="K261" s="297">
        <f t="shared" si="29"/>
        <v>0</v>
      </c>
      <c r="L261" s="593">
        <f t="shared" si="30"/>
        <v>0</v>
      </c>
      <c r="M261" s="588">
        <f t="shared" si="31"/>
        <v>0</v>
      </c>
      <c r="N261" s="675">
        <f t="shared" si="32"/>
        <v>0</v>
      </c>
      <c r="O261" s="594"/>
    </row>
    <row r="262" spans="4:15" ht="21" customHeight="1" x14ac:dyDescent="0.2">
      <c r="D262" s="5"/>
      <c r="I262" s="666" t="s">
        <v>81</v>
      </c>
      <c r="J262" s="667"/>
      <c r="K262" s="297">
        <f t="shared" si="29"/>
        <v>45100</v>
      </c>
      <c r="L262" s="593">
        <f t="shared" si="30"/>
        <v>0</v>
      </c>
      <c r="M262" s="588">
        <f t="shared" si="31"/>
        <v>45100</v>
      </c>
      <c r="N262" s="675">
        <f t="shared" si="32"/>
        <v>45100</v>
      </c>
      <c r="O262" s="594"/>
    </row>
    <row r="263" spans="4:15" ht="21" customHeight="1" x14ac:dyDescent="0.2">
      <c r="D263" s="5"/>
      <c r="I263" s="666" t="s">
        <v>82</v>
      </c>
      <c r="J263" s="667"/>
      <c r="K263" s="297">
        <f t="shared" si="29"/>
        <v>0</v>
      </c>
      <c r="L263" s="593">
        <f t="shared" si="30"/>
        <v>0</v>
      </c>
      <c r="M263" s="588">
        <f t="shared" si="31"/>
        <v>0</v>
      </c>
      <c r="N263" s="675">
        <f t="shared" si="32"/>
        <v>0</v>
      </c>
      <c r="O263" s="594"/>
    </row>
    <row r="264" spans="4:15" ht="21" customHeight="1" x14ac:dyDescent="0.2">
      <c r="D264" s="5"/>
      <c r="I264" s="666" t="s">
        <v>83</v>
      </c>
      <c r="J264" s="667"/>
      <c r="K264" s="297">
        <f t="shared" si="29"/>
        <v>186637</v>
      </c>
      <c r="L264" s="593">
        <f t="shared" si="30"/>
        <v>0</v>
      </c>
      <c r="M264" s="588">
        <f t="shared" si="31"/>
        <v>186637</v>
      </c>
      <c r="N264" s="675">
        <f t="shared" si="32"/>
        <v>186637</v>
      </c>
      <c r="O264" s="594"/>
    </row>
    <row r="265" spans="4:15" ht="21" customHeight="1" x14ac:dyDescent="0.2">
      <c r="D265" s="5"/>
      <c r="I265" s="666" t="s">
        <v>113</v>
      </c>
      <c r="J265" s="667"/>
      <c r="K265" s="301">
        <f t="shared" si="29"/>
        <v>66280</v>
      </c>
      <c r="L265" s="593">
        <f>SUMIF($E$4:$E$253,$I265,$T$4:$T$253)+'3-3'!F23</f>
        <v>11000</v>
      </c>
      <c r="M265" s="588">
        <f t="shared" si="31"/>
        <v>66280</v>
      </c>
      <c r="N265" s="595">
        <f t="shared" si="32"/>
        <v>55280</v>
      </c>
      <c r="O265" s="678"/>
    </row>
    <row r="266" spans="4:15" ht="21" customHeight="1" thickBot="1" x14ac:dyDescent="0.25">
      <c r="D266" s="5"/>
      <c r="I266" s="672" t="s">
        <v>244</v>
      </c>
      <c r="J266" s="673"/>
      <c r="K266" s="302">
        <f t="shared" si="29"/>
        <v>0</v>
      </c>
      <c r="L266" s="584">
        <f>SUMIF($E$4:$E$253,$I266,$T$4:$T$253)</f>
        <v>0</v>
      </c>
      <c r="M266" s="668">
        <f t="shared" si="31"/>
        <v>0</v>
      </c>
      <c r="N266" s="586">
        <f>K266-L266</f>
        <v>0</v>
      </c>
      <c r="O266" s="669"/>
    </row>
    <row r="267" spans="4:15" ht="21" customHeight="1" thickTop="1" thickBot="1" x14ac:dyDescent="0.25">
      <c r="D267" s="5"/>
      <c r="I267" s="670" t="s">
        <v>10</v>
      </c>
      <c r="J267" s="671"/>
      <c r="K267" s="304">
        <f>SUM(K257:K265)</f>
        <v>1078896</v>
      </c>
      <c r="L267" s="674">
        <f>SUM(L257:L265)</f>
        <v>11000</v>
      </c>
      <c r="M267" s="609"/>
      <c r="N267" s="676">
        <f>SUM(N257:N265)</f>
        <v>1067896</v>
      </c>
      <c r="O267" s="67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6" t="s">
        <v>258</v>
      </c>
      <c r="B1" s="576"/>
      <c r="C1" s="576"/>
      <c r="D1" s="576"/>
      <c r="E1" s="576"/>
      <c r="F1" s="576"/>
    </row>
    <row r="2" spans="1:6" ht="15" customHeight="1" thickBot="1" x14ac:dyDescent="0.25">
      <c r="A2" s="8"/>
      <c r="B2" s="7" t="s">
        <v>191</v>
      </c>
      <c r="C2" s="84"/>
      <c r="E2" s="70" t="s">
        <v>168</v>
      </c>
      <c r="F2" s="158">
        <f>SUM(E4:E20)</f>
        <v>66280</v>
      </c>
    </row>
    <row r="3" spans="1:6" ht="15" customHeight="1" thickBot="1" x14ac:dyDescent="0.25">
      <c r="A3" s="96" t="s">
        <v>12</v>
      </c>
      <c r="B3" s="97" t="s">
        <v>153</v>
      </c>
      <c r="C3" s="97" t="s">
        <v>154</v>
      </c>
      <c r="D3" s="95" t="s">
        <v>13</v>
      </c>
      <c r="E3" s="39" t="s">
        <v>169</v>
      </c>
      <c r="F3" s="98" t="s">
        <v>14</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11</v>
      </c>
      <c r="B5" s="122" t="str">
        <f>IF('1-3'!B14="","",'1-3'!B14)</f>
        <v>全国</v>
      </c>
      <c r="C5" s="122" t="str">
        <f>IF('1-3'!C14="","",'1-3'!C14)</f>
        <v>校長</v>
      </c>
      <c r="D5" s="133" t="str">
        <f>IF('1-3'!D14="","",'1-3'!D14)</f>
        <v>全国総合学科高等学校長協会</v>
      </c>
      <c r="E5" s="710">
        <f>IF('2-3'!H15="",'2-3'!E15,'2-3'!H15)</f>
        <v>10000</v>
      </c>
      <c r="F5" s="81" t="str">
        <f>IF('2-3'!I15="",'2-3'!G15,'2-3'!I15)</f>
        <v/>
      </c>
    </row>
    <row r="6" spans="1:6" ht="15" customHeight="1" x14ac:dyDescent="0.2">
      <c r="A6" s="101">
        <v>21</v>
      </c>
      <c r="B6" s="122" t="str">
        <f>IF('1-3'!B24="","",'1-3'!B24)</f>
        <v>全国</v>
      </c>
      <c r="C6" s="122" t="str">
        <f>IF('1-3'!C24="","",'1-3'!C24)</f>
        <v>教頭</v>
      </c>
      <c r="D6" s="133" t="str">
        <f>IF('1-3'!D24="","",'1-3'!D24)</f>
        <v>全国高等学校教頭・副校長会</v>
      </c>
      <c r="E6" s="710">
        <f>IF('2-3'!H25="",'2-3'!E25,'2-3'!H25)</f>
        <v>4500</v>
      </c>
      <c r="F6" s="81" t="str">
        <f>IF('2-3'!I25="",'2-3'!G25,'2-3'!I25)</f>
        <v/>
      </c>
    </row>
    <row r="7" spans="1:6" ht="15" customHeight="1" x14ac:dyDescent="0.2">
      <c r="A7" s="101">
        <v>28</v>
      </c>
      <c r="B7" s="122" t="str">
        <f>IF('1-3'!B31="","",'1-3'!B31)</f>
        <v>全国</v>
      </c>
      <c r="C7" s="122" t="str">
        <f>IF('1-3'!C31="","",'1-3'!C31)</f>
        <v>事務長</v>
      </c>
      <c r="D7" s="133" t="str">
        <f>IF('1-3'!D31="","",'1-3'!D31)</f>
        <v>全国公立学校事務長会</v>
      </c>
      <c r="E7" s="710">
        <f>IF('2-3'!H32="",'2-3'!E32,'2-3'!H32)</f>
        <v>3000</v>
      </c>
      <c r="F7" s="81" t="str">
        <f>IF('2-3'!I32="",'2-3'!G32,'2-3'!I32)</f>
        <v>◎</v>
      </c>
    </row>
    <row r="8" spans="1:6" ht="15" customHeight="1" x14ac:dyDescent="0.2">
      <c r="A8" s="101">
        <v>45</v>
      </c>
      <c r="B8" s="122" t="str">
        <f>IF('1-3'!B48="","",'1-3'!B48)</f>
        <v>全国</v>
      </c>
      <c r="C8" s="122" t="str">
        <f>IF('1-3'!C48="","",'1-3'!C48)</f>
        <v/>
      </c>
      <c r="D8" s="133" t="str">
        <f>IF('1-3'!D48="","",'1-3'!D48)</f>
        <v>日本教育会</v>
      </c>
      <c r="E8" s="710">
        <f>IF('2-3'!H49="",'2-3'!E49,'2-3'!H49)</f>
        <v>3600</v>
      </c>
      <c r="F8" s="81" t="str">
        <f>IF('2-3'!I49="",'2-3'!G49,'2-3'!I49)</f>
        <v/>
      </c>
    </row>
    <row r="9" spans="1:6" ht="15" customHeight="1" x14ac:dyDescent="0.2">
      <c r="A9" s="101">
        <v>47</v>
      </c>
      <c r="B9" s="122" t="str">
        <f>IF('1-3'!B50="","",'1-3'!B50)</f>
        <v>近畿・西日本</v>
      </c>
      <c r="C9" s="122" t="str">
        <f>IF('1-3'!C50="","",'1-3'!C50)</f>
        <v>校長</v>
      </c>
      <c r="D9" s="133" t="str">
        <f>IF('1-3'!D50="","",'1-3'!D50)</f>
        <v>近畿地区総合学科高等学校長協会</v>
      </c>
      <c r="E9" s="710">
        <f>IF('2-3'!H51="",'2-3'!E51,'2-3'!H51)</f>
        <v>5000</v>
      </c>
      <c r="F9" s="81" t="str">
        <f>IF('2-3'!I51="",'2-3'!G51,'2-3'!I51)</f>
        <v/>
      </c>
    </row>
    <row r="10" spans="1:6" ht="15" customHeight="1" x14ac:dyDescent="0.2">
      <c r="A10" s="101">
        <v>76</v>
      </c>
      <c r="B10" s="122" t="str">
        <f>IF('1-3'!B79="","",'1-3'!B79)</f>
        <v>大阪</v>
      </c>
      <c r="C10" s="122" t="str">
        <f>IF('1-3'!C79="","",'1-3'!C79)</f>
        <v>校長</v>
      </c>
      <c r="D10" s="133" t="str">
        <f>IF('1-3'!D79="","",'1-3'!D79)</f>
        <v>大阪府総合学科高等学校長協会</v>
      </c>
      <c r="E10" s="710">
        <f>IF('2-3'!H80="",'2-3'!E80,'2-3'!H80)</f>
        <v>3000</v>
      </c>
      <c r="F10" s="81" t="str">
        <f>IF('2-3'!I80="",'2-3'!G80,'2-3'!I80)</f>
        <v/>
      </c>
    </row>
    <row r="11" spans="1:6" ht="15" customHeight="1" x14ac:dyDescent="0.2">
      <c r="A11" s="101">
        <v>79</v>
      </c>
      <c r="B11" s="122" t="str">
        <f>IF('1-3'!B82="","",'1-3'!B82)</f>
        <v>大阪</v>
      </c>
      <c r="C11" s="122" t="str">
        <f>IF('1-3'!C82="","",'1-3'!C82)</f>
        <v>事務長</v>
      </c>
      <c r="D11" s="133" t="str">
        <f>IF('1-3'!D82="","",'1-3'!D82)</f>
        <v>大阪府立学校事務長会</v>
      </c>
      <c r="E11" s="710">
        <f>IF('2-3'!H83="",'2-3'!E83,'2-3'!H83)</f>
        <v>1000</v>
      </c>
      <c r="F11" s="81" t="str">
        <f>IF('2-3'!I83="",'2-3'!G83,'2-3'!I83)</f>
        <v/>
      </c>
    </row>
    <row r="12" spans="1:6" ht="15" customHeight="1" x14ac:dyDescent="0.2">
      <c r="A12" s="101">
        <v>82</v>
      </c>
      <c r="B12" s="122" t="str">
        <f>IF('1-3'!B85="","",'1-3'!B85)</f>
        <v>大阪</v>
      </c>
      <c r="C12" s="122" t="str">
        <f>IF('1-3'!C85="","",'1-3'!C85)</f>
        <v/>
      </c>
      <c r="D12" s="133" t="str">
        <f>IF('1-3'!D85="","",'1-3'!D85)</f>
        <v>大阪府高等学校家庭クラブ連合会</v>
      </c>
      <c r="E12" s="710">
        <f>IF('2-3'!H86="",'2-3'!E86,'2-3'!H86)</f>
        <v>2000</v>
      </c>
      <c r="F12" s="81" t="str">
        <f>IF('2-3'!I86="",'2-3'!G86,'2-3'!I86)</f>
        <v/>
      </c>
    </row>
    <row r="13" spans="1:6" ht="15" customHeight="1" x14ac:dyDescent="0.2">
      <c r="A13" s="101">
        <v>85</v>
      </c>
      <c r="B13" s="122" t="str">
        <f>IF('1-3'!B88="","",'1-3'!B88)</f>
        <v>大阪</v>
      </c>
      <c r="C13" s="122" t="str">
        <f>IF('1-3'!C88="","",'1-3'!C88)</f>
        <v/>
      </c>
      <c r="D13" s="133" t="str">
        <f>IF('1-3'!D88="","",'1-3'!D88)</f>
        <v>大阪府高等学校進路指導研究会</v>
      </c>
      <c r="E13" s="710">
        <f>IF('2-3'!H89="",'2-3'!E89,'2-3'!H89)</f>
        <v>2150</v>
      </c>
      <c r="F13" s="81" t="str">
        <f>IF('2-3'!I89="",'2-3'!G89,'2-3'!I89)</f>
        <v/>
      </c>
    </row>
    <row r="14" spans="1:6" ht="15" customHeight="1" x14ac:dyDescent="0.2">
      <c r="A14" s="101">
        <v>90</v>
      </c>
      <c r="B14" s="122" t="str">
        <f>IF('1-3'!B93="","",'1-3'!B93)</f>
        <v>大阪</v>
      </c>
      <c r="C14" s="122" t="str">
        <f>IF('1-3'!C93="","",'1-3'!C93)</f>
        <v/>
      </c>
      <c r="D14" s="133" t="str">
        <f>IF('1-3'!D93="","",'1-3'!D93)</f>
        <v>大阪府立学校在日外国人教育研究会</v>
      </c>
      <c r="E14" s="710">
        <f>IF('2-3'!H94="",'2-3'!E94,'2-3'!H94)</f>
        <v>2580</v>
      </c>
      <c r="F14" s="81" t="str">
        <f>IF('2-3'!I94="",'2-3'!G94,'2-3'!I94)</f>
        <v/>
      </c>
    </row>
    <row r="15" spans="1:6" ht="15" customHeight="1" x14ac:dyDescent="0.2">
      <c r="A15" s="101">
        <v>91</v>
      </c>
      <c r="B15" s="122" t="str">
        <f>IF('1-3'!B94="","",'1-3'!B94)</f>
        <v>大阪</v>
      </c>
      <c r="C15" s="122" t="str">
        <f>IF('1-3'!C94="","",'1-3'!C94)</f>
        <v/>
      </c>
      <c r="D15" s="133" t="str">
        <f>IF('1-3'!D94="","",'1-3'!D94)</f>
        <v>大阪府立学校人権教育研究会</v>
      </c>
      <c r="E15" s="710">
        <f>IF('2-3'!H95="",'2-3'!E95,'2-3'!H95)</f>
        <v>3050</v>
      </c>
      <c r="F15" s="81" t="str">
        <f>IF('2-3'!I95="",'2-3'!G95,'2-3'!I95)</f>
        <v/>
      </c>
    </row>
    <row r="16" spans="1:6" ht="15" customHeight="1" x14ac:dyDescent="0.2">
      <c r="A16" s="101">
        <v>92</v>
      </c>
      <c r="B16" s="122" t="str">
        <f>IF('1-3'!B95="","",'1-3'!B95)</f>
        <v>大阪</v>
      </c>
      <c r="C16" s="122" t="str">
        <f>IF('1-3'!C95="","",'1-3'!C95)</f>
        <v/>
      </c>
      <c r="D16" s="133" t="str">
        <f>IF('1-3'!D95="","",'1-3'!D95)</f>
        <v>大阪府立高等学校教務研究会</v>
      </c>
      <c r="E16" s="710">
        <f>IF('2-3'!H96="",'2-3'!E96,'2-3'!H96)</f>
        <v>4000</v>
      </c>
      <c r="F16" s="81" t="str">
        <f>IF('2-3'!I96="",'2-3'!G96,'2-3'!I96)</f>
        <v/>
      </c>
    </row>
    <row r="17" spans="1:6" ht="15" customHeight="1" x14ac:dyDescent="0.2">
      <c r="A17" s="101">
        <v>93</v>
      </c>
      <c r="B17" s="122" t="str">
        <f>IF('1-3'!B96="","",'1-3'!B96)</f>
        <v>大阪</v>
      </c>
      <c r="C17" s="122" t="str">
        <f>IF('1-3'!C96="","",'1-3'!C96)</f>
        <v/>
      </c>
      <c r="D17" s="133" t="str">
        <f>IF('1-3'!D96="","",'1-3'!D96)</f>
        <v>大阪府立学校保健研究会</v>
      </c>
      <c r="E17" s="710">
        <f>IF('2-3'!H97="",'2-3'!E97,'2-3'!H97)</f>
        <v>2400</v>
      </c>
      <c r="F17" s="81" t="str">
        <f>IF('2-3'!I97="",'2-3'!G97,'2-3'!I97)</f>
        <v/>
      </c>
    </row>
    <row r="18" spans="1:6" ht="15" customHeight="1" x14ac:dyDescent="0.2">
      <c r="A18" s="101">
        <v>94</v>
      </c>
      <c r="B18" s="122" t="str">
        <f>IF('1-3'!B97="","",'1-3'!B97)</f>
        <v>大阪</v>
      </c>
      <c r="C18" s="122" t="str">
        <f>IF('1-3'!C97="","",'1-3'!C97)</f>
        <v/>
      </c>
      <c r="D18" s="133" t="str">
        <f>IF('1-3'!D97="","",'1-3'!D97)</f>
        <v>大阪府立学校養護教諭研究会(府養研)</v>
      </c>
      <c r="E18" s="710">
        <f>IF('2-3'!H98="",'2-3'!E98,'2-3'!H98)</f>
        <v>5000</v>
      </c>
      <c r="F18" s="81" t="str">
        <f>IF('2-3'!I98="",'2-3'!G98,'2-3'!I98)</f>
        <v/>
      </c>
    </row>
    <row r="19" spans="1:6" ht="15" customHeight="1" x14ac:dyDescent="0.2">
      <c r="A19" s="101">
        <v>96</v>
      </c>
      <c r="B19" s="122" t="str">
        <f>IF('1-3'!B99="","",'1-3'!B99)</f>
        <v>大阪</v>
      </c>
      <c r="C19" s="122" t="str">
        <f>IF('1-3'!C99="","",'1-3'!C99)</f>
        <v/>
      </c>
      <c r="D19" s="133" t="str">
        <f>IF('1-3'!D99="","",'1-3'!D99)</f>
        <v>大阪府高等学校図書館研究会</v>
      </c>
      <c r="E19" s="710">
        <f>IF('2-3'!H100="",'2-3'!E100,'2-3'!H100)</f>
        <v>3000</v>
      </c>
      <c r="F19" s="81" t="str">
        <f>IF('2-3'!I100="",'2-3'!G100,'2-3'!I100)</f>
        <v/>
      </c>
    </row>
    <row r="20" spans="1:6" ht="15" customHeight="1" thickBot="1" x14ac:dyDescent="0.25">
      <c r="A20" s="104">
        <v>97</v>
      </c>
      <c r="B20" s="124" t="str">
        <f>IF('1-3'!B100="","",'1-3'!B100)</f>
        <v>大阪</v>
      </c>
      <c r="C20" s="124" t="str">
        <f>IF('1-3'!C100="","",'1-3'!C100)</f>
        <v/>
      </c>
      <c r="D20" s="134" t="str">
        <f>IF('1-3'!D100="","",'1-3'!D100)</f>
        <v>大阪府高等学校生活指導研究会</v>
      </c>
      <c r="E20" s="174">
        <f>IF('2-3'!H101="",'2-3'!E101,'2-3'!H101)</f>
        <v>4000</v>
      </c>
      <c r="F20" s="82" t="str">
        <f>IF('2-3'!I101="",'2-3'!G101,'2-3'!I101)</f>
        <v/>
      </c>
    </row>
    <row r="21" spans="1:6" ht="15" customHeight="1" thickBot="1" x14ac:dyDescent="0.25">
      <c r="D21" s="77"/>
      <c r="E21" s="77"/>
      <c r="F21" s="78"/>
    </row>
    <row r="22" spans="1:6" ht="15" customHeight="1" x14ac:dyDescent="0.2">
      <c r="D22" s="77"/>
      <c r="E22" s="10" t="s">
        <v>168</v>
      </c>
      <c r="F22" s="155">
        <f>SUM(E4:E20)</f>
        <v>66280</v>
      </c>
    </row>
    <row r="23" spans="1:6" ht="15" customHeight="1" x14ac:dyDescent="0.2">
      <c r="D23" s="77"/>
      <c r="E23" s="37" t="s">
        <v>208</v>
      </c>
      <c r="F23" s="156">
        <f>SUMIF($F$4:$F$20,"◎",$E$4:$E$20)</f>
        <v>11000</v>
      </c>
    </row>
    <row r="24" spans="1:6" ht="15" customHeight="1" thickBot="1" x14ac:dyDescent="0.25">
      <c r="D24" s="77"/>
      <c r="E24" s="79" t="s">
        <v>9</v>
      </c>
      <c r="F24" s="157">
        <f>F22-F23</f>
        <v>55280</v>
      </c>
    </row>
  </sheetData>
  <sheetProtection sheet="1" formatCells="0" selectLockedCells="1"/>
  <mergeCells count="1">
    <mergeCell ref="A1:F1"/>
  </mergeCells>
  <phoneticPr fontId="2"/>
  <conditionalFormatting sqref="E4:F20">
    <cfRule type="cellIs" dxfId="12"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6" zoomScaleNormal="100" zoomScaleSheetLayoutView="100" workbookViewId="0">
      <selection activeCell="H2" sqref="H2:L2"/>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197</v>
      </c>
      <c r="H1" s="546" t="s">
        <v>302</v>
      </c>
      <c r="I1" s="546"/>
      <c r="J1" s="546"/>
      <c r="K1" s="546"/>
      <c r="L1" s="546"/>
    </row>
    <row r="2" spans="1:12" s="1" customFormat="1" ht="18" customHeight="1" x14ac:dyDescent="0.2">
      <c r="H2" s="546" t="s">
        <v>303</v>
      </c>
      <c r="I2" s="546"/>
      <c r="J2" s="546"/>
      <c r="K2" s="546"/>
      <c r="L2" s="546"/>
    </row>
    <row r="3" spans="1:12" s="1" customFormat="1" ht="18" customHeight="1" x14ac:dyDescent="0.2">
      <c r="H3" s="547"/>
      <c r="I3" s="547"/>
      <c r="J3" s="547"/>
      <c r="K3" s="547"/>
      <c r="L3" s="547"/>
    </row>
    <row r="4" spans="1:12" s="1" customFormat="1" ht="18" customHeight="1" x14ac:dyDescent="0.2">
      <c r="H4" s="561" t="s">
        <v>301</v>
      </c>
      <c r="I4" s="561"/>
      <c r="J4" s="561"/>
      <c r="K4" s="561"/>
      <c r="L4" s="561"/>
    </row>
    <row r="5" spans="1:12" s="1" customFormat="1" ht="18" customHeight="1" x14ac:dyDescent="0.2">
      <c r="H5" s="562">
        <v>43977</v>
      </c>
      <c r="I5" s="562"/>
      <c r="J5" s="562"/>
      <c r="K5" s="562"/>
      <c r="L5" s="562"/>
    </row>
    <row r="6" spans="1:12" s="1" customFormat="1" ht="18" customHeight="1" x14ac:dyDescent="0.2">
      <c r="A6" s="3" t="s">
        <v>2</v>
      </c>
      <c r="H6" s="563"/>
      <c r="I6" s="563"/>
      <c r="J6" s="563"/>
      <c r="K6" s="563"/>
      <c r="L6" s="563"/>
    </row>
    <row r="7" spans="1:12" s="1" customFormat="1" ht="18" customHeight="1" x14ac:dyDescent="0.2">
      <c r="A7" s="4"/>
      <c r="H7" s="561" t="s">
        <v>296</v>
      </c>
      <c r="I7" s="561"/>
      <c r="J7" s="561"/>
      <c r="K7" s="561"/>
      <c r="L7" s="561"/>
    </row>
    <row r="8" spans="1:12" s="1" customFormat="1" ht="18" customHeight="1" x14ac:dyDescent="0.2">
      <c r="A8" s="4"/>
      <c r="H8" s="561" t="s">
        <v>300</v>
      </c>
      <c r="I8" s="561"/>
      <c r="J8" s="561"/>
      <c r="K8" s="561"/>
      <c r="L8" s="561"/>
    </row>
    <row r="9" spans="1:12" s="1" customFormat="1" ht="42" customHeight="1" x14ac:dyDescent="0.2">
      <c r="A9" s="4"/>
      <c r="H9" s="2"/>
      <c r="K9" s="44"/>
    </row>
    <row r="10" spans="1:12" ht="24" customHeight="1" x14ac:dyDescent="0.2">
      <c r="A10" s="548" t="s">
        <v>249</v>
      </c>
      <c r="B10" s="548"/>
      <c r="C10" s="548"/>
      <c r="D10" s="548"/>
      <c r="E10" s="548"/>
      <c r="F10" s="548"/>
      <c r="G10" s="548"/>
      <c r="H10" s="548"/>
      <c r="I10" s="548"/>
      <c r="J10" s="548"/>
      <c r="K10" s="548"/>
    </row>
    <row r="11" spans="1:12" ht="24" customHeight="1" x14ac:dyDescent="0.2">
      <c r="A11" s="549"/>
      <c r="B11" s="549"/>
      <c r="C11" s="549"/>
      <c r="D11" s="549"/>
      <c r="E11" s="549"/>
      <c r="F11" s="549"/>
      <c r="G11" s="549"/>
      <c r="H11" s="549"/>
      <c r="I11" s="549"/>
      <c r="J11" s="549"/>
      <c r="K11" s="549"/>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50" t="s">
        <v>231</v>
      </c>
      <c r="B14" s="551"/>
      <c r="C14" s="552"/>
      <c r="D14" s="553">
        <v>1050000</v>
      </c>
      <c r="E14" s="554"/>
      <c r="F14" s="555"/>
      <c r="G14" s="556"/>
      <c r="H14" s="557"/>
      <c r="I14" s="557"/>
      <c r="J14" s="557"/>
      <c r="K14" s="6"/>
    </row>
    <row r="15" spans="1:12" ht="39" customHeight="1" thickBot="1" x14ac:dyDescent="0.25">
      <c r="A15" s="19"/>
      <c r="B15" s="18" t="s">
        <v>4</v>
      </c>
      <c r="C15" s="17" t="s">
        <v>5</v>
      </c>
      <c r="D15" s="16" t="s">
        <v>101</v>
      </c>
      <c r="E15" s="16" t="s">
        <v>100</v>
      </c>
      <c r="F15" s="17" t="s">
        <v>6</v>
      </c>
      <c r="G15" s="17" t="s">
        <v>7</v>
      </c>
      <c r="H15" s="403" t="s">
        <v>195</v>
      </c>
      <c r="I15" s="16" t="s">
        <v>8</v>
      </c>
      <c r="J15" s="455" t="s">
        <v>199</v>
      </c>
      <c r="K15" s="450" t="s">
        <v>245</v>
      </c>
      <c r="L15" s="22" t="s">
        <v>10</v>
      </c>
    </row>
    <row r="16" spans="1:12" ht="58.5" customHeight="1" thickTop="1" x14ac:dyDescent="0.2">
      <c r="A16" s="29" t="s">
        <v>212</v>
      </c>
      <c r="B16" s="516">
        <f>'随時①-2'!G27</f>
        <v>0</v>
      </c>
      <c r="C16" s="517">
        <f>'随時①-2'!G28</f>
        <v>0</v>
      </c>
      <c r="D16" s="517">
        <f>'随時①-2'!G29</f>
        <v>0</v>
      </c>
      <c r="E16" s="517">
        <f>'随時①-2'!G30</f>
        <v>0</v>
      </c>
      <c r="F16" s="517">
        <f>'随時①-2'!G31</f>
        <v>0</v>
      </c>
      <c r="G16" s="517">
        <f>'随時①-2'!G32</f>
        <v>0</v>
      </c>
      <c r="H16" s="517">
        <f>'随時①-2'!G33</f>
        <v>0</v>
      </c>
      <c r="I16" s="517">
        <f>'随時①-2'!G34</f>
        <v>200000</v>
      </c>
      <c r="J16" s="517">
        <f>'随時①-2'!G35</f>
        <v>0</v>
      </c>
      <c r="K16" s="517">
        <f>'随時①-2'!G36</f>
        <v>0</v>
      </c>
      <c r="L16" s="518">
        <f>SUM(B16:K16)</f>
        <v>200000</v>
      </c>
    </row>
    <row r="17" spans="1:12" ht="58.5" customHeight="1" thickBot="1" x14ac:dyDescent="0.25">
      <c r="A17" s="41" t="s">
        <v>210</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2">
      <c r="A18" s="438" t="s">
        <v>215</v>
      </c>
      <c r="B18" s="521">
        <f>'1-2'!G107</f>
        <v>50000</v>
      </c>
      <c r="C18" s="522">
        <f>'1-2'!G108</f>
        <v>310000</v>
      </c>
      <c r="D18" s="522">
        <f>'1-2'!G109</f>
        <v>377720</v>
      </c>
      <c r="E18" s="522">
        <f>'1-2'!G110</f>
        <v>0</v>
      </c>
      <c r="F18" s="522">
        <f>'1-2'!G111</f>
        <v>0</v>
      </c>
      <c r="G18" s="522">
        <f>'1-2'!G112</f>
        <v>46000</v>
      </c>
      <c r="H18" s="522">
        <f>'1-2'!G113</f>
        <v>0</v>
      </c>
      <c r="I18" s="522">
        <f>'1-2'!G114</f>
        <v>0</v>
      </c>
      <c r="J18" s="522">
        <f>'1-2'!G115</f>
        <v>66280</v>
      </c>
      <c r="K18" s="522">
        <f>'1-2'!G116</f>
        <v>0</v>
      </c>
      <c r="L18" s="523">
        <f>SUM(B18:K18)</f>
        <v>850000</v>
      </c>
    </row>
    <row r="19" spans="1:12" ht="58.5" customHeight="1" thickBot="1" x14ac:dyDescent="0.25">
      <c r="A19" s="33" t="s">
        <v>210</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5">
      <c r="A20" s="31" t="s">
        <v>202</v>
      </c>
      <c r="B20" s="527">
        <f>B18-B19</f>
        <v>50000</v>
      </c>
      <c r="C20" s="528">
        <f>C18-C19</f>
        <v>310000</v>
      </c>
      <c r="D20" s="528">
        <f t="shared" ref="D20:I20" si="0">D18-D19</f>
        <v>377720</v>
      </c>
      <c r="E20" s="528">
        <f t="shared" si="0"/>
        <v>0</v>
      </c>
      <c r="F20" s="528">
        <f t="shared" si="0"/>
        <v>0</v>
      </c>
      <c r="G20" s="528">
        <f t="shared" si="0"/>
        <v>46000</v>
      </c>
      <c r="H20" s="528">
        <f t="shared" si="0"/>
        <v>0</v>
      </c>
      <c r="I20" s="528">
        <f t="shared" si="0"/>
        <v>0</v>
      </c>
      <c r="J20" s="528">
        <f>J18-J19</f>
        <v>55280</v>
      </c>
      <c r="K20" s="528">
        <f>K18-K19</f>
        <v>0</v>
      </c>
      <c r="L20" s="529">
        <f>SUM(B20:J20)</f>
        <v>839000</v>
      </c>
    </row>
    <row r="21" spans="1:12" ht="58.5" customHeight="1" thickBot="1" x14ac:dyDescent="0.25">
      <c r="A21" s="435" t="s">
        <v>202</v>
      </c>
      <c r="B21" s="527">
        <f>B16+B18</f>
        <v>50000</v>
      </c>
      <c r="C21" s="527">
        <f t="shared" ref="C21:I21" si="1">C16+C18</f>
        <v>310000</v>
      </c>
      <c r="D21" s="527">
        <f t="shared" si="1"/>
        <v>377720</v>
      </c>
      <c r="E21" s="527">
        <f t="shared" si="1"/>
        <v>0</v>
      </c>
      <c r="F21" s="527">
        <f t="shared" si="1"/>
        <v>0</v>
      </c>
      <c r="G21" s="527">
        <f t="shared" si="1"/>
        <v>46000</v>
      </c>
      <c r="H21" s="527">
        <f t="shared" si="1"/>
        <v>0</v>
      </c>
      <c r="I21" s="527">
        <f t="shared" si="1"/>
        <v>200000</v>
      </c>
      <c r="J21" s="527">
        <f>J16+J18</f>
        <v>66280</v>
      </c>
      <c r="K21" s="527">
        <f>K16+K18</f>
        <v>0</v>
      </c>
      <c r="L21" s="529">
        <f>SUM(B21:K21)</f>
        <v>1050000</v>
      </c>
    </row>
    <row r="22" spans="1:12" ht="58.5" hidden="1" customHeight="1" x14ac:dyDescent="0.2">
      <c r="A22" s="29" t="s">
        <v>136</v>
      </c>
      <c r="B22" s="401"/>
      <c r="C22" s="290"/>
      <c r="D22" s="290"/>
      <c r="E22" s="290"/>
      <c r="F22" s="290"/>
      <c r="G22" s="290"/>
      <c r="H22" s="290"/>
      <c r="I22" s="290"/>
      <c r="J22" s="402"/>
      <c r="K22" s="392">
        <f>SUM(B22:J22)</f>
        <v>0</v>
      </c>
    </row>
    <row r="23" spans="1:12" ht="58.5" hidden="1" customHeight="1" thickBot="1" x14ac:dyDescent="0.25">
      <c r="A23" s="21" t="s">
        <v>137</v>
      </c>
      <c r="B23" s="179">
        <f>B21+B22</f>
        <v>50000</v>
      </c>
      <c r="C23" s="180">
        <f>C21+C22</f>
        <v>310000</v>
      </c>
      <c r="D23" s="180">
        <f t="shared" ref="D23:I23" si="2">D21+D22</f>
        <v>377720</v>
      </c>
      <c r="E23" s="180">
        <f t="shared" si="2"/>
        <v>0</v>
      </c>
      <c r="F23" s="180">
        <f t="shared" si="2"/>
        <v>0</v>
      </c>
      <c r="G23" s="180">
        <f t="shared" si="2"/>
        <v>46000</v>
      </c>
      <c r="H23" s="180">
        <f t="shared" si="2"/>
        <v>0</v>
      </c>
      <c r="I23" s="180">
        <f t="shared" si="2"/>
        <v>200000</v>
      </c>
      <c r="J23" s="180">
        <f>J21+J22</f>
        <v>66280</v>
      </c>
      <c r="K23" s="181">
        <f>SUM(B23:J23)</f>
        <v>1050000</v>
      </c>
    </row>
    <row r="24" spans="1:12" ht="39" customHeight="1" thickBot="1" x14ac:dyDescent="0.25">
      <c r="A24" s="31" t="s">
        <v>90</v>
      </c>
      <c r="B24" s="558">
        <v>43977</v>
      </c>
      <c r="C24" s="559"/>
      <c r="D24" s="559"/>
      <c r="E24" s="559"/>
      <c r="F24" s="559"/>
      <c r="G24" s="559"/>
      <c r="H24" s="559"/>
      <c r="I24" s="559"/>
      <c r="J24" s="559"/>
      <c r="K24" s="559"/>
      <c r="L24" s="56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19" sqref="G19"/>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250</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5" t="s">
        <v>116</v>
      </c>
      <c r="B3" s="252" t="s">
        <v>117</v>
      </c>
      <c r="C3" s="58" t="s">
        <v>119</v>
      </c>
      <c r="D3" s="93" t="s">
        <v>120</v>
      </c>
      <c r="E3" s="93" t="s">
        <v>0</v>
      </c>
      <c r="F3" s="93" t="s">
        <v>149</v>
      </c>
      <c r="G3" s="93" t="s">
        <v>84</v>
      </c>
      <c r="H3" s="425" t="s">
        <v>192</v>
      </c>
      <c r="I3" s="93" t="s">
        <v>85</v>
      </c>
      <c r="J3" s="93" t="s">
        <v>86</v>
      </c>
      <c r="K3" s="185" t="s">
        <v>94</v>
      </c>
      <c r="L3" s="253" t="s">
        <v>87</v>
      </c>
      <c r="M3" s="28" t="s">
        <v>89</v>
      </c>
    </row>
    <row r="4" spans="1:13" ht="13.5" customHeight="1" x14ac:dyDescent="0.2">
      <c r="A4" s="198"/>
      <c r="B4" s="199"/>
      <c r="C4" s="200"/>
      <c r="D4" s="201">
        <v>1</v>
      </c>
      <c r="E4" s="202" t="s">
        <v>113</v>
      </c>
      <c r="F4" s="203" t="s">
        <v>172</v>
      </c>
      <c r="G4" s="204">
        <v>66280</v>
      </c>
      <c r="H4" s="205">
        <v>1</v>
      </c>
      <c r="I4" s="205">
        <v>1</v>
      </c>
      <c r="J4" s="217">
        <f t="shared" ref="J4:J69" si="0">G4*H4*I4</f>
        <v>66280</v>
      </c>
      <c r="K4" s="207">
        <v>0</v>
      </c>
      <c r="L4" s="473" t="s">
        <v>173</v>
      </c>
      <c r="M4" s="28" t="str">
        <f t="shared" ref="M4:M67" si="1">IF(K4="◎",J4,"")</f>
        <v/>
      </c>
    </row>
    <row r="5" spans="1:13" ht="13.5" customHeight="1" x14ac:dyDescent="0.2">
      <c r="A5" s="209"/>
      <c r="B5" s="210"/>
      <c r="C5" s="211"/>
      <c r="D5" s="212">
        <v>2</v>
      </c>
      <c r="E5" s="213" t="s">
        <v>244</v>
      </c>
      <c r="F5" s="214" t="s">
        <v>267</v>
      </c>
      <c r="G5" s="215"/>
      <c r="H5" s="216"/>
      <c r="I5" s="216"/>
      <c r="J5" s="217">
        <f t="shared" si="0"/>
        <v>0</v>
      </c>
      <c r="K5" s="218"/>
      <c r="L5" s="219"/>
      <c r="M5" s="28" t="str">
        <f t="shared" si="1"/>
        <v/>
      </c>
    </row>
    <row r="6" spans="1:13" ht="13.5" customHeight="1" x14ac:dyDescent="0.2">
      <c r="A6" s="209">
        <v>1</v>
      </c>
      <c r="B6" s="210" t="s">
        <v>282</v>
      </c>
      <c r="C6" s="211" t="s">
        <v>283</v>
      </c>
      <c r="D6" s="212">
        <v>3</v>
      </c>
      <c r="E6" s="213" t="s">
        <v>102</v>
      </c>
      <c r="F6" s="214" t="s">
        <v>271</v>
      </c>
      <c r="G6" s="215">
        <v>98720</v>
      </c>
      <c r="H6" s="216">
        <v>1</v>
      </c>
      <c r="I6" s="216">
        <v>1</v>
      </c>
      <c r="J6" s="217">
        <f t="shared" si="0"/>
        <v>98720</v>
      </c>
      <c r="K6" s="218"/>
      <c r="L6" s="219"/>
      <c r="M6" s="28" t="str">
        <f t="shared" si="1"/>
        <v/>
      </c>
    </row>
    <row r="7" spans="1:13" ht="13.5" customHeight="1" x14ac:dyDescent="0.2">
      <c r="A7" s="209">
        <v>3</v>
      </c>
      <c r="B7" s="210" t="s">
        <v>304</v>
      </c>
      <c r="C7" s="211" t="s">
        <v>286</v>
      </c>
      <c r="D7" s="212">
        <v>4</v>
      </c>
      <c r="E7" s="213" t="s">
        <v>79</v>
      </c>
      <c r="F7" s="214" t="s">
        <v>272</v>
      </c>
      <c r="G7" s="215">
        <v>170000</v>
      </c>
      <c r="H7" s="216">
        <v>1</v>
      </c>
      <c r="I7" s="216">
        <v>1</v>
      </c>
      <c r="J7" s="217">
        <f t="shared" si="0"/>
        <v>170000</v>
      </c>
      <c r="K7" s="218"/>
      <c r="L7" s="219"/>
      <c r="M7" s="28" t="str">
        <f t="shared" si="1"/>
        <v/>
      </c>
    </row>
    <row r="8" spans="1:13" ht="13.5" customHeight="1" x14ac:dyDescent="0.2">
      <c r="A8" s="209">
        <v>2</v>
      </c>
      <c r="B8" s="210" t="s">
        <v>287</v>
      </c>
      <c r="C8" s="211" t="s">
        <v>284</v>
      </c>
      <c r="D8" s="221">
        <v>5</v>
      </c>
      <c r="E8" s="213" t="s">
        <v>79</v>
      </c>
      <c r="F8" s="214" t="s">
        <v>273</v>
      </c>
      <c r="G8" s="215">
        <v>140000</v>
      </c>
      <c r="H8" s="216">
        <v>1</v>
      </c>
      <c r="I8" s="216">
        <v>1</v>
      </c>
      <c r="J8" s="217">
        <f t="shared" si="0"/>
        <v>140000</v>
      </c>
      <c r="K8" s="218"/>
      <c r="L8" s="219"/>
      <c r="M8" s="28" t="str">
        <f t="shared" si="1"/>
        <v/>
      </c>
    </row>
    <row r="9" spans="1:13" ht="13.5" customHeight="1" x14ac:dyDescent="0.2">
      <c r="A9" s="209">
        <v>1</v>
      </c>
      <c r="B9" s="210" t="s">
        <v>288</v>
      </c>
      <c r="C9" s="211" t="s">
        <v>283</v>
      </c>
      <c r="D9" s="212">
        <v>6</v>
      </c>
      <c r="E9" s="213" t="s">
        <v>81</v>
      </c>
      <c r="F9" s="214" t="s">
        <v>274</v>
      </c>
      <c r="G9" s="215">
        <v>46000</v>
      </c>
      <c r="H9" s="216">
        <v>1</v>
      </c>
      <c r="I9" s="216">
        <v>1</v>
      </c>
      <c r="J9" s="217">
        <f t="shared" si="0"/>
        <v>46000</v>
      </c>
      <c r="K9" s="218"/>
      <c r="L9" s="219"/>
      <c r="M9" s="28" t="str">
        <f t="shared" si="1"/>
        <v/>
      </c>
    </row>
    <row r="10" spans="1:13" ht="13.5" customHeight="1" x14ac:dyDescent="0.2">
      <c r="A10" s="209">
        <v>3</v>
      </c>
      <c r="B10" s="210" t="s">
        <v>290</v>
      </c>
      <c r="C10" s="211" t="s">
        <v>291</v>
      </c>
      <c r="D10" s="212">
        <v>7</v>
      </c>
      <c r="E10" s="214" t="s">
        <v>102</v>
      </c>
      <c r="F10" s="214" t="s">
        <v>275</v>
      </c>
      <c r="G10" s="215">
        <v>2000</v>
      </c>
      <c r="H10" s="216">
        <v>3</v>
      </c>
      <c r="I10" s="216">
        <v>1</v>
      </c>
      <c r="J10" s="217">
        <f t="shared" si="0"/>
        <v>6000</v>
      </c>
      <c r="K10" s="218"/>
      <c r="L10" s="219"/>
      <c r="M10" s="28" t="str">
        <f t="shared" si="1"/>
        <v/>
      </c>
    </row>
    <row r="11" spans="1:13" ht="13.5" customHeight="1" x14ac:dyDescent="0.2">
      <c r="A11" s="209">
        <v>3</v>
      </c>
      <c r="B11" s="210" t="s">
        <v>289</v>
      </c>
      <c r="C11" s="211" t="s">
        <v>291</v>
      </c>
      <c r="D11" s="221">
        <v>8</v>
      </c>
      <c r="E11" s="222" t="s">
        <v>102</v>
      </c>
      <c r="F11" s="222" t="s">
        <v>276</v>
      </c>
      <c r="G11" s="215">
        <v>1000</v>
      </c>
      <c r="H11" s="224">
        <v>3</v>
      </c>
      <c r="I11" s="224">
        <v>1</v>
      </c>
      <c r="J11" s="217">
        <f t="shared" si="0"/>
        <v>3000</v>
      </c>
      <c r="K11" s="225"/>
      <c r="L11" s="226"/>
      <c r="M11" s="28" t="str">
        <f t="shared" si="1"/>
        <v/>
      </c>
    </row>
    <row r="12" spans="1:13" ht="13.5" customHeight="1" x14ac:dyDescent="0.2">
      <c r="A12" s="209">
        <v>4</v>
      </c>
      <c r="B12" s="238" t="s">
        <v>293</v>
      </c>
      <c r="C12" s="211" t="s">
        <v>294</v>
      </c>
      <c r="D12" s="221">
        <v>9</v>
      </c>
      <c r="E12" s="213" t="s">
        <v>102</v>
      </c>
      <c r="F12" s="213" t="s">
        <v>277</v>
      </c>
      <c r="G12" s="215">
        <v>8</v>
      </c>
      <c r="H12" s="228">
        <v>10000</v>
      </c>
      <c r="I12" s="228">
        <v>1</v>
      </c>
      <c r="J12" s="217">
        <f t="shared" si="0"/>
        <v>80000</v>
      </c>
      <c r="K12" s="229"/>
      <c r="L12" s="230"/>
      <c r="M12" s="28" t="str">
        <f t="shared" si="1"/>
        <v/>
      </c>
    </row>
    <row r="13" spans="1:13" ht="13.5" customHeight="1" x14ac:dyDescent="0.2">
      <c r="A13" s="209">
        <v>4</v>
      </c>
      <c r="B13" s="238" t="s">
        <v>292</v>
      </c>
      <c r="C13" s="211" t="s">
        <v>294</v>
      </c>
      <c r="D13" s="231">
        <v>10</v>
      </c>
      <c r="E13" s="213" t="s">
        <v>102</v>
      </c>
      <c r="F13" s="213" t="s">
        <v>278</v>
      </c>
      <c r="G13" s="215">
        <v>10</v>
      </c>
      <c r="H13" s="228">
        <v>13000</v>
      </c>
      <c r="I13" s="228">
        <v>1</v>
      </c>
      <c r="J13" s="217">
        <f t="shared" si="0"/>
        <v>130000</v>
      </c>
      <c r="K13" s="218"/>
      <c r="L13" s="219"/>
      <c r="M13" s="28" t="str">
        <f t="shared" si="1"/>
        <v/>
      </c>
    </row>
    <row r="14" spans="1:13" ht="13.5" customHeight="1" x14ac:dyDescent="0.2">
      <c r="A14" s="209">
        <v>4</v>
      </c>
      <c r="B14" s="210" t="s">
        <v>292</v>
      </c>
      <c r="C14" s="211" t="s">
        <v>294</v>
      </c>
      <c r="D14" s="212">
        <v>11</v>
      </c>
      <c r="E14" s="214" t="s">
        <v>102</v>
      </c>
      <c r="F14" s="214" t="s">
        <v>279</v>
      </c>
      <c r="G14" s="215">
        <v>60</v>
      </c>
      <c r="H14" s="216">
        <v>1000</v>
      </c>
      <c r="I14" s="216">
        <v>1</v>
      </c>
      <c r="J14" s="217">
        <f t="shared" si="0"/>
        <v>60000</v>
      </c>
      <c r="K14" s="232"/>
      <c r="L14" s="219"/>
      <c r="M14" s="28" t="str">
        <f t="shared" si="1"/>
        <v/>
      </c>
    </row>
    <row r="15" spans="1:13" ht="13.5" customHeight="1" x14ac:dyDescent="0.2">
      <c r="A15" s="209">
        <v>3</v>
      </c>
      <c r="B15" s="210" t="s">
        <v>285</v>
      </c>
      <c r="C15" s="211" t="s">
        <v>286</v>
      </c>
      <c r="D15" s="212">
        <v>12</v>
      </c>
      <c r="E15" s="233" t="s">
        <v>78</v>
      </c>
      <c r="F15" s="233" t="s">
        <v>280</v>
      </c>
      <c r="G15" s="215">
        <v>50000</v>
      </c>
      <c r="H15" s="235">
        <v>1</v>
      </c>
      <c r="I15" s="235">
        <v>1</v>
      </c>
      <c r="J15" s="217">
        <f t="shared" si="0"/>
        <v>50000</v>
      </c>
      <c r="K15" s="236"/>
      <c r="L15" s="237"/>
      <c r="M15" s="28" t="str">
        <f t="shared" si="1"/>
        <v/>
      </c>
    </row>
    <row r="16" spans="1:13" ht="13.5" customHeight="1" x14ac:dyDescent="0.2">
      <c r="A16" s="209"/>
      <c r="B16" s="210"/>
      <c r="C16" s="211"/>
      <c r="D16" s="212">
        <v>13</v>
      </c>
      <c r="E16" s="214"/>
      <c r="F16" s="214"/>
      <c r="G16" s="215"/>
      <c r="H16" s="216"/>
      <c r="I16" s="216">
        <v>0</v>
      </c>
      <c r="J16" s="217">
        <f t="shared" si="0"/>
        <v>0</v>
      </c>
      <c r="K16" s="218"/>
      <c r="L16" s="219"/>
      <c r="M16" s="28" t="str">
        <f t="shared" si="1"/>
        <v/>
      </c>
    </row>
    <row r="17" spans="1:13" ht="13.5" customHeight="1" x14ac:dyDescent="0.2">
      <c r="A17" s="209"/>
      <c r="B17" s="210"/>
      <c r="C17" s="211"/>
      <c r="D17" s="212">
        <v>14</v>
      </c>
      <c r="E17" s="214"/>
      <c r="F17" s="214"/>
      <c r="G17" s="215"/>
      <c r="H17" s="216"/>
      <c r="I17" s="216"/>
      <c r="J17" s="217">
        <f t="shared" si="0"/>
        <v>0</v>
      </c>
      <c r="K17" s="218"/>
      <c r="L17" s="219"/>
      <c r="M17" s="28" t="str">
        <f t="shared" si="1"/>
        <v/>
      </c>
    </row>
    <row r="18" spans="1:13" ht="13.5" customHeight="1" x14ac:dyDescent="0.2">
      <c r="A18" s="209"/>
      <c r="B18" s="210"/>
      <c r="C18" s="211"/>
      <c r="D18" s="212">
        <v>15</v>
      </c>
      <c r="E18" s="214"/>
      <c r="F18" s="214"/>
      <c r="G18" s="215"/>
      <c r="H18" s="216"/>
      <c r="I18" s="216"/>
      <c r="J18" s="217">
        <f t="shared" si="0"/>
        <v>0</v>
      </c>
      <c r="K18" s="218"/>
      <c r="L18" s="219"/>
      <c r="M18" s="28" t="str">
        <f t="shared" si="1"/>
        <v/>
      </c>
    </row>
    <row r="19" spans="1:13" ht="13.5" customHeight="1" x14ac:dyDescent="0.2">
      <c r="A19" s="209"/>
      <c r="B19" s="210"/>
      <c r="C19" s="211"/>
      <c r="D19" s="212">
        <v>16</v>
      </c>
      <c r="E19" s="214"/>
      <c r="F19" s="214"/>
      <c r="G19" s="215"/>
      <c r="H19" s="216"/>
      <c r="I19" s="216"/>
      <c r="J19" s="217">
        <f t="shared" si="0"/>
        <v>0</v>
      </c>
      <c r="K19" s="218"/>
      <c r="L19" s="219"/>
      <c r="M19" s="28" t="str">
        <f t="shared" si="1"/>
        <v/>
      </c>
    </row>
    <row r="20" spans="1:13" ht="13.5" customHeight="1" x14ac:dyDescent="0.2">
      <c r="A20" s="209"/>
      <c r="B20" s="210"/>
      <c r="C20" s="211"/>
      <c r="D20" s="212">
        <v>17</v>
      </c>
      <c r="E20" s="214"/>
      <c r="F20" s="214"/>
      <c r="G20" s="215"/>
      <c r="H20" s="216"/>
      <c r="I20" s="216"/>
      <c r="J20" s="217">
        <f t="shared" si="0"/>
        <v>0</v>
      </c>
      <c r="K20" s="218"/>
      <c r="L20" s="219"/>
      <c r="M20" s="28" t="str">
        <f t="shared" si="1"/>
        <v/>
      </c>
    </row>
    <row r="21" spans="1:13" ht="13.5" customHeight="1" x14ac:dyDescent="0.2">
      <c r="A21" s="209"/>
      <c r="B21" s="210"/>
      <c r="C21" s="211"/>
      <c r="D21" s="212">
        <v>18</v>
      </c>
      <c r="E21" s="214"/>
      <c r="F21" s="214"/>
      <c r="G21" s="215"/>
      <c r="H21" s="216"/>
      <c r="I21" s="216"/>
      <c r="J21" s="217">
        <f t="shared" si="0"/>
        <v>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7"/>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10</v>
      </c>
      <c r="G105" s="27"/>
    </row>
    <row r="106" spans="1:13" ht="24" customHeight="1" thickBot="1" x14ac:dyDescent="0.25">
      <c r="D106" s="45"/>
      <c r="F106" s="391" t="s">
        <v>88</v>
      </c>
      <c r="G106" s="187" t="s">
        <v>218</v>
      </c>
      <c r="H106" s="572" t="s">
        <v>208</v>
      </c>
      <c r="I106" s="572"/>
      <c r="J106" s="572" t="s">
        <v>214</v>
      </c>
      <c r="K106" s="573"/>
    </row>
    <row r="107" spans="1:13" ht="13.5" thickTop="1" x14ac:dyDescent="0.2">
      <c r="D107" s="65"/>
      <c r="F107" s="254" t="s">
        <v>78</v>
      </c>
      <c r="G107" s="184">
        <f>SUMIF($E$4:$E$103,F107,$J$4:$J$103)</f>
        <v>50000</v>
      </c>
      <c r="H107" s="574">
        <f>SUMIF($E$4:$E$103,F107,$M$4:$M$103)</f>
        <v>0</v>
      </c>
      <c r="I107" s="574"/>
      <c r="J107" s="574">
        <f t="shared" ref="J107:J115" si="5">G107-H107</f>
        <v>50000</v>
      </c>
      <c r="K107" s="575"/>
    </row>
    <row r="108" spans="1:13" x14ac:dyDescent="0.2">
      <c r="D108" s="65"/>
      <c r="F108" s="255" t="s">
        <v>79</v>
      </c>
      <c r="G108" s="184">
        <f t="shared" ref="G108:G115" si="6">SUMIF($E$4:$E$103,F108,$J$4:$J$103)</f>
        <v>310000</v>
      </c>
      <c r="H108" s="564">
        <f t="shared" ref="H108:H114" si="7">SUMIF($E$4:$E$103,F108,$M$4:$M$103)</f>
        <v>0</v>
      </c>
      <c r="I108" s="564"/>
      <c r="J108" s="564">
        <f t="shared" si="5"/>
        <v>310000</v>
      </c>
      <c r="K108" s="565"/>
    </row>
    <row r="109" spans="1:13" x14ac:dyDescent="0.2">
      <c r="D109" s="65"/>
      <c r="F109" s="255" t="s">
        <v>102</v>
      </c>
      <c r="G109" s="184">
        <f t="shared" si="6"/>
        <v>377720</v>
      </c>
      <c r="H109" s="564">
        <f t="shared" si="7"/>
        <v>0</v>
      </c>
      <c r="I109" s="564"/>
      <c r="J109" s="564">
        <f t="shared" si="5"/>
        <v>377720</v>
      </c>
      <c r="K109" s="565"/>
    </row>
    <row r="110" spans="1:13" x14ac:dyDescent="0.2">
      <c r="D110" s="65"/>
      <c r="F110" s="255" t="s">
        <v>103</v>
      </c>
      <c r="G110" s="184">
        <f t="shared" si="6"/>
        <v>0</v>
      </c>
      <c r="H110" s="564">
        <f t="shared" si="7"/>
        <v>0</v>
      </c>
      <c r="I110" s="564"/>
      <c r="J110" s="564">
        <f t="shared" si="5"/>
        <v>0</v>
      </c>
      <c r="K110" s="565"/>
    </row>
    <row r="111" spans="1:13" x14ac:dyDescent="0.2">
      <c r="D111" s="65"/>
      <c r="F111" s="255" t="s">
        <v>80</v>
      </c>
      <c r="G111" s="184">
        <f t="shared" si="6"/>
        <v>0</v>
      </c>
      <c r="H111" s="564">
        <f t="shared" si="7"/>
        <v>0</v>
      </c>
      <c r="I111" s="564"/>
      <c r="J111" s="564">
        <f t="shared" si="5"/>
        <v>0</v>
      </c>
      <c r="K111" s="565"/>
    </row>
    <row r="112" spans="1:13" x14ac:dyDescent="0.2">
      <c r="D112" s="65"/>
      <c r="F112" s="255" t="s">
        <v>81</v>
      </c>
      <c r="G112" s="184">
        <f t="shared" si="6"/>
        <v>46000</v>
      </c>
      <c r="H112" s="564">
        <f t="shared" si="7"/>
        <v>0</v>
      </c>
      <c r="I112" s="564"/>
      <c r="J112" s="564">
        <f t="shared" si="5"/>
        <v>46000</v>
      </c>
      <c r="K112" s="565"/>
    </row>
    <row r="113" spans="4:11" x14ac:dyDescent="0.2">
      <c r="D113" s="65"/>
      <c r="F113" s="255" t="s">
        <v>82</v>
      </c>
      <c r="G113" s="184">
        <f t="shared" si="6"/>
        <v>0</v>
      </c>
      <c r="H113" s="564">
        <f t="shared" si="7"/>
        <v>0</v>
      </c>
      <c r="I113" s="564"/>
      <c r="J113" s="564">
        <f t="shared" si="5"/>
        <v>0</v>
      </c>
      <c r="K113" s="565"/>
    </row>
    <row r="114" spans="4:11" x14ac:dyDescent="0.2">
      <c r="D114" s="65"/>
      <c r="F114" s="255" t="s">
        <v>83</v>
      </c>
      <c r="G114" s="184">
        <f t="shared" si="6"/>
        <v>0</v>
      </c>
      <c r="H114" s="564">
        <f t="shared" si="7"/>
        <v>0</v>
      </c>
      <c r="I114" s="564"/>
      <c r="J114" s="564">
        <f t="shared" si="5"/>
        <v>0</v>
      </c>
      <c r="K114" s="565"/>
    </row>
    <row r="115" spans="4:11" x14ac:dyDescent="0.2">
      <c r="D115" s="65"/>
      <c r="F115" s="456" t="s">
        <v>113</v>
      </c>
      <c r="G115" s="457">
        <f t="shared" si="6"/>
        <v>66280</v>
      </c>
      <c r="H115" s="566">
        <f>SUMIF($E$4:$E$103,F115,$M$4:$M$103)+'1-3'!F121</f>
        <v>11000</v>
      </c>
      <c r="I115" s="566"/>
      <c r="J115" s="566">
        <f t="shared" si="5"/>
        <v>55280</v>
      </c>
      <c r="K115" s="567"/>
    </row>
    <row r="116" spans="4:11" ht="13.5" thickBot="1" x14ac:dyDescent="0.25">
      <c r="D116" s="65"/>
      <c r="F116" s="458" t="s">
        <v>244</v>
      </c>
      <c r="G116" s="459">
        <f>SUMIF($E$4:$E$103,F116,$J$4:$J$103)</f>
        <v>0</v>
      </c>
      <c r="H116" s="570">
        <f>SUMIF($E$4:$E$103,F116,$M$4:$M$103)</f>
        <v>0</v>
      </c>
      <c r="I116" s="570"/>
      <c r="J116" s="570">
        <f>G116-H116</f>
        <v>0</v>
      </c>
      <c r="K116" s="571"/>
    </row>
    <row r="117" spans="4:11" ht="14" thickTop="1" thickBot="1" x14ac:dyDescent="0.25">
      <c r="D117" s="45"/>
      <c r="F117" s="388" t="s">
        <v>10</v>
      </c>
      <c r="G117" s="389">
        <f>SUM(G107:G116)</f>
        <v>850000</v>
      </c>
      <c r="H117" s="568">
        <f>SUM(H107:I116)</f>
        <v>11000</v>
      </c>
      <c r="I117" s="568"/>
      <c r="J117" s="568">
        <f>SUM(J107:K116)</f>
        <v>839000</v>
      </c>
      <c r="K117" s="569"/>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86" sqref="F86"/>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6" t="s">
        <v>251</v>
      </c>
      <c r="B1" s="576"/>
      <c r="C1" s="576"/>
      <c r="D1" s="576"/>
      <c r="E1" s="576"/>
      <c r="F1" s="576"/>
    </row>
    <row r="2" spans="1:6" ht="15" customHeight="1" thickBot="1" x14ac:dyDescent="0.25">
      <c r="A2" s="8"/>
      <c r="B2" s="7" t="s">
        <v>191</v>
      </c>
      <c r="C2" s="84"/>
      <c r="E2" s="70" t="s">
        <v>216</v>
      </c>
      <c r="F2" s="415">
        <f>SUM(E4:E118)</f>
        <v>66280</v>
      </c>
    </row>
    <row r="3" spans="1:6" ht="15" customHeight="1" thickBot="1" x14ac:dyDescent="0.25">
      <c r="A3" s="96" t="s">
        <v>12</v>
      </c>
      <c r="B3" s="97" t="s">
        <v>153</v>
      </c>
      <c r="C3" s="97" t="s">
        <v>154</v>
      </c>
      <c r="D3" s="95" t="s">
        <v>13</v>
      </c>
      <c r="E3" s="39" t="s">
        <v>217</v>
      </c>
      <c r="F3" s="98" t="s">
        <v>14</v>
      </c>
    </row>
    <row r="4" spans="1:6" ht="15" customHeight="1" x14ac:dyDescent="0.2">
      <c r="A4" s="105">
        <v>1</v>
      </c>
      <c r="B4" s="466" t="s">
        <v>155</v>
      </c>
      <c r="C4" s="466" t="s">
        <v>156</v>
      </c>
      <c r="D4" s="467" t="s">
        <v>15</v>
      </c>
      <c r="E4" s="162">
        <v>8000</v>
      </c>
      <c r="F4" s="106" t="s">
        <v>270</v>
      </c>
    </row>
    <row r="5" spans="1:6" ht="15" customHeight="1" x14ac:dyDescent="0.2">
      <c r="A5" s="101">
        <v>2</v>
      </c>
      <c r="B5" s="149" t="s">
        <v>155</v>
      </c>
      <c r="C5" s="149" t="s">
        <v>156</v>
      </c>
      <c r="D5" s="150" t="s">
        <v>16</v>
      </c>
      <c r="E5" s="160"/>
      <c r="F5" s="75"/>
    </row>
    <row r="6" spans="1:6" ht="15" customHeight="1" x14ac:dyDescent="0.2">
      <c r="A6" s="101">
        <v>3</v>
      </c>
      <c r="B6" s="149" t="s">
        <v>155</v>
      </c>
      <c r="C6" s="149" t="s">
        <v>156</v>
      </c>
      <c r="D6" s="150" t="s">
        <v>17</v>
      </c>
      <c r="E6" s="160"/>
      <c r="F6" s="75"/>
    </row>
    <row r="7" spans="1:6" ht="15" customHeight="1" x14ac:dyDescent="0.2">
      <c r="A7" s="101">
        <v>4</v>
      </c>
      <c r="B7" s="149" t="s">
        <v>155</v>
      </c>
      <c r="C7" s="149" t="s">
        <v>156</v>
      </c>
      <c r="D7" s="150" t="s">
        <v>18</v>
      </c>
      <c r="E7" s="160"/>
      <c r="F7" s="75"/>
    </row>
    <row r="8" spans="1:6" ht="15" customHeight="1" x14ac:dyDescent="0.2">
      <c r="A8" s="101">
        <v>5</v>
      </c>
      <c r="B8" s="149" t="s">
        <v>155</v>
      </c>
      <c r="C8" s="149" t="s">
        <v>156</v>
      </c>
      <c r="D8" s="150" t="s">
        <v>19</v>
      </c>
      <c r="E8" s="160"/>
      <c r="F8" s="75"/>
    </row>
    <row r="9" spans="1:6" ht="15" customHeight="1" x14ac:dyDescent="0.2">
      <c r="A9" s="101">
        <v>6</v>
      </c>
      <c r="B9" s="149" t="s">
        <v>155</v>
      </c>
      <c r="C9" s="149" t="s">
        <v>156</v>
      </c>
      <c r="D9" s="150" t="s">
        <v>20</v>
      </c>
      <c r="E9" s="160"/>
      <c r="F9" s="75"/>
    </row>
    <row r="10" spans="1:6" ht="15" customHeight="1" x14ac:dyDescent="0.2">
      <c r="A10" s="101">
        <v>7</v>
      </c>
      <c r="B10" s="149" t="s">
        <v>155</v>
      </c>
      <c r="C10" s="149" t="s">
        <v>156</v>
      </c>
      <c r="D10" s="150" t="s">
        <v>21</v>
      </c>
      <c r="E10" s="160"/>
      <c r="F10" s="75"/>
    </row>
    <row r="11" spans="1:6" ht="15" customHeight="1" x14ac:dyDescent="0.2">
      <c r="A11" s="101">
        <v>8</v>
      </c>
      <c r="B11" s="149" t="s">
        <v>155</v>
      </c>
      <c r="C11" s="149" t="s">
        <v>156</v>
      </c>
      <c r="D11" s="150" t="s">
        <v>22</v>
      </c>
      <c r="E11" s="160"/>
      <c r="F11" s="75"/>
    </row>
    <row r="12" spans="1:6" ht="15" customHeight="1" x14ac:dyDescent="0.2">
      <c r="A12" s="101">
        <v>9</v>
      </c>
      <c r="B12" s="149" t="s">
        <v>155</v>
      </c>
      <c r="C12" s="149" t="s">
        <v>156</v>
      </c>
      <c r="D12" s="150" t="s">
        <v>23</v>
      </c>
      <c r="E12" s="160"/>
      <c r="F12" s="75"/>
    </row>
    <row r="13" spans="1:6" ht="15" customHeight="1" x14ac:dyDescent="0.2">
      <c r="A13" s="101">
        <v>10</v>
      </c>
      <c r="B13" s="149" t="s">
        <v>155</v>
      </c>
      <c r="C13" s="149" t="s">
        <v>156</v>
      </c>
      <c r="D13" s="150" t="s">
        <v>24</v>
      </c>
      <c r="E13" s="160"/>
      <c r="F13" s="75"/>
    </row>
    <row r="14" spans="1:6" ht="15" customHeight="1" x14ac:dyDescent="0.2">
      <c r="A14" s="101">
        <v>11</v>
      </c>
      <c r="B14" s="149" t="s">
        <v>155</v>
      </c>
      <c r="C14" s="149" t="s">
        <v>156</v>
      </c>
      <c r="D14" s="150" t="s">
        <v>25</v>
      </c>
      <c r="E14" s="160">
        <v>10000</v>
      </c>
      <c r="F14" s="75"/>
    </row>
    <row r="15" spans="1:6" ht="15" customHeight="1" x14ac:dyDescent="0.2">
      <c r="A15" s="101">
        <v>12</v>
      </c>
      <c r="B15" s="149" t="s">
        <v>155</v>
      </c>
      <c r="C15" s="149" t="s">
        <v>156</v>
      </c>
      <c r="D15" s="150" t="s">
        <v>26</v>
      </c>
      <c r="E15" s="160"/>
      <c r="F15" s="75"/>
    </row>
    <row r="16" spans="1:6" ht="15" customHeight="1" x14ac:dyDescent="0.2">
      <c r="A16" s="101">
        <v>13</v>
      </c>
      <c r="B16" s="149" t="s">
        <v>155</v>
      </c>
      <c r="C16" s="149" t="s">
        <v>156</v>
      </c>
      <c r="D16" s="150" t="s">
        <v>27</v>
      </c>
      <c r="E16" s="160"/>
      <c r="F16" s="75"/>
    </row>
    <row r="17" spans="1:6" ht="15" customHeight="1" x14ac:dyDescent="0.2">
      <c r="A17" s="101">
        <v>14</v>
      </c>
      <c r="B17" s="149" t="s">
        <v>155</v>
      </c>
      <c r="C17" s="149" t="s">
        <v>156</v>
      </c>
      <c r="D17" s="150" t="s">
        <v>28</v>
      </c>
      <c r="E17" s="160"/>
      <c r="F17" s="75"/>
    </row>
    <row r="18" spans="1:6" ht="15" customHeight="1" x14ac:dyDescent="0.2">
      <c r="A18" s="101">
        <v>15</v>
      </c>
      <c r="B18" s="149" t="s">
        <v>155</v>
      </c>
      <c r="C18" s="149" t="s">
        <v>156</v>
      </c>
      <c r="D18" s="150" t="s">
        <v>70</v>
      </c>
      <c r="E18" s="160"/>
      <c r="F18" s="75"/>
    </row>
    <row r="19" spans="1:6" ht="15" customHeight="1" x14ac:dyDescent="0.2">
      <c r="A19" s="101">
        <v>16</v>
      </c>
      <c r="B19" s="149" t="s">
        <v>155</v>
      </c>
      <c r="C19" s="149" t="s">
        <v>156</v>
      </c>
      <c r="D19" s="150" t="s">
        <v>71</v>
      </c>
      <c r="E19" s="160"/>
      <c r="F19" s="75"/>
    </row>
    <row r="20" spans="1:6" ht="15" customHeight="1" x14ac:dyDescent="0.2">
      <c r="A20" s="101">
        <v>17</v>
      </c>
      <c r="B20" s="149" t="s">
        <v>155</v>
      </c>
      <c r="C20" s="149" t="s">
        <v>156</v>
      </c>
      <c r="D20" s="150" t="s">
        <v>72</v>
      </c>
      <c r="E20" s="160"/>
      <c r="F20" s="75"/>
    </row>
    <row r="21" spans="1:6" ht="15" customHeight="1" x14ac:dyDescent="0.2">
      <c r="A21" s="101">
        <v>18</v>
      </c>
      <c r="B21" s="149" t="s">
        <v>155</v>
      </c>
      <c r="C21" s="149" t="s">
        <v>156</v>
      </c>
      <c r="D21" s="150" t="s">
        <v>73</v>
      </c>
      <c r="E21" s="160"/>
      <c r="F21" s="75"/>
    </row>
    <row r="22" spans="1:6" ht="15" customHeight="1" x14ac:dyDescent="0.2">
      <c r="A22" s="101">
        <v>19</v>
      </c>
      <c r="B22" s="149" t="s">
        <v>155</v>
      </c>
      <c r="C22" s="149" t="s">
        <v>156</v>
      </c>
      <c r="D22" s="150" t="s">
        <v>74</v>
      </c>
      <c r="E22" s="160"/>
      <c r="F22" s="75"/>
    </row>
    <row r="23" spans="1:6" ht="15" customHeight="1" x14ac:dyDescent="0.2">
      <c r="A23" s="101">
        <v>20</v>
      </c>
      <c r="B23" s="149" t="s">
        <v>155</v>
      </c>
      <c r="C23" s="149" t="s">
        <v>156</v>
      </c>
      <c r="D23" s="150" t="s">
        <v>185</v>
      </c>
      <c r="E23" s="160"/>
      <c r="F23" s="75"/>
    </row>
    <row r="24" spans="1:6" ht="15" customHeight="1" x14ac:dyDescent="0.2">
      <c r="A24" s="101">
        <v>21</v>
      </c>
      <c r="B24" s="149" t="s">
        <v>155</v>
      </c>
      <c r="C24" s="149" t="s">
        <v>157</v>
      </c>
      <c r="D24" s="150" t="s">
        <v>112</v>
      </c>
      <c r="E24" s="160">
        <v>4500</v>
      </c>
      <c r="F24" s="75"/>
    </row>
    <row r="25" spans="1:6" ht="15" customHeight="1" x14ac:dyDescent="0.2">
      <c r="A25" s="101">
        <v>22</v>
      </c>
      <c r="B25" s="149" t="s">
        <v>155</v>
      </c>
      <c r="C25" s="149" t="s">
        <v>157</v>
      </c>
      <c r="D25" s="150" t="s">
        <v>175</v>
      </c>
      <c r="E25" s="160"/>
      <c r="F25" s="75"/>
    </row>
    <row r="26" spans="1:6" ht="15" customHeight="1" x14ac:dyDescent="0.2">
      <c r="A26" s="101">
        <v>23</v>
      </c>
      <c r="B26" s="149" t="s">
        <v>155</v>
      </c>
      <c r="C26" s="149" t="s">
        <v>157</v>
      </c>
      <c r="D26" s="150" t="s">
        <v>176</v>
      </c>
      <c r="E26" s="160"/>
      <c r="F26" s="75"/>
    </row>
    <row r="27" spans="1:6" ht="15" customHeight="1" x14ac:dyDescent="0.2">
      <c r="A27" s="101">
        <v>24</v>
      </c>
      <c r="B27" s="149" t="s">
        <v>155</v>
      </c>
      <c r="C27" s="149" t="s">
        <v>157</v>
      </c>
      <c r="D27" s="150" t="s">
        <v>158</v>
      </c>
      <c r="E27" s="160"/>
      <c r="F27" s="75"/>
    </row>
    <row r="28" spans="1:6" ht="15" customHeight="1" x14ac:dyDescent="0.2">
      <c r="A28" s="101">
        <v>25</v>
      </c>
      <c r="B28" s="149" t="s">
        <v>155</v>
      </c>
      <c r="C28" s="149" t="s">
        <v>157</v>
      </c>
      <c r="D28" s="150" t="s">
        <v>75</v>
      </c>
      <c r="E28" s="160"/>
      <c r="F28" s="75"/>
    </row>
    <row r="29" spans="1:6" ht="15" customHeight="1" x14ac:dyDescent="0.2">
      <c r="A29" s="101">
        <v>26</v>
      </c>
      <c r="B29" s="149" t="s">
        <v>155</v>
      </c>
      <c r="C29" s="149" t="s">
        <v>157</v>
      </c>
      <c r="D29" s="150" t="s">
        <v>76</v>
      </c>
      <c r="E29" s="160"/>
      <c r="F29" s="75"/>
    </row>
    <row r="30" spans="1:6" ht="15" customHeight="1" x14ac:dyDescent="0.2">
      <c r="A30" s="101">
        <v>27</v>
      </c>
      <c r="B30" s="149" t="s">
        <v>155</v>
      </c>
      <c r="C30" s="149" t="s">
        <v>157</v>
      </c>
      <c r="D30" s="150" t="s">
        <v>177</v>
      </c>
      <c r="E30" s="160"/>
      <c r="F30" s="75"/>
    </row>
    <row r="31" spans="1:6" ht="15" customHeight="1" x14ac:dyDescent="0.2">
      <c r="A31" s="101">
        <v>28</v>
      </c>
      <c r="B31" s="149" t="s">
        <v>155</v>
      </c>
      <c r="C31" s="149" t="s">
        <v>159</v>
      </c>
      <c r="D31" s="150" t="s">
        <v>33</v>
      </c>
      <c r="E31" s="160">
        <v>3000</v>
      </c>
      <c r="F31" s="75" t="s">
        <v>270</v>
      </c>
    </row>
    <row r="32" spans="1:6" ht="15" customHeight="1" x14ac:dyDescent="0.2">
      <c r="A32" s="101">
        <v>29</v>
      </c>
      <c r="B32" s="149" t="s">
        <v>155</v>
      </c>
      <c r="C32" s="149"/>
      <c r="D32" s="150" t="s">
        <v>45</v>
      </c>
      <c r="E32" s="160"/>
      <c r="F32" s="75"/>
    </row>
    <row r="33" spans="1:6" ht="15" customHeight="1" x14ac:dyDescent="0.2">
      <c r="A33" s="101">
        <v>30</v>
      </c>
      <c r="B33" s="149" t="s">
        <v>155</v>
      </c>
      <c r="C33" s="149"/>
      <c r="D33" s="150" t="s">
        <v>44</v>
      </c>
      <c r="E33" s="160"/>
      <c r="F33" s="75"/>
    </row>
    <row r="34" spans="1:6" ht="15" customHeight="1" x14ac:dyDescent="0.2">
      <c r="A34" s="101">
        <v>31</v>
      </c>
      <c r="B34" s="149" t="s">
        <v>155</v>
      </c>
      <c r="C34" s="149"/>
      <c r="D34" s="150" t="s">
        <v>36</v>
      </c>
      <c r="E34" s="160"/>
      <c r="F34" s="75"/>
    </row>
    <row r="35" spans="1:6" ht="15" customHeight="1" x14ac:dyDescent="0.2">
      <c r="A35" s="101">
        <v>32</v>
      </c>
      <c r="B35" s="149" t="s">
        <v>155</v>
      </c>
      <c r="C35" s="149"/>
      <c r="D35" s="150" t="s">
        <v>35</v>
      </c>
      <c r="E35" s="160"/>
      <c r="F35" s="75"/>
    </row>
    <row r="36" spans="1:6" ht="15" customHeight="1" x14ac:dyDescent="0.2">
      <c r="A36" s="101">
        <v>33</v>
      </c>
      <c r="B36" s="149" t="s">
        <v>155</v>
      </c>
      <c r="C36" s="149"/>
      <c r="D36" s="150" t="s">
        <v>38</v>
      </c>
      <c r="E36" s="160"/>
      <c r="F36" s="75"/>
    </row>
    <row r="37" spans="1:6" ht="15" customHeight="1" x14ac:dyDescent="0.2">
      <c r="A37" s="101">
        <v>34</v>
      </c>
      <c r="B37" s="149" t="s">
        <v>155</v>
      </c>
      <c r="C37" s="149"/>
      <c r="D37" s="150" t="s">
        <v>42</v>
      </c>
      <c r="E37" s="160"/>
      <c r="F37" s="75"/>
    </row>
    <row r="38" spans="1:6" ht="15" customHeight="1" x14ac:dyDescent="0.2">
      <c r="A38" s="101">
        <v>35</v>
      </c>
      <c r="B38" s="149" t="s">
        <v>155</v>
      </c>
      <c r="C38" s="149"/>
      <c r="D38" s="150" t="s">
        <v>178</v>
      </c>
      <c r="E38" s="160"/>
      <c r="F38" s="75"/>
    </row>
    <row r="39" spans="1:6" ht="15" customHeight="1" x14ac:dyDescent="0.2">
      <c r="A39" s="101">
        <v>36</v>
      </c>
      <c r="B39" s="149" t="s">
        <v>155</v>
      </c>
      <c r="C39" s="149"/>
      <c r="D39" s="150" t="s">
        <v>43</v>
      </c>
      <c r="E39" s="160"/>
      <c r="F39" s="75"/>
    </row>
    <row r="40" spans="1:6" ht="15" customHeight="1" x14ac:dyDescent="0.2">
      <c r="A40" s="101">
        <v>37</v>
      </c>
      <c r="B40" s="149" t="s">
        <v>155</v>
      </c>
      <c r="C40" s="149"/>
      <c r="D40" s="150" t="s">
        <v>39</v>
      </c>
      <c r="E40" s="160"/>
      <c r="F40" s="75"/>
    </row>
    <row r="41" spans="1:6" ht="15" customHeight="1" x14ac:dyDescent="0.2">
      <c r="A41" s="101">
        <v>38</v>
      </c>
      <c r="B41" s="149" t="s">
        <v>155</v>
      </c>
      <c r="C41" s="149"/>
      <c r="D41" s="150" t="s">
        <v>160</v>
      </c>
      <c r="E41" s="160"/>
      <c r="F41" s="75"/>
    </row>
    <row r="42" spans="1:6" ht="15" customHeight="1" x14ac:dyDescent="0.2">
      <c r="A42" s="101">
        <v>39</v>
      </c>
      <c r="B42" s="149" t="s">
        <v>155</v>
      </c>
      <c r="C42" s="149"/>
      <c r="D42" s="150" t="s">
        <v>46</v>
      </c>
      <c r="E42" s="160"/>
      <c r="F42" s="75"/>
    </row>
    <row r="43" spans="1:6" ht="15" customHeight="1" x14ac:dyDescent="0.2">
      <c r="A43" s="101">
        <v>40</v>
      </c>
      <c r="B43" s="149" t="s">
        <v>155</v>
      </c>
      <c r="C43" s="149"/>
      <c r="D43" s="150" t="s">
        <v>48</v>
      </c>
      <c r="E43" s="160"/>
      <c r="F43" s="75"/>
    </row>
    <row r="44" spans="1:6" ht="15" customHeight="1" x14ac:dyDescent="0.2">
      <c r="A44" s="101">
        <v>41</v>
      </c>
      <c r="B44" s="149" t="s">
        <v>155</v>
      </c>
      <c r="C44" s="149"/>
      <c r="D44" s="150" t="s">
        <v>47</v>
      </c>
      <c r="E44" s="160"/>
      <c r="F44" s="75"/>
    </row>
    <row r="45" spans="1:6" ht="15" customHeight="1" x14ac:dyDescent="0.2">
      <c r="A45" s="101">
        <v>42</v>
      </c>
      <c r="B45" s="149" t="s">
        <v>155</v>
      </c>
      <c r="C45" s="149"/>
      <c r="D45" s="150" t="s">
        <v>37</v>
      </c>
      <c r="E45" s="160"/>
      <c r="F45" s="75"/>
    </row>
    <row r="46" spans="1:6" ht="15" customHeight="1" x14ac:dyDescent="0.2">
      <c r="A46" s="101">
        <v>43</v>
      </c>
      <c r="B46" s="149" t="s">
        <v>155</v>
      </c>
      <c r="C46" s="149"/>
      <c r="D46" s="150" t="s">
        <v>40</v>
      </c>
      <c r="E46" s="160"/>
      <c r="F46" s="75"/>
    </row>
    <row r="47" spans="1:6" ht="15" customHeight="1" x14ac:dyDescent="0.2">
      <c r="A47" s="101">
        <v>44</v>
      </c>
      <c r="B47" s="149" t="s">
        <v>155</v>
      </c>
      <c r="C47" s="149"/>
      <c r="D47" s="150" t="s">
        <v>41</v>
      </c>
      <c r="E47" s="160"/>
      <c r="F47" s="75"/>
    </row>
    <row r="48" spans="1:6" ht="15" customHeight="1" thickBot="1" x14ac:dyDescent="0.25">
      <c r="A48" s="104">
        <v>45</v>
      </c>
      <c r="B48" s="151" t="s">
        <v>155</v>
      </c>
      <c r="C48" s="151"/>
      <c r="D48" s="152" t="s">
        <v>179</v>
      </c>
      <c r="E48" s="161">
        <v>3600</v>
      </c>
      <c r="F48" s="76"/>
    </row>
    <row r="49" spans="1:6" ht="15" customHeight="1" x14ac:dyDescent="0.2">
      <c r="A49" s="105">
        <v>46</v>
      </c>
      <c r="B49" s="466" t="s">
        <v>161</v>
      </c>
      <c r="C49" s="466" t="s">
        <v>156</v>
      </c>
      <c r="D49" s="467" t="s">
        <v>189</v>
      </c>
      <c r="E49" s="162"/>
      <c r="F49" s="106"/>
    </row>
    <row r="50" spans="1:6" ht="15" customHeight="1" x14ac:dyDescent="0.2">
      <c r="A50" s="101">
        <v>47</v>
      </c>
      <c r="B50" s="149" t="s">
        <v>161</v>
      </c>
      <c r="C50" s="149" t="s">
        <v>156</v>
      </c>
      <c r="D50" s="150" t="s">
        <v>190</v>
      </c>
      <c r="E50" s="160">
        <v>5000</v>
      </c>
      <c r="F50" s="75"/>
    </row>
    <row r="51" spans="1:6" ht="15" customHeight="1" x14ac:dyDescent="0.2">
      <c r="A51" s="101">
        <v>48</v>
      </c>
      <c r="B51" s="149" t="s">
        <v>161</v>
      </c>
      <c r="C51" s="149" t="s">
        <v>156</v>
      </c>
      <c r="D51" s="150" t="s">
        <v>29</v>
      </c>
      <c r="E51" s="160"/>
      <c r="F51" s="75"/>
    </row>
    <row r="52" spans="1:6" ht="15" customHeight="1" x14ac:dyDescent="0.2">
      <c r="A52" s="101">
        <v>49</v>
      </c>
      <c r="B52" s="149" t="s">
        <v>161</v>
      </c>
      <c r="C52" s="149" t="s">
        <v>156</v>
      </c>
      <c r="D52" s="150" t="s">
        <v>180</v>
      </c>
      <c r="E52" s="160"/>
      <c r="F52" s="75"/>
    </row>
    <row r="53" spans="1:6" ht="15" customHeight="1" x14ac:dyDescent="0.2">
      <c r="A53" s="101">
        <v>50</v>
      </c>
      <c r="B53" s="149" t="s">
        <v>161</v>
      </c>
      <c r="C53" s="149" t="s">
        <v>156</v>
      </c>
      <c r="D53" s="150" t="s">
        <v>186</v>
      </c>
      <c r="E53" s="160"/>
      <c r="F53" s="75"/>
    </row>
    <row r="54" spans="1:6" ht="15" customHeight="1" x14ac:dyDescent="0.2">
      <c r="A54" s="101">
        <v>51</v>
      </c>
      <c r="B54" s="149" t="s">
        <v>161</v>
      </c>
      <c r="C54" s="149" t="s">
        <v>156</v>
      </c>
      <c r="D54" s="150" t="s">
        <v>105</v>
      </c>
      <c r="E54" s="160"/>
      <c r="F54" s="75"/>
    </row>
    <row r="55" spans="1:6" ht="15" customHeight="1" x14ac:dyDescent="0.2">
      <c r="A55" s="101">
        <v>52</v>
      </c>
      <c r="B55" s="149" t="s">
        <v>161</v>
      </c>
      <c r="C55" s="149" t="s">
        <v>156</v>
      </c>
      <c r="D55" s="150" t="s">
        <v>108</v>
      </c>
      <c r="E55" s="160"/>
      <c r="F55" s="75"/>
    </row>
    <row r="56" spans="1:6" ht="15" customHeight="1" x14ac:dyDescent="0.2">
      <c r="A56" s="101">
        <v>53</v>
      </c>
      <c r="B56" s="149" t="s">
        <v>161</v>
      </c>
      <c r="C56" s="149" t="s">
        <v>156</v>
      </c>
      <c r="D56" s="150" t="s">
        <v>109</v>
      </c>
      <c r="E56" s="160"/>
      <c r="F56" s="75"/>
    </row>
    <row r="57" spans="1:6" ht="15" customHeight="1" x14ac:dyDescent="0.2">
      <c r="A57" s="101">
        <v>54</v>
      </c>
      <c r="B57" s="149" t="s">
        <v>161</v>
      </c>
      <c r="C57" s="149" t="s">
        <v>156</v>
      </c>
      <c r="D57" s="150" t="s">
        <v>110</v>
      </c>
      <c r="E57" s="160"/>
      <c r="F57" s="75"/>
    </row>
    <row r="58" spans="1:6" ht="15" customHeight="1" x14ac:dyDescent="0.2">
      <c r="A58" s="101">
        <v>55</v>
      </c>
      <c r="B58" s="149" t="s">
        <v>161</v>
      </c>
      <c r="C58" s="149" t="s">
        <v>157</v>
      </c>
      <c r="D58" s="150" t="s">
        <v>181</v>
      </c>
      <c r="E58" s="160"/>
      <c r="F58" s="75"/>
    </row>
    <row r="59" spans="1:6" ht="15" customHeight="1" x14ac:dyDescent="0.2">
      <c r="A59" s="101">
        <v>56</v>
      </c>
      <c r="B59" s="149" t="s">
        <v>161</v>
      </c>
      <c r="C59" s="149" t="s">
        <v>157</v>
      </c>
      <c r="D59" s="150" t="s">
        <v>162</v>
      </c>
      <c r="E59" s="160"/>
      <c r="F59" s="75"/>
    </row>
    <row r="60" spans="1:6" ht="15" customHeight="1" x14ac:dyDescent="0.2">
      <c r="A60" s="101">
        <v>57</v>
      </c>
      <c r="B60" s="149" t="s">
        <v>161</v>
      </c>
      <c r="C60" s="149" t="s">
        <v>157</v>
      </c>
      <c r="D60" s="150" t="s">
        <v>77</v>
      </c>
      <c r="E60" s="160"/>
      <c r="F60" s="75"/>
    </row>
    <row r="61" spans="1:6" ht="15" customHeight="1" x14ac:dyDescent="0.2">
      <c r="A61" s="101">
        <v>58</v>
      </c>
      <c r="B61" s="149" t="s">
        <v>161</v>
      </c>
      <c r="C61" s="149" t="s">
        <v>157</v>
      </c>
      <c r="D61" s="150" t="s">
        <v>182</v>
      </c>
      <c r="E61" s="160"/>
      <c r="F61" s="75"/>
    </row>
    <row r="62" spans="1:6" ht="15" customHeight="1" x14ac:dyDescent="0.2">
      <c r="A62" s="101">
        <v>59</v>
      </c>
      <c r="B62" s="149" t="s">
        <v>161</v>
      </c>
      <c r="C62" s="149" t="s">
        <v>157</v>
      </c>
      <c r="D62" s="150" t="s">
        <v>111</v>
      </c>
      <c r="E62" s="160"/>
      <c r="F62" s="75"/>
    </row>
    <row r="63" spans="1:6" ht="15" customHeight="1" x14ac:dyDescent="0.2">
      <c r="A63" s="101">
        <v>60</v>
      </c>
      <c r="B63" s="149" t="s">
        <v>161</v>
      </c>
      <c r="C63" s="149" t="s">
        <v>159</v>
      </c>
      <c r="D63" s="150" t="s">
        <v>104</v>
      </c>
      <c r="E63" s="160"/>
      <c r="F63" s="75"/>
    </row>
    <row r="64" spans="1:6" ht="15" customHeight="1" x14ac:dyDescent="0.2">
      <c r="A64" s="101">
        <v>61</v>
      </c>
      <c r="B64" s="149" t="s">
        <v>161</v>
      </c>
      <c r="C64" s="149" t="s">
        <v>159</v>
      </c>
      <c r="D64" s="150" t="s">
        <v>106</v>
      </c>
      <c r="E64" s="160"/>
      <c r="F64" s="75"/>
    </row>
    <row r="65" spans="1:6" ht="15" customHeight="1" x14ac:dyDescent="0.2">
      <c r="A65" s="101">
        <v>62</v>
      </c>
      <c r="B65" s="149" t="s">
        <v>161</v>
      </c>
      <c r="C65" s="149"/>
      <c r="D65" s="150" t="s">
        <v>51</v>
      </c>
      <c r="E65" s="160"/>
      <c r="F65" s="75"/>
    </row>
    <row r="66" spans="1:6" ht="15" customHeight="1" x14ac:dyDescent="0.2">
      <c r="A66" s="101">
        <v>63</v>
      </c>
      <c r="B66" s="149" t="s">
        <v>161</v>
      </c>
      <c r="C66" s="149"/>
      <c r="D66" s="150" t="s">
        <v>50</v>
      </c>
      <c r="E66" s="160"/>
      <c r="F66" s="75"/>
    </row>
    <row r="67" spans="1:6" ht="15" customHeight="1" x14ac:dyDescent="0.2">
      <c r="A67" s="101">
        <v>64</v>
      </c>
      <c r="B67" s="149" t="s">
        <v>161</v>
      </c>
      <c r="C67" s="149"/>
      <c r="D67" s="150" t="s">
        <v>54</v>
      </c>
      <c r="E67" s="160"/>
      <c r="F67" s="75"/>
    </row>
    <row r="68" spans="1:6" ht="15" customHeight="1" x14ac:dyDescent="0.2">
      <c r="A68" s="101">
        <v>65</v>
      </c>
      <c r="B68" s="149" t="s">
        <v>161</v>
      </c>
      <c r="C68" s="149"/>
      <c r="D68" s="150" t="s">
        <v>52</v>
      </c>
      <c r="E68" s="160"/>
      <c r="F68" s="75"/>
    </row>
    <row r="69" spans="1:6" ht="15" customHeight="1" x14ac:dyDescent="0.2">
      <c r="A69" s="101">
        <v>66</v>
      </c>
      <c r="B69" s="149" t="s">
        <v>161</v>
      </c>
      <c r="C69" s="149"/>
      <c r="D69" s="150" t="s">
        <v>187</v>
      </c>
      <c r="E69" s="160"/>
      <c r="F69" s="75"/>
    </row>
    <row r="70" spans="1:6" ht="15" customHeight="1" x14ac:dyDescent="0.2">
      <c r="A70" s="101">
        <v>67</v>
      </c>
      <c r="B70" s="149" t="s">
        <v>161</v>
      </c>
      <c r="C70" s="149"/>
      <c r="D70" s="150" t="s">
        <v>53</v>
      </c>
      <c r="E70" s="160"/>
      <c r="F70" s="75"/>
    </row>
    <row r="71" spans="1:6" ht="15" customHeight="1" x14ac:dyDescent="0.2">
      <c r="A71" s="101">
        <v>68</v>
      </c>
      <c r="B71" s="149" t="s">
        <v>161</v>
      </c>
      <c r="C71" s="149"/>
      <c r="D71" s="150" t="s">
        <v>55</v>
      </c>
      <c r="E71" s="160"/>
      <c r="F71" s="75"/>
    </row>
    <row r="72" spans="1:6" ht="15" customHeight="1" x14ac:dyDescent="0.2">
      <c r="A72" s="101">
        <v>69</v>
      </c>
      <c r="B72" s="149" t="s">
        <v>161</v>
      </c>
      <c r="C72" s="149"/>
      <c r="D72" s="150" t="s">
        <v>56</v>
      </c>
      <c r="E72" s="160"/>
      <c r="F72" s="75"/>
    </row>
    <row r="73" spans="1:6" ht="15" customHeight="1" x14ac:dyDescent="0.2">
      <c r="A73" s="101">
        <v>70</v>
      </c>
      <c r="B73" s="149" t="s">
        <v>161</v>
      </c>
      <c r="C73" s="149"/>
      <c r="D73" s="150" t="s">
        <v>49</v>
      </c>
      <c r="E73" s="160"/>
      <c r="F73" s="75"/>
    </row>
    <row r="74" spans="1:6" ht="15" customHeight="1" x14ac:dyDescent="0.2">
      <c r="A74" s="101">
        <v>71</v>
      </c>
      <c r="B74" s="149" t="s">
        <v>161</v>
      </c>
      <c r="C74" s="149"/>
      <c r="D74" s="150" t="s">
        <v>98</v>
      </c>
      <c r="E74" s="160"/>
      <c r="F74" s="75"/>
    </row>
    <row r="75" spans="1:6" ht="15" customHeight="1" x14ac:dyDescent="0.2">
      <c r="A75" s="101">
        <v>72</v>
      </c>
      <c r="B75" s="149" t="s">
        <v>161</v>
      </c>
      <c r="C75" s="149"/>
      <c r="D75" s="150" t="s">
        <v>163</v>
      </c>
      <c r="E75" s="160"/>
      <c r="F75" s="75"/>
    </row>
    <row r="76" spans="1:6" ht="15" customHeight="1" x14ac:dyDescent="0.2">
      <c r="A76" s="101">
        <v>73</v>
      </c>
      <c r="B76" s="149" t="s">
        <v>161</v>
      </c>
      <c r="C76" s="149"/>
      <c r="D76" s="150" t="s">
        <v>164</v>
      </c>
      <c r="E76" s="160"/>
      <c r="F76" s="75"/>
    </row>
    <row r="77" spans="1:6" ht="15" customHeight="1" x14ac:dyDescent="0.2">
      <c r="A77" s="101">
        <v>74</v>
      </c>
      <c r="B77" s="149" t="s">
        <v>161</v>
      </c>
      <c r="C77" s="149"/>
      <c r="D77" s="150" t="s">
        <v>188</v>
      </c>
      <c r="E77" s="160"/>
      <c r="F77" s="75"/>
    </row>
    <row r="78" spans="1:6" ht="15" customHeight="1" thickBot="1" x14ac:dyDescent="0.25">
      <c r="A78" s="104">
        <v>75</v>
      </c>
      <c r="B78" s="151" t="s">
        <v>183</v>
      </c>
      <c r="C78" s="151"/>
      <c r="D78" s="152" t="s">
        <v>57</v>
      </c>
      <c r="E78" s="161"/>
      <c r="F78" s="76"/>
    </row>
    <row r="79" spans="1:6" ht="15" customHeight="1" x14ac:dyDescent="0.2">
      <c r="A79" s="105">
        <v>76</v>
      </c>
      <c r="B79" s="466" t="s">
        <v>165</v>
      </c>
      <c r="C79" s="466" t="s">
        <v>156</v>
      </c>
      <c r="D79" s="467" t="s">
        <v>30</v>
      </c>
      <c r="E79" s="162">
        <v>3000</v>
      </c>
      <c r="F79" s="106"/>
    </row>
    <row r="80" spans="1:6" ht="15" customHeight="1" x14ac:dyDescent="0.2">
      <c r="A80" s="101">
        <v>77</v>
      </c>
      <c r="B80" s="149" t="s">
        <v>165</v>
      </c>
      <c r="C80" s="149" t="s">
        <v>156</v>
      </c>
      <c r="D80" s="150" t="s">
        <v>31</v>
      </c>
      <c r="E80" s="160"/>
      <c r="F80" s="75"/>
    </row>
    <row r="81" spans="1:6" ht="15" customHeight="1" x14ac:dyDescent="0.2">
      <c r="A81" s="101">
        <v>78</v>
      </c>
      <c r="B81" s="149" t="s">
        <v>165</v>
      </c>
      <c r="C81" s="149" t="s">
        <v>157</v>
      </c>
      <c r="D81" s="150" t="s">
        <v>32</v>
      </c>
      <c r="E81" s="160"/>
      <c r="F81" s="75"/>
    </row>
    <row r="82" spans="1:6" ht="15" customHeight="1" x14ac:dyDescent="0.2">
      <c r="A82" s="101">
        <v>79</v>
      </c>
      <c r="B82" s="149" t="s">
        <v>165</v>
      </c>
      <c r="C82" s="149" t="s">
        <v>159</v>
      </c>
      <c r="D82" s="150" t="s">
        <v>34</v>
      </c>
      <c r="E82" s="160">
        <v>1000</v>
      </c>
      <c r="F82" s="75"/>
    </row>
    <row r="83" spans="1:6" ht="15" customHeight="1" x14ac:dyDescent="0.2">
      <c r="A83" s="101">
        <v>80</v>
      </c>
      <c r="B83" s="149" t="s">
        <v>165</v>
      </c>
      <c r="C83" s="149"/>
      <c r="D83" s="150" t="s">
        <v>69</v>
      </c>
      <c r="E83" s="160"/>
      <c r="F83" s="75"/>
    </row>
    <row r="84" spans="1:6" ht="15" customHeight="1" x14ac:dyDescent="0.2">
      <c r="A84" s="101">
        <v>81</v>
      </c>
      <c r="B84" s="149" t="s">
        <v>165</v>
      </c>
      <c r="C84" s="149"/>
      <c r="D84" s="150" t="s">
        <v>58</v>
      </c>
      <c r="E84" s="160"/>
      <c r="F84" s="75"/>
    </row>
    <row r="85" spans="1:6" ht="15" customHeight="1" x14ac:dyDescent="0.2">
      <c r="A85" s="101">
        <v>82</v>
      </c>
      <c r="B85" s="149" t="s">
        <v>165</v>
      </c>
      <c r="C85" s="149"/>
      <c r="D85" s="150" t="s">
        <v>66</v>
      </c>
      <c r="E85" s="160">
        <v>2000</v>
      </c>
      <c r="F85" s="75"/>
    </row>
    <row r="86" spans="1:6" ht="15" customHeight="1" x14ac:dyDescent="0.2">
      <c r="A86" s="101">
        <v>83</v>
      </c>
      <c r="B86" s="149" t="s">
        <v>165</v>
      </c>
      <c r="C86" s="149"/>
      <c r="D86" s="150" t="s">
        <v>62</v>
      </c>
      <c r="E86" s="160"/>
      <c r="F86" s="75"/>
    </row>
    <row r="87" spans="1:6" ht="15" customHeight="1" x14ac:dyDescent="0.2">
      <c r="A87" s="101">
        <v>84</v>
      </c>
      <c r="B87" s="149" t="s">
        <v>165</v>
      </c>
      <c r="C87" s="149"/>
      <c r="D87" s="150" t="s">
        <v>65</v>
      </c>
      <c r="E87" s="160"/>
      <c r="F87" s="75"/>
    </row>
    <row r="88" spans="1:6" ht="15" customHeight="1" x14ac:dyDescent="0.2">
      <c r="A88" s="101">
        <v>85</v>
      </c>
      <c r="B88" s="149" t="s">
        <v>165</v>
      </c>
      <c r="C88" s="149"/>
      <c r="D88" s="150" t="s">
        <v>60</v>
      </c>
      <c r="E88" s="160">
        <v>2150</v>
      </c>
      <c r="F88" s="75"/>
    </row>
    <row r="89" spans="1:6" ht="15" customHeight="1" x14ac:dyDescent="0.2">
      <c r="A89" s="101">
        <v>86</v>
      </c>
      <c r="B89" s="149" t="s">
        <v>165</v>
      </c>
      <c r="C89" s="149"/>
      <c r="D89" s="150" t="s">
        <v>67</v>
      </c>
      <c r="E89" s="160"/>
      <c r="F89" s="75"/>
    </row>
    <row r="90" spans="1:6" ht="15" customHeight="1" x14ac:dyDescent="0.2">
      <c r="A90" s="101">
        <v>87</v>
      </c>
      <c r="B90" s="149" t="s">
        <v>165</v>
      </c>
      <c r="C90" s="149"/>
      <c r="D90" s="150" t="s">
        <v>107</v>
      </c>
      <c r="E90" s="160"/>
      <c r="F90" s="75"/>
    </row>
    <row r="91" spans="1:6" ht="15" customHeight="1" x14ac:dyDescent="0.2">
      <c r="A91" s="101">
        <v>88</v>
      </c>
      <c r="B91" s="149" t="s">
        <v>165</v>
      </c>
      <c r="C91" s="149"/>
      <c r="D91" s="150" t="s">
        <v>166</v>
      </c>
      <c r="E91" s="160"/>
      <c r="F91" s="75"/>
    </row>
    <row r="92" spans="1:6" ht="15" customHeight="1" x14ac:dyDescent="0.2">
      <c r="A92" s="101">
        <v>89</v>
      </c>
      <c r="B92" s="149" t="s">
        <v>165</v>
      </c>
      <c r="C92" s="149"/>
      <c r="D92" s="150" t="s">
        <v>68</v>
      </c>
      <c r="E92" s="160"/>
      <c r="F92" s="75"/>
    </row>
    <row r="93" spans="1:6" ht="15" customHeight="1" x14ac:dyDescent="0.2">
      <c r="A93" s="101">
        <v>90</v>
      </c>
      <c r="B93" s="149" t="s">
        <v>165</v>
      </c>
      <c r="C93" s="149"/>
      <c r="D93" s="150" t="s">
        <v>64</v>
      </c>
      <c r="E93" s="160">
        <v>2580</v>
      </c>
      <c r="F93" s="75"/>
    </row>
    <row r="94" spans="1:6" ht="15" customHeight="1" x14ac:dyDescent="0.2">
      <c r="A94" s="101">
        <v>91</v>
      </c>
      <c r="B94" s="149" t="s">
        <v>165</v>
      </c>
      <c r="C94" s="149"/>
      <c r="D94" s="150" t="s">
        <v>61</v>
      </c>
      <c r="E94" s="160">
        <v>3050</v>
      </c>
      <c r="F94" s="75"/>
    </row>
    <row r="95" spans="1:6" ht="15" customHeight="1" x14ac:dyDescent="0.2">
      <c r="A95" s="101">
        <v>92</v>
      </c>
      <c r="B95" s="149" t="s">
        <v>165</v>
      </c>
      <c r="C95" s="149"/>
      <c r="D95" s="150" t="s">
        <v>59</v>
      </c>
      <c r="E95" s="160">
        <v>4000</v>
      </c>
      <c r="F95" s="75"/>
    </row>
    <row r="96" spans="1:6" ht="15" customHeight="1" x14ac:dyDescent="0.2">
      <c r="A96" s="101">
        <v>93</v>
      </c>
      <c r="B96" s="149" t="s">
        <v>165</v>
      </c>
      <c r="C96" s="149"/>
      <c r="D96" s="150" t="s">
        <v>268</v>
      </c>
      <c r="E96" s="160">
        <v>2400</v>
      </c>
      <c r="F96" s="75"/>
    </row>
    <row r="97" spans="1:6" ht="15" customHeight="1" x14ac:dyDescent="0.2">
      <c r="A97" s="101">
        <v>94</v>
      </c>
      <c r="B97" s="149" t="s">
        <v>165</v>
      </c>
      <c r="C97" s="149"/>
      <c r="D97" s="150" t="s">
        <v>269</v>
      </c>
      <c r="E97" s="160">
        <v>5000</v>
      </c>
      <c r="F97" s="75"/>
    </row>
    <row r="98" spans="1:6" ht="15" customHeight="1" x14ac:dyDescent="0.2">
      <c r="A98" s="101">
        <v>95</v>
      </c>
      <c r="B98" s="149" t="s">
        <v>165</v>
      </c>
      <c r="C98" s="149"/>
      <c r="D98" s="150" t="s">
        <v>184</v>
      </c>
      <c r="E98" s="160"/>
      <c r="F98" s="75"/>
    </row>
    <row r="99" spans="1:6" ht="15" customHeight="1" x14ac:dyDescent="0.2">
      <c r="A99" s="101">
        <v>96</v>
      </c>
      <c r="B99" s="149" t="s">
        <v>165</v>
      </c>
      <c r="C99" s="149"/>
      <c r="D99" s="150" t="s">
        <v>63</v>
      </c>
      <c r="E99" s="160">
        <v>3000</v>
      </c>
      <c r="F99" s="75"/>
    </row>
    <row r="100" spans="1:6" ht="15" customHeight="1" x14ac:dyDescent="0.2">
      <c r="A100" s="101">
        <v>97</v>
      </c>
      <c r="B100" s="149" t="s">
        <v>165</v>
      </c>
      <c r="C100" s="149"/>
      <c r="D100" s="150" t="s">
        <v>114</v>
      </c>
      <c r="E100" s="160">
        <v>4000</v>
      </c>
      <c r="F100" s="75"/>
    </row>
    <row r="101" spans="1:6" ht="15" customHeight="1" x14ac:dyDescent="0.2">
      <c r="A101" s="101">
        <v>98</v>
      </c>
      <c r="B101" s="149" t="s">
        <v>165</v>
      </c>
      <c r="C101" s="149"/>
      <c r="D101" s="150" t="s">
        <v>147</v>
      </c>
      <c r="E101" s="160"/>
      <c r="F101" s="75"/>
    </row>
    <row r="102" spans="1:6" ht="15" customHeight="1" x14ac:dyDescent="0.2">
      <c r="A102" s="101">
        <v>99</v>
      </c>
      <c r="B102" s="102"/>
      <c r="C102" s="102"/>
      <c r="D102" s="103"/>
      <c r="E102" s="160"/>
      <c r="F102" s="75"/>
    </row>
    <row r="103" spans="1:6" ht="15" customHeight="1" thickBot="1" x14ac:dyDescent="0.25">
      <c r="A103" s="104">
        <v>100</v>
      </c>
      <c r="B103" s="468"/>
      <c r="C103" s="468"/>
      <c r="D103" s="469"/>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216</v>
      </c>
      <c r="F120" s="155">
        <f>SUM(E4:E118)</f>
        <v>66280</v>
      </c>
    </row>
    <row r="121" spans="1:6" ht="15" customHeight="1" x14ac:dyDescent="0.2">
      <c r="D121" s="77"/>
      <c r="E121" s="37" t="s">
        <v>208</v>
      </c>
      <c r="F121" s="156">
        <f>SUMIF(F4:F118,"◎",E4:E118)</f>
        <v>11000</v>
      </c>
    </row>
    <row r="122" spans="1:6" ht="15" customHeight="1" thickBot="1" x14ac:dyDescent="0.25">
      <c r="D122" s="77"/>
      <c r="E122" s="79" t="s">
        <v>9</v>
      </c>
      <c r="F122" s="157">
        <f>F120-F121</f>
        <v>55280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17" sqref="E17"/>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76" t="s">
        <v>266</v>
      </c>
      <c r="B1" s="576"/>
      <c r="C1" s="576"/>
      <c r="D1" s="576"/>
      <c r="E1" s="576"/>
      <c r="F1" s="576"/>
      <c r="G1" s="576"/>
    </row>
    <row r="2" spans="1:12" ht="19" x14ac:dyDescent="0.2">
      <c r="A2" s="505"/>
      <c r="B2" s="505"/>
      <c r="C2" s="505"/>
      <c r="D2" s="505"/>
      <c r="E2" s="505"/>
      <c r="F2" s="505" t="s">
        <v>265</v>
      </c>
      <c r="G2" s="506"/>
      <c r="H2" s="506"/>
      <c r="I2" s="506"/>
      <c r="J2" s="506"/>
      <c r="K2" s="506"/>
      <c r="L2" s="506"/>
    </row>
    <row r="3" spans="1:12" ht="19.5" thickBot="1" x14ac:dyDescent="0.25">
      <c r="A3" s="465"/>
      <c r="B3" s="465"/>
      <c r="C3" s="465"/>
      <c r="D3" s="465"/>
      <c r="E3" s="465"/>
      <c r="F3" s="465"/>
    </row>
    <row r="4" spans="1:12" ht="13.5" thickBot="1" x14ac:dyDescent="0.25">
      <c r="D4" s="577" t="s">
        <v>216</v>
      </c>
      <c r="E4" s="578"/>
      <c r="F4" s="478">
        <f>SUM(F6:F30)</f>
        <v>0</v>
      </c>
    </row>
    <row r="5" spans="1:12" ht="13.5" thickBot="1" x14ac:dyDescent="0.25">
      <c r="A5" s="470"/>
      <c r="B5" s="471" t="s">
        <v>247</v>
      </c>
      <c r="C5" s="471" t="s">
        <v>84</v>
      </c>
      <c r="D5" s="471" t="s">
        <v>248</v>
      </c>
      <c r="E5" s="471" t="s">
        <v>85</v>
      </c>
      <c r="F5" s="472" t="s">
        <v>10</v>
      </c>
    </row>
    <row r="6" spans="1:12" x14ac:dyDescent="0.2">
      <c r="A6" s="461">
        <v>1</v>
      </c>
      <c r="B6" s="462"/>
      <c r="C6" s="507"/>
      <c r="D6" s="510"/>
      <c r="E6" s="510"/>
      <c r="F6" s="513">
        <f>C6*D6*E6</f>
        <v>0</v>
      </c>
    </row>
    <row r="7" spans="1:12" x14ac:dyDescent="0.2">
      <c r="A7" s="463">
        <v>2</v>
      </c>
      <c r="B7" s="214"/>
      <c r="C7" s="508"/>
      <c r="D7" s="511"/>
      <c r="E7" s="511"/>
      <c r="F7" s="514">
        <f t="shared" ref="F7:F30" si="0">C7*D7*E7</f>
        <v>0</v>
      </c>
    </row>
    <row r="8" spans="1:12" x14ac:dyDescent="0.2">
      <c r="A8" s="463">
        <v>3</v>
      </c>
      <c r="B8" s="214"/>
      <c r="C8" s="508"/>
      <c r="D8" s="511"/>
      <c r="E8" s="511"/>
      <c r="F8" s="514">
        <f t="shared" si="0"/>
        <v>0</v>
      </c>
    </row>
    <row r="9" spans="1:12" x14ac:dyDescent="0.2">
      <c r="A9" s="463">
        <v>4</v>
      </c>
      <c r="B9" s="214"/>
      <c r="C9" s="508"/>
      <c r="D9" s="511"/>
      <c r="E9" s="511"/>
      <c r="F9" s="514">
        <f t="shared" si="0"/>
        <v>0</v>
      </c>
    </row>
    <row r="10" spans="1:12" x14ac:dyDescent="0.2">
      <c r="A10" s="463">
        <v>5</v>
      </c>
      <c r="B10" s="214"/>
      <c r="C10" s="508"/>
      <c r="D10" s="511"/>
      <c r="E10" s="511"/>
      <c r="F10" s="514">
        <f t="shared" si="0"/>
        <v>0</v>
      </c>
    </row>
    <row r="11" spans="1:12" x14ac:dyDescent="0.2">
      <c r="A11" s="463">
        <v>6</v>
      </c>
      <c r="B11" s="214"/>
      <c r="C11" s="508"/>
      <c r="D11" s="511"/>
      <c r="E11" s="511"/>
      <c r="F11" s="514">
        <f t="shared" si="0"/>
        <v>0</v>
      </c>
    </row>
    <row r="12" spans="1:12" x14ac:dyDescent="0.2">
      <c r="A12" s="463">
        <v>7</v>
      </c>
      <c r="B12" s="214"/>
      <c r="C12" s="508"/>
      <c r="D12" s="511"/>
      <c r="E12" s="511"/>
      <c r="F12" s="514">
        <f t="shared" si="0"/>
        <v>0</v>
      </c>
    </row>
    <row r="13" spans="1:12" x14ac:dyDescent="0.2">
      <c r="A13" s="463">
        <v>8</v>
      </c>
      <c r="B13" s="214"/>
      <c r="C13" s="508"/>
      <c r="D13" s="511"/>
      <c r="E13" s="511"/>
      <c r="F13" s="514">
        <f t="shared" si="0"/>
        <v>0</v>
      </c>
    </row>
    <row r="14" spans="1:12" x14ac:dyDescent="0.2">
      <c r="A14" s="463">
        <v>9</v>
      </c>
      <c r="B14" s="214"/>
      <c r="C14" s="508"/>
      <c r="D14" s="511"/>
      <c r="E14" s="511"/>
      <c r="F14" s="514">
        <f t="shared" si="0"/>
        <v>0</v>
      </c>
    </row>
    <row r="15" spans="1:12" x14ac:dyDescent="0.2">
      <c r="A15" s="463">
        <v>10</v>
      </c>
      <c r="B15" s="214"/>
      <c r="C15" s="508"/>
      <c r="D15" s="511"/>
      <c r="E15" s="511"/>
      <c r="F15" s="514">
        <f t="shared" si="0"/>
        <v>0</v>
      </c>
    </row>
    <row r="16" spans="1:12" x14ac:dyDescent="0.2">
      <c r="A16" s="463">
        <v>11</v>
      </c>
      <c r="B16" s="214"/>
      <c r="C16" s="508"/>
      <c r="D16" s="511"/>
      <c r="E16" s="511"/>
      <c r="F16" s="514">
        <f t="shared" si="0"/>
        <v>0</v>
      </c>
    </row>
    <row r="17" spans="1:6" x14ac:dyDescent="0.2">
      <c r="A17" s="463">
        <v>12</v>
      </c>
      <c r="B17" s="214"/>
      <c r="C17" s="508"/>
      <c r="D17" s="511"/>
      <c r="E17" s="511"/>
      <c r="F17" s="514">
        <f t="shared" si="0"/>
        <v>0</v>
      </c>
    </row>
    <row r="18" spans="1:6" x14ac:dyDescent="0.2">
      <c r="A18" s="463">
        <v>13</v>
      </c>
      <c r="B18" s="214"/>
      <c r="C18" s="508"/>
      <c r="D18" s="511"/>
      <c r="E18" s="511"/>
      <c r="F18" s="514">
        <f t="shared" si="0"/>
        <v>0</v>
      </c>
    </row>
    <row r="19" spans="1:6" x14ac:dyDescent="0.2">
      <c r="A19" s="463">
        <v>14</v>
      </c>
      <c r="B19" s="214"/>
      <c r="C19" s="508"/>
      <c r="D19" s="511"/>
      <c r="E19" s="511"/>
      <c r="F19" s="514">
        <f t="shared" si="0"/>
        <v>0</v>
      </c>
    </row>
    <row r="20" spans="1:6" x14ac:dyDescent="0.2">
      <c r="A20" s="463">
        <v>15</v>
      </c>
      <c r="B20" s="214"/>
      <c r="C20" s="508"/>
      <c r="D20" s="511"/>
      <c r="E20" s="511"/>
      <c r="F20" s="514">
        <f t="shared" si="0"/>
        <v>0</v>
      </c>
    </row>
    <row r="21" spans="1:6" x14ac:dyDescent="0.2">
      <c r="A21" s="463">
        <v>16</v>
      </c>
      <c r="B21" s="214"/>
      <c r="C21" s="508"/>
      <c r="D21" s="511"/>
      <c r="E21" s="511"/>
      <c r="F21" s="514">
        <f t="shared" si="0"/>
        <v>0</v>
      </c>
    </row>
    <row r="22" spans="1:6" x14ac:dyDescent="0.2">
      <c r="A22" s="463">
        <v>17</v>
      </c>
      <c r="B22" s="214"/>
      <c r="C22" s="508"/>
      <c r="D22" s="511"/>
      <c r="E22" s="511"/>
      <c r="F22" s="514">
        <f t="shared" si="0"/>
        <v>0</v>
      </c>
    </row>
    <row r="23" spans="1:6" x14ac:dyDescent="0.2">
      <c r="A23" s="463">
        <v>18</v>
      </c>
      <c r="B23" s="214"/>
      <c r="C23" s="508"/>
      <c r="D23" s="511"/>
      <c r="E23" s="511"/>
      <c r="F23" s="514">
        <f t="shared" si="0"/>
        <v>0</v>
      </c>
    </row>
    <row r="24" spans="1:6" x14ac:dyDescent="0.2">
      <c r="A24" s="463">
        <v>19</v>
      </c>
      <c r="B24" s="214"/>
      <c r="C24" s="508"/>
      <c r="D24" s="511"/>
      <c r="E24" s="511"/>
      <c r="F24" s="514">
        <f t="shared" si="0"/>
        <v>0</v>
      </c>
    </row>
    <row r="25" spans="1:6" x14ac:dyDescent="0.2">
      <c r="A25" s="463">
        <v>20</v>
      </c>
      <c r="B25" s="214"/>
      <c r="C25" s="508"/>
      <c r="D25" s="511"/>
      <c r="E25" s="511"/>
      <c r="F25" s="514">
        <f t="shared" si="0"/>
        <v>0</v>
      </c>
    </row>
    <row r="26" spans="1:6" x14ac:dyDescent="0.2">
      <c r="A26" s="463">
        <v>21</v>
      </c>
      <c r="B26" s="214"/>
      <c r="C26" s="508"/>
      <c r="D26" s="511"/>
      <c r="E26" s="511"/>
      <c r="F26" s="514">
        <f t="shared" si="0"/>
        <v>0</v>
      </c>
    </row>
    <row r="27" spans="1:6" x14ac:dyDescent="0.2">
      <c r="A27" s="463">
        <v>22</v>
      </c>
      <c r="B27" s="214"/>
      <c r="C27" s="508"/>
      <c r="D27" s="511"/>
      <c r="E27" s="511"/>
      <c r="F27" s="514">
        <f t="shared" si="0"/>
        <v>0</v>
      </c>
    </row>
    <row r="28" spans="1:6" x14ac:dyDescent="0.2">
      <c r="A28" s="463">
        <v>23</v>
      </c>
      <c r="B28" s="214"/>
      <c r="C28" s="508"/>
      <c r="D28" s="511"/>
      <c r="E28" s="511"/>
      <c r="F28" s="514">
        <f t="shared" si="0"/>
        <v>0</v>
      </c>
    </row>
    <row r="29" spans="1:6" x14ac:dyDescent="0.2">
      <c r="A29" s="463">
        <v>24</v>
      </c>
      <c r="B29" s="214"/>
      <c r="C29" s="508"/>
      <c r="D29" s="511"/>
      <c r="E29" s="511"/>
      <c r="F29" s="514">
        <f t="shared" si="0"/>
        <v>0</v>
      </c>
    </row>
    <row r="30" spans="1:6" ht="13.5" thickBot="1" x14ac:dyDescent="0.25">
      <c r="A30" s="464">
        <v>25</v>
      </c>
      <c r="B30" s="246"/>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196</v>
      </c>
      <c r="H1" s="546" t="str">
        <f>'1-1'!H1:K1</f>
        <v>（学校番号：1003）</v>
      </c>
      <c r="I1" s="546"/>
      <c r="J1" s="546"/>
      <c r="K1" s="546"/>
      <c r="L1" s="546"/>
    </row>
    <row r="2" spans="1:12" s="1" customFormat="1" ht="18" customHeight="1" x14ac:dyDescent="0.2">
      <c r="H2" s="546" t="str">
        <f>'1-1'!H2:K2</f>
        <v>（財務会計コード番号：10487）</v>
      </c>
      <c r="I2" s="546"/>
      <c r="J2" s="546"/>
      <c r="K2" s="546"/>
      <c r="L2" s="546"/>
    </row>
    <row r="3" spans="1:12" s="1" customFormat="1" ht="18" customHeight="1" x14ac:dyDescent="0.2">
      <c r="L3" s="2"/>
    </row>
    <row r="4" spans="1:12" s="1" customFormat="1" ht="18" customHeight="1" x14ac:dyDescent="0.2">
      <c r="H4" s="561" t="s">
        <v>310</v>
      </c>
      <c r="I4" s="561"/>
      <c r="J4" s="561"/>
      <c r="K4" s="561"/>
      <c r="L4" s="561"/>
    </row>
    <row r="5" spans="1:12" s="1" customFormat="1" ht="18" customHeight="1" x14ac:dyDescent="0.2">
      <c r="H5" s="562">
        <v>44111</v>
      </c>
      <c r="I5" s="561"/>
      <c r="J5" s="561"/>
      <c r="K5" s="561"/>
      <c r="L5" s="561"/>
    </row>
    <row r="6" spans="1:12" s="1" customFormat="1" ht="18" customHeight="1" x14ac:dyDescent="0.2">
      <c r="A6" s="3" t="s">
        <v>2</v>
      </c>
      <c r="H6" s="4"/>
      <c r="L6" s="11"/>
    </row>
    <row r="7" spans="1:12" s="1" customFormat="1" ht="18" customHeight="1" x14ac:dyDescent="0.2">
      <c r="A7" s="4"/>
      <c r="H7" s="561" t="str">
        <f>'1-1'!H7:K7</f>
        <v>府立芦間高等学校　</v>
      </c>
      <c r="I7" s="561"/>
      <c r="J7" s="561"/>
      <c r="K7" s="561"/>
      <c r="L7" s="561"/>
    </row>
    <row r="8" spans="1:12" s="1" customFormat="1" ht="18" customHeight="1" x14ac:dyDescent="0.2">
      <c r="A8" s="4"/>
      <c r="H8" s="561" t="str">
        <f>'1-1'!H8:K8</f>
        <v>　　　校長　亀元　政志　</v>
      </c>
      <c r="I8" s="561"/>
      <c r="J8" s="561"/>
      <c r="K8" s="561"/>
      <c r="L8" s="561"/>
    </row>
    <row r="9" spans="1:12" s="1" customFormat="1" ht="42" customHeight="1" x14ac:dyDescent="0.2">
      <c r="A9" s="4"/>
      <c r="H9" s="2"/>
      <c r="L9" s="44"/>
    </row>
    <row r="10" spans="1:12" ht="24" customHeight="1" x14ac:dyDescent="0.2">
      <c r="A10" s="548" t="s">
        <v>252</v>
      </c>
      <c r="B10" s="548"/>
      <c r="C10" s="548"/>
      <c r="D10" s="548"/>
      <c r="E10" s="548"/>
      <c r="F10" s="548"/>
      <c r="G10" s="548"/>
      <c r="H10" s="548"/>
      <c r="I10" s="548"/>
      <c r="J10" s="548"/>
      <c r="K10" s="548"/>
      <c r="L10" s="548"/>
    </row>
    <row r="11" spans="1:12" ht="24" customHeight="1" x14ac:dyDescent="0.2">
      <c r="A11" s="549"/>
      <c r="B11" s="549"/>
      <c r="C11" s="549"/>
      <c r="D11" s="549"/>
      <c r="E11" s="549"/>
      <c r="F11" s="549"/>
      <c r="G11" s="549"/>
      <c r="H11" s="549"/>
      <c r="I11" s="549"/>
      <c r="J11" s="549"/>
      <c r="K11" s="549"/>
      <c r="L11" s="549"/>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50" t="s">
        <v>230</v>
      </c>
      <c r="B14" s="551"/>
      <c r="C14" s="552"/>
      <c r="D14" s="553">
        <f>L19+L23</f>
        <v>975216</v>
      </c>
      <c r="E14" s="554"/>
      <c r="F14" s="555"/>
      <c r="G14" s="582"/>
      <c r="H14" s="583"/>
      <c r="I14" s="583"/>
      <c r="J14" s="583"/>
      <c r="K14" s="449"/>
      <c r="L14" s="94">
        <f>'1-1'!K14</f>
        <v>0</v>
      </c>
    </row>
    <row r="15" spans="1:12" ht="39" customHeight="1" thickBot="1" x14ac:dyDescent="0.25">
      <c r="A15" s="19"/>
      <c r="B15" s="18" t="s">
        <v>4</v>
      </c>
      <c r="C15" s="17" t="s">
        <v>5</v>
      </c>
      <c r="D15" s="16" t="s">
        <v>101</v>
      </c>
      <c r="E15" s="16" t="s">
        <v>100</v>
      </c>
      <c r="F15" s="17" t="s">
        <v>6</v>
      </c>
      <c r="G15" s="17" t="s">
        <v>7</v>
      </c>
      <c r="H15" s="403" t="s">
        <v>195</v>
      </c>
      <c r="I15" s="16" t="s">
        <v>8</v>
      </c>
      <c r="J15" s="455" t="s">
        <v>199</v>
      </c>
      <c r="K15" s="450" t="s">
        <v>246</v>
      </c>
      <c r="L15" s="22" t="s">
        <v>10</v>
      </c>
    </row>
    <row r="16" spans="1:12" ht="39" customHeight="1" thickTop="1" x14ac:dyDescent="0.2">
      <c r="A16" s="29" t="s">
        <v>235</v>
      </c>
      <c r="B16" s="182">
        <f>'随時②-1'!B20</f>
        <v>0</v>
      </c>
      <c r="C16" s="183">
        <f>'随時②-1'!C20</f>
        <v>310000</v>
      </c>
      <c r="D16" s="183">
        <f>'随時②-1'!D20</f>
        <v>441983</v>
      </c>
      <c r="E16" s="183">
        <f>'随時②-1'!E20</f>
        <v>0</v>
      </c>
      <c r="F16" s="183">
        <f>'随時②-1'!F20</f>
        <v>0</v>
      </c>
      <c r="G16" s="183">
        <f>'随時②-1'!G20</f>
        <v>45100</v>
      </c>
      <c r="H16" s="183">
        <f>'随時②-1'!H20</f>
        <v>0</v>
      </c>
      <c r="I16" s="183">
        <f>'随時②-1'!I20</f>
        <v>186637</v>
      </c>
      <c r="J16" s="183">
        <f>'随時②-1'!J20</f>
        <v>66280</v>
      </c>
      <c r="K16" s="451">
        <f>'随時②-1'!K20</f>
        <v>0</v>
      </c>
      <c r="L16" s="392">
        <f t="shared" ref="L16:L26" si="0">SUM(B16:K16)</f>
        <v>1050000</v>
      </c>
    </row>
    <row r="17" spans="1:12" ht="39" customHeight="1" x14ac:dyDescent="0.2">
      <c r="A17" s="29" t="s">
        <v>203</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1">
        <f>'随時①-1'!K16+'1-1'!K19+'随時②-1'!K18</f>
        <v>0</v>
      </c>
      <c r="L17" s="392">
        <f t="shared" si="0"/>
        <v>11000</v>
      </c>
    </row>
    <row r="18" spans="1:12" ht="52" customHeight="1" thickBot="1" x14ac:dyDescent="0.25">
      <c r="A18" s="29" t="s">
        <v>236</v>
      </c>
      <c r="B18" s="182">
        <f>B16-B17</f>
        <v>0</v>
      </c>
      <c r="C18" s="183">
        <f>C16-C17</f>
        <v>310000</v>
      </c>
      <c r="D18" s="183">
        <f t="shared" ref="D18:K18" si="1">D16-D17</f>
        <v>441983</v>
      </c>
      <c r="E18" s="183">
        <f t="shared" si="1"/>
        <v>0</v>
      </c>
      <c r="F18" s="183">
        <f t="shared" si="1"/>
        <v>0</v>
      </c>
      <c r="G18" s="183">
        <f t="shared" si="1"/>
        <v>45100</v>
      </c>
      <c r="H18" s="183">
        <f t="shared" si="1"/>
        <v>0</v>
      </c>
      <c r="I18" s="183">
        <f t="shared" si="1"/>
        <v>186637</v>
      </c>
      <c r="J18" s="183">
        <f t="shared" si="1"/>
        <v>55280</v>
      </c>
      <c r="K18" s="451">
        <f t="shared" si="1"/>
        <v>0</v>
      </c>
      <c r="L18" s="392">
        <f t="shared" si="0"/>
        <v>1039000</v>
      </c>
    </row>
    <row r="19" spans="1:12" ht="39" customHeight="1" thickBot="1" x14ac:dyDescent="0.25">
      <c r="A19" s="31" t="s">
        <v>204</v>
      </c>
      <c r="B19" s="398">
        <f>'2-2'!K142</f>
        <v>0</v>
      </c>
      <c r="C19" s="399">
        <f>'2-2'!K143</f>
        <v>205216</v>
      </c>
      <c r="D19" s="399">
        <f>'2-2'!K144</f>
        <v>471983</v>
      </c>
      <c r="E19" s="399">
        <f>'2-2'!K145</f>
        <v>0</v>
      </c>
      <c r="F19" s="399">
        <f>'2-2'!K146</f>
        <v>0</v>
      </c>
      <c r="G19" s="399">
        <f>'2-2'!K147</f>
        <v>45100</v>
      </c>
      <c r="H19" s="399">
        <f>'2-2'!K148</f>
        <v>0</v>
      </c>
      <c r="I19" s="399">
        <f>'2-2'!K149</f>
        <v>186637</v>
      </c>
      <c r="J19" s="399">
        <f>'2-2'!K150</f>
        <v>66280</v>
      </c>
      <c r="K19" s="454">
        <f>'2-2'!K151</f>
        <v>0</v>
      </c>
      <c r="L19" s="400">
        <f>SUM(B19:K19)</f>
        <v>975216</v>
      </c>
    </row>
    <row r="20" spans="1:12" ht="39" customHeight="1" x14ac:dyDescent="0.2">
      <c r="A20" s="38" t="s">
        <v>205</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5">
      <c r="A21" s="437" t="s">
        <v>206</v>
      </c>
      <c r="B21" s="393">
        <f>B19-B20</f>
        <v>0</v>
      </c>
      <c r="C21" s="278">
        <f>C19-C20</f>
        <v>205216</v>
      </c>
      <c r="D21" s="278">
        <f t="shared" ref="D21:K21" si="2">D19-D20</f>
        <v>471983</v>
      </c>
      <c r="E21" s="278">
        <f t="shared" si="2"/>
        <v>0</v>
      </c>
      <c r="F21" s="278">
        <f t="shared" si="2"/>
        <v>0</v>
      </c>
      <c r="G21" s="278">
        <f t="shared" si="2"/>
        <v>45100</v>
      </c>
      <c r="H21" s="278">
        <f t="shared" si="2"/>
        <v>0</v>
      </c>
      <c r="I21" s="278">
        <f t="shared" si="2"/>
        <v>186637</v>
      </c>
      <c r="J21" s="278">
        <f t="shared" si="2"/>
        <v>55280</v>
      </c>
      <c r="K21" s="474">
        <f t="shared" si="2"/>
        <v>0</v>
      </c>
      <c r="L21" s="394">
        <f t="shared" si="0"/>
        <v>964216</v>
      </c>
    </row>
    <row r="22" spans="1:12" ht="39" customHeight="1" thickBot="1" x14ac:dyDescent="0.25">
      <c r="A22" s="435" t="s">
        <v>237</v>
      </c>
      <c r="B22" s="398">
        <f t="shared" ref="B22:K22" si="3">B18-B21</f>
        <v>0</v>
      </c>
      <c r="C22" s="398">
        <f t="shared" si="3"/>
        <v>104784</v>
      </c>
      <c r="D22" s="398">
        <f t="shared" si="3"/>
        <v>-30000</v>
      </c>
      <c r="E22" s="398">
        <f t="shared" si="3"/>
        <v>0</v>
      </c>
      <c r="F22" s="398">
        <f t="shared" si="3"/>
        <v>0</v>
      </c>
      <c r="G22" s="398">
        <f t="shared" si="3"/>
        <v>0</v>
      </c>
      <c r="H22" s="398">
        <f t="shared" si="3"/>
        <v>0</v>
      </c>
      <c r="I22" s="398">
        <f t="shared" si="3"/>
        <v>0</v>
      </c>
      <c r="J22" s="399">
        <f t="shared" si="3"/>
        <v>0</v>
      </c>
      <c r="K22" s="454">
        <f t="shared" si="3"/>
        <v>0</v>
      </c>
      <c r="L22" s="400">
        <f t="shared" si="0"/>
        <v>74784</v>
      </c>
    </row>
    <row r="23" spans="1:12" ht="39" customHeight="1" x14ac:dyDescent="0.2">
      <c r="A23" s="29" t="s">
        <v>220</v>
      </c>
      <c r="B23" s="183">
        <f>'2-4'!G107</f>
        <v>0</v>
      </c>
      <c r="C23" s="183">
        <f>'2-4'!G108</f>
        <v>0</v>
      </c>
      <c r="D23" s="183">
        <f>'2-4'!G109</f>
        <v>0</v>
      </c>
      <c r="E23" s="183">
        <f>'2-4'!G110</f>
        <v>0</v>
      </c>
      <c r="F23" s="183">
        <f>'2-4'!G111</f>
        <v>0</v>
      </c>
      <c r="G23" s="183">
        <f>'2-4'!G112</f>
        <v>0</v>
      </c>
      <c r="H23" s="183">
        <f>'2-4'!G113</f>
        <v>0</v>
      </c>
      <c r="I23" s="183">
        <f>'2-4'!G114</f>
        <v>0</v>
      </c>
      <c r="J23" s="183">
        <f>'2-4'!G115</f>
        <v>0</v>
      </c>
      <c r="K23" s="451">
        <f>'2-4'!G116</f>
        <v>0</v>
      </c>
      <c r="L23" s="392">
        <f t="shared" si="0"/>
        <v>0</v>
      </c>
    </row>
    <row r="24" spans="1:12" ht="39" customHeight="1" thickBot="1" x14ac:dyDescent="0.25">
      <c r="A24" s="33" t="s">
        <v>209</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5">
      <c r="A25" s="435" t="s">
        <v>238</v>
      </c>
      <c r="B25" s="398">
        <f>B23-B24-B22</f>
        <v>0</v>
      </c>
      <c r="C25" s="398">
        <f t="shared" ref="C25:J25" si="4">C23-C24-C22</f>
        <v>-104784</v>
      </c>
      <c r="D25" s="398">
        <f t="shared" si="4"/>
        <v>30000</v>
      </c>
      <c r="E25" s="398">
        <f t="shared" si="4"/>
        <v>0</v>
      </c>
      <c r="F25" s="398">
        <f t="shared" si="4"/>
        <v>0</v>
      </c>
      <c r="G25" s="398">
        <f t="shared" si="4"/>
        <v>0</v>
      </c>
      <c r="H25" s="398">
        <f t="shared" si="4"/>
        <v>0</v>
      </c>
      <c r="I25" s="398">
        <f t="shared" si="4"/>
        <v>0</v>
      </c>
      <c r="J25" s="399">
        <f t="shared" si="4"/>
        <v>0</v>
      </c>
      <c r="K25" s="454">
        <f>K23-K24-K22</f>
        <v>0</v>
      </c>
      <c r="L25" s="400">
        <f t="shared" si="0"/>
        <v>-74784</v>
      </c>
    </row>
    <row r="26" spans="1:12" ht="39" customHeight="1" thickBot="1" x14ac:dyDescent="0.25">
      <c r="A26" s="432" t="s">
        <v>239</v>
      </c>
      <c r="B26" s="433">
        <f>B19+B23</f>
        <v>0</v>
      </c>
      <c r="C26" s="433">
        <f t="shared" ref="C26:K26" si="5">C19+C23</f>
        <v>205216</v>
      </c>
      <c r="D26" s="433">
        <f t="shared" si="5"/>
        <v>471983</v>
      </c>
      <c r="E26" s="433">
        <f t="shared" si="5"/>
        <v>0</v>
      </c>
      <c r="F26" s="433">
        <f t="shared" si="5"/>
        <v>0</v>
      </c>
      <c r="G26" s="433">
        <f t="shared" si="5"/>
        <v>45100</v>
      </c>
      <c r="H26" s="433">
        <f t="shared" si="5"/>
        <v>0</v>
      </c>
      <c r="I26" s="433">
        <f t="shared" si="5"/>
        <v>186637</v>
      </c>
      <c r="J26" s="376">
        <f t="shared" si="5"/>
        <v>66280</v>
      </c>
      <c r="K26" s="475">
        <f t="shared" si="5"/>
        <v>0</v>
      </c>
      <c r="L26" s="434">
        <f t="shared" si="0"/>
        <v>975216</v>
      </c>
    </row>
    <row r="27" spans="1:12" ht="39" customHeight="1" thickBot="1" x14ac:dyDescent="0.25">
      <c r="A27" s="31" t="s">
        <v>90</v>
      </c>
      <c r="B27" s="579">
        <v>44104</v>
      </c>
      <c r="C27" s="580"/>
      <c r="D27" s="580"/>
      <c r="E27" s="580"/>
      <c r="F27" s="580"/>
      <c r="G27" s="580"/>
      <c r="H27" s="580"/>
      <c r="I27" s="580"/>
      <c r="J27" s="580"/>
      <c r="K27" s="580"/>
      <c r="L27" s="581"/>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M4" activePane="bottomRight" state="frozen"/>
      <selection activeCell="D14" sqref="D14:F14"/>
      <selection pane="topRight" activeCell="D14" sqref="D14:F14"/>
      <selection pane="bottomLeft" activeCell="D14" sqref="D14:F14"/>
      <selection pane="bottomRight" activeCell="Q11" sqref="Q1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253</v>
      </c>
      <c r="C1" s="43"/>
      <c r="D1" s="69"/>
      <c r="E1" s="13"/>
      <c r="F1" s="13"/>
      <c r="G1" s="13"/>
      <c r="H1" s="13"/>
      <c r="I1" s="13"/>
      <c r="J1" s="13"/>
      <c r="K1" s="13"/>
      <c r="L1" s="13"/>
      <c r="M1" s="13"/>
      <c r="N1" s="13"/>
      <c r="O1" s="13"/>
      <c r="P1" s="13"/>
    </row>
    <row r="2" spans="1:23" ht="15" customHeight="1" thickBot="1" x14ac:dyDescent="0.25">
      <c r="A2" s="54"/>
      <c r="B2" s="52"/>
      <c r="C2" s="52"/>
      <c r="D2" s="52"/>
      <c r="E2" s="52"/>
      <c r="F2" s="607" t="s">
        <v>118</v>
      </c>
      <c r="G2" s="608"/>
      <c r="H2" s="608"/>
      <c r="I2" s="608"/>
      <c r="J2" s="608"/>
      <c r="K2" s="590" t="s">
        <v>97</v>
      </c>
      <c r="L2" s="591"/>
      <c r="M2" s="591"/>
      <c r="N2" s="591"/>
      <c r="O2" s="592"/>
      <c r="P2" s="13"/>
    </row>
    <row r="3" spans="1:23" ht="24" customHeight="1" x14ac:dyDescent="0.2">
      <c r="A3" s="384" t="s">
        <v>116</v>
      </c>
      <c r="B3" s="257" t="s">
        <v>117</v>
      </c>
      <c r="C3" s="57" t="s">
        <v>119</v>
      </c>
      <c r="D3" s="93" t="s">
        <v>120</v>
      </c>
      <c r="E3" s="93" t="s">
        <v>0</v>
      </c>
      <c r="F3" s="93" t="s">
        <v>148</v>
      </c>
      <c r="G3" s="93" t="s">
        <v>84</v>
      </c>
      <c r="H3" s="425" t="s">
        <v>192</v>
      </c>
      <c r="I3" s="93" t="s">
        <v>85</v>
      </c>
      <c r="J3" s="93" t="s">
        <v>86</v>
      </c>
      <c r="K3" s="348" t="s">
        <v>150</v>
      </c>
      <c r="L3" s="349" t="s">
        <v>84</v>
      </c>
      <c r="M3" s="426" t="s">
        <v>192</v>
      </c>
      <c r="N3" s="349" t="s">
        <v>85</v>
      </c>
      <c r="O3" s="350" t="s">
        <v>86</v>
      </c>
      <c r="P3" s="185" t="s">
        <v>94</v>
      </c>
      <c r="Q3" s="253" t="s">
        <v>91</v>
      </c>
      <c r="R3" s="60" t="s">
        <v>122</v>
      </c>
      <c r="S3" s="59" t="s">
        <v>123</v>
      </c>
      <c r="T3" s="59" t="s">
        <v>124</v>
      </c>
      <c r="U3" s="59" t="s">
        <v>125</v>
      </c>
    </row>
    <row r="4" spans="1:23" ht="13.5" customHeight="1" x14ac:dyDescent="0.2">
      <c r="A4" s="258">
        <f>'1-2'!A4</f>
        <v>0</v>
      </c>
      <c r="B4" s="259">
        <f>'1-2'!B4</f>
        <v>0</v>
      </c>
      <c r="C4" s="428">
        <f>'1-2'!C4</f>
        <v>0</v>
      </c>
      <c r="D4" s="201">
        <v>1</v>
      </c>
      <c r="E4" s="260" t="str">
        <f>IF($R4=1,"",VLOOKUP($D4,'1-2'!$D$4:$L$103,2))</f>
        <v>負担金、補助及び交付金</v>
      </c>
      <c r="F4" s="260" t="str">
        <f>IF($R4=1,"取消し",VLOOKUP($D4,'1-2'!$D$4:$L$103,3))</f>
        <v>各種団体負担金（会費）</v>
      </c>
      <c r="G4" s="261">
        <f>IF($R4=1,,VLOOKUP($D4,'1-2'!$D$4:$L$103,4))</f>
        <v>66280</v>
      </c>
      <c r="H4" s="262">
        <f>IF($R4=1,,VLOOKUP($D4,'1-2'!$D$4:$L$103,5))</f>
        <v>1</v>
      </c>
      <c r="I4" s="262">
        <f>IF($R4=1,,VLOOKUP($D4,'1-2'!$D$4:$L$103,6))</f>
        <v>1</v>
      </c>
      <c r="J4" s="263">
        <f>IF($R4=1,,VLOOKUP($D4,'1-2'!$D$4:$L$103,7))</f>
        <v>66280</v>
      </c>
      <c r="K4" s="264" t="str">
        <f t="shared" ref="K4:N5" si="0">F4</f>
        <v>各種団体負担金（会費）</v>
      </c>
      <c r="L4" s="276">
        <f t="shared" si="0"/>
        <v>66280</v>
      </c>
      <c r="M4" s="266">
        <f t="shared" si="0"/>
        <v>1</v>
      </c>
      <c r="N4" s="266">
        <f t="shared" si="0"/>
        <v>1</v>
      </c>
      <c r="O4" s="317">
        <f>L4*M4*N4</f>
        <v>66280</v>
      </c>
      <c r="P4" s="482">
        <f>IF($R4=1,"",VLOOKUP($D4,'1-2'!$D$4:$L$103,8))</f>
        <v>0</v>
      </c>
      <c r="Q4" s="483" t="s">
        <v>174</v>
      </c>
      <c r="R4" s="24">
        <f>IF(ISNA(MATCH($D4,'随時②-2'!$D$4:$D$18,0)),0,1)</f>
        <v>0</v>
      </c>
      <c r="S4" s="61" t="str">
        <f t="shared" ref="S4:S67" si="1">IF(P4="◎",J4,"")</f>
        <v/>
      </c>
      <c r="T4" s="61" t="str">
        <f>IF(P4="◎",O4,"")</f>
        <v/>
      </c>
      <c r="U4" s="5">
        <f>IF($E4=0,"",VLOOKUP($E4,$V$5:$X$13,2))</f>
        <v>9</v>
      </c>
    </row>
    <row r="5" spans="1:23" ht="13.5" customHeight="1" x14ac:dyDescent="0.2">
      <c r="A5" s="270">
        <f>'1-2'!A5</f>
        <v>0</v>
      </c>
      <c r="B5" s="271">
        <f>'1-2'!B5</f>
        <v>0</v>
      </c>
      <c r="C5" s="429">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126</v>
      </c>
      <c r="W5" s="5">
        <v>6</v>
      </c>
    </row>
    <row r="6" spans="1:23" ht="13.5" customHeight="1" x14ac:dyDescent="0.2">
      <c r="A6" s="270">
        <f>'1-2'!A6</f>
        <v>1</v>
      </c>
      <c r="B6" s="271" t="str">
        <f>'1-2'!B6</f>
        <v>1-(1)-ア</v>
      </c>
      <c r="C6" s="429" t="str">
        <f>'1-2'!C6</f>
        <v>授業改善の推進</v>
      </c>
      <c r="D6" s="212">
        <v>3</v>
      </c>
      <c r="E6" s="272" t="str">
        <f>IF($R6=1,"",VLOOKUP($D6,'1-2'!$D$4:$L$103,2))</f>
        <v>消耗需用費</v>
      </c>
      <c r="F6" s="272" t="str">
        <f>IF($R6=1,"取消し",VLOOKUP($D6,'1-2'!$D$4:$L$103,3))</f>
        <v>ＩＣＴ機器（プロジェクター台、スクリーン等）</v>
      </c>
      <c r="G6" s="278">
        <f>IF($R6=1,,VLOOKUP($D6,'1-2'!$D$4:$L$103,4))</f>
        <v>98720</v>
      </c>
      <c r="H6" s="279">
        <f>IF($R6=1,,VLOOKUP($D6,'1-2'!$D$4:$L$103,5))</f>
        <v>1</v>
      </c>
      <c r="I6" s="279">
        <f>IF($R6=1,,VLOOKUP($D6,'1-2'!$D$4:$L$103,6))</f>
        <v>1</v>
      </c>
      <c r="J6" s="280">
        <f>IF($R6=1,,VLOOKUP($D6,'1-2'!$D$4:$L$103,7))</f>
        <v>98720</v>
      </c>
      <c r="K6" s="275" t="str">
        <f t="shared" ref="K6:K69" si="5">F6</f>
        <v>ＩＣＴ機器（プロジェクター台、スクリーン等）</v>
      </c>
      <c r="L6" s="276">
        <v>98670</v>
      </c>
      <c r="M6" s="277">
        <f t="shared" ref="M6:N9" si="6">H6</f>
        <v>1</v>
      </c>
      <c r="N6" s="277">
        <f t="shared" si="6"/>
        <v>1</v>
      </c>
      <c r="O6" s="267">
        <f t="shared" si="2"/>
        <v>98670</v>
      </c>
      <c r="P6" s="268">
        <f>IF($R6=1,"",VLOOKUP($D6,'1-2'!$D$4:$L$103,8))</f>
        <v>0</v>
      </c>
      <c r="Q6" s="269">
        <f>IF($R6=1,"",VLOOKUP($D6,'1-2'!$D$4:$L$103,9))</f>
        <v>0</v>
      </c>
      <c r="R6" s="24">
        <f>IF(ISNA(MATCH($D6,'随時②-2'!$D$4:$D$18,0)),0,1)</f>
        <v>0</v>
      </c>
      <c r="S6" s="61" t="str">
        <f t="shared" si="1"/>
        <v/>
      </c>
      <c r="T6" s="61" t="str">
        <f t="shared" si="3"/>
        <v/>
      </c>
      <c r="U6" s="5">
        <f t="shared" si="4"/>
        <v>7</v>
      </c>
      <c r="V6" s="5" t="s">
        <v>127</v>
      </c>
      <c r="W6" s="5">
        <v>4</v>
      </c>
    </row>
    <row r="7" spans="1:23" ht="13.5" customHeight="1" x14ac:dyDescent="0.2">
      <c r="A7" s="270">
        <f>'1-2'!A7</f>
        <v>3</v>
      </c>
      <c r="B7" s="271" t="str">
        <f>'1-2'!B7</f>
        <v>3-(2)-ア</v>
      </c>
      <c r="C7" s="429" t="str">
        <f>'1-2'!C7</f>
        <v>合理的配慮を意識した対応</v>
      </c>
      <c r="D7" s="212">
        <v>4</v>
      </c>
      <c r="E7" s="272" t="str">
        <f>IF($R7=1,"",VLOOKUP($D7,'1-2'!$D$4:$L$103,2))</f>
        <v>旅費</v>
      </c>
      <c r="F7" s="272" t="str">
        <f>IF($R7=1,"取消し",VLOOKUP($D7,'1-2'!$D$4:$L$103,3))</f>
        <v>共生推進生徒に係る修学旅行付添旅費（18期沖縄）</v>
      </c>
      <c r="G7" s="278">
        <f>IF($R7=1,,VLOOKUP($D7,'1-2'!$D$4:$L$103,4))</f>
        <v>170000</v>
      </c>
      <c r="H7" s="279">
        <f>IF($R7=1,,VLOOKUP($D7,'1-2'!$D$4:$L$103,5))</f>
        <v>1</v>
      </c>
      <c r="I7" s="279">
        <f>IF($R7=1,,VLOOKUP($D7,'1-2'!$D$4:$L$103,6))</f>
        <v>1</v>
      </c>
      <c r="J7" s="280">
        <f>IF($R7=1,,VLOOKUP($D7,'1-2'!$D$4:$L$103,7))</f>
        <v>170000</v>
      </c>
      <c r="K7" s="275" t="str">
        <f t="shared" si="5"/>
        <v>共生推進生徒に係る修学旅行付添旅費（18期沖縄）</v>
      </c>
      <c r="L7" s="276">
        <v>110556</v>
      </c>
      <c r="M7" s="277">
        <f t="shared" si="6"/>
        <v>1</v>
      </c>
      <c r="N7" s="277">
        <f t="shared" si="6"/>
        <v>1</v>
      </c>
      <c r="O7" s="267">
        <f t="shared" si="2"/>
        <v>110556</v>
      </c>
      <c r="P7" s="268">
        <f>IF($R7=1,"",VLOOKUP($D7,'1-2'!$D$4:$L$103,8))</f>
        <v>0</v>
      </c>
      <c r="Q7" s="269">
        <f>IF($R7=1,"",VLOOKUP($D7,'1-2'!$D$4:$L$103,9))</f>
        <v>0</v>
      </c>
      <c r="R7" s="24">
        <f>IF(ISNA(MATCH($D7,'随時②-2'!$D$4:$D$18,0)),0,1)</f>
        <v>0</v>
      </c>
      <c r="S7" s="61" t="str">
        <f t="shared" si="1"/>
        <v/>
      </c>
      <c r="T7" s="61" t="str">
        <f t="shared" si="3"/>
        <v/>
      </c>
      <c r="U7" s="5">
        <f t="shared" si="4"/>
        <v>2</v>
      </c>
      <c r="V7" s="5" t="s">
        <v>128</v>
      </c>
      <c r="W7" s="5">
        <v>7</v>
      </c>
    </row>
    <row r="8" spans="1:23" ht="13.5" customHeight="1" x14ac:dyDescent="0.2">
      <c r="A8" s="270">
        <f>'1-2'!A8</f>
        <v>2</v>
      </c>
      <c r="B8" s="271" t="str">
        <f>'1-2'!B8</f>
        <v>2-(1)-イ</v>
      </c>
      <c r="C8" s="429" t="str">
        <f>'1-2'!C8</f>
        <v>グローバル人材の育成</v>
      </c>
      <c r="D8" s="212">
        <v>5</v>
      </c>
      <c r="E8" s="272" t="str">
        <f>IF($R8=1,"",VLOOKUP($D8,'1-2'!$D$4:$L$103,2))</f>
        <v>旅費</v>
      </c>
      <c r="F8" s="272" t="str">
        <f>IF($R8=1,"取消し",VLOOKUP($D8,'1-2'!$D$4:$L$103,3))</f>
        <v>修学旅行下見（19期沖縄）</v>
      </c>
      <c r="G8" s="278">
        <f>IF($R8=1,,VLOOKUP($D8,'1-2'!$D$4:$L$103,4))</f>
        <v>140000</v>
      </c>
      <c r="H8" s="279">
        <f>IF($R8=1,,VLOOKUP($D8,'1-2'!$D$4:$L$103,5))</f>
        <v>1</v>
      </c>
      <c r="I8" s="279">
        <f>IF($R8=1,,VLOOKUP($D8,'1-2'!$D$4:$L$103,6))</f>
        <v>1</v>
      </c>
      <c r="J8" s="280">
        <f>IF($R8=1,,VLOOKUP($D8,'1-2'!$D$4:$L$103,7))</f>
        <v>140000</v>
      </c>
      <c r="K8" s="275" t="str">
        <f t="shared" si="5"/>
        <v>修学旅行下見（19期沖縄）</v>
      </c>
      <c r="L8" s="276">
        <v>94660</v>
      </c>
      <c r="M8" s="277">
        <f t="shared" si="6"/>
        <v>1</v>
      </c>
      <c r="N8" s="277">
        <f t="shared" si="6"/>
        <v>1</v>
      </c>
      <c r="O8" s="267">
        <f t="shared" si="2"/>
        <v>94660</v>
      </c>
      <c r="P8" s="268">
        <f>IF($R8=1,"",VLOOKUP($D8,'1-2'!$D$4:$L$103,8))</f>
        <v>0</v>
      </c>
      <c r="Q8" s="269">
        <f>IF($R8=1,"",VLOOKUP($D8,'1-2'!$D$4:$L$103,9))</f>
        <v>0</v>
      </c>
      <c r="R8" s="24">
        <f>IF(ISNA(MATCH($D8,'随時②-2'!$D$4:$D$18,0)),0,1)</f>
        <v>0</v>
      </c>
      <c r="S8" s="61" t="str">
        <f t="shared" si="1"/>
        <v/>
      </c>
      <c r="T8" s="61" t="str">
        <f t="shared" si="3"/>
        <v/>
      </c>
      <c r="U8" s="5">
        <f t="shared" si="4"/>
        <v>2</v>
      </c>
      <c r="V8" s="5" t="s">
        <v>129</v>
      </c>
      <c r="W8" s="5">
        <v>3</v>
      </c>
    </row>
    <row r="9" spans="1:23" ht="13.5" customHeight="1" x14ac:dyDescent="0.2">
      <c r="A9" s="270">
        <f>'1-2'!A9</f>
        <v>1</v>
      </c>
      <c r="B9" s="271" t="str">
        <f>'1-2'!B9</f>
        <v>1-(1)-ア</v>
      </c>
      <c r="C9" s="429" t="str">
        <f>'1-2'!C9</f>
        <v>授業改善の推進</v>
      </c>
      <c r="D9" s="212">
        <v>6</v>
      </c>
      <c r="E9" s="272" t="str">
        <f>IF($R9=1,"",VLOOKUP($D9,'1-2'!$D$4:$L$103,2))</f>
        <v/>
      </c>
      <c r="F9" s="272" t="str">
        <f>IF($R9=1,"取消し",VLOOKUP($D9,'1-2'!$D$4:$L$103,3))</f>
        <v>取消し</v>
      </c>
      <c r="G9" s="278">
        <f>IF($R9=1,,VLOOKUP($D9,'1-2'!$D$4:$L$103,4))</f>
        <v>0</v>
      </c>
      <c r="H9" s="279">
        <f>IF($R9=1,,VLOOKUP($D9,'1-2'!$D$4:$L$103,5))</f>
        <v>0</v>
      </c>
      <c r="I9" s="279">
        <f>IF($R9=1,,VLOOKUP($D9,'1-2'!$D$4:$L$103,6))</f>
        <v>0</v>
      </c>
      <c r="J9" s="280">
        <f>IF($R9=1,,VLOOKUP($D9,'1-2'!$D$4:$L$103,7))</f>
        <v>0</v>
      </c>
      <c r="K9" s="275" t="str">
        <f t="shared" si="5"/>
        <v>取消し</v>
      </c>
      <c r="L9" s="276"/>
      <c r="M9" s="277">
        <f t="shared" si="6"/>
        <v>0</v>
      </c>
      <c r="N9" s="277">
        <f t="shared" si="6"/>
        <v>0</v>
      </c>
      <c r="O9" s="267">
        <f t="shared" si="2"/>
        <v>0</v>
      </c>
      <c r="P9" s="268" t="str">
        <f>IF($R9=1,"",VLOOKUP($D9,'1-2'!$D$4:$L$103,8))</f>
        <v/>
      </c>
      <c r="Q9" s="269" t="str">
        <f>IF($R9=1,"",VLOOKUP($D9,'1-2'!$D$4:$L$103,9))</f>
        <v/>
      </c>
      <c r="R9" s="24">
        <f>IF(ISNA(MATCH($D9,'随時②-2'!$D$4:$D$18,0)),0,1)</f>
        <v>1</v>
      </c>
      <c r="S9" s="61" t="str">
        <f t="shared" si="1"/>
        <v/>
      </c>
      <c r="T9" s="61" t="str">
        <f t="shared" si="3"/>
        <v/>
      </c>
      <c r="U9" s="5" t="e">
        <f t="shared" si="4"/>
        <v>#N/A</v>
      </c>
      <c r="V9" s="5" t="s">
        <v>130</v>
      </c>
      <c r="W9" s="5">
        <v>8</v>
      </c>
    </row>
    <row r="10" spans="1:23" ht="13.5" customHeight="1" x14ac:dyDescent="0.2">
      <c r="A10" s="270">
        <f>'1-2'!A10</f>
        <v>3</v>
      </c>
      <c r="B10" s="271" t="str">
        <f>'1-2'!B10</f>
        <v>3-(２)-ア</v>
      </c>
      <c r="C10" s="429" t="str">
        <f>'1-2'!C10</f>
        <v>ｶｳﾝｾﾘﾝｸﾞﾏｲﾝﾄﾞの徹底</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v>0</v>
      </c>
      <c r="M10" s="277"/>
      <c r="N10" s="277"/>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134</v>
      </c>
      <c r="W10" s="5">
        <v>9</v>
      </c>
    </row>
    <row r="11" spans="1:23" ht="13.5" customHeight="1" x14ac:dyDescent="0.2">
      <c r="A11" s="270">
        <f>'1-2'!A11</f>
        <v>3</v>
      </c>
      <c r="B11" s="271" t="str">
        <f>'1-2'!B11</f>
        <v>3-(２)-ア</v>
      </c>
      <c r="C11" s="429" t="str">
        <f>'1-2'!C11</f>
        <v>ｶｳﾝｾﾘﾝｸﾞﾏｲﾝﾄﾞの徹底</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c r="N11" s="277">
        <f t="shared" ref="N11:N74" si="8">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131</v>
      </c>
      <c r="W11" s="5">
        <v>1</v>
      </c>
    </row>
    <row r="12" spans="1:23" ht="13.5" customHeight="1" x14ac:dyDescent="0.2">
      <c r="A12" s="270">
        <f>'1-2'!A12</f>
        <v>4</v>
      </c>
      <c r="B12" s="271" t="str">
        <f>'1-2'!B12</f>
        <v>4-(1)-ア</v>
      </c>
      <c r="C12" s="429" t="str">
        <f>'1-2'!C12</f>
        <v>広報誌の充実</v>
      </c>
      <c r="D12" s="212">
        <v>9</v>
      </c>
      <c r="E12" s="272" t="str">
        <f>IF($R12=1,"",VLOOKUP($D12,'1-2'!$D$4:$L$103,2))</f>
        <v/>
      </c>
      <c r="F12" s="272" t="str">
        <f>IF($R12=1,"取消し",VLOOKUP($D12,'1-2'!$D$4:$L$103,3))</f>
        <v>取消し</v>
      </c>
      <c r="G12" s="278">
        <f>IF($R12=1,,VLOOKUP($D12,'1-2'!$D$4:$L$103,4))</f>
        <v>0</v>
      </c>
      <c r="H12" s="279">
        <f>IF($R12=1,,VLOOKUP($D12,'1-2'!$D$4:$L$103,5))</f>
        <v>0</v>
      </c>
      <c r="I12" s="279">
        <f>IF($R12=1,,VLOOKUP($D12,'1-2'!$D$4:$L$103,6))</f>
        <v>0</v>
      </c>
      <c r="J12" s="280">
        <f>IF($R12=1,,VLOOKUP($D12,'1-2'!$D$4:$L$103,7))</f>
        <v>0</v>
      </c>
      <c r="K12" s="275" t="str">
        <f t="shared" si="5"/>
        <v>取消し</v>
      </c>
      <c r="L12" s="276">
        <f t="shared" si="7"/>
        <v>0</v>
      </c>
      <c r="M12" s="277">
        <f t="shared" ref="M12:M74" si="9">H12</f>
        <v>0</v>
      </c>
      <c r="N12" s="277">
        <f t="shared" si="8"/>
        <v>0</v>
      </c>
      <c r="O12" s="267">
        <f t="shared" si="2"/>
        <v>0</v>
      </c>
      <c r="P12" s="268" t="str">
        <f>IF($R12=1,"",VLOOKUP($D12,'1-2'!$D$4:$L$103,8))</f>
        <v/>
      </c>
      <c r="Q12" s="269" t="str">
        <f>IF($R12=1,"",VLOOKUP($D12,'1-2'!$D$4:$L$103,9))</f>
        <v/>
      </c>
      <c r="R12" s="24">
        <f>IF(ISNA(MATCH($D12,'随時②-2'!$D$4:$D$18,0)),0,1)</f>
        <v>1</v>
      </c>
      <c r="S12" s="61" t="str">
        <f t="shared" si="1"/>
        <v/>
      </c>
      <c r="T12" s="61" t="str">
        <f t="shared" si="3"/>
        <v/>
      </c>
      <c r="U12" s="5" t="e">
        <f t="shared" si="4"/>
        <v>#N/A</v>
      </c>
      <c r="V12" s="5" t="s">
        <v>132</v>
      </c>
      <c r="W12" s="5">
        <v>5</v>
      </c>
    </row>
    <row r="13" spans="1:23" ht="13.5" customHeight="1" x14ac:dyDescent="0.2">
      <c r="A13" s="270">
        <f>'1-2'!A13</f>
        <v>4</v>
      </c>
      <c r="B13" s="271" t="str">
        <f>'1-2'!B13</f>
        <v>4-(1)-ア</v>
      </c>
      <c r="C13" s="429" t="str">
        <f>'1-2'!C13</f>
        <v>広報誌の充実</v>
      </c>
      <c r="D13" s="212">
        <v>10</v>
      </c>
      <c r="E13" s="272" t="str">
        <f>IF($R13=1,"",VLOOKUP($D13,'1-2'!$D$4:$L$103,2))</f>
        <v>消耗需用費</v>
      </c>
      <c r="F13" s="272" t="str">
        <f>IF($R13=1,"取消し",VLOOKUP($D13,'1-2'!$D$4:$L$103,3))</f>
        <v>パンフレット増刷（12000部）</v>
      </c>
      <c r="G13" s="278">
        <f>IF($R13=1,,VLOOKUP($D13,'1-2'!$D$4:$L$103,4))</f>
        <v>10</v>
      </c>
      <c r="H13" s="279">
        <f>IF($R13=1,,VLOOKUP($D13,'1-2'!$D$4:$L$103,5))</f>
        <v>13000</v>
      </c>
      <c r="I13" s="279">
        <f>IF($R13=1,,VLOOKUP($D13,'1-2'!$D$4:$L$103,6))</f>
        <v>1</v>
      </c>
      <c r="J13" s="280">
        <f>IF($R13=1,,VLOOKUP($D13,'1-2'!$D$4:$L$103,7))</f>
        <v>130000</v>
      </c>
      <c r="K13" s="275" t="str">
        <f t="shared" si="5"/>
        <v>パンフレット増刷（12000部）</v>
      </c>
      <c r="L13" s="276">
        <v>87537</v>
      </c>
      <c r="M13" s="277">
        <v>1</v>
      </c>
      <c r="N13" s="277">
        <f t="shared" si="8"/>
        <v>1</v>
      </c>
      <c r="O13" s="267">
        <f t="shared" si="2"/>
        <v>87537</v>
      </c>
      <c r="P13" s="268">
        <f>IF($R13=1,"",VLOOKUP($D13,'1-2'!$D$4:$L$103,8))</f>
        <v>0</v>
      </c>
      <c r="Q13" s="269">
        <f>IF($R13=1,"",VLOOKUP($D13,'1-2'!$D$4:$L$103,9))</f>
        <v>0</v>
      </c>
      <c r="R13" s="24">
        <f>IF(ISNA(MATCH($D13,'随時②-2'!$D$4:$D$18,0)),0,1)</f>
        <v>0</v>
      </c>
      <c r="S13" s="61" t="str">
        <f t="shared" si="1"/>
        <v/>
      </c>
      <c r="T13" s="61" t="str">
        <f t="shared" si="3"/>
        <v/>
      </c>
      <c r="U13" s="5">
        <f t="shared" si="4"/>
        <v>7</v>
      </c>
      <c r="V13" s="5" t="s">
        <v>133</v>
      </c>
      <c r="W13" s="5">
        <v>2</v>
      </c>
    </row>
    <row r="14" spans="1:23" ht="13.5" customHeight="1" x14ac:dyDescent="0.2">
      <c r="A14" s="270">
        <f>'1-2'!A14</f>
        <v>4</v>
      </c>
      <c r="B14" s="271" t="str">
        <f>'1-2'!B14</f>
        <v>4-(1)-ア</v>
      </c>
      <c r="C14" s="429" t="str">
        <f>'1-2'!C14</f>
        <v>広報誌の充実</v>
      </c>
      <c r="D14" s="212">
        <v>11</v>
      </c>
      <c r="E14" s="272" t="str">
        <f>IF($R14=1,"",VLOOKUP($D14,'1-2'!$D$4:$L$103,2))</f>
        <v>消耗需用費</v>
      </c>
      <c r="F14" s="272" t="str">
        <f>IF($R14=1,"取消し",VLOOKUP($D14,'1-2'!$D$4:$L$103,3))</f>
        <v>クリアファイル作成費用</v>
      </c>
      <c r="G14" s="278">
        <f>IF($R14=1,,VLOOKUP($D14,'1-2'!$D$4:$L$103,4))</f>
        <v>60</v>
      </c>
      <c r="H14" s="279">
        <f>IF($R14=1,,VLOOKUP($D14,'1-2'!$D$4:$L$103,5))</f>
        <v>1000</v>
      </c>
      <c r="I14" s="279">
        <f>IF($R14=1,,VLOOKUP($D14,'1-2'!$D$4:$L$103,6))</f>
        <v>1</v>
      </c>
      <c r="J14" s="280">
        <f>IF($R14=1,,VLOOKUP($D14,'1-2'!$D$4:$L$103,7))</f>
        <v>60000</v>
      </c>
      <c r="K14" s="275" t="str">
        <f t="shared" si="5"/>
        <v>クリアファイル作成費用</v>
      </c>
      <c r="L14" s="276">
        <v>43</v>
      </c>
      <c r="M14" s="277">
        <v>2000</v>
      </c>
      <c r="N14" s="277">
        <f t="shared" si="8"/>
        <v>1</v>
      </c>
      <c r="O14" s="267">
        <f t="shared" si="2"/>
        <v>86000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2">
      <c r="A15" s="270">
        <f>'1-2'!A15</f>
        <v>3</v>
      </c>
      <c r="B15" s="271" t="str">
        <f>'1-2'!B15</f>
        <v>3-(1)-ア</v>
      </c>
      <c r="C15" s="429" t="str">
        <f>'1-2'!C15</f>
        <v>合理的配慮を意識した対応</v>
      </c>
      <c r="D15" s="212">
        <v>12</v>
      </c>
      <c r="E15" s="272" t="str">
        <f>IF($R15=1,"",VLOOKUP($D15,'1-2'!$D$4:$L$103,2))</f>
        <v/>
      </c>
      <c r="F15" s="272" t="str">
        <f>IF($R15=1,"取消し",VLOOKUP($D15,'1-2'!$D$4:$L$103,3))</f>
        <v>取消し</v>
      </c>
      <c r="G15" s="278">
        <f>IF($R15=1,,VLOOKUP($D15,'1-2'!$D$4:$L$103,4))</f>
        <v>0</v>
      </c>
      <c r="H15" s="279">
        <f>IF($R15=1,,VLOOKUP($D15,'1-2'!$D$4:$L$103,5))</f>
        <v>0</v>
      </c>
      <c r="I15" s="279">
        <f>IF($R15=1,,VLOOKUP($D15,'1-2'!$D$4:$L$103,6))</f>
        <v>0</v>
      </c>
      <c r="J15" s="280">
        <f>IF($R15=1,,VLOOKUP($D15,'1-2'!$D$4:$L$103,7))</f>
        <v>0</v>
      </c>
      <c r="K15" s="275" t="str">
        <f t="shared" si="5"/>
        <v>取消し</v>
      </c>
      <c r="L15" s="276">
        <v>0</v>
      </c>
      <c r="M15" s="277"/>
      <c r="N15" s="277"/>
      <c r="O15" s="267">
        <f t="shared" si="2"/>
        <v>0</v>
      </c>
      <c r="P15" s="268" t="str">
        <f>IF($R15=1,"",VLOOKUP($D15,'1-2'!$D$4:$L$103,8))</f>
        <v/>
      </c>
      <c r="Q15" s="269" t="str">
        <f>IF($R15=1,"",VLOOKUP($D15,'1-2'!$D$4:$L$103,9))</f>
        <v/>
      </c>
      <c r="R15" s="24">
        <f>IF(ISNA(MATCH($D15,'随時②-2'!$D$4:$D$18,0)),0,1)</f>
        <v>1</v>
      </c>
      <c r="S15" s="61" t="str">
        <f t="shared" si="1"/>
        <v/>
      </c>
      <c r="T15" s="61" t="str">
        <f t="shared" si="3"/>
        <v/>
      </c>
      <c r="U15" s="5" t="e">
        <f t="shared" si="4"/>
        <v>#N/A</v>
      </c>
    </row>
    <row r="16" spans="1:23" ht="13.5" customHeight="1" x14ac:dyDescent="0.2">
      <c r="A16" s="270">
        <f>'1-2'!A16</f>
        <v>0</v>
      </c>
      <c r="B16" s="271">
        <f>'1-2'!B16</f>
        <v>0</v>
      </c>
      <c r="C16" s="429">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9"/>
        <v>0</v>
      </c>
      <c r="N16" s="277">
        <f t="shared" si="8"/>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2">
      <c r="A17" s="270">
        <f>'1-2'!A17</f>
        <v>0</v>
      </c>
      <c r="B17" s="271">
        <f>'1-2'!B17</f>
        <v>0</v>
      </c>
      <c r="C17" s="429">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9"/>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2">
      <c r="A18" s="270">
        <f>'1-2'!A18</f>
        <v>0</v>
      </c>
      <c r="B18" s="271">
        <f>'1-2'!B18</f>
        <v>0</v>
      </c>
      <c r="C18" s="429">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9"/>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2">
      <c r="A19" s="270">
        <f>'1-2'!A19</f>
        <v>0</v>
      </c>
      <c r="B19" s="271">
        <f>'1-2'!B19</f>
        <v>0</v>
      </c>
      <c r="C19" s="429">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9"/>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0</v>
      </c>
      <c r="B20" s="271">
        <f>'1-2'!B20</f>
        <v>0</v>
      </c>
      <c r="C20" s="429">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9"/>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29">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9"/>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29">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9"/>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29">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9"/>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29">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9"/>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29">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9"/>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29">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9"/>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29">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9"/>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29">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9"/>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29">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9"/>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29">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9"/>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29">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9"/>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29">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9"/>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29">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9"/>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29">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9"/>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29">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9"/>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29">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9"/>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29">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9"/>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29">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9"/>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29">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9"/>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29">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9"/>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29">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9"/>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29">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9"/>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29">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9"/>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29">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9"/>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29">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9"/>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29">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9"/>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29">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9"/>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29">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9"/>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29">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9"/>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29">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9"/>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29">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9"/>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29">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9"/>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29">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9"/>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29">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9"/>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29">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9"/>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29">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9"/>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29">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9"/>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29">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9"/>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29">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9"/>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29">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9"/>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29">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9"/>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29">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9"/>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29">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9"/>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29">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9"/>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29">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9"/>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29">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9"/>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29">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9"/>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29">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9"/>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29">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9"/>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29">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9"/>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29">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9"/>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29">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9"/>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29">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9"/>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29">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9"/>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29">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29">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29">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29">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29">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29">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29">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29">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29">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29">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29">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29">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29">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29">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29">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29">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29">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29">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29">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29">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29">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29">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29">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29">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29">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29">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29">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29">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3">
        <f>'1-2'!A103</f>
        <v>0</v>
      </c>
      <c r="B103" s="494">
        <f>'1-2'!B103</f>
        <v>0</v>
      </c>
      <c r="C103" s="495">
        <f>'1-2'!C103</f>
        <v>0</v>
      </c>
      <c r="D103" s="231">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4</v>
      </c>
      <c r="B104" s="259" t="str">
        <f>'随時①-2'!B4</f>
        <v>4-(1)-ウ</v>
      </c>
      <c r="C104" s="428" t="str">
        <f>'随時①-2'!C4</f>
        <v>広報誌の充実</v>
      </c>
      <c r="D104" s="201">
        <v>101</v>
      </c>
      <c r="E104" s="260" t="str">
        <f>IF($R104=1,"",VLOOKUP($D104,'随時①-2'!$D$4:$L$23,2))</f>
        <v/>
      </c>
      <c r="F104" s="260" t="str">
        <f>IF($R104=1,"取消し",VLOOKUP($D104,'随時①-2'!$D$4:$L$23,3))</f>
        <v>取消し</v>
      </c>
      <c r="G104" s="261">
        <f>IF($R104=1,,VLOOKUP($D104,'随時①-2'!$D$4:$L$23,4))</f>
        <v>0</v>
      </c>
      <c r="H104" s="262">
        <f>IF($R104=1,,VLOOKUP($D104,'随時①-2'!$D$4:$L$23,5))</f>
        <v>0</v>
      </c>
      <c r="I104" s="262">
        <f>IF($R104=1,,VLOOKUP($D104,'随時①-2'!$D$4:$L$23,6))</f>
        <v>0</v>
      </c>
      <c r="J104" s="261">
        <f>IF($R104=1,,VLOOKUP($D104,'随時①-2'!$D$4:$L$23,7))</f>
        <v>0</v>
      </c>
      <c r="K104" s="264" t="str">
        <f t="shared" si="14"/>
        <v>取消し</v>
      </c>
      <c r="L104" s="265"/>
      <c r="M104" s="266">
        <f t="shared" si="16"/>
        <v>0</v>
      </c>
      <c r="N104" s="266">
        <f t="shared" si="17"/>
        <v>0</v>
      </c>
      <c r="O104" s="317">
        <f t="shared" si="11"/>
        <v>0</v>
      </c>
      <c r="P104" s="482" t="str">
        <f>IF($R104=1,"",VLOOKUP($D104,'随時①-2'!$D$4:$L$23,8))</f>
        <v/>
      </c>
      <c r="Q104" s="483" t="str">
        <f>IF($R104=1,"",VLOOKUP($D104,'随時①-2'!$D$4:$L$23,9))</f>
        <v/>
      </c>
      <c r="R104" s="24">
        <f>IF(ISNA(MATCH($D104,'随時②-2'!$D$4:$D$18,0)),0,1)</f>
        <v>1</v>
      </c>
      <c r="S104" s="61" t="str">
        <f t="shared" si="10"/>
        <v/>
      </c>
      <c r="T104" s="61" t="str">
        <f t="shared" si="12"/>
        <v/>
      </c>
      <c r="U104" s="5" t="e">
        <f t="shared" si="13"/>
        <v>#N/A</v>
      </c>
    </row>
    <row r="105" spans="1:21" ht="13.5" customHeight="1" x14ac:dyDescent="0.2">
      <c r="A105" s="270">
        <f>'随時①-2'!A5</f>
        <v>0</v>
      </c>
      <c r="B105" s="271">
        <f>'随時①-2'!B5</f>
        <v>0</v>
      </c>
      <c r="C105" s="429">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29">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29">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29">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29">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29">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29">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29">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29">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29">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29">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29">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29">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29">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29">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29">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29">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29">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3">
        <f>'随時①-2'!A23</f>
        <v>0</v>
      </c>
      <c r="B123" s="494">
        <f>'随時①-2'!B23</f>
        <v>0</v>
      </c>
      <c r="C123" s="495">
        <f>'随時①-2'!C23</f>
        <v>0</v>
      </c>
      <c r="D123" s="231">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1</v>
      </c>
      <c r="B124" s="259" t="str">
        <f>'随時②-2'!B21</f>
        <v>1-(1)-ア</v>
      </c>
      <c r="C124" s="428" t="str">
        <f>'随時②-2'!C21</f>
        <v>授業改善の推進</v>
      </c>
      <c r="D124" s="201">
        <v>201</v>
      </c>
      <c r="E124" s="260" t="str">
        <f>IF($R124=1,"",VLOOKUP($D124,'随時②-2'!$D$21:$L$35,2))</f>
        <v>消耗需用費</v>
      </c>
      <c r="F124" s="260" t="str">
        <f>IF($R124=1,"取消し",VLOOKUP($D124,'随時②-2'!$D$21:$L$35,3))</f>
        <v>ＩＣＴ機器（ポータブルスクリーン、タブレット等）</v>
      </c>
      <c r="G124" s="261">
        <f>IF($R124=1,,VLOOKUP($D124,'随時②-2'!$D$21:$L$35,4))</f>
        <v>98363</v>
      </c>
      <c r="H124" s="262">
        <f>IF($R124=1,,VLOOKUP($D124,'随時②-2'!$D$21:$L$35,5))</f>
        <v>1</v>
      </c>
      <c r="I124" s="262">
        <f>IF($R124=1,,VLOOKUP($D124,'随時②-2'!$D$21:$L$35,6))</f>
        <v>1</v>
      </c>
      <c r="J124" s="263">
        <f>IF($R124=1,,VLOOKUP($D124,'随時②-2'!$D$21:$L$35,7))</f>
        <v>98363</v>
      </c>
      <c r="K124" s="264" t="str">
        <f t="shared" si="14"/>
        <v>ＩＣＴ機器（ポータブルスクリーン、タブレット等）</v>
      </c>
      <c r="L124" s="265">
        <v>144876</v>
      </c>
      <c r="M124" s="266">
        <f t="shared" si="16"/>
        <v>1</v>
      </c>
      <c r="N124" s="266">
        <f t="shared" si="17"/>
        <v>1</v>
      </c>
      <c r="O124" s="317">
        <f t="shared" si="11"/>
        <v>144876</v>
      </c>
      <c r="P124" s="482">
        <f>IF($R124=1,"",VLOOKUP($D124,'随時②-2'!$D$21:$L$35,8))</f>
        <v>0</v>
      </c>
      <c r="Q124" s="483">
        <f>IF($R124=1,"",VLOOKUP($D124,'随時②-2'!$D$21:$L$35,9))</f>
        <v>0</v>
      </c>
      <c r="R124" s="24">
        <f>IF(ISNA(MATCH($D124,'随時②-2'!$D$4:$D$18,0)),0,1)</f>
        <v>0</v>
      </c>
      <c r="S124" s="61" t="str">
        <f t="shared" si="10"/>
        <v/>
      </c>
      <c r="T124" s="61" t="str">
        <f t="shared" si="12"/>
        <v/>
      </c>
      <c r="U124" s="5">
        <f t="shared" si="13"/>
        <v>7</v>
      </c>
    </row>
    <row r="125" spans="1:21" ht="13.5" customHeight="1" x14ac:dyDescent="0.2">
      <c r="A125" s="270">
        <f>'随時②-2'!A22</f>
        <v>1</v>
      </c>
      <c r="B125" s="271" t="str">
        <f>'随時②-2'!B22</f>
        <v>1-(1)-ア</v>
      </c>
      <c r="C125" s="429" t="str">
        <f>'随時②-2'!C22</f>
        <v>授業改善の推進</v>
      </c>
      <c r="D125" s="212">
        <v>202</v>
      </c>
      <c r="E125" s="272" t="str">
        <f>IF($R125=1,"",VLOOKUP($D125,'随時②-2'!$D$21:$L$35,2))</f>
        <v>委託料</v>
      </c>
      <c r="F125" s="272" t="str">
        <f>IF($R125=1,"取消し",VLOOKUP($D125,'随時②-2'!$D$21:$L$35,3))</f>
        <v>授業アンケートシステム運用委託業務</v>
      </c>
      <c r="G125" s="278">
        <f>IF($R125=1,,VLOOKUP($D125,'随時②-2'!$D$21:$L$35,4))</f>
        <v>45100</v>
      </c>
      <c r="H125" s="279">
        <f>IF($R125=1,,VLOOKUP($D125,'随時②-2'!$D$21:$L$35,5))</f>
        <v>1</v>
      </c>
      <c r="I125" s="279">
        <f>IF($R125=1,,VLOOKUP($D125,'随時②-2'!$D$21:$L$35,6))</f>
        <v>1</v>
      </c>
      <c r="J125" s="280">
        <f>IF($R125=1,,VLOOKUP($D125,'随時②-2'!$D$21:$L$35,7))</f>
        <v>45100</v>
      </c>
      <c r="K125" s="275" t="str">
        <f t="shared" si="14"/>
        <v>授業アンケートシステム運用委託業務</v>
      </c>
      <c r="L125" s="276">
        <v>45100</v>
      </c>
      <c r="M125" s="277">
        <f t="shared" si="16"/>
        <v>1</v>
      </c>
      <c r="N125" s="277">
        <f t="shared" si="17"/>
        <v>1</v>
      </c>
      <c r="O125" s="267">
        <f t="shared" si="11"/>
        <v>45100</v>
      </c>
      <c r="P125" s="268">
        <f>IF($R125=1,"",VLOOKUP($D125,'随時②-2'!$D$21:$L$35,8))</f>
        <v>0</v>
      </c>
      <c r="Q125" s="269">
        <f>IF($R125=1,"",VLOOKUP($D125,'随時②-2'!$D$21:$L$35,9))</f>
        <v>0</v>
      </c>
      <c r="R125" s="24">
        <f>IF(ISNA(MATCH($D125,'随時②-2'!$D$4:$D$18,0)),0,1)</f>
        <v>0</v>
      </c>
      <c r="S125" s="61" t="str">
        <f t="shared" si="10"/>
        <v/>
      </c>
      <c r="T125" s="61" t="str">
        <f t="shared" si="12"/>
        <v/>
      </c>
      <c r="U125" s="5">
        <f t="shared" si="13"/>
        <v>6</v>
      </c>
    </row>
    <row r="126" spans="1:21" ht="13.5" customHeight="1" x14ac:dyDescent="0.2">
      <c r="A126" s="270">
        <f>'随時②-2'!A23</f>
        <v>3</v>
      </c>
      <c r="B126" s="271" t="str">
        <f>'随時②-2'!B23</f>
        <v>3-(２)-ア</v>
      </c>
      <c r="C126" s="429" t="str">
        <f>'随時②-2'!C23</f>
        <v>ｶｳﾝｾﾘﾝｸﾞﾏｲﾝﾄﾞの徹底</v>
      </c>
      <c r="D126" s="212">
        <v>203</v>
      </c>
      <c r="E126" s="272" t="str">
        <f>IF($R126=1,"",VLOOKUP($D126,'随時②-2'!$D$21:$L$35,2))</f>
        <v>消耗需用費</v>
      </c>
      <c r="F126" s="272" t="str">
        <f>IF($R126=1,"取消し",VLOOKUP($D126,'随時②-2'!$D$21:$L$35,3))</f>
        <v>大阪府立人権教育研究会主催研修会資料代（冬）</v>
      </c>
      <c r="G126" s="278">
        <f>IF($R126=1,,VLOOKUP($D126,'随時②-2'!$D$21:$L$35,4))</f>
        <v>1000</v>
      </c>
      <c r="H126" s="279">
        <f>IF($R126=1,,VLOOKUP($D126,'随時②-2'!$D$21:$L$35,5))</f>
        <v>1</v>
      </c>
      <c r="I126" s="279">
        <f>IF($R126=1,,VLOOKUP($D126,'随時②-2'!$D$21:$L$35,6))</f>
        <v>1</v>
      </c>
      <c r="J126" s="280">
        <f>IF($R126=1,,VLOOKUP($D126,'随時②-2'!$D$21:$L$35,7))</f>
        <v>1000</v>
      </c>
      <c r="K126" s="275" t="str">
        <f t="shared" si="14"/>
        <v>大阪府立人権教育研究会主催研修会資料代（冬）</v>
      </c>
      <c r="L126" s="276">
        <f>G126</f>
        <v>1000</v>
      </c>
      <c r="M126" s="277">
        <f t="shared" si="16"/>
        <v>1</v>
      </c>
      <c r="N126" s="277">
        <f t="shared" si="17"/>
        <v>1</v>
      </c>
      <c r="O126" s="267">
        <f t="shared" si="11"/>
        <v>1000</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2">
      <c r="A127" s="270">
        <f>'随時②-2'!A24</f>
        <v>4</v>
      </c>
      <c r="B127" s="271" t="str">
        <f>'随時②-2'!B24</f>
        <v>4-(1)-ウ</v>
      </c>
      <c r="C127" s="429" t="str">
        <f>'随時②-2'!C24</f>
        <v>広報誌の充実</v>
      </c>
      <c r="D127" s="212">
        <v>204</v>
      </c>
      <c r="E127" s="272" t="str">
        <f>IF($R127=1,"",VLOOKUP($D127,'随時②-2'!$D$21:$L$35,2))</f>
        <v>備品購入費</v>
      </c>
      <c r="F127" s="272" t="str">
        <f>IF($R127=1,"取消し",VLOOKUP($D127,'随時②-2'!$D$21:$L$35,3))</f>
        <v>広報用ＰＣ</v>
      </c>
      <c r="G127" s="278">
        <f>IF($R127=1,,VLOOKUP($D127,'随時②-2'!$D$21:$L$35,4))</f>
        <v>186637</v>
      </c>
      <c r="H127" s="279">
        <f>IF($R127=1,,VLOOKUP($D127,'随時②-2'!$D$21:$L$35,5))</f>
        <v>1</v>
      </c>
      <c r="I127" s="279">
        <f>IF($R127=1,,VLOOKUP($D127,'随時②-2'!$D$21:$L$35,6))</f>
        <v>1</v>
      </c>
      <c r="J127" s="280">
        <f>IF($R127=1,,VLOOKUP($D127,'随時②-2'!$D$21:$L$35,7))</f>
        <v>186637</v>
      </c>
      <c r="K127" s="275" t="str">
        <f t="shared" si="14"/>
        <v>広報用ＰＣ</v>
      </c>
      <c r="L127" s="276">
        <f>G127</f>
        <v>186637</v>
      </c>
      <c r="M127" s="277">
        <f t="shared" si="16"/>
        <v>1</v>
      </c>
      <c r="N127" s="277">
        <f t="shared" si="17"/>
        <v>1</v>
      </c>
      <c r="O127" s="267">
        <f t="shared" si="11"/>
        <v>186637</v>
      </c>
      <c r="P127" s="268">
        <f>IF($R127=1,"",VLOOKUP($D127,'随時②-2'!$D$21:$L$35,8))</f>
        <v>0</v>
      </c>
      <c r="Q127" s="269">
        <f>IF($R127=1,"",VLOOKUP($D127,'随時②-2'!$D$21:$L$35,9))</f>
        <v>0</v>
      </c>
      <c r="R127" s="24">
        <f>IF(ISNA(MATCH($D127,'随時②-2'!$D$4:$D$18,0)),0,1)</f>
        <v>0</v>
      </c>
      <c r="S127" s="61" t="str">
        <f t="shared" si="10"/>
        <v/>
      </c>
      <c r="T127" s="61" t="str">
        <f t="shared" si="12"/>
        <v/>
      </c>
      <c r="U127" s="5">
        <f t="shared" si="13"/>
        <v>8</v>
      </c>
    </row>
    <row r="128" spans="1:21" ht="13.5" customHeight="1" x14ac:dyDescent="0.2">
      <c r="A128" s="270">
        <f>'随時②-2'!A25</f>
        <v>4</v>
      </c>
      <c r="B128" s="271" t="str">
        <f>'随時②-2'!B25</f>
        <v>4-(1)-ア</v>
      </c>
      <c r="C128" s="429" t="str">
        <f>'随時②-2'!C25</f>
        <v>広報誌の充実</v>
      </c>
      <c r="D128" s="212">
        <v>205</v>
      </c>
      <c r="E128" s="272" t="str">
        <f>IF($R128=1,"",VLOOKUP($D128,'随時②-2'!$D$21:$L$35,2))</f>
        <v>消耗需用費</v>
      </c>
      <c r="F128" s="272" t="str">
        <f>IF($R128=1,"取消し",VLOOKUP($D128,'随時②-2'!$D$21:$L$35,3))</f>
        <v>リーフレット作成費用</v>
      </c>
      <c r="G128" s="278">
        <f>IF($R128=1,,VLOOKUP($D128,'随時②-2'!$D$21:$L$35,4))</f>
        <v>53900</v>
      </c>
      <c r="H128" s="279">
        <f>IF($R128=1,,VLOOKUP($D128,'随時②-2'!$D$21:$L$35,5))</f>
        <v>1</v>
      </c>
      <c r="I128" s="279">
        <f>IF($R128=1,,VLOOKUP($D128,'随時②-2'!$D$21:$L$35,6))</f>
        <v>1</v>
      </c>
      <c r="J128" s="280">
        <f>IF($R128=1,,VLOOKUP($D128,'随時②-2'!$D$21:$L$35,7))</f>
        <v>53900</v>
      </c>
      <c r="K128" s="275" t="str">
        <f t="shared" si="14"/>
        <v>リーフレット作成費用</v>
      </c>
      <c r="L128" s="276">
        <v>5.39</v>
      </c>
      <c r="M128" s="277">
        <v>10000</v>
      </c>
      <c r="N128" s="277">
        <f t="shared" si="17"/>
        <v>1</v>
      </c>
      <c r="O128" s="267">
        <f t="shared" si="11"/>
        <v>53900</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2">
      <c r="A129" s="270">
        <f>'随時②-2'!A26</f>
        <v>0</v>
      </c>
      <c r="B129" s="271">
        <f>'随時②-2'!B26</f>
        <v>0</v>
      </c>
      <c r="C129" s="429">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29">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29">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29">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29">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29">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29">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29">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29">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4">
        <f>'随時②-2'!A35</f>
        <v>0</v>
      </c>
      <c r="B138" s="485">
        <f>'随時②-2'!B35</f>
        <v>0</v>
      </c>
      <c r="C138" s="486">
        <f>'随時②-2'!C35</f>
        <v>0</v>
      </c>
      <c r="D138" s="245">
        <v>215</v>
      </c>
      <c r="E138" s="295">
        <f>IF($R138=1,"",VLOOKUP($D138,'随時②-2'!$D$21:$L$35,2))</f>
        <v>0</v>
      </c>
      <c r="F138" s="295">
        <f>IF($R138=1,"取消し",VLOOKUP($D138,'随時②-2'!$D$21:$L$35,3))</f>
        <v>0</v>
      </c>
      <c r="G138" s="180">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10</v>
      </c>
      <c r="G140" s="27"/>
    </row>
    <row r="141" spans="1:21" ht="24" customHeight="1" thickBot="1" x14ac:dyDescent="0.25">
      <c r="F141" s="197" t="s">
        <v>88</v>
      </c>
      <c r="G141" s="36" t="s">
        <v>202</v>
      </c>
      <c r="H141" s="596" t="s">
        <v>210</v>
      </c>
      <c r="I141" s="597"/>
      <c r="J141" s="446" t="s">
        <v>240</v>
      </c>
      <c r="K141" s="36" t="s">
        <v>207</v>
      </c>
      <c r="L141" s="598" t="s">
        <v>208</v>
      </c>
      <c r="M141" s="599"/>
      <c r="N141" s="600" t="s">
        <v>140</v>
      </c>
      <c r="O141" s="601"/>
      <c r="P141" s="614" t="s">
        <v>96</v>
      </c>
      <c r="Q141" s="615"/>
    </row>
    <row r="142" spans="1:21" ht="13.5" thickTop="1" x14ac:dyDescent="0.2">
      <c r="F142" s="296" t="s">
        <v>78</v>
      </c>
      <c r="G142" s="297">
        <f>SUMIF($E$4:$E$138,$F142,$J$4:$J$138)</f>
        <v>0</v>
      </c>
      <c r="H142" s="602">
        <f>SUMIF($E$4:$E$138,$F142,$S$4:$S$138)</f>
        <v>0</v>
      </c>
      <c r="I142" s="603"/>
      <c r="J142" s="298">
        <f>G142-H142</f>
        <v>0</v>
      </c>
      <c r="K142" s="297">
        <f>SUMIF($E$4:$E$138,$F142,$O$4:$O$138)</f>
        <v>0</v>
      </c>
      <c r="L142" s="602">
        <f>SUMIF($E$4:$E$138,$F142,$T$4:$T$138)</f>
        <v>0</v>
      </c>
      <c r="M142" s="604"/>
      <c r="N142" s="605">
        <f>K142-L142</f>
        <v>0</v>
      </c>
      <c r="O142" s="606"/>
      <c r="P142" s="616">
        <f>J142-N142</f>
        <v>0</v>
      </c>
      <c r="Q142" s="617"/>
    </row>
    <row r="143" spans="1:21" x14ac:dyDescent="0.2">
      <c r="F143" s="296" t="s">
        <v>79</v>
      </c>
      <c r="G143" s="299">
        <f t="shared" ref="G143:G150" si="22">SUMIF($E$4:$E$138,$F143,$J$4:$J$138)</f>
        <v>310000</v>
      </c>
      <c r="H143" s="588">
        <f>SUMIF($E$4:$E$138,$F143,$S$4:$S$138)</f>
        <v>0</v>
      </c>
      <c r="I143" s="589"/>
      <c r="J143" s="300">
        <f>G143-H143</f>
        <v>310000</v>
      </c>
      <c r="K143" s="297">
        <f t="shared" ref="K143:K151" si="23">SUMIF($E$4:$E$138,$F143,$O$4:$O$138)</f>
        <v>205216</v>
      </c>
      <c r="L143" s="593">
        <f t="shared" ref="L143:L149" si="24">SUMIF($E$4:$E$138,$F143,$T$4:$T$138)</f>
        <v>0</v>
      </c>
      <c r="M143" s="594"/>
      <c r="N143" s="595">
        <f>K143-L143</f>
        <v>205216</v>
      </c>
      <c r="O143" s="589"/>
      <c r="P143" s="593">
        <f t="shared" ref="P143:P150" si="25">J143-N143</f>
        <v>104784</v>
      </c>
      <c r="Q143" s="594"/>
    </row>
    <row r="144" spans="1:21" x14ac:dyDescent="0.2">
      <c r="F144" s="296" t="s">
        <v>102</v>
      </c>
      <c r="G144" s="297">
        <f>SUMIF($E$4:$E$138,$F144,$J$4:$J$138)</f>
        <v>441983</v>
      </c>
      <c r="H144" s="588">
        <f t="shared" ref="H144:H149" si="26">SUMIF($E$4:$E$138,$F144,$S$4:$S$138)</f>
        <v>0</v>
      </c>
      <c r="I144" s="589"/>
      <c r="J144" s="300">
        <f t="shared" ref="J144:J150" si="27">G144-H144</f>
        <v>441983</v>
      </c>
      <c r="K144" s="297">
        <f t="shared" si="23"/>
        <v>471983</v>
      </c>
      <c r="L144" s="593">
        <f t="shared" si="24"/>
        <v>0</v>
      </c>
      <c r="M144" s="594"/>
      <c r="N144" s="595">
        <f t="shared" ref="N144:N150" si="28">K144-L144</f>
        <v>471983</v>
      </c>
      <c r="O144" s="589"/>
      <c r="P144" s="593">
        <f t="shared" si="25"/>
        <v>-30000</v>
      </c>
      <c r="Q144" s="594"/>
    </row>
    <row r="145" spans="6:17" x14ac:dyDescent="0.2">
      <c r="F145" s="296" t="s">
        <v>103</v>
      </c>
      <c r="G145" s="297">
        <f t="shared" si="22"/>
        <v>0</v>
      </c>
      <c r="H145" s="588">
        <f t="shared" si="26"/>
        <v>0</v>
      </c>
      <c r="I145" s="589"/>
      <c r="J145" s="300">
        <f t="shared" si="27"/>
        <v>0</v>
      </c>
      <c r="K145" s="297">
        <f t="shared" si="23"/>
        <v>0</v>
      </c>
      <c r="L145" s="593">
        <f t="shared" si="24"/>
        <v>0</v>
      </c>
      <c r="M145" s="594"/>
      <c r="N145" s="595">
        <f t="shared" si="28"/>
        <v>0</v>
      </c>
      <c r="O145" s="589"/>
      <c r="P145" s="593">
        <f t="shared" si="25"/>
        <v>0</v>
      </c>
      <c r="Q145" s="594"/>
    </row>
    <row r="146" spans="6:17" x14ac:dyDescent="0.2">
      <c r="F146" s="296" t="s">
        <v>80</v>
      </c>
      <c r="G146" s="297">
        <f t="shared" si="22"/>
        <v>0</v>
      </c>
      <c r="H146" s="588">
        <f t="shared" si="26"/>
        <v>0</v>
      </c>
      <c r="I146" s="589"/>
      <c r="J146" s="300">
        <f t="shared" si="27"/>
        <v>0</v>
      </c>
      <c r="K146" s="297">
        <f t="shared" si="23"/>
        <v>0</v>
      </c>
      <c r="L146" s="593">
        <f t="shared" si="24"/>
        <v>0</v>
      </c>
      <c r="M146" s="594"/>
      <c r="N146" s="595">
        <f t="shared" si="28"/>
        <v>0</v>
      </c>
      <c r="O146" s="589"/>
      <c r="P146" s="593">
        <f t="shared" si="25"/>
        <v>0</v>
      </c>
      <c r="Q146" s="594"/>
    </row>
    <row r="147" spans="6:17" x14ac:dyDescent="0.2">
      <c r="F147" s="296" t="s">
        <v>81</v>
      </c>
      <c r="G147" s="297">
        <f t="shared" si="22"/>
        <v>45100</v>
      </c>
      <c r="H147" s="588">
        <f t="shared" si="26"/>
        <v>0</v>
      </c>
      <c r="I147" s="589"/>
      <c r="J147" s="300">
        <f t="shared" si="27"/>
        <v>45100</v>
      </c>
      <c r="K147" s="297">
        <f t="shared" si="23"/>
        <v>45100</v>
      </c>
      <c r="L147" s="593">
        <f t="shared" si="24"/>
        <v>0</v>
      </c>
      <c r="M147" s="594"/>
      <c r="N147" s="595">
        <f t="shared" si="28"/>
        <v>45100</v>
      </c>
      <c r="O147" s="589"/>
      <c r="P147" s="593">
        <f t="shared" si="25"/>
        <v>0</v>
      </c>
      <c r="Q147" s="594"/>
    </row>
    <row r="148" spans="6:17" x14ac:dyDescent="0.2">
      <c r="F148" s="296" t="s">
        <v>82</v>
      </c>
      <c r="G148" s="297">
        <f t="shared" si="22"/>
        <v>0</v>
      </c>
      <c r="H148" s="588">
        <f t="shared" si="26"/>
        <v>0</v>
      </c>
      <c r="I148" s="589"/>
      <c r="J148" s="300">
        <f t="shared" si="27"/>
        <v>0</v>
      </c>
      <c r="K148" s="297">
        <f t="shared" si="23"/>
        <v>0</v>
      </c>
      <c r="L148" s="593">
        <f t="shared" si="24"/>
        <v>0</v>
      </c>
      <c r="M148" s="594"/>
      <c r="N148" s="595">
        <f t="shared" si="28"/>
        <v>0</v>
      </c>
      <c r="O148" s="589"/>
      <c r="P148" s="593">
        <f t="shared" si="25"/>
        <v>0</v>
      </c>
      <c r="Q148" s="594"/>
    </row>
    <row r="149" spans="6:17" x14ac:dyDescent="0.2">
      <c r="F149" s="296" t="s">
        <v>83</v>
      </c>
      <c r="G149" s="297">
        <f t="shared" si="22"/>
        <v>186637</v>
      </c>
      <c r="H149" s="588">
        <f t="shared" si="26"/>
        <v>0</v>
      </c>
      <c r="I149" s="589"/>
      <c r="J149" s="300">
        <f t="shared" si="27"/>
        <v>186637</v>
      </c>
      <c r="K149" s="297">
        <f t="shared" si="23"/>
        <v>186637</v>
      </c>
      <c r="L149" s="593">
        <f t="shared" si="24"/>
        <v>0</v>
      </c>
      <c r="M149" s="594"/>
      <c r="N149" s="595">
        <f t="shared" si="28"/>
        <v>186637</v>
      </c>
      <c r="O149" s="589"/>
      <c r="P149" s="593">
        <f t="shared" si="25"/>
        <v>0</v>
      </c>
      <c r="Q149" s="594"/>
    </row>
    <row r="150" spans="6:17" x14ac:dyDescent="0.2">
      <c r="F150" s="296" t="s">
        <v>113</v>
      </c>
      <c r="G150" s="297">
        <f t="shared" si="22"/>
        <v>66280</v>
      </c>
      <c r="H150" s="588">
        <f>SUMIF($E$4:$E$138,$F150,$S$4:$S$138)+'2-3'!G122</f>
        <v>11000</v>
      </c>
      <c r="I150" s="589"/>
      <c r="J150" s="300">
        <f t="shared" si="27"/>
        <v>55280</v>
      </c>
      <c r="K150" s="297">
        <f t="shared" si="23"/>
        <v>66280</v>
      </c>
      <c r="L150" s="593">
        <f>SUMIF($E$4:$E$138,$F150,$T$4:$T$138)+'2-3'!E122</f>
        <v>11000</v>
      </c>
      <c r="M150" s="594"/>
      <c r="N150" s="595">
        <f t="shared" si="28"/>
        <v>55280</v>
      </c>
      <c r="O150" s="589"/>
      <c r="P150" s="593">
        <f t="shared" si="25"/>
        <v>0</v>
      </c>
      <c r="Q150" s="594"/>
    </row>
    <row r="151" spans="6:17" ht="13.5" thickBot="1" x14ac:dyDescent="0.25">
      <c r="F151" s="296" t="s">
        <v>244</v>
      </c>
      <c r="G151" s="297">
        <f>SUMIF($E$4:$E$138,$F151,$J$4:$J$138)</f>
        <v>0</v>
      </c>
      <c r="H151" s="588">
        <f>SUMIF($E$4:$E$138,$F151,$S$4:$S$138)</f>
        <v>0</v>
      </c>
      <c r="I151" s="589"/>
      <c r="J151" s="300">
        <f>G151-H151</f>
        <v>0</v>
      </c>
      <c r="K151" s="297">
        <f t="shared" si="23"/>
        <v>0</v>
      </c>
      <c r="L151" s="584">
        <f>SUMIF($E$4:$E$138,$F151,$T$4:$T$138)</f>
        <v>0</v>
      </c>
      <c r="M151" s="585"/>
      <c r="N151" s="586">
        <f>K151-L151</f>
        <v>0</v>
      </c>
      <c r="O151" s="587"/>
      <c r="P151" s="584">
        <f>J151-N151</f>
        <v>0</v>
      </c>
      <c r="Q151" s="585"/>
    </row>
    <row r="152" spans="6:17" ht="14" thickTop="1" thickBot="1" x14ac:dyDescent="0.25">
      <c r="F152" s="303" t="s">
        <v>10</v>
      </c>
      <c r="G152" s="304">
        <f>SUM(G142:G151)</f>
        <v>1050000</v>
      </c>
      <c r="H152" s="609">
        <f>SUM(H142:I151)</f>
        <v>11000</v>
      </c>
      <c r="I152" s="610"/>
      <c r="J152" s="304">
        <f>SUM(J142:J151)</f>
        <v>1039000</v>
      </c>
      <c r="K152" s="304">
        <f>SUM(K142:K151)</f>
        <v>975216</v>
      </c>
      <c r="L152" s="611">
        <f>SUM(L142:M150)</f>
        <v>11000</v>
      </c>
      <c r="M152" s="612"/>
      <c r="N152" s="610">
        <f>SUM(N142:O150)</f>
        <v>964216</v>
      </c>
      <c r="O152" s="613"/>
      <c r="P152" s="611">
        <f>SUM(P142:Q150)</f>
        <v>74784</v>
      </c>
      <c r="Q152" s="612"/>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55C36A9-19EC-48B8-BB82-079B7C493FE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2021-03-23T02:18:44Z</cp:lastPrinted>
  <dcterms:created xsi:type="dcterms:W3CDTF">2007-02-21T01:05:33Z</dcterms:created>
  <dcterms:modified xsi:type="dcterms:W3CDTF">2021-07-26T08:14:15Z</dcterms:modified>
</cp:coreProperties>
</file>