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161.21\share\22 病床機能報告\平成30年度 報告分\07 結果公表\04 個票データ格納（NTTデータ関西）\HP掲載用（圏域別一覧表）\"/>
    </mc:Choice>
  </mc:AlternateContent>
  <bookViews>
    <workbookView xWindow="0" yWindow="0" windowWidth="20490" windowHeight="7680"/>
  </bookViews>
  <sheets>
    <sheet name="堺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0" i="1"/>
  <c r="C69" i="1"/>
  <c r="C68" i="1"/>
  <c r="C71" i="1"/>
  <c r="C67" i="1"/>
  <c r="C66" i="1"/>
  <c r="C65" i="1"/>
  <c r="C64" i="1"/>
  <c r="C63" i="1"/>
  <c r="C62" i="1"/>
  <c r="C61" i="1"/>
  <c r="C60" i="1"/>
  <c r="C59" i="1"/>
  <c r="C58" i="1"/>
  <c r="C57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E78" i="1" l="1"/>
  <c r="F78" i="1"/>
  <c r="G78" i="1"/>
  <c r="H78" i="1"/>
  <c r="I78" i="1"/>
  <c r="J78" i="1"/>
  <c r="K78" i="1"/>
  <c r="D78" i="1"/>
  <c r="K53" i="1" l="1"/>
  <c r="E53" i="1" l="1"/>
  <c r="F53" i="1"/>
  <c r="G53" i="1"/>
  <c r="H53" i="1"/>
  <c r="I53" i="1"/>
  <c r="J53" i="1"/>
  <c r="D53" i="1"/>
</calcChain>
</file>

<file path=xl/sharedStrings.xml><?xml version="1.0" encoding="utf-8"?>
<sst xmlns="http://schemas.openxmlformats.org/spreadsheetml/2006/main" count="155" uniqueCount="95">
  <si>
    <t>※2018年７月１日時点の機能として、各医療機関が自主的に選択した機能の状況です。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</si>
  <si>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</si>
  <si>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</si>
  <si>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</si>
  <si>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</si>
  <si>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</si>
  <si>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</si>
  <si>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</si>
  <si>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</si>
  <si>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</si>
  <si>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</si>
  <si>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</si>
  <si>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</si>
  <si>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</si>
  <si>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堺市二次医療圏</t>
    <rPh sb="0" eb="2">
      <t>サカイシ</t>
    </rPh>
    <rPh sb="2" eb="4">
      <t>ニジ</t>
    </rPh>
    <rPh sb="4" eb="6">
      <t>イリョウ</t>
    </rPh>
    <rPh sb="6" eb="7">
      <t>ケン</t>
    </rPh>
    <phoneticPr fontId="2"/>
  </si>
  <si>
    <t>堺区</t>
    <rPh sb="0" eb="2">
      <t>サカイク</t>
    </rPh>
    <phoneticPr fontId="2"/>
  </si>
  <si>
    <t>中区</t>
    <rPh sb="0" eb="2">
      <t>ナカク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</si>
  <si>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</si>
  <si>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</si>
  <si>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</si>
  <si>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美原区</t>
    <rPh sb="0" eb="3">
      <t>ミハラク</t>
    </rPh>
    <phoneticPr fontId="2"/>
  </si>
  <si>
    <t>堺区</t>
    <rPh sb="0" eb="2">
      <t>サカイク</t>
    </rPh>
    <phoneticPr fontId="2"/>
  </si>
  <si>
    <t>無回答等</t>
    <rPh sb="0" eb="3">
      <t>ムカイトウ</t>
    </rPh>
    <rPh sb="3" eb="4">
      <t>ナド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</si>
  <si>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</si>
  <si>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</si>
  <si>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</si>
  <si>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2">
      <t>キタク</t>
    </rPh>
    <phoneticPr fontId="2"/>
  </si>
  <si>
    <t>診療所　計</t>
    <rPh sb="0" eb="3">
      <t>シンリョウジョ</t>
    </rPh>
    <rPh sb="4" eb="5">
      <t>ケイ</t>
    </rPh>
    <phoneticPr fontId="2"/>
  </si>
  <si>
    <t>2018年（平成30年）７月１日時点の許可病床数</t>
    <rPh sb="4" eb="5">
      <t>ネン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ジテン</t>
    </rPh>
    <rPh sb="19" eb="21">
      <t>キョカ</t>
    </rPh>
    <rPh sb="21" eb="24">
      <t>ビョウショウスウ</t>
    </rPh>
    <phoneticPr fontId="2"/>
  </si>
  <si>
    <t>南区</t>
    <rPh sb="0" eb="2">
      <t>ミナミク</t>
    </rPh>
    <phoneticPr fontId="2"/>
  </si>
  <si>
    <t>リンク先アドレス（ＵＲＬ）</t>
    <rPh sb="3" eb="4">
      <t>サキ</t>
    </rPh>
    <phoneticPr fontId="2"/>
  </si>
  <si>
    <t>http://www.mfis.pref.osaka.jp/apqq/uploads/kikaku30/2706堺市/27_K2706_12730317_医療法人いずみ会阪堺病院.xlsx</t>
  </si>
  <si>
    <t>http://www.mfis.pref.osaka.jp/apqq/uploads/kikaku30/2706堺市/27_K2706_12730285_医療法人淳康会堺近森病院.xlsx</t>
  </si>
  <si>
    <t>http://www.mfis.pref.osaka.jp/apqq/uploads/kikaku30/2706堺市/27_K2706_12730593_医療法人朝日会朝日会病院.xlsx</t>
  </si>
  <si>
    <t>http://www.mfis.pref.osaka.jp/apqq/uploads/kikaku30/2706堺市/27_K2706_12730667_医療法人慈友会堺山口病院.xlsx</t>
  </si>
  <si>
    <t>http://www.mfis.pref.osaka.jp/apqq/uploads/kikaku30/2706堺市/27_K2706_12730138_公益財団法人浅香山病院.xlsx</t>
  </si>
  <si>
    <t>http://www.mfis.pref.osaka.jp/apqq/uploads/kikaku30/2706堺市/27_K2706_12730358_堺市立重症心身障害者（児）支援センター.xlsx</t>
  </si>
  <si>
    <t>http://www.mfis.pref.osaka.jp/apqq/uploads/kikaku30/2706堺市/27_K2706_12730629_耳原総合病院.xlsx</t>
  </si>
  <si>
    <t>http://www.mfis.pref.osaka.jp/apqq/uploads/kikaku30/2706堺市/27_K2706_12730630_清恵会病院.xlsx</t>
  </si>
  <si>
    <t>http://www.mfis.pref.osaka.jp/apqq/uploads/kikaku30/2706堺市/27_K2706_12730467_清恵会三宝病院.xlsx</t>
  </si>
  <si>
    <t>http://www.mfis.pref.osaka.jp/apqq/uploads/kikaku30/2706堺市/27_K2706_12730513_ベルランド総合病院.xlsx</t>
  </si>
  <si>
    <t>http://www.mfis.pref.osaka.jp/apqq/uploads/kikaku30/2706堺市/27_K2706_12730199_医療法人邦徳会邦和病院.xlsx</t>
  </si>
  <si>
    <t>http://www.mfis.pref.osaka.jp/apqq/uploads/kikaku30/2706堺市/27_K2706_12730342_医療法人錦秀会阪和第二泉北病院.xlsx</t>
  </si>
  <si>
    <t>http://www.mfis.pref.osaka.jp/apqq/uploads/kikaku30/2706堺市/27_K2706_12730046_堺温心会病院.xlsx</t>
  </si>
  <si>
    <t>http://www.mfis.pref.osaka.jp/apqq/uploads/kikaku30/2706堺市/27_K2706_12730356_医療法人藤田好生会堺フジタ病院.xlsx</t>
  </si>
  <si>
    <t>http://www.mfis.pref.osaka.jp/apqq/uploads/kikaku30/2706堺市/27_K2706_12730371_南堺病院.xlsx</t>
  </si>
  <si>
    <t>http://www.mfis.pref.osaka.jp/apqq/uploads/kikaku30/2706堺市/27_K2706_12730551_医療法人紀陽会田仲北野田病院.xlsx</t>
  </si>
  <si>
    <t>http://www.mfis.pref.osaka.jp/apqq/uploads/kikaku30/2706堺市/27_K2706_12730261_ベルピアノ病院.xlsx</t>
  </si>
  <si>
    <t>http://www.mfis.pref.osaka.jp/apqq/uploads/kikaku30/2706堺市/27_K2706_12730009_医療法人大泉会大仙病院.xlsx</t>
  </si>
  <si>
    <t>http://www.mfis.pref.osaka.jp/apqq/uploads/kikaku30/2706堺市/27_K2706_12730660_医療法人達瑛会鳳胃腸病院.xlsx</t>
  </si>
  <si>
    <t>http://www.mfis.pref.osaka.jp/apqq/uploads/kikaku30/2706堺市/27_K2706_12730267_医療法人恵泉会浜寺中央病院.xlsx</t>
  </si>
  <si>
    <t>http://www.mfis.pref.osaka.jp/apqq/uploads/kikaku30/2706堺市/27_K2706_12730491_堺市立総合医療センター.xlsx</t>
  </si>
  <si>
    <t>http://www.mfis.pref.osaka.jp/apqq/uploads/kikaku30/2706堺市/27_K2706_12730041_社会医療法人ペガサスペガサスリハビリテーション病院.xlsx</t>
  </si>
  <si>
    <t>http://www.mfis.pref.osaka.jp/apqq/uploads/kikaku30/2706堺市/27_K2706_12730156_社会医療法人ペガサス馬場記念病院.xlsx</t>
  </si>
  <si>
    <t>http://www.mfis.pref.osaka.jp/apqq/uploads/kikaku30/2706堺市/27_K2706_12730588_医療法人良秀会泉北藤井病院.xlsx</t>
  </si>
  <si>
    <t>http://www.mfis.pref.osaka.jp/apqq/uploads/kikaku30/2706堺市/27_K2706_12730085_医療法人錦秀会阪和第一泉北病院.xlsx</t>
  </si>
  <si>
    <t>http://www.mfis.pref.osaka.jp/apqq/uploads/kikaku30/2706堺市/27_K2706_12730375_医療法人恒進會泉北陣内病院.xlsx</t>
  </si>
  <si>
    <t>http://www.mfis.pref.osaka.jp/apqq/uploads/kikaku30/2706堺市/27_K2706_12730050_社会医療法人啓仁会堺咲花病院.xlsx</t>
  </si>
  <si>
    <t>http://www.mfis.pref.osaka.jp/apqq/uploads/kikaku30/2706堺市/27_K2706_12730708_タマダ病院.xlsx</t>
  </si>
  <si>
    <t>http://www.mfis.pref.osaka.jp/apqq/uploads/kikaku30/2706堺市/27_K2706_12730153_医療法人杏林会金岡病院.xlsx</t>
  </si>
  <si>
    <t>http://www.mfis.pref.osaka.jp/apqq/uploads/kikaku30/2706堺市/27_K2706_12730293_医療法人以和貴会北条病院.xlsx</t>
  </si>
  <si>
    <t>http://www.mfis.pref.osaka.jp/apqq/uploads/kikaku30/2706堺市/27_K2706_12730628_医療法人田中会田中病院.xlsx</t>
  </si>
  <si>
    <t>http://www.mfis.pref.osaka.jp/apqq/uploads/kikaku30/2706堺市/27_K2706_12730098_医療法人方佑会植木病院.xlsx</t>
  </si>
  <si>
    <t>http://www.mfis.pref.osaka.jp/apqq/uploads/kikaku30/2706堺市/27_K2706_12730168_医療法人紀和会正風病院.xlsx</t>
  </si>
  <si>
    <t>http://www.mfis.pref.osaka.jp/apqq/uploads/kikaku30/2706堺市/27_K2706_12730033_堺若葉会病院.xlsx</t>
  </si>
  <si>
    <t>http://www.mfis.pref.osaka.jp/apqq/uploads/kikaku30/2706堺市/27_K2706_12730306_独立行政法人労働者健康安全機構大阪労災病院.xlsx</t>
  </si>
  <si>
    <t>http://www.mfis.pref.osaka.jp/apqq/uploads/kikaku30/2706堺市/27_K2706_12730020_独立行政法人国立病院機構近畿中央呼吸器センター.xlsx</t>
  </si>
  <si>
    <t>http://www.mfis.pref.osaka.jp/apqq/uploads/kikaku30/2706堺市/27_K2706_12730621_吉川病院.xlsx</t>
  </si>
  <si>
    <t>http://www.mfis.pref.osaka.jp/apqq/uploads/kikaku30/2706堺市/27_K2706_12730678_医療法人暁美会田中病院.xlsx</t>
  </si>
  <si>
    <t>http://www.mfis.pref.osaka.jp/apqq/uploads/kikaku30/2706堺市/27_K2706_22730260_医療法人沈沢医院.xlsx</t>
  </si>
  <si>
    <t>http://www.mfis.pref.osaka.jp/apqq/uploads/kikaku30/2706堺市/27_K2706_22730229_医療法人磯野耳鼻咽喉科診療所.xlsx</t>
  </si>
  <si>
    <t>http://www.mfis.pref.osaka.jp/apqq/uploads/kikaku30/2706堺市/27_K2706_22730299_清水レディースクリニック.xlsx</t>
  </si>
  <si>
    <t>http://www.mfis.pref.osaka.jp/apqq/uploads/kikaku30/2706堺市/27_K2706_22730385_池田産婦人科.xlsx</t>
  </si>
  <si>
    <t>http://www.mfis.pref.osaka.jp/apqq/uploads/kikaku30/2706堺市/27_K2706_22730691_医療法人甲潤会八木クリニック.xlsx</t>
  </si>
  <si>
    <t>http://www.mfis.pref.osaka.jp/apqq/uploads/kikaku30/2706堺市/27_K2706_22730615_医療法人ゆうあい会しんやしき産婦人科.xlsx</t>
  </si>
  <si>
    <t>http://www.mfis.pref.osaka.jp/apqq/uploads/kikaku30/2706堺市/27_K2706_22730573_坂本産婦人科.xlsx</t>
  </si>
  <si>
    <t>http://www.mfis.pref.osaka.jp/apqq/uploads/kikaku30/2706堺市/27_K2706_22730487_医療法人雄徳会たつみクリニック.xlsx</t>
  </si>
  <si>
    <t>http://www.mfis.pref.osaka.jp/apqq/uploads/kikaku30/2706堺市/27_K2706_22730503_医療法人良秀会津久野藤井クリニック.xlsx</t>
  </si>
  <si>
    <t>http://www.mfis.pref.osaka.jp/apqq/uploads/kikaku30/2706堺市/27_K2706_22730666_徳川レディースクリニック.xlsx</t>
  </si>
  <si>
    <t>http://www.mfis.pref.osaka.jp/apqq/uploads/kikaku30/2706堺市/27_K2706_22730586_医療法人山藤外科.xlsx</t>
  </si>
  <si>
    <t>http://www.mfis.pref.osaka.jp/apqq/uploads/kikaku30/2706堺市/27_K2706_22730081_医療法人赤井マタニティクリニック.xlsx</t>
  </si>
  <si>
    <t>http://www.mfis.pref.osaka.jp/apqq/uploads/kikaku30/2706堺市/27_K2706_22730377_医療法人大平産婦人科.xlsx</t>
  </si>
  <si>
    <t>http://www.mfis.pref.osaka.jp/apqq/uploads/kikaku30/2706堺市/27_K2706_22730350_医療法人浜中産婦人科.xlsx</t>
  </si>
  <si>
    <t>http://www.mfis.pref.osaka.jp/apqq/uploads/kikaku30/2706堺市/27_K2706_22730498_医療法人竹山産婦人科.xlsx</t>
  </si>
  <si>
    <t>http://www.mfis.pref.osaka.jp/apqq/uploads/kikaku30/2706堺市/27_K2706_22730484_医療法人平治会KAWAレディースクリニック.xlsx</t>
  </si>
  <si>
    <t>http://www.mfis.pref.osaka.jp/apqq/uploads/kikaku30/2706堺市/27_K2706_22730309_山本産婦人科.xlsx</t>
  </si>
  <si>
    <t>http://www.mfis.pref.osaka.jp/apqq/uploads/kikaku30/2706堺市/27_K2706_22730341_医療法人桜音会野崎レディースクリニック.xlsx</t>
  </si>
  <si>
    <t>http://www.mfis.pref.osaka.jp/apqq/uploads/kikaku30/2706堺市/27_K2706_22730314_医療法人好輝会梶本クリニック分院.xlsx</t>
  </si>
  <si>
    <t>http://www.mfis.pref.osaka.jp/apqq/uploads/kikaku30/2706堺市/27_K2706_22730448_医療法人平治会大田クリニック.xlsx</t>
  </si>
  <si>
    <t>http://www.mfis.pref.osaka.jp/apqq/uploads/kikaku30/2706堺市/27_K2706_22730271_今井医院.xlsx</t>
  </si>
  <si>
    <t>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</si>
  <si>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 xml:space="preserve">   なお、医療機関名は2019年（平成31年）３月31日時点の名称のため、報告時と異なる場合があります。</t>
    <rPh sb="6" eb="8">
      <t>イリョウ</t>
    </rPh>
    <rPh sb="8" eb="10">
      <t>キカン</t>
    </rPh>
    <rPh sb="10" eb="11">
      <t>メイ</t>
    </rPh>
    <rPh sb="16" eb="17">
      <t>ネン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ジテン</t>
    </rPh>
    <rPh sb="32" eb="34">
      <t>メイショウ</t>
    </rPh>
    <rPh sb="38" eb="40">
      <t>ホウコク</t>
    </rPh>
    <rPh sb="40" eb="41">
      <t>ジ</t>
    </rPh>
    <rPh sb="42" eb="43">
      <t>コト</t>
    </rPh>
    <rPh sb="45" eb="47">
      <t>バアイ</t>
    </rPh>
    <phoneticPr fontId="2"/>
  </si>
  <si>
    <t>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</si>
  <si>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※パソコンのセキュリティ等の関係で「医療機関名」から開くことができない場合、インターネットのアドレスに「リンク先アドレス（URL）」を複写入力することにより、閲覧可能になることがあります。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26" eb="27">
      <t>ヒラ</t>
    </rPh>
    <rPh sb="35" eb="37">
      <t>バアイ</t>
    </rPh>
    <rPh sb="55" eb="56">
      <t>サキ</t>
    </rPh>
    <rPh sb="67" eb="69">
      <t>フクシャ</t>
    </rPh>
    <rPh sb="69" eb="71">
      <t>ニュウリョク</t>
    </rPh>
    <rPh sb="79" eb="81">
      <t>エツラン</t>
    </rPh>
    <rPh sb="81" eb="83">
      <t>カノウ</t>
    </rPh>
    <phoneticPr fontId="2"/>
  </si>
  <si>
    <t>http://www.mfis.pref.osaka.jp/apqq/uploads/kikaku30/2706堺市/27_K2706_12730264_社会医療法人頌徳会日野病院.xlsx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</si>
</sst>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vertical="center" shrinkToFit="1"/>
    </xf>
    <xf numFmtId="0" fontId="6" fillId="0" borderId="1" xfId="2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7"/>
  <sheetViews>
    <sheetView showGridLines="0" tabSelected="1" zoomScale="90" zoomScaleNormal="90" workbookViewId="0"/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8" width="11.125" style="1" customWidth="1"/>
    <col min="9" max="10" width="11.125" style="1" bestFit="1" customWidth="1"/>
    <col min="11" max="11" width="11.125" style="1" customWidth="1"/>
    <col min="12" max="12" width="65.625" style="1" customWidth="1"/>
    <col min="13" max="16384" width="9" style="1"/>
  </cols>
  <sheetData>
    <row r="2" spans="2:12" ht="14.25" x14ac:dyDescent="0.4">
      <c r="B2" s="2" t="s">
        <v>14</v>
      </c>
    </row>
    <row r="4" spans="2:12" x14ac:dyDescent="0.4">
      <c r="B4" s="1" t="s">
        <v>28</v>
      </c>
    </row>
    <row r="6" spans="2:12" x14ac:dyDescent="0.4">
      <c r="B6" s="1" t="s">
        <v>0</v>
      </c>
    </row>
    <row r="7" spans="2:12" x14ac:dyDescent="0.4">
      <c r="B7" s="1" t="s">
        <v>90</v>
      </c>
    </row>
    <row r="8" spans="2:12" x14ac:dyDescent="0.4">
      <c r="B8" s="1" t="s">
        <v>91</v>
      </c>
    </row>
    <row r="9" spans="2:12" x14ac:dyDescent="0.4">
      <c r="B9" s="1" t="s">
        <v>92</v>
      </c>
    </row>
    <row r="10" spans="2:12" x14ac:dyDescent="0.4">
      <c r="B10" s="1" t="s">
        <v>93</v>
      </c>
    </row>
    <row r="12" spans="2:12" x14ac:dyDescent="0.4">
      <c r="B12" s="1" t="s">
        <v>1</v>
      </c>
      <c r="K12" s="3" t="s">
        <v>11</v>
      </c>
    </row>
    <row r="13" spans="2:12" ht="27" x14ac:dyDescent="0.4"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6" t="s">
        <v>9</v>
      </c>
      <c r="J13" s="6" t="s">
        <v>10</v>
      </c>
      <c r="K13" s="6" t="s">
        <v>22</v>
      </c>
      <c r="L13" s="6" t="s">
        <v>30</v>
      </c>
    </row>
    <row r="14" spans="2:12" ht="20.100000000000001" customHeight="1" x14ac:dyDescent="0.4">
      <c r="B14" s="8" t="s">
        <v>15</v>
      </c>
      <c r="C14" s="15" t="str">
        <f>HYPERLINK(L14,"医療法人いずみ会　阪堺病院")</f>
        <v>医療法人いずみ会　阪堺病院</v>
      </c>
      <c r="D14" s="7">
        <v>140</v>
      </c>
      <c r="E14" s="7">
        <v>0</v>
      </c>
      <c r="F14" s="7">
        <v>112</v>
      </c>
      <c r="G14" s="7">
        <v>28</v>
      </c>
      <c r="H14" s="7">
        <v>0</v>
      </c>
      <c r="I14" s="7">
        <v>0</v>
      </c>
      <c r="J14" s="7">
        <v>0</v>
      </c>
      <c r="K14" s="7">
        <v>0</v>
      </c>
      <c r="L14" s="14" t="s">
        <v>31</v>
      </c>
    </row>
    <row r="15" spans="2:12" ht="20.100000000000001" customHeight="1" x14ac:dyDescent="0.4">
      <c r="B15" s="8" t="s">
        <v>15</v>
      </c>
      <c r="C15" s="15" t="str">
        <f>HYPERLINK(L15,"医療法人淳康会　堺近森病院")</f>
        <v>医療法人淳康会　堺近森病院</v>
      </c>
      <c r="D15" s="7">
        <v>59</v>
      </c>
      <c r="E15" s="7">
        <v>0</v>
      </c>
      <c r="F15" s="7">
        <v>59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14" t="s">
        <v>32</v>
      </c>
    </row>
    <row r="16" spans="2:12" ht="20.100000000000001" customHeight="1" x14ac:dyDescent="0.4">
      <c r="B16" s="8" t="s">
        <v>15</v>
      </c>
      <c r="C16" s="15" t="str">
        <f>HYPERLINK(L16,"医療法人朝日会　朝日会病院")</f>
        <v>医療法人朝日会　朝日会病院</v>
      </c>
      <c r="D16" s="7">
        <v>96</v>
      </c>
      <c r="E16" s="7">
        <v>0</v>
      </c>
      <c r="F16" s="7">
        <v>0</v>
      </c>
      <c r="G16" s="7">
        <v>0</v>
      </c>
      <c r="H16" s="7">
        <v>96</v>
      </c>
      <c r="I16" s="7">
        <v>0</v>
      </c>
      <c r="J16" s="7">
        <v>0</v>
      </c>
      <c r="K16" s="7">
        <v>0</v>
      </c>
      <c r="L16" s="14" t="s">
        <v>33</v>
      </c>
    </row>
    <row r="17" spans="2:12" ht="20.100000000000001" customHeight="1" x14ac:dyDescent="0.4">
      <c r="B17" s="8" t="s">
        <v>15</v>
      </c>
      <c r="C17" s="15" t="str">
        <f>HYPERLINK(L17,"医療法人慈友会　堺山口病院")</f>
        <v>医療法人慈友会　堺山口病院</v>
      </c>
      <c r="D17" s="7">
        <v>60</v>
      </c>
      <c r="E17" s="7">
        <v>0</v>
      </c>
      <c r="F17" s="7">
        <v>60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4" t="s">
        <v>34</v>
      </c>
    </row>
    <row r="18" spans="2:12" ht="20.100000000000001" customHeight="1" x14ac:dyDescent="0.4">
      <c r="B18" s="8" t="s">
        <v>15</v>
      </c>
      <c r="C18" s="15" t="str">
        <f>HYPERLINK(L18,"公益財団法人　浅香山病院")</f>
        <v>公益財団法人　浅香山病院</v>
      </c>
      <c r="D18" s="7">
        <v>223</v>
      </c>
      <c r="E18" s="7">
        <v>8</v>
      </c>
      <c r="F18" s="7">
        <v>146</v>
      </c>
      <c r="G18" s="7">
        <v>69</v>
      </c>
      <c r="H18" s="7">
        <v>0</v>
      </c>
      <c r="I18" s="7">
        <v>0</v>
      </c>
      <c r="J18" s="7">
        <v>0</v>
      </c>
      <c r="K18" s="7">
        <v>0</v>
      </c>
      <c r="L18" s="14" t="s">
        <v>35</v>
      </c>
    </row>
    <row r="19" spans="2:12" ht="20.100000000000001" customHeight="1" x14ac:dyDescent="0.4">
      <c r="B19" s="8" t="s">
        <v>15</v>
      </c>
      <c r="C19" s="15" t="str">
        <f>HYPERLINK(L19,"堺市立重症心身障害者（児）支援センター")</f>
        <v>堺市立重症心身障害者（児）支援センター</v>
      </c>
      <c r="D19" s="7">
        <v>60</v>
      </c>
      <c r="E19" s="7">
        <v>0</v>
      </c>
      <c r="F19" s="7">
        <v>0</v>
      </c>
      <c r="G19" s="7">
        <v>0</v>
      </c>
      <c r="H19" s="7">
        <v>60</v>
      </c>
      <c r="I19" s="7">
        <v>0</v>
      </c>
      <c r="J19" s="7">
        <v>0</v>
      </c>
      <c r="K19" s="7">
        <v>0</v>
      </c>
      <c r="L19" s="14" t="s">
        <v>36</v>
      </c>
    </row>
    <row r="20" spans="2:12" ht="20.100000000000001" customHeight="1" x14ac:dyDescent="0.4">
      <c r="B20" s="8" t="s">
        <v>15</v>
      </c>
      <c r="C20" s="15" t="str">
        <f>HYPERLINK(L20,"耳原総合病院")</f>
        <v>耳原総合病院</v>
      </c>
      <c r="D20" s="7">
        <v>386</v>
      </c>
      <c r="E20" s="7">
        <v>8</v>
      </c>
      <c r="F20" s="7">
        <v>305</v>
      </c>
      <c r="G20" s="7">
        <v>50</v>
      </c>
      <c r="H20" s="7">
        <v>23</v>
      </c>
      <c r="I20" s="7">
        <v>0</v>
      </c>
      <c r="J20" s="7">
        <v>0</v>
      </c>
      <c r="K20" s="7">
        <v>0</v>
      </c>
      <c r="L20" s="14" t="s">
        <v>37</v>
      </c>
    </row>
    <row r="21" spans="2:12" ht="20.100000000000001" customHeight="1" x14ac:dyDescent="0.4">
      <c r="B21" s="8" t="s">
        <v>15</v>
      </c>
      <c r="C21" s="15" t="str">
        <f>HYPERLINK(L21,"社会医療法人清恵会　清恵会病院")</f>
        <v>社会医療法人清恵会　清恵会病院</v>
      </c>
      <c r="D21" s="7">
        <v>336</v>
      </c>
      <c r="E21" s="7">
        <v>5</v>
      </c>
      <c r="F21" s="7">
        <v>236</v>
      </c>
      <c r="G21" s="7">
        <v>45</v>
      </c>
      <c r="H21" s="7">
        <v>50</v>
      </c>
      <c r="I21" s="7">
        <v>0</v>
      </c>
      <c r="J21" s="7">
        <v>0</v>
      </c>
      <c r="K21" s="7">
        <v>0</v>
      </c>
      <c r="L21" s="14" t="s">
        <v>38</v>
      </c>
    </row>
    <row r="22" spans="2:12" ht="20.100000000000001" customHeight="1" x14ac:dyDescent="0.4">
      <c r="B22" s="8" t="s">
        <v>15</v>
      </c>
      <c r="C22" s="15" t="str">
        <f>HYPERLINK(L22,"清恵会三宝病院")</f>
        <v>清恵会三宝病院</v>
      </c>
      <c r="D22" s="7">
        <v>240</v>
      </c>
      <c r="E22" s="7">
        <v>0</v>
      </c>
      <c r="F22" s="7">
        <v>0</v>
      </c>
      <c r="G22" s="7">
        <v>60</v>
      </c>
      <c r="H22" s="7">
        <v>180</v>
      </c>
      <c r="I22" s="7">
        <v>0</v>
      </c>
      <c r="J22" s="7">
        <v>0</v>
      </c>
      <c r="K22" s="7">
        <v>0</v>
      </c>
      <c r="L22" s="14" t="s">
        <v>39</v>
      </c>
    </row>
    <row r="23" spans="2:12" ht="20.100000000000001" customHeight="1" x14ac:dyDescent="0.4">
      <c r="B23" s="8" t="s">
        <v>16</v>
      </c>
      <c r="C23" s="15" t="str">
        <f>HYPERLINK(L23,"ベルランド総合病院")</f>
        <v>ベルランド総合病院</v>
      </c>
      <c r="D23" s="7">
        <v>477</v>
      </c>
      <c r="E23" s="7">
        <v>258</v>
      </c>
      <c r="F23" s="7">
        <v>219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14" t="s">
        <v>40</v>
      </c>
    </row>
    <row r="24" spans="2:12" ht="20.100000000000001" customHeight="1" x14ac:dyDescent="0.4">
      <c r="B24" s="8" t="s">
        <v>16</v>
      </c>
      <c r="C24" s="15" t="str">
        <f>HYPERLINK(L24,"医療法人邦徳会　邦和病院")</f>
        <v>医療法人邦徳会　邦和病院</v>
      </c>
      <c r="D24" s="7">
        <v>119</v>
      </c>
      <c r="E24" s="7">
        <v>0</v>
      </c>
      <c r="F24" s="7">
        <v>60</v>
      </c>
      <c r="G24" s="7">
        <v>0</v>
      </c>
      <c r="H24" s="7">
        <v>59</v>
      </c>
      <c r="I24" s="7">
        <v>0</v>
      </c>
      <c r="J24" s="7">
        <v>0</v>
      </c>
      <c r="K24" s="7">
        <v>0</v>
      </c>
      <c r="L24" s="14" t="s">
        <v>41</v>
      </c>
    </row>
    <row r="25" spans="2:12" ht="20.100000000000001" customHeight="1" x14ac:dyDescent="0.4">
      <c r="B25" s="8" t="s">
        <v>16</v>
      </c>
      <c r="C25" s="15" t="str">
        <f>HYPERLINK(L25,"医療法人錦秀会　阪和第二泉北病院")</f>
        <v>医療法人錦秀会　阪和第二泉北病院</v>
      </c>
      <c r="D25" s="7">
        <v>969</v>
      </c>
      <c r="E25" s="7">
        <v>0</v>
      </c>
      <c r="F25" s="7">
        <v>115</v>
      </c>
      <c r="G25" s="7">
        <v>0</v>
      </c>
      <c r="H25" s="7">
        <v>854</v>
      </c>
      <c r="I25" s="7">
        <v>0</v>
      </c>
      <c r="J25" s="7">
        <v>0</v>
      </c>
      <c r="K25" s="7">
        <v>0</v>
      </c>
      <c r="L25" s="14" t="s">
        <v>42</v>
      </c>
    </row>
    <row r="26" spans="2:12" ht="20.100000000000001" customHeight="1" x14ac:dyDescent="0.4">
      <c r="B26" s="8" t="s">
        <v>16</v>
      </c>
      <c r="C26" s="15" t="str">
        <f>HYPERLINK(L26,"医療法人恵泉会　堺温心会病院")</f>
        <v>医療法人恵泉会　堺温心会病院</v>
      </c>
      <c r="D26" s="7">
        <v>189</v>
      </c>
      <c r="E26" s="7">
        <v>0</v>
      </c>
      <c r="F26" s="7">
        <v>45</v>
      </c>
      <c r="G26" s="7">
        <v>0</v>
      </c>
      <c r="H26" s="7">
        <v>144</v>
      </c>
      <c r="I26" s="7">
        <v>0</v>
      </c>
      <c r="J26" s="7">
        <v>0</v>
      </c>
      <c r="K26" s="7">
        <v>0</v>
      </c>
      <c r="L26" s="14" t="s">
        <v>43</v>
      </c>
    </row>
    <row r="27" spans="2:12" ht="20.100000000000001" customHeight="1" x14ac:dyDescent="0.4">
      <c r="B27" s="8" t="s">
        <v>16</v>
      </c>
      <c r="C27" s="15" t="str">
        <f>HYPERLINK(L27,"医療法人藤田好生会　堺フジタ病院")</f>
        <v>医療法人藤田好生会　堺フジタ病院</v>
      </c>
      <c r="D27" s="7">
        <v>87</v>
      </c>
      <c r="E27" s="7">
        <v>0</v>
      </c>
      <c r="F27" s="7">
        <v>28</v>
      </c>
      <c r="G27" s="7">
        <v>0</v>
      </c>
      <c r="H27" s="7">
        <v>59</v>
      </c>
      <c r="I27" s="7">
        <v>0</v>
      </c>
      <c r="J27" s="7">
        <v>0</v>
      </c>
      <c r="K27" s="7">
        <v>0</v>
      </c>
      <c r="L27" s="14" t="s">
        <v>44</v>
      </c>
    </row>
    <row r="28" spans="2:12" ht="20.100000000000001" customHeight="1" x14ac:dyDescent="0.4">
      <c r="B28" s="8" t="s">
        <v>16</v>
      </c>
      <c r="C28" s="15" t="str">
        <f>HYPERLINK(L28,"南堺病院")</f>
        <v>南堺病院</v>
      </c>
      <c r="D28" s="7">
        <v>153</v>
      </c>
      <c r="E28" s="7">
        <v>0</v>
      </c>
      <c r="F28" s="7">
        <v>76</v>
      </c>
      <c r="G28" s="7">
        <v>37</v>
      </c>
      <c r="H28" s="7">
        <v>40</v>
      </c>
      <c r="I28" s="7">
        <v>0</v>
      </c>
      <c r="J28" s="7">
        <v>0</v>
      </c>
      <c r="K28" s="7">
        <v>0</v>
      </c>
      <c r="L28" s="14" t="s">
        <v>45</v>
      </c>
    </row>
    <row r="29" spans="2:12" ht="20.100000000000001" customHeight="1" x14ac:dyDescent="0.4">
      <c r="B29" s="8" t="s">
        <v>17</v>
      </c>
      <c r="C29" s="15" t="str">
        <f>HYPERLINK(L29,"医療法人紀陽会　田仲北野田病院")</f>
        <v>医療法人紀陽会　田仲北野田病院</v>
      </c>
      <c r="D29" s="7">
        <v>100</v>
      </c>
      <c r="E29" s="7">
        <v>0</v>
      </c>
      <c r="F29" s="7">
        <v>0</v>
      </c>
      <c r="G29" s="7">
        <v>53</v>
      </c>
      <c r="H29" s="7">
        <v>47</v>
      </c>
      <c r="I29" s="7">
        <v>0</v>
      </c>
      <c r="J29" s="7">
        <v>0</v>
      </c>
      <c r="K29" s="7">
        <v>0</v>
      </c>
      <c r="L29" s="14" t="s">
        <v>46</v>
      </c>
    </row>
    <row r="30" spans="2:12" ht="20.100000000000001" customHeight="1" x14ac:dyDescent="0.4">
      <c r="B30" s="8" t="s">
        <v>17</v>
      </c>
      <c r="C30" s="15" t="str">
        <f>HYPERLINK(L30,"社会医療法人頌徳会　日野病院")</f>
        <v>社会医療法人頌徳会　日野病院</v>
      </c>
      <c r="D30" s="7">
        <v>199</v>
      </c>
      <c r="E30" s="7">
        <v>0</v>
      </c>
      <c r="F30" s="7">
        <v>0</v>
      </c>
      <c r="G30" s="7">
        <v>199</v>
      </c>
      <c r="H30" s="7">
        <v>0</v>
      </c>
      <c r="I30" s="7">
        <v>0</v>
      </c>
      <c r="J30" s="7">
        <v>0</v>
      </c>
      <c r="K30" s="7">
        <v>0</v>
      </c>
      <c r="L30" s="14" t="s">
        <v>94</v>
      </c>
    </row>
    <row r="31" spans="2:12" ht="20.100000000000001" customHeight="1" x14ac:dyDescent="0.4">
      <c r="B31" s="8" t="s">
        <v>18</v>
      </c>
      <c r="C31" s="15" t="str">
        <f>HYPERLINK(L31,"ベルピアノ病院")</f>
        <v>ベルピアノ病院</v>
      </c>
      <c r="D31" s="7">
        <v>192</v>
      </c>
      <c r="E31" s="7">
        <v>0</v>
      </c>
      <c r="F31" s="7">
        <v>0</v>
      </c>
      <c r="G31" s="7">
        <v>96</v>
      </c>
      <c r="H31" s="7">
        <v>96</v>
      </c>
      <c r="I31" s="7">
        <v>0</v>
      </c>
      <c r="J31" s="7">
        <v>0</v>
      </c>
      <c r="K31" s="7">
        <v>0</v>
      </c>
      <c r="L31" s="14" t="s">
        <v>47</v>
      </c>
    </row>
    <row r="32" spans="2:12" ht="20.100000000000001" customHeight="1" x14ac:dyDescent="0.4">
      <c r="B32" s="8" t="s">
        <v>18</v>
      </c>
      <c r="C32" s="15" t="str">
        <f>HYPERLINK(L32,"医療法人大泉会　大仙病院")</f>
        <v>医療法人大泉会　大仙病院</v>
      </c>
      <c r="D32" s="7">
        <v>30</v>
      </c>
      <c r="E32" s="7">
        <v>0</v>
      </c>
      <c r="F32" s="7">
        <v>30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14" t="s">
        <v>48</v>
      </c>
    </row>
    <row r="33" spans="2:12" ht="20.100000000000001" customHeight="1" x14ac:dyDescent="0.4">
      <c r="B33" s="8" t="s">
        <v>18</v>
      </c>
      <c r="C33" s="15" t="str">
        <f>HYPERLINK(L33,"医療法人達瑛会　鳳胃腸病院")</f>
        <v>医療法人達瑛会　鳳胃腸病院</v>
      </c>
      <c r="D33" s="7">
        <v>44</v>
      </c>
      <c r="E33" s="7">
        <v>0</v>
      </c>
      <c r="F33" s="7">
        <v>44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14" t="s">
        <v>49</v>
      </c>
    </row>
    <row r="34" spans="2:12" ht="20.100000000000001" customHeight="1" x14ac:dyDescent="0.4">
      <c r="B34" s="8" t="s">
        <v>18</v>
      </c>
      <c r="C34" s="15" t="str">
        <f>HYPERLINK(L34,"医療法人恵泉会　浜寺中央病院")</f>
        <v>医療法人恵泉会　浜寺中央病院</v>
      </c>
      <c r="D34" s="7">
        <v>107</v>
      </c>
      <c r="E34" s="7">
        <v>0</v>
      </c>
      <c r="F34" s="7">
        <v>0</v>
      </c>
      <c r="G34" s="7">
        <v>22</v>
      </c>
      <c r="H34" s="7">
        <v>85</v>
      </c>
      <c r="I34" s="7">
        <v>0</v>
      </c>
      <c r="J34" s="7">
        <v>0</v>
      </c>
      <c r="K34" s="7">
        <v>0</v>
      </c>
      <c r="L34" s="14" t="s">
        <v>50</v>
      </c>
    </row>
    <row r="35" spans="2:12" ht="20.100000000000001" customHeight="1" x14ac:dyDescent="0.4">
      <c r="B35" s="8" t="s">
        <v>18</v>
      </c>
      <c r="C35" s="15" t="str">
        <f>HYPERLINK(L35,"堺市立総合医療センター")</f>
        <v>堺市立総合医療センター</v>
      </c>
      <c r="D35" s="7">
        <v>480</v>
      </c>
      <c r="E35" s="7">
        <v>275</v>
      </c>
      <c r="F35" s="7">
        <v>205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14" t="s">
        <v>51</v>
      </c>
    </row>
    <row r="36" spans="2:12" ht="20.100000000000001" customHeight="1" x14ac:dyDescent="0.4">
      <c r="B36" s="8" t="s">
        <v>18</v>
      </c>
      <c r="C36" s="15" t="str">
        <f>HYPERLINK(L36,"社会医療法人ペガサス　ペガサスリハビリテーション病院")</f>
        <v>社会医療法人ペガサス　ペガサスリハビリテーション病院</v>
      </c>
      <c r="D36" s="7">
        <v>150</v>
      </c>
      <c r="E36" s="7">
        <v>0</v>
      </c>
      <c r="F36" s="7">
        <v>0</v>
      </c>
      <c r="G36" s="7">
        <v>100</v>
      </c>
      <c r="H36" s="7">
        <v>50</v>
      </c>
      <c r="I36" s="7">
        <v>0</v>
      </c>
      <c r="J36" s="7">
        <v>0</v>
      </c>
      <c r="K36" s="7">
        <v>0</v>
      </c>
      <c r="L36" s="14" t="s">
        <v>52</v>
      </c>
    </row>
    <row r="37" spans="2:12" ht="20.100000000000001" customHeight="1" x14ac:dyDescent="0.4">
      <c r="B37" s="8" t="s">
        <v>18</v>
      </c>
      <c r="C37" s="15" t="str">
        <f>HYPERLINK(L37,"社会医療法人ペガサス　馬場記念病院")</f>
        <v>社会医療法人ペガサス　馬場記念病院</v>
      </c>
      <c r="D37" s="7">
        <v>300</v>
      </c>
      <c r="E37" s="7">
        <v>136</v>
      </c>
      <c r="F37" s="7">
        <v>112</v>
      </c>
      <c r="G37" s="7">
        <v>52</v>
      </c>
      <c r="H37" s="7">
        <v>0</v>
      </c>
      <c r="I37" s="7">
        <v>0</v>
      </c>
      <c r="J37" s="7">
        <v>0</v>
      </c>
      <c r="K37" s="7">
        <v>0</v>
      </c>
      <c r="L37" s="14" t="s">
        <v>53</v>
      </c>
    </row>
    <row r="38" spans="2:12" ht="20.100000000000001" customHeight="1" x14ac:dyDescent="0.4">
      <c r="B38" s="8" t="s">
        <v>29</v>
      </c>
      <c r="C38" s="15" t="str">
        <f>HYPERLINK(L38,"医療法人良秀会　泉北藤井病院")</f>
        <v>医療法人良秀会　泉北藤井病院</v>
      </c>
      <c r="D38" s="7">
        <v>40</v>
      </c>
      <c r="E38" s="7">
        <v>0</v>
      </c>
      <c r="F38" s="7">
        <v>0</v>
      </c>
      <c r="G38" s="7">
        <v>0</v>
      </c>
      <c r="H38" s="7">
        <v>40</v>
      </c>
      <c r="I38" s="7">
        <v>0</v>
      </c>
      <c r="J38" s="7">
        <v>0</v>
      </c>
      <c r="K38" s="7">
        <v>0</v>
      </c>
      <c r="L38" s="14" t="s">
        <v>54</v>
      </c>
    </row>
    <row r="39" spans="2:12" ht="20.100000000000001" customHeight="1" x14ac:dyDescent="0.4">
      <c r="B39" s="8" t="s">
        <v>29</v>
      </c>
      <c r="C39" s="15" t="str">
        <f>HYPERLINK(L39,"医療法人錦秀会　阪和第一泉北病院")</f>
        <v>医療法人錦秀会　阪和第一泉北病院</v>
      </c>
      <c r="D39" s="7">
        <v>1024</v>
      </c>
      <c r="E39" s="7">
        <v>0</v>
      </c>
      <c r="F39" s="7">
        <v>0</v>
      </c>
      <c r="G39" s="7">
        <v>0</v>
      </c>
      <c r="H39" s="7">
        <v>1024</v>
      </c>
      <c r="I39" s="7">
        <v>0</v>
      </c>
      <c r="J39" s="7">
        <v>0</v>
      </c>
      <c r="K39" s="7">
        <v>0</v>
      </c>
      <c r="L39" s="14" t="s">
        <v>55</v>
      </c>
    </row>
    <row r="40" spans="2:12" ht="20.100000000000001" customHeight="1" x14ac:dyDescent="0.4">
      <c r="B40" s="8" t="s">
        <v>29</v>
      </c>
      <c r="C40" s="15" t="str">
        <f>HYPERLINK(L40,"医療法人恒進會　泉北陣内病院")</f>
        <v>医療法人恒進會　泉北陣内病院</v>
      </c>
      <c r="D40" s="7">
        <v>269</v>
      </c>
      <c r="E40" s="7">
        <v>0</v>
      </c>
      <c r="F40" s="7">
        <v>54</v>
      </c>
      <c r="G40" s="7">
        <v>215</v>
      </c>
      <c r="H40" s="7">
        <v>0</v>
      </c>
      <c r="I40" s="7">
        <v>0</v>
      </c>
      <c r="J40" s="7">
        <v>0</v>
      </c>
      <c r="K40" s="7">
        <v>0</v>
      </c>
      <c r="L40" s="14" t="s">
        <v>56</v>
      </c>
    </row>
    <row r="41" spans="2:12" ht="20.100000000000001" customHeight="1" x14ac:dyDescent="0.4">
      <c r="B41" s="8" t="s">
        <v>29</v>
      </c>
      <c r="C41" s="15" t="str">
        <f>HYPERLINK(L41,"社会医療法人啓仁会　堺咲花病院")</f>
        <v>社会医療法人啓仁会　堺咲花病院</v>
      </c>
      <c r="D41" s="7">
        <v>310</v>
      </c>
      <c r="E41" s="7">
        <v>0</v>
      </c>
      <c r="F41" s="7">
        <v>310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14" t="s">
        <v>57</v>
      </c>
    </row>
    <row r="42" spans="2:12" ht="20.100000000000001" customHeight="1" x14ac:dyDescent="0.4">
      <c r="B42" s="8" t="s">
        <v>19</v>
      </c>
      <c r="C42" s="15" t="str">
        <f>HYPERLINK(L42,"タマダ病院")</f>
        <v>タマダ病院</v>
      </c>
      <c r="D42" s="7">
        <v>60</v>
      </c>
      <c r="E42" s="7">
        <v>0</v>
      </c>
      <c r="F42" s="7">
        <v>0</v>
      </c>
      <c r="G42" s="7">
        <v>0</v>
      </c>
      <c r="H42" s="7">
        <v>60</v>
      </c>
      <c r="I42" s="7">
        <v>0</v>
      </c>
      <c r="J42" s="7">
        <v>0</v>
      </c>
      <c r="K42" s="7">
        <v>0</v>
      </c>
      <c r="L42" s="14" t="s">
        <v>58</v>
      </c>
    </row>
    <row r="43" spans="2:12" ht="20.100000000000001" customHeight="1" x14ac:dyDescent="0.4">
      <c r="B43" s="8" t="s">
        <v>19</v>
      </c>
      <c r="C43" s="15" t="str">
        <f>HYPERLINK(L43,"医療法人杏林会　金岡病院")</f>
        <v>医療法人杏林会　金岡病院</v>
      </c>
      <c r="D43" s="7">
        <v>170</v>
      </c>
      <c r="E43" s="7">
        <v>0</v>
      </c>
      <c r="F43" s="7">
        <v>0</v>
      </c>
      <c r="G43" s="7">
        <v>0</v>
      </c>
      <c r="H43" s="7">
        <v>170</v>
      </c>
      <c r="I43" s="7">
        <v>0</v>
      </c>
      <c r="J43" s="7">
        <v>0</v>
      </c>
      <c r="K43" s="7">
        <v>0</v>
      </c>
      <c r="L43" s="14" t="s">
        <v>59</v>
      </c>
    </row>
    <row r="44" spans="2:12" ht="20.100000000000001" customHeight="1" x14ac:dyDescent="0.4">
      <c r="B44" s="8" t="s">
        <v>19</v>
      </c>
      <c r="C44" s="15" t="str">
        <f>HYPERLINK(L44,"医療法人以和貴会　北条病院")</f>
        <v>医療法人以和貴会　北条病院</v>
      </c>
      <c r="D44" s="7">
        <v>237</v>
      </c>
      <c r="E44" s="7">
        <v>0</v>
      </c>
      <c r="F44" s="7">
        <v>0</v>
      </c>
      <c r="G44" s="7">
        <v>0</v>
      </c>
      <c r="H44" s="7">
        <v>237</v>
      </c>
      <c r="I44" s="7">
        <v>0</v>
      </c>
      <c r="J44" s="7">
        <v>0</v>
      </c>
      <c r="K44" s="7">
        <v>0</v>
      </c>
      <c r="L44" s="14" t="s">
        <v>60</v>
      </c>
    </row>
    <row r="45" spans="2:12" ht="20.100000000000001" customHeight="1" x14ac:dyDescent="0.4">
      <c r="B45" s="8" t="s">
        <v>19</v>
      </c>
      <c r="C45" s="15" t="str">
        <f>HYPERLINK(L45,"医療法人田中会　田中病院")</f>
        <v>医療法人田中会　田中病院</v>
      </c>
      <c r="D45" s="7">
        <v>123</v>
      </c>
      <c r="E45" s="7">
        <v>0</v>
      </c>
      <c r="F45" s="7">
        <v>43</v>
      </c>
      <c r="G45" s="7">
        <v>0</v>
      </c>
      <c r="H45" s="7">
        <v>80</v>
      </c>
      <c r="I45" s="7">
        <v>0</v>
      </c>
      <c r="J45" s="7">
        <v>0</v>
      </c>
      <c r="K45" s="7">
        <v>0</v>
      </c>
      <c r="L45" s="14" t="s">
        <v>61</v>
      </c>
    </row>
    <row r="46" spans="2:12" ht="20.100000000000001" customHeight="1" x14ac:dyDescent="0.4">
      <c r="B46" s="8" t="s">
        <v>19</v>
      </c>
      <c r="C46" s="15" t="str">
        <f>HYPERLINK(L46,"医療法人方佑会　植木病院")</f>
        <v>医療法人方佑会　植木病院</v>
      </c>
      <c r="D46" s="7">
        <v>130</v>
      </c>
      <c r="E46" s="7">
        <v>0</v>
      </c>
      <c r="F46" s="7">
        <v>50</v>
      </c>
      <c r="G46" s="7">
        <v>0</v>
      </c>
      <c r="H46" s="7">
        <v>80</v>
      </c>
      <c r="I46" s="7">
        <v>0</v>
      </c>
      <c r="J46" s="7">
        <v>0</v>
      </c>
      <c r="K46" s="7">
        <v>0</v>
      </c>
      <c r="L46" s="14" t="s">
        <v>62</v>
      </c>
    </row>
    <row r="47" spans="2:12" ht="20.100000000000001" customHeight="1" x14ac:dyDescent="0.4">
      <c r="B47" s="8" t="s">
        <v>19</v>
      </c>
      <c r="C47" s="15" t="str">
        <f>HYPERLINK(L47,"医療法人紀和会　正風病院")</f>
        <v>医療法人紀和会　正風病院</v>
      </c>
      <c r="D47" s="7">
        <v>199</v>
      </c>
      <c r="E47" s="7">
        <v>0</v>
      </c>
      <c r="F47" s="7">
        <v>47</v>
      </c>
      <c r="G47" s="7">
        <v>104</v>
      </c>
      <c r="H47" s="7">
        <v>48</v>
      </c>
      <c r="I47" s="7">
        <v>0</v>
      </c>
      <c r="J47" s="7">
        <v>0</v>
      </c>
      <c r="K47" s="7">
        <v>0</v>
      </c>
      <c r="L47" s="14" t="s">
        <v>63</v>
      </c>
    </row>
    <row r="48" spans="2:12" ht="20.100000000000001" customHeight="1" x14ac:dyDescent="0.4">
      <c r="B48" s="8" t="s">
        <v>19</v>
      </c>
      <c r="C48" s="15" t="str">
        <f>HYPERLINK(L48,"医療法人若葉会　堺若葉会病院")</f>
        <v>医療法人若葉会　堺若葉会病院</v>
      </c>
      <c r="D48" s="7">
        <v>180</v>
      </c>
      <c r="E48" s="7">
        <v>0</v>
      </c>
      <c r="F48" s="7">
        <v>60</v>
      </c>
      <c r="G48" s="7">
        <v>0</v>
      </c>
      <c r="H48" s="7">
        <v>120</v>
      </c>
      <c r="I48" s="7">
        <v>0</v>
      </c>
      <c r="J48" s="7">
        <v>0</v>
      </c>
      <c r="K48" s="7">
        <v>0</v>
      </c>
      <c r="L48" s="14" t="s">
        <v>64</v>
      </c>
    </row>
    <row r="49" spans="2:12" ht="20.100000000000001" customHeight="1" x14ac:dyDescent="0.4">
      <c r="B49" s="8" t="s">
        <v>19</v>
      </c>
      <c r="C49" s="15" t="str">
        <f>HYPERLINK(L49,"独立行政法人労働者健康安全機構　大阪労災病院")</f>
        <v>独立行政法人労働者健康安全機構　大阪労災病院</v>
      </c>
      <c r="D49" s="7">
        <v>678</v>
      </c>
      <c r="E49" s="7">
        <v>403</v>
      </c>
      <c r="F49" s="7">
        <v>275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14" t="s">
        <v>65</v>
      </c>
    </row>
    <row r="50" spans="2:12" ht="20.100000000000001" customHeight="1" x14ac:dyDescent="0.4">
      <c r="B50" s="8" t="s">
        <v>19</v>
      </c>
      <c r="C50" s="15" t="str">
        <f>HYPERLINK(L50,"独立行政法人国立病院機構　近畿中央呼吸器センター")</f>
        <v>独立行政法人国立病院機構　近畿中央呼吸器センター</v>
      </c>
      <c r="D50" s="7">
        <v>325</v>
      </c>
      <c r="E50" s="7">
        <v>0</v>
      </c>
      <c r="F50" s="7">
        <v>286</v>
      </c>
      <c r="G50" s="7">
        <v>0</v>
      </c>
      <c r="H50" s="7">
        <v>0</v>
      </c>
      <c r="I50" s="7">
        <v>0</v>
      </c>
      <c r="J50" s="7">
        <v>39</v>
      </c>
      <c r="K50" s="7">
        <v>0</v>
      </c>
      <c r="L50" s="14" t="s">
        <v>66</v>
      </c>
    </row>
    <row r="51" spans="2:12" ht="20.100000000000001" customHeight="1" x14ac:dyDescent="0.4">
      <c r="B51" s="8" t="s">
        <v>19</v>
      </c>
      <c r="C51" s="15" t="str">
        <f>HYPERLINK(L51,"吉川病院")</f>
        <v>吉川病院</v>
      </c>
      <c r="D51" s="7">
        <v>90</v>
      </c>
      <c r="E51" s="7">
        <v>0</v>
      </c>
      <c r="F51" s="7">
        <v>45</v>
      </c>
      <c r="G51" s="7">
        <v>0</v>
      </c>
      <c r="H51" s="7">
        <v>45</v>
      </c>
      <c r="I51" s="7">
        <v>0</v>
      </c>
      <c r="J51" s="7">
        <v>0</v>
      </c>
      <c r="K51" s="7">
        <v>0</v>
      </c>
      <c r="L51" s="14" t="s">
        <v>67</v>
      </c>
    </row>
    <row r="52" spans="2:12" ht="20.100000000000001" customHeight="1" x14ac:dyDescent="0.4">
      <c r="B52" s="8" t="s">
        <v>20</v>
      </c>
      <c r="C52" s="15" t="str">
        <f>HYPERLINK(L52,"医療法人暁美会　田中病院")</f>
        <v>医療法人暁美会　田中病院</v>
      </c>
      <c r="D52" s="7">
        <v>180</v>
      </c>
      <c r="E52" s="7">
        <v>0</v>
      </c>
      <c r="F52" s="7">
        <v>76</v>
      </c>
      <c r="G52" s="7">
        <v>0</v>
      </c>
      <c r="H52" s="7">
        <v>104</v>
      </c>
      <c r="I52" s="7">
        <v>0</v>
      </c>
      <c r="J52" s="7">
        <v>0</v>
      </c>
      <c r="K52" s="7">
        <v>0</v>
      </c>
      <c r="L52" s="14" t="s">
        <v>68</v>
      </c>
    </row>
    <row r="53" spans="2:12" ht="20.100000000000001" customHeight="1" x14ac:dyDescent="0.4">
      <c r="B53" s="16" t="s">
        <v>12</v>
      </c>
      <c r="C53" s="17"/>
      <c r="D53" s="9">
        <f t="shared" ref="D53:J53" si="0">SUM(D14:D52)</f>
        <v>9211</v>
      </c>
      <c r="E53" s="9">
        <f t="shared" si="0"/>
        <v>1093</v>
      </c>
      <c r="F53" s="9">
        <f t="shared" si="0"/>
        <v>3098</v>
      </c>
      <c r="G53" s="9">
        <f t="shared" si="0"/>
        <v>1130</v>
      </c>
      <c r="H53" s="9">
        <f t="shared" si="0"/>
        <v>3851</v>
      </c>
      <c r="I53" s="9">
        <f t="shared" si="0"/>
        <v>0</v>
      </c>
      <c r="J53" s="9">
        <f t="shared" si="0"/>
        <v>39</v>
      </c>
      <c r="K53" s="9">
        <f>SUM(K14:K52)</f>
        <v>0</v>
      </c>
      <c r="L53" s="10"/>
    </row>
    <row r="55" spans="2:12" x14ac:dyDescent="0.4">
      <c r="B55" s="1" t="s">
        <v>13</v>
      </c>
      <c r="K55" s="3" t="s">
        <v>11</v>
      </c>
    </row>
    <row r="56" spans="2:12" ht="27" x14ac:dyDescent="0.4">
      <c r="B56" s="5" t="s">
        <v>2</v>
      </c>
      <c r="C56" s="5" t="s">
        <v>3</v>
      </c>
      <c r="D56" s="5" t="s">
        <v>4</v>
      </c>
      <c r="E56" s="5" t="s">
        <v>5</v>
      </c>
      <c r="F56" s="5" t="s">
        <v>6</v>
      </c>
      <c r="G56" s="5" t="s">
        <v>7</v>
      </c>
      <c r="H56" s="5" t="s">
        <v>8</v>
      </c>
      <c r="I56" s="6" t="s">
        <v>9</v>
      </c>
      <c r="J56" s="6" t="s">
        <v>10</v>
      </c>
      <c r="K56" s="6" t="s">
        <v>22</v>
      </c>
      <c r="L56" s="6" t="s">
        <v>30</v>
      </c>
    </row>
    <row r="57" spans="2:12" ht="20.100000000000001" customHeight="1" x14ac:dyDescent="0.4">
      <c r="B57" s="8" t="s">
        <v>21</v>
      </c>
      <c r="C57" s="15" t="str">
        <f>HYPERLINK(L57,"（医）沈沢医院")</f>
        <v>（医）沈沢医院</v>
      </c>
      <c r="D57" s="4">
        <v>5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5</v>
      </c>
      <c r="K57" s="4">
        <v>0</v>
      </c>
      <c r="L57" s="14" t="s">
        <v>69</v>
      </c>
    </row>
    <row r="58" spans="2:12" ht="20.100000000000001" customHeight="1" x14ac:dyDescent="0.4">
      <c r="B58" s="8" t="s">
        <v>21</v>
      </c>
      <c r="C58" s="15" t="str">
        <f>HYPERLINK(L58,"医療法人磯野耳鼻咽喉科診療所")</f>
        <v>医療法人磯野耳鼻咽喉科診療所</v>
      </c>
      <c r="D58" s="4">
        <v>4</v>
      </c>
      <c r="E58" s="4">
        <v>0</v>
      </c>
      <c r="F58" s="4">
        <v>0</v>
      </c>
      <c r="G58" s="4">
        <v>0</v>
      </c>
      <c r="H58" s="4">
        <v>0</v>
      </c>
      <c r="I58" s="4">
        <v>4</v>
      </c>
      <c r="J58" s="4">
        <v>0</v>
      </c>
      <c r="K58" s="4">
        <v>0</v>
      </c>
      <c r="L58" s="14" t="s">
        <v>70</v>
      </c>
    </row>
    <row r="59" spans="2:12" ht="20.100000000000001" customHeight="1" x14ac:dyDescent="0.4">
      <c r="B59" s="8" t="s">
        <v>21</v>
      </c>
      <c r="C59" s="15" t="str">
        <f>HYPERLINK(L59,"清水レディースクリニック")</f>
        <v>清水レディースクリニック</v>
      </c>
      <c r="D59" s="4">
        <v>1</v>
      </c>
      <c r="E59" s="4">
        <v>0</v>
      </c>
      <c r="F59" s="4">
        <v>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14" t="s">
        <v>71</v>
      </c>
    </row>
    <row r="60" spans="2:12" ht="20.100000000000001" customHeight="1" x14ac:dyDescent="0.4">
      <c r="B60" s="8" t="s">
        <v>21</v>
      </c>
      <c r="C60" s="15" t="str">
        <f>HYPERLINK(L60,"池田産婦人科")</f>
        <v>池田産婦人科</v>
      </c>
      <c r="D60" s="4">
        <v>9</v>
      </c>
      <c r="E60" s="4">
        <v>0</v>
      </c>
      <c r="F60" s="4">
        <v>9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14" t="s">
        <v>72</v>
      </c>
    </row>
    <row r="61" spans="2:12" ht="20.100000000000001" customHeight="1" x14ac:dyDescent="0.4">
      <c r="B61" s="8" t="s">
        <v>21</v>
      </c>
      <c r="C61" s="15" t="str">
        <f>HYPERLINK(L61,"八木クリニック")</f>
        <v>八木クリニック</v>
      </c>
      <c r="D61" s="4">
        <v>3</v>
      </c>
      <c r="E61" s="4">
        <v>0</v>
      </c>
      <c r="F61" s="4">
        <v>0</v>
      </c>
      <c r="G61" s="4">
        <v>0</v>
      </c>
      <c r="H61" s="4">
        <v>0</v>
      </c>
      <c r="I61" s="4">
        <v>3</v>
      </c>
      <c r="J61" s="4">
        <v>0</v>
      </c>
      <c r="K61" s="4">
        <v>0</v>
      </c>
      <c r="L61" s="14" t="s">
        <v>73</v>
      </c>
    </row>
    <row r="62" spans="2:12" ht="20.100000000000001" customHeight="1" x14ac:dyDescent="0.4">
      <c r="B62" s="8" t="s">
        <v>23</v>
      </c>
      <c r="C62" s="15" t="str">
        <f>HYPERLINK(L62,"医療法人ゆうあい会　しんやしき産婦人科")</f>
        <v>医療法人ゆうあい会　しんやしき産婦人科</v>
      </c>
      <c r="D62" s="4">
        <v>18</v>
      </c>
      <c r="E62" s="4">
        <v>0</v>
      </c>
      <c r="F62" s="4">
        <v>18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14" t="s">
        <v>74</v>
      </c>
    </row>
    <row r="63" spans="2:12" ht="20.100000000000001" customHeight="1" x14ac:dyDescent="0.4">
      <c r="B63" s="8" t="s">
        <v>23</v>
      </c>
      <c r="C63" s="15" t="str">
        <f>HYPERLINK(L63,"坂本産婦人科")</f>
        <v>坂本産婦人科</v>
      </c>
      <c r="D63" s="4">
        <v>2</v>
      </c>
      <c r="E63" s="4">
        <v>0</v>
      </c>
      <c r="F63" s="4">
        <v>0</v>
      </c>
      <c r="G63" s="4">
        <v>2</v>
      </c>
      <c r="H63" s="4">
        <v>0</v>
      </c>
      <c r="I63" s="4">
        <v>0</v>
      </c>
      <c r="J63" s="4">
        <v>0</v>
      </c>
      <c r="K63" s="4">
        <v>0</v>
      </c>
      <c r="L63" s="14" t="s">
        <v>75</v>
      </c>
    </row>
    <row r="64" spans="2:12" ht="20.100000000000001" customHeight="1" x14ac:dyDescent="0.4">
      <c r="B64" s="8" t="s">
        <v>24</v>
      </c>
      <c r="C64" s="15" t="str">
        <f>HYPERLINK(L64,"医療法人雄徳会　たつみクリニック")</f>
        <v>医療法人雄徳会　たつみクリニック</v>
      </c>
      <c r="D64" s="4">
        <v>3</v>
      </c>
      <c r="E64" s="4">
        <v>0</v>
      </c>
      <c r="F64" s="4">
        <v>0</v>
      </c>
      <c r="G64" s="4">
        <v>0</v>
      </c>
      <c r="H64" s="4">
        <v>0</v>
      </c>
      <c r="I64" s="4">
        <v>3</v>
      </c>
      <c r="J64" s="4">
        <v>0</v>
      </c>
      <c r="K64" s="4">
        <v>0</v>
      </c>
      <c r="L64" s="14" t="s">
        <v>76</v>
      </c>
    </row>
    <row r="65" spans="2:12" ht="20.100000000000001" customHeight="1" x14ac:dyDescent="0.4">
      <c r="B65" s="8" t="s">
        <v>24</v>
      </c>
      <c r="C65" s="15" t="str">
        <f>HYPERLINK(L65,"医療法人良秀会　津久野藤井クリニック")</f>
        <v>医療法人良秀会　津久野藤井クリニック</v>
      </c>
      <c r="D65" s="4">
        <v>19</v>
      </c>
      <c r="E65" s="4">
        <v>0</v>
      </c>
      <c r="F65" s="4">
        <v>0</v>
      </c>
      <c r="G65" s="4">
        <v>0</v>
      </c>
      <c r="H65" s="4">
        <v>19</v>
      </c>
      <c r="I65" s="4">
        <v>0</v>
      </c>
      <c r="J65" s="4">
        <v>0</v>
      </c>
      <c r="K65" s="4">
        <v>0</v>
      </c>
      <c r="L65" s="14" t="s">
        <v>77</v>
      </c>
    </row>
    <row r="66" spans="2:12" ht="20.100000000000001" customHeight="1" x14ac:dyDescent="0.4">
      <c r="B66" s="8" t="s">
        <v>24</v>
      </c>
      <c r="C66" s="15" t="str">
        <f>HYPERLINK(L66,"徳川レディースクリニック")</f>
        <v>徳川レディースクリニック</v>
      </c>
      <c r="D66" s="4">
        <v>1</v>
      </c>
      <c r="E66" s="4">
        <v>0</v>
      </c>
      <c r="F66" s="4">
        <v>1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14" t="s">
        <v>78</v>
      </c>
    </row>
    <row r="67" spans="2:12" ht="20.100000000000001" customHeight="1" x14ac:dyDescent="0.4">
      <c r="B67" s="12" t="s">
        <v>25</v>
      </c>
      <c r="C67" s="15" t="str">
        <f>HYPERLINK(L67,"（医）山藤外科")</f>
        <v>（医）山藤外科</v>
      </c>
      <c r="D67" s="13">
        <v>10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10</v>
      </c>
      <c r="L67" s="14" t="s">
        <v>79</v>
      </c>
    </row>
    <row r="68" spans="2:12" ht="20.100000000000001" customHeight="1" x14ac:dyDescent="0.4">
      <c r="B68" s="8" t="s">
        <v>25</v>
      </c>
      <c r="C68" s="15" t="str">
        <f>HYPERLINK(L68,"医療法人赤井マタニティクリニック")</f>
        <v>医療法人赤井マタニティクリニック</v>
      </c>
      <c r="D68" s="4">
        <v>15</v>
      </c>
      <c r="E68" s="4">
        <v>0</v>
      </c>
      <c r="F68" s="4">
        <v>15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14" t="s">
        <v>80</v>
      </c>
    </row>
    <row r="69" spans="2:12" ht="20.100000000000001" customHeight="1" x14ac:dyDescent="0.4">
      <c r="B69" s="8" t="s">
        <v>25</v>
      </c>
      <c r="C69" s="15" t="str">
        <f>HYPERLINK(L69,"医療法人大平産婦人科")</f>
        <v>医療法人大平産婦人科</v>
      </c>
      <c r="D69" s="4">
        <v>12</v>
      </c>
      <c r="E69" s="4">
        <v>0</v>
      </c>
      <c r="F69" s="4">
        <v>12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14" t="s">
        <v>81</v>
      </c>
    </row>
    <row r="70" spans="2:12" ht="20.100000000000001" customHeight="1" x14ac:dyDescent="0.4">
      <c r="B70" s="8" t="s">
        <v>25</v>
      </c>
      <c r="C70" s="15" t="str">
        <f>HYPERLINK(L70,"医療法人浜中産婦人科")</f>
        <v>医療法人浜中産婦人科</v>
      </c>
      <c r="D70" s="4">
        <v>8</v>
      </c>
      <c r="E70" s="4">
        <v>0</v>
      </c>
      <c r="F70" s="4">
        <v>8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14" t="s">
        <v>82</v>
      </c>
    </row>
    <row r="71" spans="2:12" ht="20.100000000000001" customHeight="1" x14ac:dyDescent="0.4">
      <c r="B71" s="8" t="s">
        <v>25</v>
      </c>
      <c r="C71" s="15" t="str">
        <f>HYPERLINK(L71,"医療法人竹山産婦人科")</f>
        <v>医療法人竹山産婦人科</v>
      </c>
      <c r="D71" s="4">
        <v>9</v>
      </c>
      <c r="E71" s="4">
        <v>0</v>
      </c>
      <c r="F71" s="4">
        <v>9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14" t="s">
        <v>83</v>
      </c>
    </row>
    <row r="72" spans="2:12" ht="20.100000000000001" customHeight="1" x14ac:dyDescent="0.4">
      <c r="B72" s="8" t="s">
        <v>25</v>
      </c>
      <c r="C72" s="15" t="str">
        <f>HYPERLINK(L72,"医療法人平治会　KAWAレディースクリニック")</f>
        <v>医療法人平治会　KAWAレディースクリニック</v>
      </c>
      <c r="D72" s="4">
        <v>19</v>
      </c>
      <c r="E72" s="4">
        <v>0</v>
      </c>
      <c r="F72" s="4">
        <v>0</v>
      </c>
      <c r="G72" s="4">
        <v>19</v>
      </c>
      <c r="H72" s="4">
        <v>0</v>
      </c>
      <c r="I72" s="4">
        <v>0</v>
      </c>
      <c r="J72" s="4">
        <v>0</v>
      </c>
      <c r="K72" s="4">
        <v>0</v>
      </c>
      <c r="L72" s="14" t="s">
        <v>84</v>
      </c>
    </row>
    <row r="73" spans="2:12" ht="20.100000000000001" customHeight="1" x14ac:dyDescent="0.4">
      <c r="B73" s="8" t="s">
        <v>25</v>
      </c>
      <c r="C73" s="15" t="str">
        <f>HYPERLINK(L73,"山本産婦人科")</f>
        <v>山本産婦人科</v>
      </c>
      <c r="D73" s="4">
        <v>2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14" t="s">
        <v>85</v>
      </c>
    </row>
    <row r="74" spans="2:12" ht="20.100000000000001" customHeight="1" x14ac:dyDescent="0.4">
      <c r="B74" s="8" t="s">
        <v>26</v>
      </c>
      <c r="C74" s="15" t="str">
        <f>HYPERLINK(L74,"医療法人桜音会　野崎レディースクリニック")</f>
        <v>医療法人桜音会　野崎レディースクリニック</v>
      </c>
      <c r="D74" s="4">
        <v>8</v>
      </c>
      <c r="E74" s="4">
        <v>0</v>
      </c>
      <c r="F74" s="4">
        <v>8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14" t="s">
        <v>86</v>
      </c>
    </row>
    <row r="75" spans="2:12" ht="20.100000000000001" customHeight="1" x14ac:dyDescent="0.4">
      <c r="B75" s="8" t="s">
        <v>26</v>
      </c>
      <c r="C75" s="15" t="str">
        <f>HYPERLINK(L75,"医療法人好輝会　梶本クリニック分院")</f>
        <v>医療法人好輝会　梶本クリニック分院</v>
      </c>
      <c r="D75" s="4">
        <v>1</v>
      </c>
      <c r="E75" s="4">
        <v>0</v>
      </c>
      <c r="F75" s="4">
        <v>0</v>
      </c>
      <c r="G75" s="4">
        <v>0</v>
      </c>
      <c r="H75" s="4">
        <v>1</v>
      </c>
      <c r="I75" s="4">
        <v>0</v>
      </c>
      <c r="J75" s="4">
        <v>0</v>
      </c>
      <c r="K75" s="4">
        <v>0</v>
      </c>
      <c r="L75" s="14" t="s">
        <v>87</v>
      </c>
    </row>
    <row r="76" spans="2:12" ht="20.100000000000001" customHeight="1" x14ac:dyDescent="0.4">
      <c r="B76" s="8" t="s">
        <v>26</v>
      </c>
      <c r="C76" s="15" t="str">
        <f>HYPERLINK(L76,"医療法人平治会　大田クリニック")</f>
        <v>医療法人平治会　大田クリニック</v>
      </c>
      <c r="D76" s="4">
        <v>19</v>
      </c>
      <c r="E76" s="4">
        <v>0</v>
      </c>
      <c r="F76" s="4">
        <v>19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14" t="s">
        <v>88</v>
      </c>
    </row>
    <row r="77" spans="2:12" ht="20.100000000000001" customHeight="1" x14ac:dyDescent="0.4">
      <c r="B77" s="8" t="s">
        <v>26</v>
      </c>
      <c r="C77" s="15" t="str">
        <f>HYPERLINK(L77,"今井医院")</f>
        <v>今井医院</v>
      </c>
      <c r="D77" s="4">
        <v>5</v>
      </c>
      <c r="E77" s="4">
        <v>0</v>
      </c>
      <c r="F77" s="4">
        <v>0</v>
      </c>
      <c r="G77" s="4">
        <v>0</v>
      </c>
      <c r="H77" s="4">
        <v>0</v>
      </c>
      <c r="I77" s="4">
        <v>5</v>
      </c>
      <c r="J77" s="4">
        <v>0</v>
      </c>
      <c r="K77" s="4">
        <v>0</v>
      </c>
      <c r="L77" s="14" t="s">
        <v>89</v>
      </c>
    </row>
    <row r="78" spans="2:12" ht="20.100000000000001" customHeight="1" x14ac:dyDescent="0.4">
      <c r="B78" s="18" t="s">
        <v>27</v>
      </c>
      <c r="C78" s="18"/>
      <c r="D78" s="10">
        <f>SUM(D57:D77)</f>
        <v>173</v>
      </c>
      <c r="E78" s="10">
        <f t="shared" ref="E78:K78" si="1">SUM(E57:E77)</f>
        <v>0</v>
      </c>
      <c r="F78" s="10">
        <f t="shared" si="1"/>
        <v>102</v>
      </c>
      <c r="G78" s="10">
        <f t="shared" si="1"/>
        <v>21</v>
      </c>
      <c r="H78" s="10">
        <f t="shared" si="1"/>
        <v>20</v>
      </c>
      <c r="I78" s="10">
        <f t="shared" si="1"/>
        <v>15</v>
      </c>
      <c r="J78" s="10">
        <f t="shared" si="1"/>
        <v>5</v>
      </c>
      <c r="K78" s="10">
        <f t="shared" si="1"/>
        <v>10</v>
      </c>
      <c r="L78" s="10"/>
    </row>
    <row r="79" spans="2:12" ht="20.100000000000001" customHeight="1" x14ac:dyDescent="0.4">
      <c r="B79" s="11"/>
    </row>
    <row r="80" spans="2:12" ht="20.100000000000001" customHeight="1" x14ac:dyDescent="0.4">
      <c r="B80" s="11"/>
    </row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</sheetData>
  <mergeCells count="2">
    <mergeCell ref="B53:C53"/>
    <mergeCell ref="B78:C78"/>
  </mergeCells>
  <phoneticPr fontId="2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2019-11-13T06:13:21Z</cp:lastPrinted>
  <dcterms:created xsi:type="dcterms:W3CDTF">2019-08-19T00:29:40Z</dcterms:created>
  <dcterms:modified xsi:type="dcterms:W3CDTF">2019-12-05T06:43:27Z</dcterms:modified>
</cp:coreProperties>
</file>