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04 個票データ格納（NTTデータ関西）\HP掲載用（圏域別一覧表）\"/>
    </mc:Choice>
  </mc:AlternateContent>
  <bookViews>
    <workbookView xWindow="0" yWindow="0" windowWidth="20490" windowHeight="7680"/>
  </bookViews>
  <sheets>
    <sheet name="中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6" i="1" l="1"/>
  <c r="C65" i="1"/>
  <c r="C64" i="1"/>
  <c r="C63" i="1"/>
  <c r="C62" i="1"/>
  <c r="C60" i="1"/>
  <c r="C61" i="1"/>
  <c r="C59" i="1"/>
  <c r="C58" i="1"/>
  <c r="C57" i="1"/>
  <c r="C56" i="1"/>
  <c r="C55" i="1"/>
  <c r="C54" i="1"/>
  <c r="C53" i="1"/>
  <c r="C52" i="1"/>
  <c r="C51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K47" i="1" l="1"/>
  <c r="J47" i="1"/>
  <c r="I47" i="1"/>
  <c r="H47" i="1"/>
  <c r="G47" i="1"/>
  <c r="F47" i="1"/>
  <c r="E47" i="1"/>
  <c r="D47" i="1"/>
  <c r="E68" i="1" l="1"/>
  <c r="F68" i="1"/>
  <c r="G68" i="1"/>
  <c r="H68" i="1"/>
  <c r="I68" i="1"/>
  <c r="J68" i="1"/>
  <c r="K68" i="1"/>
  <c r="D68" i="1"/>
</calcChain>
</file>

<file path=xl/sharedStrings.xml><?xml version="1.0" encoding="utf-8"?>
<sst xmlns="http://schemas.openxmlformats.org/spreadsheetml/2006/main" count="135" uniqueCount="79">
  <si>
    <t>※2018年７月１日時点の機能として、各医療機関が自主的に選択した機能の状況です。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</si>
  <si>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</si>
  <si>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</si>
  <si>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</si>
  <si>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</si>
  <si>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</si>
  <si>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</si>
  <si>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</si>
  <si>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</si>
  <si>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</si>
  <si>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</si>
  <si>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</si>
  <si>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</si>
  <si>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</si>
  <si>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</si>
  <si>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</si>
  <si>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</si>
  <si>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東大阪市</t>
    <rPh sb="0" eb="4">
      <t>ヒガシオオサカシ</t>
    </rPh>
    <phoneticPr fontId="2"/>
  </si>
  <si>
    <t>無回答等</t>
    <rPh sb="0" eb="3">
      <t>ムカイトウ</t>
    </rPh>
    <rPh sb="3" eb="4">
      <t>ナド</t>
    </rPh>
    <phoneticPr fontId="2"/>
  </si>
  <si>
    <t>八尾市</t>
    <rPh sb="0" eb="3">
      <t>ヤオシ</t>
    </rPh>
    <phoneticPr fontId="2"/>
  </si>
  <si>
    <t>東大阪市</t>
    <rPh sb="0" eb="4">
      <t>ヒガシオオサカシ</t>
    </rPh>
    <phoneticPr fontId="2"/>
  </si>
  <si>
    <t>診療所　計</t>
    <rPh sb="0" eb="3">
      <t>シンリョウジョ</t>
    </rPh>
    <rPh sb="4" eb="5">
      <t>ケイ</t>
    </rPh>
    <phoneticPr fontId="2"/>
  </si>
  <si>
    <t>2018年（平成30年）７月１日時点の許可病床数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キョカ</t>
    </rPh>
    <rPh sb="21" eb="24">
      <t>ビョウショウスウ</t>
    </rPh>
    <phoneticPr fontId="2"/>
  </si>
  <si>
    <t>東大阪市</t>
    <rPh sb="0" eb="4">
      <t>ヒガシオオサカシ</t>
    </rPh>
    <phoneticPr fontId="2"/>
  </si>
  <si>
    <t>リンク先アドレス（ＵＲＬ）</t>
    <rPh sb="3" eb="4">
      <t>サキ</t>
    </rPh>
    <phoneticPr fontId="2"/>
  </si>
  <si>
    <t>http://www.mfis.pref.osaka.jp/apqq/uploads/kikaku30/2704中河内/27_K2704_12730548_医療法人永光会新井病院.xlsx</t>
  </si>
  <si>
    <t>http://www.mfis.pref.osaka.jp/apqq/uploads/kikaku30/2704中河内/27_K2704_12730419_医療法人貴島会貴島病院本院.xlsx</t>
  </si>
  <si>
    <t>http://www.mfis.pref.osaka.jp/apqq/uploads/kikaku30/2704中河内/27_K2704_12730604_医療法人桜希会東朋八尾病院.xlsx</t>
  </si>
  <si>
    <t>http://www.mfis.pref.osaka.jp/apqq/uploads/kikaku30/2704中河内/27_K2704_12730069_八尾はぁとふる病院.xlsx</t>
  </si>
  <si>
    <t>http://www.mfis.pref.osaka.jp/apqq/uploads/kikaku30/2704中河内/27_K2704_12730107_医療法人貴医会貴島中央病院.xlsx</t>
  </si>
  <si>
    <t>http://www.mfis.pref.osaka.jp/apqq/uploads/kikaku30/2704中河内/27_K2704_12730428_医療法人厚生医学会厚生会第一病院.xlsx</t>
  </si>
  <si>
    <t>http://www.mfis.pref.osaka.jp/apqq/uploads/kikaku30/2704中河内/27_K2704_12730048_医療法人大和会辻野病院.xlsx</t>
  </si>
  <si>
    <t>http://www.mfis.pref.osaka.jp/apqq/uploads/kikaku30/2704中河内/27_K2704_12730058_医療法人徳洲会八尾徳洲会総合病院.xlsx</t>
  </si>
  <si>
    <t>http://www.mfis.pref.osaka.jp/apqq/uploads/kikaku30/2704中河内/27_K2704_12730382_医真会八尾リハビリテーション病院.xlsx</t>
  </si>
  <si>
    <t>http://www.mfis.pref.osaka.jp/apqq/uploads/kikaku30/2704中河内/27_K2704_12730641_医真会八尾総合病院.xlsx</t>
  </si>
  <si>
    <t>http://www.mfis.pref.osaka.jp/apqq/uploads/kikaku30/2704中河内/27_K2704_12730096_八尾市立病院.xlsx</t>
  </si>
  <si>
    <t>http://www.mfis.pref.osaka.jp/apqq/uploads/kikaku30/2704中河内/27_K2704_12730124_医療法人たむな会全南病院.xlsx</t>
  </si>
  <si>
    <t>http://www.mfis.pref.osaka.jp/apqq/uploads/kikaku30/2704中河内/27_K2704_12730634_市立柏原病院.xlsx</t>
  </si>
  <si>
    <t>http://www.mfis.pref.osaka.jp/apqq/uploads/kikaku30/2704中河内/27_K2704_12730177_医療生協かわち野生活協同組合東大阪生協病院.xlsx</t>
  </si>
  <si>
    <t>http://www.mfis.pref.osaka.jp/apqq/uploads/kikaku30/2704中河内/27_K2704_12730493_医療法人恵生会恵生会病院.xlsx</t>
  </si>
  <si>
    <t>http://www.mfis.pref.osaka.jp/apqq/uploads/kikaku30/2704中河内/27_K2704_12730483_医療法人仁風会牧野病院.xlsx</t>
  </si>
  <si>
    <t>http://www.mfis.pref.osaka.jp/apqq/uploads/kikaku30/2704中河内/27_K2704_12730706_医療法人渡辺会渡辺病院.xlsx</t>
  </si>
  <si>
    <t>http://www.mfis.pref.osaka.jp/apqq/uploads/kikaku30/2704中河内/27_K2704_12730195_医療法人宝持会池田病院.xlsx</t>
  </si>
  <si>
    <t>http://www.mfis.pref.osaka.jp/apqq/uploads/kikaku30/2704中河内/27_K2704_12730477_医療法人枚岡病院.xlsx</t>
  </si>
  <si>
    <t>http://www.mfis.pref.osaka.jp/apqq/uploads/kikaku30/2704中河内/27_K2704_12730461_医療法人河内友紘会河内総合病院.xlsx</t>
  </si>
  <si>
    <t>http://www.mfis.pref.osaka.jp/apqq/uploads/kikaku30/2704中河内/27_K2704_12730380_医療法人康生会弥刀中央病院.xlsx</t>
  </si>
  <si>
    <t>http://www.mfis.pref.osaka.jp/apqq/uploads/kikaku30/2704中河内/27_K2704_12730690_医療法人社団丸山会八戸の里病院.xlsx</t>
  </si>
  <si>
    <t>http://www.mfis.pref.osaka.jp/apqq/uploads/kikaku30/2704中河内/27_K2704_12730157_医療法人寿山会喜馬病院.xlsx</t>
  </si>
  <si>
    <t>http://www.mfis.pref.osaka.jp/apqq/uploads/kikaku30/2704中河内/27_K2704_12730699_医療法人清和会ながはら病院.xlsx</t>
  </si>
  <si>
    <t>http://www.mfis.pref.osaka.jp/apqq/uploads/kikaku30/2704中河内/27_K2704_12730569_医療法人竹村医学研究会(財団)小阪産病院.xlsx</t>
  </si>
  <si>
    <t>http://www.mfis.pref.osaka.jp/apqq/uploads/kikaku30/2704中河内/27_K2704_12730038_医療法人藤井会藤井会リハビリテーション病院.xlsx</t>
  </si>
  <si>
    <t>http://www.mfis.pref.osaka.jp/apqq/uploads/kikaku30/2704中河内/27_K2704_12730187_医療法人藤井会石切生喜病院.xlsx</t>
  </si>
  <si>
    <t>http://www.mfis.pref.osaka.jp/apqq/uploads/kikaku30/2704中河内/27_K2704_12730528_医療法人徳洲会東大阪徳洲会病院.xlsx</t>
  </si>
  <si>
    <t>http://www.mfis.pref.osaka.jp/apqq/uploads/kikaku30/2704中河内/27_K2704_12730196_医療法人孟仁会東大阪山路病院.xlsx</t>
  </si>
  <si>
    <t>http://www.mfis.pref.osaka.jp/apqq/uploads/kikaku30/2704中河内/27_K2704_12730694_社会医療法人若弘会若草第一病院.xlsx</t>
  </si>
  <si>
    <t>http://www.mfis.pref.osaka.jp/apqq/uploads/kikaku30/2704中河内/27_K2704_12730369_大阪府立中河内救命救急センター.xlsx</t>
  </si>
  <si>
    <t>http://www.mfis.pref.osaka.jp/apqq/uploads/kikaku30/2704中河内/27_K2704_12730088_市立東大阪医療センター.xlsx</t>
  </si>
  <si>
    <t>http://www.mfis.pref.osaka.jp/apqq/uploads/kikaku30/2704中河内/27_K2704_22730272_医療法人正木産婦人科.xlsx</t>
  </si>
  <si>
    <t>http://www.mfis.pref.osaka.jp/apqq/uploads/kikaku30/2704中河内/27_K2704_22730194_なかじまレディースクリニック.xlsx</t>
  </si>
  <si>
    <t>http://www.mfis.pref.osaka.jp/apqq/uploads/kikaku30/2704中河内/27_K2704_22730709_医療法人博山会山口産婦人科.xlsx</t>
  </si>
  <si>
    <t>http://www.mfis.pref.osaka.jp/apqq/uploads/kikaku30/2704中河内/27_K2704_22730485_医療法人愛育会梶本クリニック.xlsx</t>
  </si>
  <si>
    <t>http://www.mfis.pref.osaka.jp/apqq/uploads/kikaku30/2704中河内/27_K2704_22730692_医療法人永光会新井クリニック.xlsx</t>
  </si>
  <si>
    <t>http://www.mfis.pref.osaka.jp/apqq/uploads/kikaku30/2704中河内/27_K2704_22730320_医療法人阪本医院.xlsx</t>
  </si>
  <si>
    <t>http://www.mfis.pref.osaka.jp/apqq/uploads/kikaku30/2704中河内/27_K2704_22730566_医療法人豊田外科内科診療所.xlsx</t>
  </si>
  <si>
    <t>http://www.mfis.pref.osaka.jp/apqq/uploads/kikaku30/2704中河内/27_K2704_22730222_中島産科婦人科.xlsx</t>
  </si>
  <si>
    <t>http://www.mfis.pref.osaka.jp/apqq/uploads/kikaku30/2704中河内/27_K2704_22730079_萩原クリニック.xlsx</t>
  </si>
  <si>
    <t>http://www.mfis.pref.osaka.jp/apqq/uploads/kikaku30/2704中河内/27_K2704_22730618_医療法人ゆいクリニック.xlsx</t>
  </si>
  <si>
    <t>http://www.mfis.pref.osaka.jp/apqq/uploads/kikaku30/2704中河内/27_K2704_22730310_医療法人妻鹿整形外科.xlsx</t>
  </si>
  <si>
    <t>http://www.mfis.pref.osaka.jp/apqq/uploads/kikaku30/2704中河内/27_K2704_22730339_医療法人坪倉産婦人科.xlsx</t>
  </si>
  <si>
    <t>http://www.mfis.pref.osaka.jp/apqq/uploads/kikaku30/2704中河内/27_K2704_22730507_医療法人黒田クリニック.xlsx</t>
  </si>
  <si>
    <t>http://www.mfis.pref.osaka.jp/apqq/uploads/kikaku30/2704中河内/27_K2704_22730501_医療法人深緑会田邊整形外科医院.xlsx</t>
  </si>
  <si>
    <t>http://www.mfis.pref.osaka.jp/apqq/uploads/kikaku30/2704中河内/27_K2704_22730252_医療法人清祥会大間知クリニック.xlsx</t>
  </si>
  <si>
    <t>http://www.mfis.pref.osaka.jp/apqq/uploads/kikaku30/2704中河内/27_K2704_22730325_医療法人愛壽会松下リハビリクリニック.xlsx</t>
  </si>
  <si>
    <t>http://www.mfis.pref.osaka.jp/apqq/uploads/kikaku30/2704中河内/27_K2704_22730150_東大阪市立障害児者支援センター内診療所.xlsx</t>
  </si>
  <si>
    <t>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</si>
  <si>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 なお、医療機関名は2019年（平成31年）３月31日時点の名称のため、報告時と異なる場合があります。</t>
    <rPh sb="6" eb="8">
      <t>イリョウ</t>
    </rPh>
    <rPh sb="8" eb="10">
      <t>キカン</t>
    </rPh>
    <rPh sb="10" eb="11">
      <t>メイ</t>
    </rPh>
    <rPh sb="16" eb="17">
      <t>ネン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ジテン</t>
    </rPh>
    <rPh sb="32" eb="34">
      <t>メイショウ</t>
    </rPh>
    <rPh sb="38" eb="40">
      <t>ホウコク</t>
    </rPh>
    <rPh sb="40" eb="41">
      <t>ジ</t>
    </rPh>
    <rPh sb="42" eb="43">
      <t>コト</t>
    </rPh>
    <rPh sb="45" eb="47">
      <t>バアイ</t>
    </rPh>
    <phoneticPr fontId="2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</si>
  <si>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</si>
  <si>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9" eb="81">
      <t>エツラン</t>
    </rPh>
    <rPh sb="81" eb="83">
      <t>カノウ</t>
    </rPh>
    <phoneticPr fontId="2"/>
  </si>
  <si>
    <t>http://www.mfis.pref.osaka.jp/apqq/uploads/kikaku30/2704中河内/27_K2704_12730519_医療法人長生会布施病院.xlsx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</si>
</sst>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1"/>
  <sheetViews>
    <sheetView showGridLines="0"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8" width="11.125" style="1" customWidth="1"/>
    <col min="9" max="10" width="11.125" style="1" bestFit="1" customWidth="1"/>
    <col min="11" max="11" width="11.125" style="1" customWidth="1"/>
    <col min="12" max="12" width="65.625" style="1" customWidth="1"/>
    <col min="13" max="16384" width="9" style="1"/>
  </cols>
  <sheetData>
    <row r="2" spans="2:12" ht="14.25" x14ac:dyDescent="0.4">
      <c r="B2" s="2" t="s">
        <v>14</v>
      </c>
    </row>
    <row r="4" spans="2:12" x14ac:dyDescent="0.4">
      <c r="B4" s="1" t="s">
        <v>22</v>
      </c>
    </row>
    <row r="6" spans="2:12" x14ac:dyDescent="0.4">
      <c r="B6" s="1" t="s">
        <v>0</v>
      </c>
    </row>
    <row r="7" spans="2:12" x14ac:dyDescent="0.4">
      <c r="B7" s="1" t="s">
        <v>74</v>
      </c>
    </row>
    <row r="8" spans="2:12" x14ac:dyDescent="0.4">
      <c r="B8" s="1" t="s">
        <v>75</v>
      </c>
    </row>
    <row r="9" spans="2:12" x14ac:dyDescent="0.4">
      <c r="B9" s="1" t="s">
        <v>76</v>
      </c>
    </row>
    <row r="10" spans="2:12" x14ac:dyDescent="0.4">
      <c r="B10" s="1" t="s">
        <v>77</v>
      </c>
    </row>
    <row r="12" spans="2:12" x14ac:dyDescent="0.4">
      <c r="B12" s="1" t="s">
        <v>1</v>
      </c>
      <c r="K12" s="3" t="s">
        <v>11</v>
      </c>
    </row>
    <row r="13" spans="2:12" ht="27" x14ac:dyDescent="0.4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6" t="s">
        <v>9</v>
      </c>
      <c r="J13" s="6" t="s">
        <v>10</v>
      </c>
      <c r="K13" s="6" t="s">
        <v>18</v>
      </c>
      <c r="L13" s="6" t="s">
        <v>24</v>
      </c>
    </row>
    <row r="14" spans="2:12" ht="20.100000000000001" customHeight="1" x14ac:dyDescent="0.4">
      <c r="B14" s="8" t="s">
        <v>15</v>
      </c>
      <c r="C14" s="12" t="str">
        <f>HYPERLINK(L14,"医療法人永光会　新井病院")</f>
        <v>医療法人永光会　新井病院</v>
      </c>
      <c r="D14" s="7">
        <v>60</v>
      </c>
      <c r="E14" s="7">
        <v>0</v>
      </c>
      <c r="F14" s="7">
        <v>0</v>
      </c>
      <c r="G14" s="7">
        <v>0</v>
      </c>
      <c r="H14" s="7">
        <v>60</v>
      </c>
      <c r="I14" s="7">
        <v>0</v>
      </c>
      <c r="J14" s="7">
        <v>0</v>
      </c>
      <c r="K14" s="7">
        <v>0</v>
      </c>
      <c r="L14" s="11" t="s">
        <v>25</v>
      </c>
    </row>
    <row r="15" spans="2:12" ht="20.100000000000001" customHeight="1" x14ac:dyDescent="0.4">
      <c r="B15" s="8" t="s">
        <v>15</v>
      </c>
      <c r="C15" s="12" t="str">
        <f>HYPERLINK(L15,"医療法人貴島会　貴島病院本院")</f>
        <v>医療法人貴島会　貴島病院本院</v>
      </c>
      <c r="D15" s="7">
        <v>213</v>
      </c>
      <c r="E15" s="7">
        <v>0</v>
      </c>
      <c r="F15" s="7">
        <v>60</v>
      </c>
      <c r="G15" s="7">
        <v>0</v>
      </c>
      <c r="H15" s="7">
        <v>153</v>
      </c>
      <c r="I15" s="7">
        <v>0</v>
      </c>
      <c r="J15" s="7">
        <v>0</v>
      </c>
      <c r="K15" s="7">
        <v>0</v>
      </c>
      <c r="L15" s="11" t="s">
        <v>26</v>
      </c>
    </row>
    <row r="16" spans="2:12" ht="20.100000000000001" customHeight="1" x14ac:dyDescent="0.4">
      <c r="B16" s="8" t="s">
        <v>15</v>
      </c>
      <c r="C16" s="12" t="str">
        <f>HYPERLINK(L16,"医療法人桜希会　東朋八尾病院")</f>
        <v>医療法人桜希会　東朋八尾病院</v>
      </c>
      <c r="D16" s="7">
        <v>94</v>
      </c>
      <c r="E16" s="7">
        <v>0</v>
      </c>
      <c r="F16" s="7">
        <v>32</v>
      </c>
      <c r="G16" s="7">
        <v>0</v>
      </c>
      <c r="H16" s="7">
        <v>62</v>
      </c>
      <c r="I16" s="7">
        <v>0</v>
      </c>
      <c r="J16" s="7">
        <v>0</v>
      </c>
      <c r="K16" s="7">
        <v>0</v>
      </c>
      <c r="L16" s="11" t="s">
        <v>27</v>
      </c>
    </row>
    <row r="17" spans="2:12" ht="20.100000000000001" customHeight="1" x14ac:dyDescent="0.4">
      <c r="B17" s="8" t="s">
        <v>15</v>
      </c>
      <c r="C17" s="12" t="str">
        <f>HYPERLINK(L17,"医療法人はぁとふる　八尾はぁとふる病院")</f>
        <v>医療法人はぁとふる　八尾はぁとふる病院</v>
      </c>
      <c r="D17" s="7">
        <v>119</v>
      </c>
      <c r="E17" s="7">
        <v>0</v>
      </c>
      <c r="F17" s="7">
        <v>0</v>
      </c>
      <c r="G17" s="7">
        <v>119</v>
      </c>
      <c r="H17" s="7">
        <v>0</v>
      </c>
      <c r="I17" s="7">
        <v>0</v>
      </c>
      <c r="J17" s="7">
        <v>0</v>
      </c>
      <c r="K17" s="7">
        <v>0</v>
      </c>
      <c r="L17" s="11" t="s">
        <v>28</v>
      </c>
    </row>
    <row r="18" spans="2:12" ht="20.100000000000001" customHeight="1" x14ac:dyDescent="0.4">
      <c r="B18" s="8" t="s">
        <v>15</v>
      </c>
      <c r="C18" s="12" t="str">
        <f>HYPERLINK(L18,"医療法人貴医会　貴島中央病院")</f>
        <v>医療法人貴医会　貴島中央病院</v>
      </c>
      <c r="D18" s="7">
        <v>126</v>
      </c>
      <c r="E18" s="7">
        <v>0</v>
      </c>
      <c r="F18" s="7">
        <v>126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1" t="s">
        <v>29</v>
      </c>
    </row>
    <row r="19" spans="2:12" ht="20.100000000000001" customHeight="1" x14ac:dyDescent="0.4">
      <c r="B19" s="8" t="s">
        <v>15</v>
      </c>
      <c r="C19" s="12" t="str">
        <f>HYPERLINK(L19,"医療法人厚生医学会　厚生会第一病院")</f>
        <v>医療法人厚生医学会　厚生会第一病院</v>
      </c>
      <c r="D19" s="7">
        <v>151</v>
      </c>
      <c r="E19" s="7">
        <v>0</v>
      </c>
      <c r="F19" s="7">
        <v>151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1" t="s">
        <v>30</v>
      </c>
    </row>
    <row r="20" spans="2:12" ht="20.100000000000001" customHeight="1" x14ac:dyDescent="0.4">
      <c r="B20" s="8" t="s">
        <v>15</v>
      </c>
      <c r="C20" s="12" t="str">
        <f>HYPERLINK(L20,"医療法人大和会　辻野病院")</f>
        <v>医療法人大和会　辻野病院</v>
      </c>
      <c r="D20" s="7">
        <v>30</v>
      </c>
      <c r="E20" s="7">
        <v>0</v>
      </c>
      <c r="F20" s="7">
        <v>10</v>
      </c>
      <c r="G20" s="7">
        <v>0</v>
      </c>
      <c r="H20" s="7">
        <v>20</v>
      </c>
      <c r="I20" s="7">
        <v>0</v>
      </c>
      <c r="J20" s="7">
        <v>0</v>
      </c>
      <c r="K20" s="7">
        <v>0</v>
      </c>
      <c r="L20" s="11" t="s">
        <v>31</v>
      </c>
    </row>
    <row r="21" spans="2:12" ht="20.100000000000001" customHeight="1" x14ac:dyDescent="0.4">
      <c r="B21" s="8" t="s">
        <v>15</v>
      </c>
      <c r="C21" s="12" t="str">
        <f>HYPERLINK(L21,"医療法人徳洲会　八尾徳洲会総合病院")</f>
        <v>医療法人徳洲会　八尾徳洲会総合病院</v>
      </c>
      <c r="D21" s="7">
        <v>415</v>
      </c>
      <c r="E21" s="7">
        <v>204</v>
      </c>
      <c r="F21" s="7">
        <v>211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11" t="s">
        <v>32</v>
      </c>
    </row>
    <row r="22" spans="2:12" ht="20.100000000000001" customHeight="1" x14ac:dyDescent="0.4">
      <c r="B22" s="8" t="s">
        <v>15</v>
      </c>
      <c r="C22" s="12" t="str">
        <f>HYPERLINK(L22,"社会医療法人医真会　医真会八尾リハビリテーション病院")</f>
        <v>社会医療法人医真会　医真会八尾リハビリテーション病院</v>
      </c>
      <c r="D22" s="7">
        <v>60</v>
      </c>
      <c r="E22" s="7">
        <v>0</v>
      </c>
      <c r="F22" s="7">
        <v>0</v>
      </c>
      <c r="G22" s="7">
        <v>60</v>
      </c>
      <c r="H22" s="7">
        <v>0</v>
      </c>
      <c r="I22" s="7">
        <v>0</v>
      </c>
      <c r="J22" s="7">
        <v>0</v>
      </c>
      <c r="K22" s="7">
        <v>0</v>
      </c>
      <c r="L22" s="11" t="s">
        <v>33</v>
      </c>
    </row>
    <row r="23" spans="2:12" ht="20.100000000000001" customHeight="1" x14ac:dyDescent="0.4">
      <c r="B23" s="8" t="s">
        <v>15</v>
      </c>
      <c r="C23" s="12" t="str">
        <f>HYPERLINK(L23,"社会医療法人医真会　医真会八尾総合病院")</f>
        <v>社会医療法人医真会　医真会八尾総合病院</v>
      </c>
      <c r="D23" s="7">
        <v>301</v>
      </c>
      <c r="E23" s="7">
        <v>11</v>
      </c>
      <c r="F23" s="7">
        <v>193</v>
      </c>
      <c r="G23" s="7">
        <v>40</v>
      </c>
      <c r="H23" s="7">
        <v>0</v>
      </c>
      <c r="I23" s="7">
        <v>0</v>
      </c>
      <c r="J23" s="7">
        <v>57</v>
      </c>
      <c r="K23" s="7">
        <v>0</v>
      </c>
      <c r="L23" s="11" t="s">
        <v>34</v>
      </c>
    </row>
    <row r="24" spans="2:12" ht="20.100000000000001" customHeight="1" x14ac:dyDescent="0.4">
      <c r="B24" s="8" t="s">
        <v>15</v>
      </c>
      <c r="C24" s="12" t="str">
        <f>HYPERLINK(L24,"八尾市立病院")</f>
        <v>八尾市立病院</v>
      </c>
      <c r="D24" s="7">
        <v>380</v>
      </c>
      <c r="E24" s="7">
        <v>160</v>
      </c>
      <c r="F24" s="7">
        <v>220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1" t="s">
        <v>35</v>
      </c>
    </row>
    <row r="25" spans="2:12" ht="20.100000000000001" customHeight="1" x14ac:dyDescent="0.4">
      <c r="B25" s="8" t="s">
        <v>16</v>
      </c>
      <c r="C25" s="12" t="str">
        <f>HYPERLINK(L25,"医療法人たむな会　全南病院")</f>
        <v>医療法人たむな会　全南病院</v>
      </c>
      <c r="D25" s="7">
        <v>60</v>
      </c>
      <c r="E25" s="7">
        <v>0</v>
      </c>
      <c r="F25" s="7">
        <v>60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1" t="s">
        <v>36</v>
      </c>
    </row>
    <row r="26" spans="2:12" ht="20.100000000000001" customHeight="1" x14ac:dyDescent="0.4">
      <c r="B26" s="8" t="s">
        <v>16</v>
      </c>
      <c r="C26" s="12" t="str">
        <f>HYPERLINK(L26,"市立柏原病院")</f>
        <v>市立柏原病院</v>
      </c>
      <c r="D26" s="7">
        <v>220</v>
      </c>
      <c r="E26" s="7">
        <v>4</v>
      </c>
      <c r="F26" s="7">
        <v>199</v>
      </c>
      <c r="G26" s="7">
        <v>17</v>
      </c>
      <c r="H26" s="7">
        <v>0</v>
      </c>
      <c r="I26" s="7">
        <v>0</v>
      </c>
      <c r="J26" s="7">
        <v>0</v>
      </c>
      <c r="K26" s="7">
        <v>0</v>
      </c>
      <c r="L26" s="11" t="s">
        <v>37</v>
      </c>
    </row>
    <row r="27" spans="2:12" ht="20.100000000000001" customHeight="1" x14ac:dyDescent="0.4">
      <c r="B27" s="8" t="s">
        <v>17</v>
      </c>
      <c r="C27" s="12" t="str">
        <f>HYPERLINK(L27,"医療生協かわち野生活協同組合　東大阪生協病院")</f>
        <v>医療生協かわち野生活協同組合　東大阪生協病院</v>
      </c>
      <c r="D27" s="7">
        <v>99</v>
      </c>
      <c r="E27" s="7">
        <v>0</v>
      </c>
      <c r="F27" s="7">
        <v>51</v>
      </c>
      <c r="G27" s="7">
        <v>48</v>
      </c>
      <c r="H27" s="7">
        <v>0</v>
      </c>
      <c r="I27" s="7">
        <v>0</v>
      </c>
      <c r="J27" s="7">
        <v>0</v>
      </c>
      <c r="K27" s="7">
        <v>0</v>
      </c>
      <c r="L27" s="11" t="s">
        <v>38</v>
      </c>
    </row>
    <row r="28" spans="2:12" ht="20.100000000000001" customHeight="1" x14ac:dyDescent="0.4">
      <c r="B28" s="8" t="s">
        <v>17</v>
      </c>
      <c r="C28" s="12" t="str">
        <f>HYPERLINK(L28,"医療法人恵生会　恵生会病院")</f>
        <v>医療法人恵生会　恵生会病院</v>
      </c>
      <c r="D28" s="7">
        <v>184</v>
      </c>
      <c r="E28" s="7">
        <v>0</v>
      </c>
      <c r="F28" s="7">
        <v>96</v>
      </c>
      <c r="G28" s="7">
        <v>0</v>
      </c>
      <c r="H28" s="7">
        <v>88</v>
      </c>
      <c r="I28" s="7">
        <v>0</v>
      </c>
      <c r="J28" s="7">
        <v>0</v>
      </c>
      <c r="K28" s="7">
        <v>0</v>
      </c>
      <c r="L28" s="11" t="s">
        <v>39</v>
      </c>
    </row>
    <row r="29" spans="2:12" ht="20.100000000000001" customHeight="1" x14ac:dyDescent="0.4">
      <c r="B29" s="8" t="s">
        <v>17</v>
      </c>
      <c r="C29" s="12" t="str">
        <f>HYPERLINK(L29,"医療法人仁風会　牧野病院")</f>
        <v>医療法人仁風会　牧野病院</v>
      </c>
      <c r="D29" s="7">
        <v>180</v>
      </c>
      <c r="E29" s="7">
        <v>0</v>
      </c>
      <c r="F29" s="7">
        <v>0</v>
      </c>
      <c r="G29" s="7">
        <v>60</v>
      </c>
      <c r="H29" s="7">
        <v>120</v>
      </c>
      <c r="I29" s="7">
        <v>0</v>
      </c>
      <c r="J29" s="7">
        <v>0</v>
      </c>
      <c r="K29" s="7">
        <v>0</v>
      </c>
      <c r="L29" s="11" t="s">
        <v>40</v>
      </c>
    </row>
    <row r="30" spans="2:12" ht="20.100000000000001" customHeight="1" x14ac:dyDescent="0.4">
      <c r="B30" s="8" t="s">
        <v>17</v>
      </c>
      <c r="C30" s="12" t="str">
        <f>HYPERLINK(L30,"医療法人渡辺会　渡辺病院")</f>
        <v>医療法人渡辺会　渡辺病院</v>
      </c>
      <c r="D30" s="7">
        <v>75</v>
      </c>
      <c r="E30" s="7">
        <v>0</v>
      </c>
      <c r="F30" s="7">
        <v>0</v>
      </c>
      <c r="G30" s="7">
        <v>0</v>
      </c>
      <c r="H30" s="7">
        <v>75</v>
      </c>
      <c r="I30" s="7">
        <v>0</v>
      </c>
      <c r="J30" s="7">
        <v>0</v>
      </c>
      <c r="K30" s="7">
        <v>0</v>
      </c>
      <c r="L30" s="11" t="s">
        <v>41</v>
      </c>
    </row>
    <row r="31" spans="2:12" ht="20.100000000000001" customHeight="1" x14ac:dyDescent="0.4">
      <c r="B31" s="8" t="s">
        <v>17</v>
      </c>
      <c r="C31" s="12" t="str">
        <f>HYPERLINK(L31,"医療法人宝持会　池田病院")</f>
        <v>医療法人宝持会　池田病院</v>
      </c>
      <c r="D31" s="7">
        <v>199</v>
      </c>
      <c r="E31" s="7">
        <v>0</v>
      </c>
      <c r="F31" s="7">
        <v>99</v>
      </c>
      <c r="G31" s="7">
        <v>80</v>
      </c>
      <c r="H31" s="7">
        <v>20</v>
      </c>
      <c r="I31" s="7">
        <v>0</v>
      </c>
      <c r="J31" s="7">
        <v>0</v>
      </c>
      <c r="K31" s="7">
        <v>0</v>
      </c>
      <c r="L31" s="11" t="s">
        <v>42</v>
      </c>
    </row>
    <row r="32" spans="2:12" ht="20.100000000000001" customHeight="1" x14ac:dyDescent="0.4">
      <c r="B32" s="8" t="s">
        <v>17</v>
      </c>
      <c r="C32" s="12" t="str">
        <f>HYPERLINK(L32,"医療法人枚岡病院")</f>
        <v>医療法人枚岡病院</v>
      </c>
      <c r="D32" s="7">
        <v>199</v>
      </c>
      <c r="E32" s="7">
        <v>0</v>
      </c>
      <c r="F32" s="7">
        <v>0</v>
      </c>
      <c r="G32" s="7">
        <v>0</v>
      </c>
      <c r="H32" s="7">
        <v>199</v>
      </c>
      <c r="I32" s="7">
        <v>0</v>
      </c>
      <c r="J32" s="7">
        <v>0</v>
      </c>
      <c r="K32" s="7">
        <v>0</v>
      </c>
      <c r="L32" s="11" t="s">
        <v>43</v>
      </c>
    </row>
    <row r="33" spans="2:12" ht="20.100000000000001" customHeight="1" x14ac:dyDescent="0.4">
      <c r="B33" s="8" t="s">
        <v>17</v>
      </c>
      <c r="C33" s="12" t="str">
        <f>HYPERLINK(L33,"医療法人河内友紘会　河内総合病院")</f>
        <v>医療法人河内友紘会　河内総合病院</v>
      </c>
      <c r="D33" s="7">
        <v>350</v>
      </c>
      <c r="E33" s="7">
        <v>11</v>
      </c>
      <c r="F33" s="7">
        <v>294</v>
      </c>
      <c r="G33" s="7">
        <v>0</v>
      </c>
      <c r="H33" s="7">
        <v>45</v>
      </c>
      <c r="I33" s="7">
        <v>0</v>
      </c>
      <c r="J33" s="7">
        <v>0</v>
      </c>
      <c r="K33" s="7">
        <v>0</v>
      </c>
      <c r="L33" s="11" t="s">
        <v>44</v>
      </c>
    </row>
    <row r="34" spans="2:12" ht="20.100000000000001" customHeight="1" x14ac:dyDescent="0.4">
      <c r="B34" s="8" t="s">
        <v>17</v>
      </c>
      <c r="C34" s="12" t="str">
        <f>HYPERLINK(L34,"医療法人康生会　弥刀中央病院")</f>
        <v>医療法人康生会　弥刀中央病院</v>
      </c>
      <c r="D34" s="7">
        <v>107</v>
      </c>
      <c r="E34" s="7">
        <v>0</v>
      </c>
      <c r="F34" s="7">
        <v>0</v>
      </c>
      <c r="G34" s="7">
        <v>0</v>
      </c>
      <c r="H34" s="7">
        <v>107</v>
      </c>
      <c r="I34" s="7">
        <v>0</v>
      </c>
      <c r="J34" s="7">
        <v>0</v>
      </c>
      <c r="K34" s="7">
        <v>0</v>
      </c>
      <c r="L34" s="11" t="s">
        <v>45</v>
      </c>
    </row>
    <row r="35" spans="2:12" ht="20.100000000000001" customHeight="1" x14ac:dyDescent="0.4">
      <c r="B35" s="8" t="s">
        <v>17</v>
      </c>
      <c r="C35" s="12" t="str">
        <f>HYPERLINK(L35,"医療法人社団丸山会　八戸の里病院")</f>
        <v>医療法人社団丸山会　八戸の里病院</v>
      </c>
      <c r="D35" s="7">
        <v>95</v>
      </c>
      <c r="E35" s="7">
        <v>0</v>
      </c>
      <c r="F35" s="7">
        <v>95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1" t="s">
        <v>46</v>
      </c>
    </row>
    <row r="36" spans="2:12" ht="20.100000000000001" customHeight="1" x14ac:dyDescent="0.4">
      <c r="B36" s="8" t="s">
        <v>17</v>
      </c>
      <c r="C36" s="12" t="str">
        <f>HYPERLINK(L36,"医療法人寿山会　喜馬病院")</f>
        <v>医療法人寿山会　喜馬病院</v>
      </c>
      <c r="D36" s="7">
        <v>123</v>
      </c>
      <c r="E36" s="7">
        <v>0</v>
      </c>
      <c r="F36" s="7">
        <v>43</v>
      </c>
      <c r="G36" s="7">
        <v>80</v>
      </c>
      <c r="H36" s="7">
        <v>0</v>
      </c>
      <c r="I36" s="7">
        <v>0</v>
      </c>
      <c r="J36" s="7">
        <v>0</v>
      </c>
      <c r="K36" s="7">
        <v>0</v>
      </c>
      <c r="L36" s="11" t="s">
        <v>47</v>
      </c>
    </row>
    <row r="37" spans="2:12" ht="20.100000000000001" customHeight="1" x14ac:dyDescent="0.4">
      <c r="B37" s="8" t="s">
        <v>17</v>
      </c>
      <c r="C37" s="12" t="str">
        <f>HYPERLINK(L37,"医療法人清和会　ながはら病院")</f>
        <v>医療法人清和会　ながはら病院</v>
      </c>
      <c r="D37" s="7">
        <v>144</v>
      </c>
      <c r="E37" s="7">
        <v>0</v>
      </c>
      <c r="F37" s="7">
        <v>48</v>
      </c>
      <c r="G37" s="7">
        <v>0</v>
      </c>
      <c r="H37" s="7">
        <v>96</v>
      </c>
      <c r="I37" s="7">
        <v>0</v>
      </c>
      <c r="J37" s="7">
        <v>0</v>
      </c>
      <c r="K37" s="7">
        <v>0</v>
      </c>
      <c r="L37" s="11" t="s">
        <v>48</v>
      </c>
    </row>
    <row r="38" spans="2:12" ht="20.100000000000001" customHeight="1" x14ac:dyDescent="0.4">
      <c r="B38" s="8" t="s">
        <v>17</v>
      </c>
      <c r="C38" s="12" t="str">
        <f>HYPERLINK(L38,"医療法人竹村医学研究会（財団）小阪産病院")</f>
        <v>医療法人竹村医学研究会（財団）小阪産病院</v>
      </c>
      <c r="D38" s="7">
        <v>61</v>
      </c>
      <c r="E38" s="7">
        <v>0</v>
      </c>
      <c r="F38" s="7">
        <v>61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11" t="s">
        <v>49</v>
      </c>
    </row>
    <row r="39" spans="2:12" ht="20.100000000000001" customHeight="1" x14ac:dyDescent="0.4">
      <c r="B39" s="8" t="s">
        <v>17</v>
      </c>
      <c r="C39" s="12" t="str">
        <f>HYPERLINK(L39,"医療法人藤井会　藤井会リハビリテーション病院")</f>
        <v>医療法人藤井会　藤井会リハビリテーション病院</v>
      </c>
      <c r="D39" s="7">
        <v>108</v>
      </c>
      <c r="E39" s="7">
        <v>0</v>
      </c>
      <c r="F39" s="7">
        <v>0</v>
      </c>
      <c r="G39" s="7">
        <v>108</v>
      </c>
      <c r="H39" s="7">
        <v>0</v>
      </c>
      <c r="I39" s="7">
        <v>0</v>
      </c>
      <c r="J39" s="7">
        <v>0</v>
      </c>
      <c r="K39" s="7">
        <v>0</v>
      </c>
      <c r="L39" s="11" t="s">
        <v>50</v>
      </c>
    </row>
    <row r="40" spans="2:12" ht="20.100000000000001" customHeight="1" x14ac:dyDescent="0.4">
      <c r="B40" s="8" t="s">
        <v>17</v>
      </c>
      <c r="C40" s="12" t="str">
        <f>HYPERLINK(L40,"医療法人藤井会　石切生喜病院")</f>
        <v>医療法人藤井会　石切生喜病院</v>
      </c>
      <c r="D40" s="7">
        <v>331</v>
      </c>
      <c r="E40" s="7">
        <v>10</v>
      </c>
      <c r="F40" s="7">
        <v>321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11" t="s">
        <v>51</v>
      </c>
    </row>
    <row r="41" spans="2:12" ht="20.100000000000001" customHeight="1" x14ac:dyDescent="0.4">
      <c r="B41" s="8" t="s">
        <v>17</v>
      </c>
      <c r="C41" s="12" t="str">
        <f>HYPERLINK(L41,"医療法人徳洲会　東大阪徳洲会病院")</f>
        <v>医療法人徳洲会　東大阪徳洲会病院</v>
      </c>
      <c r="D41" s="7">
        <v>100</v>
      </c>
      <c r="E41" s="7">
        <v>0</v>
      </c>
      <c r="F41" s="7">
        <v>0</v>
      </c>
      <c r="G41" s="7">
        <v>50</v>
      </c>
      <c r="H41" s="7">
        <v>50</v>
      </c>
      <c r="I41" s="7">
        <v>0</v>
      </c>
      <c r="J41" s="7">
        <v>0</v>
      </c>
      <c r="K41" s="7">
        <v>0</v>
      </c>
      <c r="L41" s="11" t="s">
        <v>52</v>
      </c>
    </row>
    <row r="42" spans="2:12" ht="20.100000000000001" customHeight="1" x14ac:dyDescent="0.4">
      <c r="B42" s="8" t="s">
        <v>17</v>
      </c>
      <c r="C42" s="12" t="str">
        <f>HYPERLINK(L42,"医療法人孟仁会　東大阪山路病院")</f>
        <v>医療法人孟仁会　東大阪山路病院</v>
      </c>
      <c r="D42" s="7">
        <v>214</v>
      </c>
      <c r="E42" s="7">
        <v>0</v>
      </c>
      <c r="F42" s="7">
        <v>155</v>
      </c>
      <c r="G42" s="7">
        <v>26</v>
      </c>
      <c r="H42" s="7">
        <v>33</v>
      </c>
      <c r="I42" s="7">
        <v>0</v>
      </c>
      <c r="J42" s="7">
        <v>0</v>
      </c>
      <c r="K42" s="7">
        <v>0</v>
      </c>
      <c r="L42" s="11" t="s">
        <v>53</v>
      </c>
    </row>
    <row r="43" spans="2:12" ht="20.100000000000001" customHeight="1" x14ac:dyDescent="0.4">
      <c r="B43" s="8" t="s">
        <v>17</v>
      </c>
      <c r="C43" s="12" t="str">
        <f>HYPERLINK(L43,"社会医療法人若弘会　若草第一病院")</f>
        <v>社会医療法人若弘会　若草第一病院</v>
      </c>
      <c r="D43" s="7">
        <v>230</v>
      </c>
      <c r="E43" s="7">
        <v>8</v>
      </c>
      <c r="F43" s="7">
        <v>222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11" t="s">
        <v>54</v>
      </c>
    </row>
    <row r="44" spans="2:12" ht="20.100000000000001" customHeight="1" x14ac:dyDescent="0.4">
      <c r="B44" s="8" t="s">
        <v>17</v>
      </c>
      <c r="C44" s="12" t="str">
        <f>HYPERLINK(L44,"大阪府立中河内救命救急センター")</f>
        <v>大阪府立中河内救命救急センター</v>
      </c>
      <c r="D44" s="7">
        <v>30</v>
      </c>
      <c r="E44" s="7">
        <v>0</v>
      </c>
      <c r="F44" s="7">
        <v>30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11" t="s">
        <v>55</v>
      </c>
    </row>
    <row r="45" spans="2:12" ht="20.100000000000001" customHeight="1" x14ac:dyDescent="0.4">
      <c r="B45" s="8" t="s">
        <v>17</v>
      </c>
      <c r="C45" s="12" t="str">
        <f>HYPERLINK(L45,"地方独立行政法人　市立東大阪医療センター")</f>
        <v>地方独立行政法人　市立東大阪医療センター</v>
      </c>
      <c r="D45" s="7">
        <v>547</v>
      </c>
      <c r="E45" s="7">
        <v>214</v>
      </c>
      <c r="F45" s="7">
        <v>308</v>
      </c>
      <c r="G45" s="7">
        <v>25</v>
      </c>
      <c r="H45" s="7">
        <v>0</v>
      </c>
      <c r="I45" s="7">
        <v>0</v>
      </c>
      <c r="J45" s="7">
        <v>0</v>
      </c>
      <c r="K45" s="7">
        <v>0</v>
      </c>
      <c r="L45" s="11" t="s">
        <v>56</v>
      </c>
    </row>
    <row r="46" spans="2:12" ht="20.100000000000001" customHeight="1" x14ac:dyDescent="0.4">
      <c r="B46" s="8" t="s">
        <v>23</v>
      </c>
      <c r="C46" s="12" t="str">
        <f>HYPERLINK(L46,"医療法人長生会　布施病院")</f>
        <v>医療法人長生会　布施病院</v>
      </c>
      <c r="D46" s="7">
        <v>35</v>
      </c>
      <c r="E46" s="7">
        <v>0</v>
      </c>
      <c r="F46" s="7">
        <v>0</v>
      </c>
      <c r="G46" s="7">
        <v>0</v>
      </c>
      <c r="H46" s="7">
        <v>35</v>
      </c>
      <c r="I46" s="7">
        <v>0</v>
      </c>
      <c r="J46" s="7">
        <v>0</v>
      </c>
      <c r="K46" s="7">
        <v>0</v>
      </c>
      <c r="L46" s="11" t="s">
        <v>78</v>
      </c>
    </row>
    <row r="47" spans="2:12" ht="20.100000000000001" customHeight="1" x14ac:dyDescent="0.4">
      <c r="B47" s="13" t="s">
        <v>12</v>
      </c>
      <c r="C47" s="14"/>
      <c r="D47" s="9">
        <f t="shared" ref="D47:K47" si="0">SUM(D14:D46)</f>
        <v>5640</v>
      </c>
      <c r="E47" s="9">
        <f t="shared" si="0"/>
        <v>622</v>
      </c>
      <c r="F47" s="9">
        <f t="shared" si="0"/>
        <v>3085</v>
      </c>
      <c r="G47" s="9">
        <f t="shared" si="0"/>
        <v>713</v>
      </c>
      <c r="H47" s="9">
        <f t="shared" si="0"/>
        <v>1163</v>
      </c>
      <c r="I47" s="9">
        <f t="shared" si="0"/>
        <v>0</v>
      </c>
      <c r="J47" s="9">
        <f t="shared" si="0"/>
        <v>57</v>
      </c>
      <c r="K47" s="9">
        <f t="shared" si="0"/>
        <v>0</v>
      </c>
      <c r="L47" s="10"/>
    </row>
    <row r="49" spans="2:12" x14ac:dyDescent="0.4">
      <c r="B49" s="1" t="s">
        <v>13</v>
      </c>
      <c r="K49" s="3" t="s">
        <v>11</v>
      </c>
    </row>
    <row r="50" spans="2:12" ht="27" x14ac:dyDescent="0.4"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6" t="s">
        <v>9</v>
      </c>
      <c r="J50" s="6" t="s">
        <v>10</v>
      </c>
      <c r="K50" s="6" t="s">
        <v>18</v>
      </c>
      <c r="L50" s="6" t="s">
        <v>24</v>
      </c>
    </row>
    <row r="51" spans="2:12" ht="20.100000000000001" customHeight="1" x14ac:dyDescent="0.4">
      <c r="B51" s="8" t="s">
        <v>19</v>
      </c>
      <c r="C51" s="12" t="str">
        <f>HYPERLINK(L51,"（医）正木産婦人科")</f>
        <v>（医）正木産婦人科</v>
      </c>
      <c r="D51" s="4">
        <v>9</v>
      </c>
      <c r="E51" s="4">
        <v>0</v>
      </c>
      <c r="F51" s="4">
        <v>9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11" t="s">
        <v>57</v>
      </c>
    </row>
    <row r="52" spans="2:12" ht="20.100000000000001" customHeight="1" x14ac:dyDescent="0.4">
      <c r="B52" s="8" t="s">
        <v>19</v>
      </c>
      <c r="C52" s="12" t="str">
        <f>HYPERLINK(L52,"なかじまレディースクリニック")</f>
        <v>なかじまレディースクリニック</v>
      </c>
      <c r="D52" s="4">
        <v>2</v>
      </c>
      <c r="E52" s="4">
        <v>0</v>
      </c>
      <c r="F52" s="4">
        <v>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11" t="s">
        <v>58</v>
      </c>
    </row>
    <row r="53" spans="2:12" ht="20.100000000000001" customHeight="1" x14ac:dyDescent="0.4">
      <c r="B53" s="8" t="s">
        <v>19</v>
      </c>
      <c r="C53" s="12" t="str">
        <f>HYPERLINK(L53,"医療法人博山会　山口産婦人科")</f>
        <v>医療法人博山会　山口産婦人科</v>
      </c>
      <c r="D53" s="4">
        <v>15</v>
      </c>
      <c r="E53" s="4">
        <v>0</v>
      </c>
      <c r="F53" s="4">
        <v>15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11" t="s">
        <v>59</v>
      </c>
    </row>
    <row r="54" spans="2:12" ht="20.100000000000001" customHeight="1" x14ac:dyDescent="0.4">
      <c r="B54" s="8" t="s">
        <v>19</v>
      </c>
      <c r="C54" s="12" t="str">
        <f>HYPERLINK(L54,"医療法人愛育会　梶本クリニック")</f>
        <v>医療法人愛育会　梶本クリニック</v>
      </c>
      <c r="D54" s="4">
        <v>7</v>
      </c>
      <c r="E54" s="4">
        <v>0</v>
      </c>
      <c r="F54" s="4">
        <v>7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11" t="s">
        <v>60</v>
      </c>
    </row>
    <row r="55" spans="2:12" ht="20.100000000000001" customHeight="1" x14ac:dyDescent="0.4">
      <c r="B55" s="8" t="s">
        <v>19</v>
      </c>
      <c r="C55" s="12" t="str">
        <f>HYPERLINK(L55,"医療法人永光会　新井クリニック")</f>
        <v>医療法人永光会　新井クリニック</v>
      </c>
      <c r="D55" s="4">
        <v>19</v>
      </c>
      <c r="E55" s="4">
        <v>0</v>
      </c>
      <c r="F55" s="4">
        <v>0</v>
      </c>
      <c r="G55" s="4">
        <v>19</v>
      </c>
      <c r="H55" s="4">
        <v>0</v>
      </c>
      <c r="I55" s="4">
        <v>0</v>
      </c>
      <c r="J55" s="4">
        <v>0</v>
      </c>
      <c r="K55" s="4">
        <v>0</v>
      </c>
      <c r="L55" s="11" t="s">
        <v>61</v>
      </c>
    </row>
    <row r="56" spans="2:12" ht="20.100000000000001" customHeight="1" x14ac:dyDescent="0.4">
      <c r="B56" s="8" t="s">
        <v>19</v>
      </c>
      <c r="C56" s="12" t="str">
        <f>HYPERLINK(L56,"医療法人阪本医院")</f>
        <v>医療法人阪本医院</v>
      </c>
      <c r="D56" s="4">
        <v>19</v>
      </c>
      <c r="E56" s="4">
        <v>0</v>
      </c>
      <c r="F56" s="4">
        <v>0</v>
      </c>
      <c r="G56" s="4">
        <v>19</v>
      </c>
      <c r="H56" s="4">
        <v>0</v>
      </c>
      <c r="I56" s="4">
        <v>0</v>
      </c>
      <c r="J56" s="4">
        <v>0</v>
      </c>
      <c r="K56" s="4">
        <v>0</v>
      </c>
      <c r="L56" s="11" t="s">
        <v>62</v>
      </c>
    </row>
    <row r="57" spans="2:12" ht="20.100000000000001" customHeight="1" x14ac:dyDescent="0.4">
      <c r="B57" s="8" t="s">
        <v>19</v>
      </c>
      <c r="C57" s="12" t="str">
        <f>HYPERLINK(L57,"医療法人豊田外科内科診療所")</f>
        <v>医療法人豊田外科内科診療所</v>
      </c>
      <c r="D57" s="4">
        <v>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2</v>
      </c>
      <c r="K57" s="4">
        <v>0</v>
      </c>
      <c r="L57" s="11" t="s">
        <v>63</v>
      </c>
    </row>
    <row r="58" spans="2:12" ht="20.100000000000001" customHeight="1" x14ac:dyDescent="0.4">
      <c r="B58" s="8" t="s">
        <v>19</v>
      </c>
      <c r="C58" s="12" t="str">
        <f>HYPERLINK(L58,"中島産科婦人科")</f>
        <v>中島産科婦人科</v>
      </c>
      <c r="D58" s="4">
        <v>5</v>
      </c>
      <c r="E58" s="4">
        <v>0</v>
      </c>
      <c r="F58" s="4">
        <v>0</v>
      </c>
      <c r="G58" s="4">
        <v>0</v>
      </c>
      <c r="H58" s="4">
        <v>0</v>
      </c>
      <c r="I58" s="4">
        <v>5</v>
      </c>
      <c r="J58" s="4">
        <v>0</v>
      </c>
      <c r="K58" s="4">
        <v>0</v>
      </c>
      <c r="L58" s="11" t="s">
        <v>64</v>
      </c>
    </row>
    <row r="59" spans="2:12" ht="20.100000000000001" customHeight="1" x14ac:dyDescent="0.4">
      <c r="B59" s="8" t="s">
        <v>19</v>
      </c>
      <c r="C59" s="12" t="str">
        <f>HYPERLINK(L59,"萩原クリニック")</f>
        <v>萩原クリニック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3</v>
      </c>
      <c r="K59" s="4">
        <v>0</v>
      </c>
      <c r="L59" s="11" t="s">
        <v>65</v>
      </c>
    </row>
    <row r="60" spans="2:12" ht="20.100000000000001" customHeight="1" x14ac:dyDescent="0.4">
      <c r="B60" s="8" t="s">
        <v>20</v>
      </c>
      <c r="C60" s="12" t="str">
        <f>HYPERLINK(L60,"医療法人ゆいクリニック")</f>
        <v>医療法人ゆいクリニック</v>
      </c>
      <c r="D60" s="4">
        <v>4</v>
      </c>
      <c r="E60" s="4">
        <v>0</v>
      </c>
      <c r="F60" s="4">
        <v>4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11" t="s">
        <v>66</v>
      </c>
    </row>
    <row r="61" spans="2:12" ht="20.100000000000001" customHeight="1" x14ac:dyDescent="0.4">
      <c r="B61" s="8" t="s">
        <v>20</v>
      </c>
      <c r="C61" s="12" t="str">
        <f>HYPERLINK(L61,"医療法人妻鹿整形外科")</f>
        <v>医療法人妻鹿整形外科</v>
      </c>
      <c r="D61" s="4">
        <v>15</v>
      </c>
      <c r="E61" s="4">
        <v>0</v>
      </c>
      <c r="F61" s="4">
        <v>15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11" t="s">
        <v>67</v>
      </c>
    </row>
    <row r="62" spans="2:12" ht="20.100000000000001" customHeight="1" x14ac:dyDescent="0.4">
      <c r="B62" s="8" t="s">
        <v>20</v>
      </c>
      <c r="C62" s="12" t="str">
        <f>HYPERLINK(L62,"医療法人坪倉産婦人科")</f>
        <v>医療法人坪倉産婦人科</v>
      </c>
      <c r="D62" s="4">
        <v>7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7</v>
      </c>
      <c r="K62" s="4">
        <v>0</v>
      </c>
      <c r="L62" s="11" t="s">
        <v>68</v>
      </c>
    </row>
    <row r="63" spans="2:12" ht="20.100000000000001" customHeight="1" x14ac:dyDescent="0.4">
      <c r="B63" s="8" t="s">
        <v>20</v>
      </c>
      <c r="C63" s="12" t="str">
        <f>HYPERLINK(L63,"医療法人黒田クリニック")</f>
        <v>医療法人黒田クリニック</v>
      </c>
      <c r="D63" s="4">
        <v>3</v>
      </c>
      <c r="E63" s="4">
        <v>0</v>
      </c>
      <c r="F63" s="4">
        <v>3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11" t="s">
        <v>69</v>
      </c>
    </row>
    <row r="64" spans="2:12" ht="20.100000000000001" customHeight="1" x14ac:dyDescent="0.4">
      <c r="B64" s="8" t="s">
        <v>20</v>
      </c>
      <c r="C64" s="12" t="str">
        <f>HYPERLINK(L64,"医療法人深緑会　田邊整形外科医院")</f>
        <v>医療法人深緑会　田邊整形外科医院</v>
      </c>
      <c r="D64" s="4">
        <v>3</v>
      </c>
      <c r="E64" s="4">
        <v>0</v>
      </c>
      <c r="F64" s="4">
        <v>3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11" t="s">
        <v>70</v>
      </c>
    </row>
    <row r="65" spans="2:12" ht="20.100000000000001" customHeight="1" x14ac:dyDescent="0.4">
      <c r="B65" s="8" t="s">
        <v>20</v>
      </c>
      <c r="C65" s="12" t="str">
        <f>HYPERLINK(L65,"医療法人清祥会　大間知クリニック")</f>
        <v>医療法人清祥会　大間知クリニック</v>
      </c>
      <c r="D65" s="4">
        <v>3</v>
      </c>
      <c r="E65" s="4">
        <v>0</v>
      </c>
      <c r="F65" s="4">
        <v>3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11" t="s">
        <v>71</v>
      </c>
    </row>
    <row r="66" spans="2:12" ht="20.100000000000001" customHeight="1" x14ac:dyDescent="0.4">
      <c r="B66" s="8" t="s">
        <v>20</v>
      </c>
      <c r="C66" s="12" t="str">
        <f>HYPERLINK(L66,"松下リハビリクリニック")</f>
        <v>松下リハビリクリニック</v>
      </c>
      <c r="D66" s="4">
        <v>19</v>
      </c>
      <c r="E66" s="4">
        <v>0</v>
      </c>
      <c r="F66" s="4">
        <v>0</v>
      </c>
      <c r="G66" s="4">
        <v>19</v>
      </c>
      <c r="H66" s="4">
        <v>0</v>
      </c>
      <c r="I66" s="4">
        <v>0</v>
      </c>
      <c r="J66" s="4">
        <v>0</v>
      </c>
      <c r="K66" s="4">
        <v>0</v>
      </c>
      <c r="L66" s="11" t="s">
        <v>72</v>
      </c>
    </row>
    <row r="67" spans="2:12" ht="20.100000000000001" customHeight="1" x14ac:dyDescent="0.4">
      <c r="B67" s="8" t="s">
        <v>20</v>
      </c>
      <c r="C67" s="12" t="str">
        <f>HYPERLINK(L67,"東大阪市立障害児者支援センター内診療所")</f>
        <v>東大阪市立障害児者支援センター内診療所</v>
      </c>
      <c r="D67" s="4">
        <v>9</v>
      </c>
      <c r="E67" s="4">
        <v>0</v>
      </c>
      <c r="F67" s="4">
        <v>0</v>
      </c>
      <c r="G67" s="4">
        <v>0</v>
      </c>
      <c r="H67" s="4">
        <v>9</v>
      </c>
      <c r="I67" s="4">
        <v>0</v>
      </c>
      <c r="J67" s="4">
        <v>0</v>
      </c>
      <c r="K67" s="4">
        <v>0</v>
      </c>
      <c r="L67" s="11" t="s">
        <v>73</v>
      </c>
    </row>
    <row r="68" spans="2:12" ht="20.100000000000001" customHeight="1" x14ac:dyDescent="0.4">
      <c r="B68" s="13" t="s">
        <v>21</v>
      </c>
      <c r="C68" s="14"/>
      <c r="D68" s="10">
        <f>SUM(D51:D67)</f>
        <v>144</v>
      </c>
      <c r="E68" s="10">
        <f t="shared" ref="E68:K68" si="1">SUM(E51:E67)</f>
        <v>0</v>
      </c>
      <c r="F68" s="10">
        <f t="shared" si="1"/>
        <v>61</v>
      </c>
      <c r="G68" s="10">
        <f t="shared" si="1"/>
        <v>57</v>
      </c>
      <c r="H68" s="10">
        <f t="shared" si="1"/>
        <v>9</v>
      </c>
      <c r="I68" s="10">
        <f t="shared" si="1"/>
        <v>5</v>
      </c>
      <c r="J68" s="10">
        <f t="shared" si="1"/>
        <v>12</v>
      </c>
      <c r="K68" s="10">
        <f t="shared" si="1"/>
        <v>0</v>
      </c>
      <c r="L68" s="10"/>
    </row>
    <row r="69" spans="2:12" ht="20.100000000000001" customHeight="1" x14ac:dyDescent="0.4"/>
    <row r="70" spans="2:12" ht="20.100000000000001" customHeight="1" x14ac:dyDescent="0.4"/>
    <row r="71" spans="2:12" ht="20.100000000000001" customHeight="1" x14ac:dyDescent="0.4"/>
    <row r="72" spans="2:12" ht="20.100000000000001" customHeight="1" x14ac:dyDescent="0.4"/>
    <row r="73" spans="2:12" ht="20.100000000000001" customHeight="1" x14ac:dyDescent="0.4"/>
    <row r="74" spans="2:12" ht="20.100000000000001" customHeight="1" x14ac:dyDescent="0.4"/>
    <row r="75" spans="2:12" ht="20.100000000000001" customHeight="1" x14ac:dyDescent="0.4"/>
    <row r="76" spans="2:12" ht="20.100000000000001" customHeight="1" x14ac:dyDescent="0.4"/>
    <row r="77" spans="2:12" ht="20.100000000000001" customHeight="1" x14ac:dyDescent="0.4"/>
    <row r="78" spans="2:12" ht="20.100000000000001" customHeight="1" x14ac:dyDescent="0.4"/>
    <row r="79" spans="2:12" ht="20.100000000000001" customHeight="1" x14ac:dyDescent="0.4"/>
    <row r="80" spans="2:12" ht="20.100000000000001" customHeight="1" x14ac:dyDescent="0.4"/>
    <row r="81" ht="20.100000000000001" customHeight="1" x14ac:dyDescent="0.4"/>
  </sheetData>
  <mergeCells count="2">
    <mergeCell ref="B47:C47"/>
    <mergeCell ref="B68:C68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2019-11-13T06:12:39Z</cp:lastPrinted>
  <dcterms:created xsi:type="dcterms:W3CDTF">2019-08-19T00:29:40Z</dcterms:created>
  <dcterms:modified xsi:type="dcterms:W3CDTF">2019-12-05T06:43:05Z</dcterms:modified>
</cp:coreProperties>
</file>