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61.21\share\22 病床機能報告\平成30年度 報告分\07 結果公表\04 個票データ格納（NTTデータ関西）\HP掲載用（圏域別一覧表）\"/>
    </mc:Choice>
  </mc:AlternateContent>
  <bookViews>
    <workbookView xWindow="0" yWindow="0" windowWidth="20490" windowHeight="7680"/>
  </bookViews>
  <sheets>
    <sheet name="北河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22" i="1"/>
  <c r="C108" i="1" l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15" i="1"/>
  <c r="C14" i="1"/>
  <c r="E109" i="1" l="1"/>
  <c r="F109" i="1"/>
  <c r="G109" i="1"/>
  <c r="H109" i="1"/>
  <c r="I109" i="1"/>
  <c r="J109" i="1"/>
  <c r="K109" i="1"/>
  <c r="D109" i="1"/>
  <c r="K72" i="1" l="1"/>
  <c r="E72" i="1" l="1"/>
  <c r="F72" i="1"/>
  <c r="G72" i="1"/>
  <c r="H72" i="1"/>
  <c r="I72" i="1"/>
  <c r="J72" i="1"/>
  <c r="D72" i="1"/>
</calcChain>
</file>

<file path=xl/sharedStrings.xml><?xml version="1.0" encoding="utf-8"?>
<sst xmlns="http://schemas.openxmlformats.org/spreadsheetml/2006/main" count="217" uniqueCount="127">
  <si>
    <t>※2018年７月１日時点の機能として、各医療機関が自主的に選択した機能の状況です。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</si>
  <si>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</si>
  <si>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</si>
  <si>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</si>
  <si>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</si>
  <si>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</si>
  <si>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</si>
  <si>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</si>
  <si>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</si>
  <si>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</si>
  <si>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</si>
  <si>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</si>
  <si>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</si>
  <si>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</si>
  <si>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守口市</t>
  </si>
  <si>
    <t>枚方市</t>
  </si>
  <si>
    <t>寝屋川市</t>
  </si>
  <si>
    <t>大東市</t>
    <rPh sb="0" eb="3">
      <t>ダイトウシ</t>
    </rPh>
    <phoneticPr fontId="2"/>
  </si>
  <si>
    <t>門真市</t>
    <rPh sb="0" eb="3">
      <t>カドマシ</t>
    </rPh>
    <phoneticPr fontId="2"/>
  </si>
  <si>
    <t>四條畷市</t>
  </si>
  <si>
    <t>交野市</t>
    <rPh sb="0" eb="3">
      <t>カタノシ</t>
    </rPh>
    <phoneticPr fontId="2"/>
  </si>
  <si>
    <t>北河内二次医療圏</t>
    <rPh sb="0" eb="3">
      <t>キタカワチ</t>
    </rPh>
    <rPh sb="3" eb="5">
      <t>ニジ</t>
    </rPh>
    <rPh sb="5" eb="7">
      <t>イリョウ</t>
    </rPh>
    <rPh sb="7" eb="8">
      <t>ケン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</si>
  <si>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</si>
  <si>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</si>
  <si>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大東市</t>
    <rPh sb="0" eb="3">
      <t>ダイトウシ</t>
    </rPh>
    <phoneticPr fontId="2"/>
  </si>
  <si>
    <t>門真市</t>
    <rPh sb="0" eb="3">
      <t>カドマシ</t>
    </rPh>
    <phoneticPr fontId="2"/>
  </si>
  <si>
    <t>四條畷市</t>
    <rPh sb="0" eb="3">
      <t>シジョウナワテ</t>
    </rPh>
    <rPh sb="3" eb="4">
      <t>シ</t>
    </rPh>
    <phoneticPr fontId="2"/>
  </si>
  <si>
    <t>交野市</t>
    <rPh sb="0" eb="3">
      <t>カタノシ</t>
    </rPh>
    <phoneticPr fontId="2"/>
  </si>
  <si>
    <t>無回答等</t>
    <rPh sb="0" eb="3">
      <t>ムカイトウ</t>
    </rPh>
    <rPh sb="3" eb="4">
      <t>ナド</t>
    </rPh>
    <phoneticPr fontId="2"/>
  </si>
  <si>
    <t>診療所　計</t>
    <rPh sb="0" eb="3">
      <t>シンリョウジョ</t>
    </rPh>
    <rPh sb="4" eb="5">
      <t>ケイ</t>
    </rPh>
    <phoneticPr fontId="2"/>
  </si>
  <si>
    <t>2018年（平成30年）７月１日時点の許可病床数</t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ジテン</t>
    </rPh>
    <rPh sb="19" eb="21">
      <t>キョカ</t>
    </rPh>
    <rPh sb="21" eb="24">
      <t>ビョウショウスウ</t>
    </rPh>
    <phoneticPr fontId="2"/>
  </si>
  <si>
    <t>リンク先アドレス（ＵＲＬ）</t>
    <rPh sb="3" eb="4">
      <t>サキ</t>
    </rPh>
    <phoneticPr fontId="2"/>
  </si>
  <si>
    <t>http://www.mfis.pref.osaka.jp/apqq/uploads/kikaku30/2703北河内/27_K2703_12730141_パナソニック健康保険組合松下記念病院.xlsx</t>
  </si>
  <si>
    <t>http://www.mfis.pref.osaka.jp/apqq/uploads/kikaku30/2703北河内/27_K2703_12730364_医療法人清水会鶴見緑地病院.xlsx</t>
  </si>
  <si>
    <t>http://www.mfis.pref.osaka.jp/apqq/uploads/kikaku30/2703北河内/27_K2703_12730623_医療法人愛泉会愛泉会病院.xlsx</t>
  </si>
  <si>
    <t>http://www.mfis.pref.osaka.jp/apqq/uploads/kikaku30/2703北河内/27_K2703_12730142_学校法人関西医科大学関西医科大学総合医療センター.xlsx</t>
  </si>
  <si>
    <t>http://www.mfis.pref.osaka.jp/apqq/uploads/kikaku30/2703北河内/27_K2703_12730622_社会医療法人彩樹守口敬仁会病院.xlsx</t>
  </si>
  <si>
    <t>http://www.mfis.pref.osaka.jp/apqq/uploads/kikaku30/2703北河内/27_K2703_12730677_社会医療法人弘道会守口生野記念病院.xlsx</t>
  </si>
  <si>
    <t>http://www.mfis.pref.osaka.jp/apqq/uploads/kikaku30/2703北河内/27_K2703_12730414_医療法人亀廣記念医学会関西記念病院.xlsx</t>
  </si>
  <si>
    <t>http://www.mfis.pref.osaka.jp/apqq/uploads/kikaku30/2703北河内/27_K2703_12730023_医療法人北辰会有澤総合病院.xlsx</t>
  </si>
  <si>
    <t>http://www.mfis.pref.osaka.jp/apqq/uploads/kikaku30/2703北河内/27_K2703_12730463_医療法人社団有恵会香里ヶ丘有恵会病院.xlsx</t>
  </si>
  <si>
    <t>http://www.mfis.pref.osaka.jp/apqq/uploads/kikaku30/2703北河内/27_K2703_12730703_医療法人みどり会中村病院.xlsx</t>
  </si>
  <si>
    <t>http://www.mfis.pref.osaka.jp/apqq/uploads/kikaku30/2703北河内/27_K2703_12730104_医療法人りんどう会向山病院.xlsx</t>
  </si>
  <si>
    <t>http://www.mfis.pref.osaka.jp/apqq/uploads/kikaku30/2703北河内/27_K2703_12730154_医療法人愛和会新世病院.xlsx</t>
  </si>
  <si>
    <t>http://www.mfis.pref.osaka.jp/apqq/uploads/kikaku30/2703北河内/27_K2703_12730441_医療法人毅峰会吉田病院.xlsx</t>
  </si>
  <si>
    <t>http://www.mfis.pref.osaka.jp/apqq/uploads/kikaku30/2703北河内/27_K2703_12730437_医療法人讃高会高井病院.xlsx</t>
  </si>
  <si>
    <t>http://www.mfis.pref.osaka.jp/apqq/uploads/kikaku30/2703北河内/27_K2703_12730423_医療法人昭征会坂野病院.xlsx</t>
  </si>
  <si>
    <t>http://www.mfis.pref.osaka.jp/apqq/uploads/kikaku30/2703北河内/27_K2703_12730290_医療法人松徳会松谷病院.xlsx</t>
  </si>
  <si>
    <t>http://www.mfis.pref.osaka.jp/apqq/uploads/kikaku30/2703北河内/27_K2703_12730636_医療法人成育会なりもとレディースホスピタル.xlsx</t>
  </si>
  <si>
    <t>http://www.mfis.pref.osaka.jp/apqq/uploads/kikaku30/2703北河内/27_K2703_12730183_医療法人大寿会大寿会病院.xlsx</t>
  </si>
  <si>
    <t>http://www.mfis.pref.osaka.jp/apqq/uploads/kikaku30/2703北河内/27_K2703_12730626_医療法人中屋覚志会津田病院.xlsx</t>
  </si>
  <si>
    <t>http://www.mfis.pref.osaka.jp/apqq/uploads/kikaku30/2703北河内/27_K2703_12730118_医療法人友隣会協立病院.xlsx</t>
  </si>
  <si>
    <t>http://www.mfis.pref.osaka.jp/apqq/uploads/kikaku30/2703北河内/27_K2703_12730210_関西医科大学くずは病院.xlsx</t>
  </si>
  <si>
    <t>http://www.mfis.pref.osaka.jp/apqq/uploads/kikaku30/2703北河内/27_K2703_12730353_関西医科大学附属病院.xlsx</t>
  </si>
  <si>
    <t>http://www.mfis.pref.osaka.jp/apqq/uploads/kikaku30/2703北河内/27_K2703_12730348_国家公務員共済組合連合会枚方公済病院.xlsx</t>
  </si>
  <si>
    <t>http://www.mfis.pref.osaka.jp/apqq/uploads/kikaku30/2703北河内/27_K2703_12730045_市立ひらかた病院.xlsx</t>
  </si>
  <si>
    <t>http://www.mfis.pref.osaka.jp/apqq/uploads/kikaku30/2703北河内/27_K2703_12730282_社会医療法人美杉会佐藤病院.xlsx</t>
  </si>
  <si>
    <t>http://www.mfis.pref.osaka.jp/apqq/uploads/kikaku30/2703北河内/27_K2703_12730075_社会福祉法人枚方療育園.xlsx</t>
  </si>
  <si>
    <t>http://www.mfis.pref.osaka.jp/apqq/uploads/kikaku30/2703北河内/27_K2703_12730202_東香里第二病院.xlsx</t>
  </si>
  <si>
    <t>http://www.mfis.pref.osaka.jp/apqq/uploads/kikaku30/2703北河内/27_K2703_12730173_東香里病院.xlsx</t>
  </si>
  <si>
    <t>http://www.mfis.pref.osaka.jp/apqq/uploads/kikaku30/2703北河内/27_K2703_12730235_独立行政法人地域医療機能推進機構星ヶ丘医療センター.xlsx</t>
  </si>
  <si>
    <t>http://www.mfis.pref.osaka.jp/apqq/uploads/kikaku30/2703北河内/27_K2703_12730597_福田総合病院.xlsx</t>
  </si>
  <si>
    <t>http://www.mfis.pref.osaka.jp/apqq/uploads/kikaku30/2703北河内/27_K2703_12730999_医療法人河北会河北病院.xlsx</t>
  </si>
  <si>
    <t>http://www.mfis.pref.osaka.jp/apqq/uploads/kikaku30/2703北河内/27_K2703_12730409_医療法人毅峰会青樹会病院.xlsx</t>
  </si>
  <si>
    <t>http://www.mfis.pref.osaka.jp/apqq/uploads/kikaku30/2703北河内/27_K2703_12730435_医療法人全心会寝屋川ひかり病院.xlsx</t>
  </si>
  <si>
    <t>http://www.mfis.pref.osaka.jp/apqq/uploads/kikaku30/2703北河内/27_K2703_12730644_医療法人道仁会道仁病院.xlsx</t>
  </si>
  <si>
    <t>http://www.mfis.pref.osaka.jp/apqq/uploads/kikaku30/2703北河内/27_K2703_12730330_医療法人一祐会藤本病院.xlsx</t>
  </si>
  <si>
    <t>http://www.mfis.pref.osaka.jp/apqq/uploads/kikaku30/2703北河内/27_K2703_12730316_医療法人協仁会小松病院.xlsx</t>
  </si>
  <si>
    <t>http://www.mfis.pref.osaka.jp/apqq/uploads/kikaku30/2703北河内/27_K2703_12730004_医療法人大慶会星光病院.xlsx</t>
  </si>
  <si>
    <t>http://www.mfis.pref.osaka.jp/apqq/uploads/kikaku30/2703北河内/27_K2703_12730328_医療法人和敬会寝屋川南病院.xlsx</t>
  </si>
  <si>
    <t>http://www.mfis.pref.osaka.jp/apqq/uploads/kikaku30/2703北河内/27_K2703_12730466_一般財団法人大阪府結核予防会大阪病院.xlsx</t>
  </si>
  <si>
    <t>http://www.mfis.pref.osaka.jp/apqq/uploads/kikaku30/2703北河内/27_K2703_12730288_関西医科大学香里病院.xlsx</t>
  </si>
  <si>
    <t>http://www.mfis.pref.osaka.jp/apqq/uploads/kikaku30/2703北河内/27_K2703_12730308_社会医療法人弘道会寝屋川生野病院.xlsx</t>
  </si>
  <si>
    <t>http://www.mfis.pref.osaka.jp/apqq/uploads/kikaku30/2703北河内/27_K2703_12730128_社会医療法人山弘会上山病院.xlsx</t>
  </si>
  <si>
    <t>http://www.mfis.pref.osaka.jp/apqq/uploads/kikaku30/2703北河内/27_K2703_12730184_松島病院.xlsx</t>
  </si>
  <si>
    <t>http://www.mfis.pref.osaka.jp/apqq/uploads/kikaku30/2703北河内/27_K2703_12730716_医療法人仁泉会阪奈病院.xlsx</t>
  </si>
  <si>
    <t>http://www.mfis.pref.osaka.jp/apqq/uploads/kikaku30/2703北河内/27_K2703_12730072_医療法人仁泉会仁泉会病院.xlsx</t>
  </si>
  <si>
    <t>http://www.mfis.pref.osaka.jp/apqq/uploads/kikaku30/2703北河内/27_K2703_12730227_医療法人藤井会大東中央病院.xlsx</t>
  </si>
  <si>
    <t>http://www.mfis.pref.osaka.jp/apqq/uploads/kikaku30/2703北河内/27_K2703_12730220_医療法人徳洲会野崎徳洲会病院.xlsx</t>
  </si>
  <si>
    <t>http://www.mfis.pref.osaka.jp/apqq/uploads/kikaku30/2703北河内/27_K2703_12730066_社会医療法人若弘会わかくさ竜間リハビリテーション病院.xlsx</t>
  </si>
  <si>
    <t>http://www.mfis.pref.osaka.jp/apqq/uploads/kikaku30/2703北河内/27_K2703_12730089_医療法人清翠会牧リハビリテーション病院.xlsx</t>
  </si>
  <si>
    <t>http://www.mfis.pref.osaka.jp/apqq/uploads/kikaku30/2703北河内/27_K2703_12730714_医療法人孟仁会摂南総合病院.xlsx</t>
  </si>
  <si>
    <t>http://www.mfis.pref.osaka.jp/apqq/uploads/kikaku30/2703北河内/27_K2703_12730523_社会医療法人弘道会萱島生野病院.xlsx</t>
  </si>
  <si>
    <t>http://www.mfis.pref.osaka.jp/apqq/uploads/kikaku30/2703北河内/27_K2703_12730340_社会医療法人蒼生会蒼生病院.xlsx</t>
  </si>
  <si>
    <t>http://www.mfis.pref.osaka.jp/apqq/uploads/kikaku30/2703北河内/27_K2703_12730226_医療法人正幸会正幸会病院.xlsx</t>
  </si>
  <si>
    <t>http://www.mfis.pref.osaka.jp/apqq/uploads/kikaku30/2703北河内/27_K2703_12730663_医療法人藤井会北河内藤井病院.xlsx</t>
  </si>
  <si>
    <t>http://www.mfis.pref.osaka.jp/apqq/uploads/kikaku30/2703北河内/27_K2703_12730538_医療法人和幸会阪奈サナトリウム.xlsx</t>
  </si>
  <si>
    <t>http://www.mfis.pref.osaka.jp/apqq/uploads/kikaku30/2703北河内/27_K2703_12730171_社会医療法人信愛会畷生会脳神経外科病院.xlsx</t>
  </si>
  <si>
    <t>http://www.mfis.pref.osaka.jp/apqq/uploads/kikaku30/2703北河内/27_K2703_12730143_医療法人和敬会星田南病院.xlsx</t>
  </si>
  <si>
    <t>http://www.mfis.pref.osaka.jp/apqq/uploads/kikaku30/2703北河内/27_K2703_12730303_社会医療法人信愛会交野病院.xlsx</t>
  </si>
  <si>
    <t>http://www.mfis.pref.osaka.jp/apqq/uploads/kikaku30/2703北河内/27_K2703_22730590_医療法人小野山診療所.xlsx</t>
  </si>
  <si>
    <t>http://www.mfis.pref.osaka.jp/apqq/uploads/kikaku30/2703北河内/27_K2703_22730713_川嶋レディースクリニック.xlsx</t>
  </si>
  <si>
    <t>http://www.mfis.pref.osaka.jp/apqq/uploads/kikaku30/2703北河内/27_K2703_22730470_一般財団法人日本老人福祉財団大阪ゆうゆうの里診療所.xlsx</t>
  </si>
  <si>
    <t>http://www.mfis.pref.osaka.jp/apqq/uploads/kikaku30/2703北河内/27_K2703_22730433_医療法人桜花会あきせウィメンズクリニック.xlsx</t>
  </si>
  <si>
    <t>http://www.mfis.pref.osaka.jp/apqq/uploads/kikaku30/2703北河内/27_K2703_22730583_医療法人恒遠産婦人科.xlsx</t>
  </si>
  <si>
    <t>http://www.mfis.pref.osaka.jp/apqq/uploads/kikaku30/2703北河内/27_K2703_22730133_医療法人谷掛脳神経外科.xlsx</t>
  </si>
  <si>
    <t>http://www.mfis.pref.osaka.jp/apqq/uploads/kikaku30/2703北河内/27_K2703_22730381_医療法人イワサクリニック.xlsx</t>
  </si>
  <si>
    <t>http://www.mfis.pref.osaka.jp/apqq/uploads/kikaku30/2703北河内/27_K2703_22730683_医療法人孝知会芦原産婦人科クリニック.xlsx</t>
  </si>
  <si>
    <t>http://www.mfis.pref.osaka.jp/apqq/uploads/kikaku30/2703北河内/27_K2703_22730130_医療法人徳志会折野産婦人科.xlsx</t>
  </si>
  <si>
    <t>http://www.mfis.pref.osaka.jp/apqq/uploads/kikaku30/2703北河内/27_K2703_22730307_医療法人美盛会美樟クリニック.xlsx</t>
  </si>
  <si>
    <t>http://www.mfis.pref.osaka.jp/apqq/uploads/kikaku30/2703北河内/27_K2703_22730531_社会医療法人美杉会佐藤医院.xlsx</t>
  </si>
  <si>
    <t>http://www.mfis.pref.osaka.jp/apqq/uploads/kikaku30/2703北河内/27_K2703_22730131_社会医療法人美杉会前川診療所.xlsx</t>
  </si>
  <si>
    <t>http://www.mfis.pref.osaka.jp/apqq/uploads/kikaku30/2703北河内/27_K2703_22730499_田ノ口診療所.xlsx</t>
  </si>
  <si>
    <t>http://www.mfis.pref.osaka.jp/apqq/uploads/kikaku30/2703北河内/27_K2703_22730332_冨沢産婦人科こどもクリニック.xlsx</t>
  </si>
  <si>
    <t>http://www.mfis.pref.osaka.jp/apqq/uploads/kikaku30/2703北河内/27_K2703_22730182_医療法人茂桂会上田外科.xlsx</t>
  </si>
  <si>
    <t>http://www.mfis.pref.osaka.jp/apqq/uploads/kikaku30/2703北河内/27_K2703_22730557_和久田クリニック.xlsx</t>
  </si>
  <si>
    <t>http://www.mfis.pref.osaka.jp/apqq/uploads/kikaku30/2703北河内/27_K2703_22730269_医療法人楠医院.xlsx</t>
  </si>
  <si>
    <t>http://www.mfis.pref.osaka.jp/apqq/uploads/kikaku30/2703北河内/27_K2703_22730620_医療法人いとうレディースこどもクリニック.xlsx</t>
  </si>
  <si>
    <t>http://www.mfis.pref.osaka.jp/apqq/uploads/kikaku30/2703北河内/27_K2703_22730152_医療法人拓真会仁和寺診療所.xlsx</t>
  </si>
  <si>
    <t>http://www.mfis.pref.osaka.jp/apqq/uploads/kikaku30/2703北河内/27_K2703_22730430_石川整形外科.xlsx</t>
  </si>
  <si>
    <t>http://www.mfis.pref.osaka.jp/apqq/uploads/kikaku30/2703北河内/27_K2703_22730185_医療法人たかばたけウィメンズクリニック.xlsx</t>
  </si>
  <si>
    <t>http://www.mfis.pref.osaka.jp/apqq/uploads/kikaku30/2703北河内/27_K2703_22730532_医療法人井上産婦人科クリニック.xlsx</t>
  </si>
  <si>
    <t>http://www.mfis.pref.osaka.jp/apqq/uploads/kikaku30/2703北河内/27_K2703_22730656_医療法人いぶきクリニック.xlsx</t>
  </si>
  <si>
    <t>http://www.mfis.pref.osaka.jp/apqq/uploads/kikaku30/2703北河内/27_K2703_22730231_医療法人飯藤産婦人科.xlsx</t>
  </si>
  <si>
    <t>http://www.mfis.pref.osaka.jp/apqq/uploads/kikaku30/2703北河内/27_K2703_22730241_医療法人門真クリニックあいわ診療所.xlsx</t>
  </si>
  <si>
    <t>http://www.mfis.pref.osaka.jp/apqq/uploads/kikaku30/2703北河内/27_K2703_22730425_医療法人慈心会栗林クリニック.xlsx</t>
  </si>
  <si>
    <t>http://www.mfis.pref.osaka.jp/apqq/uploads/kikaku30/2703北河内/27_K2703_22730172_医療法人神谷産婦人科医院.xlsx</t>
  </si>
  <si>
    <t>http://www.mfis.pref.osaka.jp/apqq/uploads/kikaku30/2703北河内/27_K2703_22730598_金子産婦人科.xlsx</t>
  </si>
  <si>
    <t>http://www.mfis.pref.osaka.jp/apqq/uploads/kikaku30/2703北河内/27_K2703_22730274_長瀬診療所.xlsx</t>
  </si>
  <si>
    <t>http://www.mfis.pref.osaka.jp/apqq/uploads/kikaku30/2703北河内/27_K2703_22730372_医療法人三和会福田産婦人科医院.xlsx</t>
  </si>
  <si>
    <t>http://www.mfis.pref.osaka.jp/apqq/uploads/kikaku30/2703北河内/27_K2703_22730589_医療法人美星会小林診療所.xlsx</t>
  </si>
  <si>
    <t>http://www.mfis.pref.osaka.jp/apqq/uploads/kikaku30/2703北河内/27_K2703_22730281_医療法人はと産婦人科.xlsx</t>
  </si>
  <si>
    <t>http://www.mfis.pref.osaka.jp/apqq/uploads/kikaku30/2703北河内/27_K2703_22730086_医療法人仁久会藤原産婦人科.xlsx</t>
  </si>
  <si>
    <t>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</si>
  <si>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 なお、医療機関名は2019年（平成31年）３月31日時点の名称のため、報告時と異なる場合があります。</t>
    <rPh sb="6" eb="8">
      <t>イリョウ</t>
    </rPh>
    <rPh sb="8" eb="10">
      <t>キカン</t>
    </rPh>
    <rPh sb="10" eb="11">
      <t>メイ</t>
    </rPh>
    <rPh sb="16" eb="17">
      <t>ネン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ジテン</t>
    </rPh>
    <rPh sb="32" eb="34">
      <t>メイショウ</t>
    </rPh>
    <rPh sb="38" eb="40">
      <t>ホウコク</t>
    </rPh>
    <rPh sb="40" eb="41">
      <t>ジ</t>
    </rPh>
    <rPh sb="42" eb="43">
      <t>コト</t>
    </rPh>
    <rPh sb="45" eb="47">
      <t>バアイ</t>
    </rPh>
    <phoneticPr fontId="2"/>
  </si>
  <si>
    <t>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</si>
  <si>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※パソコンのセキュリティ等の関係で「医療機関名」から開くことができない場合、インターネットのアドレスに「リンク先アドレス（URL）」を複写入力することにより、閲覧可能になることがあります。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26" eb="27">
      <t>ヒラ</t>
    </rPh>
    <rPh sb="35" eb="37">
      <t>バアイ</t>
    </rPh>
    <rPh sb="55" eb="56">
      <t>サキ</t>
    </rPh>
    <rPh sb="67" eb="69">
      <t>フクシャ</t>
    </rPh>
    <rPh sb="69" eb="71">
      <t>ニュウリョク</t>
    </rPh>
    <rPh sb="79" eb="81">
      <t>エツラン</t>
    </rPh>
    <rPh sb="81" eb="83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</si>
</sst>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vertical="center" shrinkToFit="1"/>
    </xf>
    <xf numFmtId="0" fontId="6" fillId="0" borderId="1" xfId="2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9"/>
  <sheetViews>
    <sheetView showGridLines="0" tabSelected="1" zoomScale="90" zoomScaleNormal="90" workbookViewId="0"/>
  </sheetViews>
  <sheetFormatPr defaultRowHeight="13.5" x14ac:dyDescent="0.4"/>
  <cols>
    <col min="1" max="1" width="2.625" style="1" customWidth="1"/>
    <col min="2" max="2" width="11" style="8" customWidth="1"/>
    <col min="3" max="3" width="52.625" style="1" bestFit="1" customWidth="1"/>
    <col min="4" max="8" width="11.125" style="1" customWidth="1"/>
    <col min="9" max="10" width="11.125" style="1" bestFit="1" customWidth="1"/>
    <col min="11" max="11" width="11.125" style="1" customWidth="1"/>
    <col min="12" max="12" width="65.625" style="1" customWidth="1"/>
    <col min="13" max="16384" width="9" style="1"/>
  </cols>
  <sheetData>
    <row r="2" spans="2:12" ht="14.25" x14ac:dyDescent="0.4">
      <c r="B2" s="9" t="s">
        <v>21</v>
      </c>
    </row>
    <row r="4" spans="2:12" x14ac:dyDescent="0.4">
      <c r="B4" s="10" t="s">
        <v>30</v>
      </c>
    </row>
    <row r="5" spans="2:12" x14ac:dyDescent="0.4">
      <c r="B5" s="10"/>
    </row>
    <row r="6" spans="2:12" x14ac:dyDescent="0.4">
      <c r="B6" s="1" t="s">
        <v>0</v>
      </c>
    </row>
    <row r="7" spans="2:12" x14ac:dyDescent="0.4">
      <c r="B7" s="1" t="s">
        <v>123</v>
      </c>
    </row>
    <row r="8" spans="2:12" x14ac:dyDescent="0.4">
      <c r="B8" s="1" t="s">
        <v>124</v>
      </c>
    </row>
    <row r="9" spans="2:12" x14ac:dyDescent="0.4">
      <c r="B9" s="1" t="s">
        <v>125</v>
      </c>
    </row>
    <row r="10" spans="2:12" x14ac:dyDescent="0.4">
      <c r="B10" s="1" t="s">
        <v>126</v>
      </c>
    </row>
    <row r="12" spans="2:12" x14ac:dyDescent="0.4">
      <c r="B12" s="8" t="s">
        <v>1</v>
      </c>
      <c r="K12" s="2" t="s">
        <v>11</v>
      </c>
    </row>
    <row r="13" spans="2:12" ht="27" x14ac:dyDescent="0.4"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5" t="s">
        <v>9</v>
      </c>
      <c r="J13" s="5" t="s">
        <v>10</v>
      </c>
      <c r="K13" s="5" t="s">
        <v>28</v>
      </c>
      <c r="L13" s="5" t="s">
        <v>31</v>
      </c>
    </row>
    <row r="14" spans="2:12" ht="20.100000000000001" customHeight="1" x14ac:dyDescent="0.4">
      <c r="B14" s="7" t="s">
        <v>14</v>
      </c>
      <c r="C14" s="16" t="str">
        <f>HYPERLINK(L14,"パナソニック健康保険組合　松下記念病院")</f>
        <v>パナソニック健康保険組合　松下記念病院</v>
      </c>
      <c r="D14" s="6">
        <v>323</v>
      </c>
      <c r="E14" s="6">
        <v>8</v>
      </c>
      <c r="F14" s="6">
        <v>299</v>
      </c>
      <c r="G14" s="6">
        <v>16</v>
      </c>
      <c r="H14" s="6">
        <v>0</v>
      </c>
      <c r="I14" s="6">
        <v>0</v>
      </c>
      <c r="J14" s="6">
        <v>0</v>
      </c>
      <c r="K14" s="6">
        <v>0</v>
      </c>
      <c r="L14" s="15" t="s">
        <v>32</v>
      </c>
    </row>
    <row r="15" spans="2:12" ht="20.100000000000001" customHeight="1" x14ac:dyDescent="0.4">
      <c r="B15" s="7" t="s">
        <v>14</v>
      </c>
      <c r="C15" s="16" t="str">
        <f>HYPERLINK(L15,"医療法人清水会　鶴見緑地病院")</f>
        <v>医療法人清水会　鶴見緑地病院</v>
      </c>
      <c r="D15" s="6">
        <v>143</v>
      </c>
      <c r="E15" s="6">
        <v>0</v>
      </c>
      <c r="F15" s="6">
        <v>54</v>
      </c>
      <c r="G15" s="6">
        <v>89</v>
      </c>
      <c r="H15" s="6">
        <v>0</v>
      </c>
      <c r="I15" s="6">
        <v>0</v>
      </c>
      <c r="J15" s="6">
        <v>0</v>
      </c>
      <c r="K15" s="6">
        <v>0</v>
      </c>
      <c r="L15" s="15" t="s">
        <v>33</v>
      </c>
    </row>
    <row r="16" spans="2:12" ht="20.100000000000001" customHeight="1" x14ac:dyDescent="0.4">
      <c r="B16" s="7" t="s">
        <v>14</v>
      </c>
      <c r="C16" s="16" t="str">
        <f>HYPERLINK(L16,"医療法人愛泉会　愛泉会病院")</f>
        <v>医療法人愛泉会　愛泉会病院</v>
      </c>
      <c r="D16" s="6">
        <v>150</v>
      </c>
      <c r="E16" s="6">
        <v>0</v>
      </c>
      <c r="F16" s="6">
        <v>0</v>
      </c>
      <c r="G16" s="6">
        <v>0</v>
      </c>
      <c r="H16" s="6">
        <v>150</v>
      </c>
      <c r="I16" s="6">
        <v>0</v>
      </c>
      <c r="J16" s="6">
        <v>0</v>
      </c>
      <c r="K16" s="6">
        <v>0</v>
      </c>
      <c r="L16" s="15" t="s">
        <v>34</v>
      </c>
    </row>
    <row r="17" spans="2:12" ht="20.100000000000001" customHeight="1" x14ac:dyDescent="0.4">
      <c r="B17" s="7" t="s">
        <v>14</v>
      </c>
      <c r="C17" s="16" t="str">
        <f>HYPERLINK(L17,"関西医科大学総合医療センター")</f>
        <v>関西医科大学総合医療センター</v>
      </c>
      <c r="D17" s="6">
        <v>438</v>
      </c>
      <c r="E17" s="6">
        <v>45</v>
      </c>
      <c r="F17" s="6">
        <v>393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5" t="s">
        <v>35</v>
      </c>
    </row>
    <row r="18" spans="2:12" ht="20.100000000000001" customHeight="1" x14ac:dyDescent="0.4">
      <c r="B18" s="7" t="s">
        <v>14</v>
      </c>
      <c r="C18" s="16" t="str">
        <f>HYPERLINK(L18,"社会医療法人彩樹　守口敬仁会病院")</f>
        <v>社会医療法人彩樹　守口敬仁会病院</v>
      </c>
      <c r="D18" s="6">
        <v>185</v>
      </c>
      <c r="E18" s="6">
        <v>6</v>
      </c>
      <c r="F18" s="6">
        <v>179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5" t="s">
        <v>36</v>
      </c>
    </row>
    <row r="19" spans="2:12" ht="20.100000000000001" customHeight="1" x14ac:dyDescent="0.4">
      <c r="B19" s="7" t="s">
        <v>14</v>
      </c>
      <c r="C19" s="16" t="str">
        <f>HYPERLINK(L19,"社会医療法人弘道会　守口生野記念病院")</f>
        <v>社会医療法人弘道会　守口生野記念病院</v>
      </c>
      <c r="D19" s="6">
        <v>199</v>
      </c>
      <c r="E19" s="6">
        <v>8</v>
      </c>
      <c r="F19" s="6">
        <v>191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5" t="s">
        <v>37</v>
      </c>
    </row>
    <row r="20" spans="2:12" ht="20.100000000000001" customHeight="1" x14ac:dyDescent="0.4">
      <c r="B20" s="7" t="s">
        <v>15</v>
      </c>
      <c r="C20" s="16" t="str">
        <f>HYPERLINK(L20,"医療法人亀廣記念医学会　関西記念病院")</f>
        <v>医療法人亀廣記念医学会　関西記念病院</v>
      </c>
      <c r="D20" s="6">
        <v>46</v>
      </c>
      <c r="E20" s="6">
        <v>0</v>
      </c>
      <c r="F20" s="6">
        <v>0</v>
      </c>
      <c r="G20" s="6">
        <v>0</v>
      </c>
      <c r="H20" s="6">
        <v>0</v>
      </c>
      <c r="I20" s="6">
        <v>46</v>
      </c>
      <c r="J20" s="6">
        <v>0</v>
      </c>
      <c r="K20" s="6">
        <v>0</v>
      </c>
      <c r="L20" s="15" t="s">
        <v>38</v>
      </c>
    </row>
    <row r="21" spans="2:12" ht="20.100000000000001" customHeight="1" x14ac:dyDescent="0.4">
      <c r="B21" s="7" t="s">
        <v>15</v>
      </c>
      <c r="C21" s="16" t="str">
        <f>HYPERLINK(L21,"医療法人北辰会　有澤総合病院")</f>
        <v>医療法人北辰会　有澤総合病院</v>
      </c>
      <c r="D21" s="6">
        <v>157</v>
      </c>
      <c r="E21" s="6">
        <v>0</v>
      </c>
      <c r="F21" s="6">
        <v>52</v>
      </c>
      <c r="G21" s="6">
        <v>0</v>
      </c>
      <c r="H21" s="6">
        <v>105</v>
      </c>
      <c r="I21" s="6">
        <v>0</v>
      </c>
      <c r="J21" s="6">
        <v>0</v>
      </c>
      <c r="K21" s="6">
        <v>0</v>
      </c>
      <c r="L21" s="15" t="s">
        <v>39</v>
      </c>
    </row>
    <row r="22" spans="2:12" ht="20.100000000000001" customHeight="1" x14ac:dyDescent="0.4">
      <c r="B22" s="7" t="s">
        <v>15</v>
      </c>
      <c r="C22" s="16" t="str">
        <f>HYPERLINK(L22,"医療法人社団有恵会　香里ケ丘有恵会病院")</f>
        <v>医療法人社団有恵会　香里ケ丘有恵会病院</v>
      </c>
      <c r="D22" s="6">
        <v>171</v>
      </c>
      <c r="E22" s="6">
        <v>0</v>
      </c>
      <c r="F22" s="6">
        <v>91</v>
      </c>
      <c r="G22" s="6">
        <v>30</v>
      </c>
      <c r="H22" s="6">
        <v>50</v>
      </c>
      <c r="I22" s="6">
        <v>0</v>
      </c>
      <c r="J22" s="6">
        <v>0</v>
      </c>
      <c r="K22" s="6">
        <v>0</v>
      </c>
      <c r="L22" s="15" t="s">
        <v>40</v>
      </c>
    </row>
    <row r="23" spans="2:12" ht="20.100000000000001" customHeight="1" x14ac:dyDescent="0.4">
      <c r="B23" s="7" t="s">
        <v>15</v>
      </c>
      <c r="C23" s="16" t="str">
        <f>HYPERLINK(L23,"医療法人みどり会　中村病院")</f>
        <v>医療法人みどり会　中村病院</v>
      </c>
      <c r="D23" s="6">
        <v>206</v>
      </c>
      <c r="E23" s="6">
        <v>0</v>
      </c>
      <c r="F23" s="6">
        <v>52</v>
      </c>
      <c r="G23" s="6">
        <v>101</v>
      </c>
      <c r="H23" s="6">
        <v>53</v>
      </c>
      <c r="I23" s="6">
        <v>0</v>
      </c>
      <c r="J23" s="6">
        <v>0</v>
      </c>
      <c r="K23" s="6">
        <v>0</v>
      </c>
      <c r="L23" s="15" t="s">
        <v>41</v>
      </c>
    </row>
    <row r="24" spans="2:12" ht="20.100000000000001" customHeight="1" x14ac:dyDescent="0.4">
      <c r="B24" s="7" t="s">
        <v>15</v>
      </c>
      <c r="C24" s="16" t="str">
        <f>HYPERLINK(L24,"医療法人りんどう会　向山病院")</f>
        <v>医療法人りんどう会　向山病院</v>
      </c>
      <c r="D24" s="6">
        <v>85</v>
      </c>
      <c r="E24" s="6">
        <v>0</v>
      </c>
      <c r="F24" s="6">
        <v>44</v>
      </c>
      <c r="G24" s="6">
        <v>41</v>
      </c>
      <c r="H24" s="6">
        <v>0</v>
      </c>
      <c r="I24" s="6">
        <v>0</v>
      </c>
      <c r="J24" s="6">
        <v>0</v>
      </c>
      <c r="K24" s="6">
        <v>0</v>
      </c>
      <c r="L24" s="15" t="s">
        <v>42</v>
      </c>
    </row>
    <row r="25" spans="2:12" ht="20.100000000000001" customHeight="1" x14ac:dyDescent="0.4">
      <c r="B25" s="7" t="s">
        <v>15</v>
      </c>
      <c r="C25" s="16" t="str">
        <f>HYPERLINK(L25,"医療法人愛和会　新世病院")</f>
        <v>医療法人愛和会　新世病院</v>
      </c>
      <c r="D25" s="6">
        <v>120</v>
      </c>
      <c r="E25" s="6">
        <v>0</v>
      </c>
      <c r="F25" s="6">
        <v>60</v>
      </c>
      <c r="G25" s="6">
        <v>0</v>
      </c>
      <c r="H25" s="6">
        <v>60</v>
      </c>
      <c r="I25" s="6">
        <v>0</v>
      </c>
      <c r="J25" s="6">
        <v>0</v>
      </c>
      <c r="K25" s="6">
        <v>0</v>
      </c>
      <c r="L25" s="15" t="s">
        <v>43</v>
      </c>
    </row>
    <row r="26" spans="2:12" ht="20.100000000000001" customHeight="1" x14ac:dyDescent="0.4">
      <c r="B26" s="7" t="s">
        <v>15</v>
      </c>
      <c r="C26" s="16" t="str">
        <f>HYPERLINK(L26,"医療法人毅峰会　吉田病院")</f>
        <v>医療法人毅峰会　吉田病院</v>
      </c>
      <c r="D26" s="6">
        <v>58</v>
      </c>
      <c r="E26" s="6">
        <v>0</v>
      </c>
      <c r="F26" s="6">
        <v>58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5" t="s">
        <v>44</v>
      </c>
    </row>
    <row r="27" spans="2:12" ht="20.100000000000001" customHeight="1" x14ac:dyDescent="0.4">
      <c r="B27" s="7" t="s">
        <v>15</v>
      </c>
      <c r="C27" s="16" t="str">
        <f>HYPERLINK(L27,"医療法人讃高会　高井病院")</f>
        <v>医療法人讃高会　高井病院</v>
      </c>
      <c r="D27" s="6">
        <v>66</v>
      </c>
      <c r="E27" s="6">
        <v>0</v>
      </c>
      <c r="F27" s="6">
        <v>32</v>
      </c>
      <c r="G27" s="6">
        <v>0</v>
      </c>
      <c r="H27" s="6">
        <v>34</v>
      </c>
      <c r="I27" s="6">
        <v>0</v>
      </c>
      <c r="J27" s="6">
        <v>0</v>
      </c>
      <c r="K27" s="6">
        <v>0</v>
      </c>
      <c r="L27" s="15" t="s">
        <v>45</v>
      </c>
    </row>
    <row r="28" spans="2:12" ht="20.100000000000001" customHeight="1" x14ac:dyDescent="0.4">
      <c r="B28" s="7" t="s">
        <v>15</v>
      </c>
      <c r="C28" s="16" t="str">
        <f>HYPERLINK(L28,"医療法人昭征会　坂野病院")</f>
        <v>医療法人昭征会　坂野病院</v>
      </c>
      <c r="D28" s="6">
        <v>50</v>
      </c>
      <c r="E28" s="6">
        <v>0</v>
      </c>
      <c r="F28" s="6">
        <v>0</v>
      </c>
      <c r="G28" s="6">
        <v>0</v>
      </c>
      <c r="H28" s="6">
        <v>50</v>
      </c>
      <c r="I28" s="6">
        <v>0</v>
      </c>
      <c r="J28" s="6">
        <v>0</v>
      </c>
      <c r="K28" s="6">
        <v>0</v>
      </c>
      <c r="L28" s="15" t="s">
        <v>46</v>
      </c>
    </row>
    <row r="29" spans="2:12" ht="20.100000000000001" customHeight="1" x14ac:dyDescent="0.4">
      <c r="B29" s="7" t="s">
        <v>15</v>
      </c>
      <c r="C29" s="16" t="str">
        <f>HYPERLINK(L29,"医療法人松徳会　松谷病院")</f>
        <v>医療法人松徳会　松谷病院</v>
      </c>
      <c r="D29" s="6">
        <v>40</v>
      </c>
      <c r="E29" s="6">
        <v>0</v>
      </c>
      <c r="F29" s="6">
        <v>0</v>
      </c>
      <c r="G29" s="6">
        <v>0</v>
      </c>
      <c r="H29" s="6">
        <v>40</v>
      </c>
      <c r="I29" s="6">
        <v>0</v>
      </c>
      <c r="J29" s="6">
        <v>0</v>
      </c>
      <c r="K29" s="6">
        <v>0</v>
      </c>
      <c r="L29" s="15" t="s">
        <v>47</v>
      </c>
    </row>
    <row r="30" spans="2:12" ht="20.100000000000001" customHeight="1" x14ac:dyDescent="0.4">
      <c r="B30" s="7" t="s">
        <v>15</v>
      </c>
      <c r="C30" s="16" t="str">
        <f>HYPERLINK(L30,"医療法人成育会　なりもとレディースホスピタル")</f>
        <v>医療法人成育会　なりもとレディースホスピタル</v>
      </c>
      <c r="D30" s="6">
        <v>23</v>
      </c>
      <c r="E30" s="6">
        <v>0</v>
      </c>
      <c r="F30" s="6">
        <v>23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15" t="s">
        <v>48</v>
      </c>
    </row>
    <row r="31" spans="2:12" ht="20.100000000000001" customHeight="1" x14ac:dyDescent="0.4">
      <c r="B31" s="7" t="s">
        <v>15</v>
      </c>
      <c r="C31" s="16" t="str">
        <f>HYPERLINK(L31,"医療法人大寿会　大寿会病院")</f>
        <v>医療法人大寿会　大寿会病院</v>
      </c>
      <c r="D31" s="6">
        <v>385</v>
      </c>
      <c r="E31" s="6">
        <v>0</v>
      </c>
      <c r="F31" s="6">
        <v>0</v>
      </c>
      <c r="G31" s="6">
        <v>0</v>
      </c>
      <c r="H31" s="6">
        <v>385</v>
      </c>
      <c r="I31" s="6">
        <v>0</v>
      </c>
      <c r="J31" s="6">
        <v>0</v>
      </c>
      <c r="K31" s="6">
        <v>0</v>
      </c>
      <c r="L31" s="15" t="s">
        <v>49</v>
      </c>
    </row>
    <row r="32" spans="2:12" ht="20.100000000000001" customHeight="1" x14ac:dyDescent="0.4">
      <c r="B32" s="7" t="s">
        <v>15</v>
      </c>
      <c r="C32" s="16" t="str">
        <f>HYPERLINK(L32,"医療法人中屋覚志会　津田病院")</f>
        <v>医療法人中屋覚志会　津田病院</v>
      </c>
      <c r="D32" s="6">
        <v>58</v>
      </c>
      <c r="E32" s="6">
        <v>0</v>
      </c>
      <c r="F32" s="6">
        <v>38</v>
      </c>
      <c r="G32" s="6">
        <v>0</v>
      </c>
      <c r="H32" s="6">
        <v>20</v>
      </c>
      <c r="I32" s="6">
        <v>0</v>
      </c>
      <c r="J32" s="6">
        <v>0</v>
      </c>
      <c r="K32" s="6">
        <v>0</v>
      </c>
      <c r="L32" s="15" t="s">
        <v>50</v>
      </c>
    </row>
    <row r="33" spans="2:12" ht="20.100000000000001" customHeight="1" x14ac:dyDescent="0.4">
      <c r="B33" s="7" t="s">
        <v>15</v>
      </c>
      <c r="C33" s="16" t="str">
        <f>HYPERLINK(L33,"医療法人友隣会　協立病院")</f>
        <v>医療法人友隣会　協立病院</v>
      </c>
      <c r="D33" s="6">
        <v>50</v>
      </c>
      <c r="E33" s="6">
        <v>0</v>
      </c>
      <c r="F33" s="6">
        <v>50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15" t="s">
        <v>51</v>
      </c>
    </row>
    <row r="34" spans="2:12" ht="20.100000000000001" customHeight="1" x14ac:dyDescent="0.4">
      <c r="B34" s="7" t="s">
        <v>15</v>
      </c>
      <c r="C34" s="16" t="str">
        <f>HYPERLINK(L34,"関西医科大学くずは病院")</f>
        <v>関西医科大学くずは病院</v>
      </c>
      <c r="D34" s="6">
        <v>94</v>
      </c>
      <c r="E34" s="6">
        <v>0</v>
      </c>
      <c r="F34" s="6">
        <v>30</v>
      </c>
      <c r="G34" s="6">
        <v>30</v>
      </c>
      <c r="H34" s="6">
        <v>34</v>
      </c>
      <c r="I34" s="6">
        <v>0</v>
      </c>
      <c r="J34" s="6">
        <v>0</v>
      </c>
      <c r="K34" s="6">
        <v>0</v>
      </c>
      <c r="L34" s="15" t="s">
        <v>52</v>
      </c>
    </row>
    <row r="35" spans="2:12" ht="20.100000000000001" customHeight="1" x14ac:dyDescent="0.4">
      <c r="B35" s="7" t="s">
        <v>15</v>
      </c>
      <c r="C35" s="16" t="str">
        <f>HYPERLINK(L35,"関西医科大学附属病院")</f>
        <v>関西医科大学附属病院</v>
      </c>
      <c r="D35" s="6">
        <v>751</v>
      </c>
      <c r="E35" s="6">
        <v>751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15" t="s">
        <v>53</v>
      </c>
    </row>
    <row r="36" spans="2:12" ht="20.100000000000001" customHeight="1" x14ac:dyDescent="0.4">
      <c r="B36" s="7" t="s">
        <v>15</v>
      </c>
      <c r="C36" s="16" t="str">
        <f>HYPERLINK(L36,"国家公務員共済組合連合会枚方公済病院")</f>
        <v>国家公務員共済組合連合会枚方公済病院</v>
      </c>
      <c r="D36" s="6">
        <v>313</v>
      </c>
      <c r="E36" s="6">
        <v>58</v>
      </c>
      <c r="F36" s="6">
        <v>255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15" t="s">
        <v>54</v>
      </c>
    </row>
    <row r="37" spans="2:12" ht="20.100000000000001" customHeight="1" x14ac:dyDescent="0.4">
      <c r="B37" s="7" t="s">
        <v>15</v>
      </c>
      <c r="C37" s="16" t="str">
        <f>HYPERLINK(L37,"市立ひらかた病院")</f>
        <v>市立ひらかた病院</v>
      </c>
      <c r="D37" s="6">
        <v>327</v>
      </c>
      <c r="E37" s="6">
        <v>0</v>
      </c>
      <c r="F37" s="6">
        <v>327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15" t="s">
        <v>55</v>
      </c>
    </row>
    <row r="38" spans="2:12" ht="20.100000000000001" customHeight="1" x14ac:dyDescent="0.4">
      <c r="B38" s="7" t="s">
        <v>15</v>
      </c>
      <c r="C38" s="16" t="str">
        <f>HYPERLINK(L38,"社会医療法人美杉会　佐藤病院")</f>
        <v>社会医療法人美杉会　佐藤病院</v>
      </c>
      <c r="D38" s="6">
        <v>120</v>
      </c>
      <c r="E38" s="6">
        <v>0</v>
      </c>
      <c r="F38" s="6">
        <v>120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15" t="s">
        <v>56</v>
      </c>
    </row>
    <row r="39" spans="2:12" ht="20.100000000000001" customHeight="1" x14ac:dyDescent="0.4">
      <c r="B39" s="7" t="s">
        <v>15</v>
      </c>
      <c r="C39" s="16" t="str">
        <f>HYPERLINK(L39,"社会福祉法人　枚方療育園")</f>
        <v>社会福祉法人　枚方療育園</v>
      </c>
      <c r="D39" s="6">
        <v>440</v>
      </c>
      <c r="E39" s="6">
        <v>0</v>
      </c>
      <c r="F39" s="6">
        <v>0</v>
      </c>
      <c r="G39" s="6">
        <v>0</v>
      </c>
      <c r="H39" s="6">
        <v>440</v>
      </c>
      <c r="I39" s="6">
        <v>0</v>
      </c>
      <c r="J39" s="6">
        <v>0</v>
      </c>
      <c r="K39" s="6">
        <v>0</v>
      </c>
      <c r="L39" s="15" t="s">
        <v>57</v>
      </c>
    </row>
    <row r="40" spans="2:12" ht="20.100000000000001" customHeight="1" x14ac:dyDescent="0.4">
      <c r="B40" s="7" t="s">
        <v>15</v>
      </c>
      <c r="C40" s="16" t="str">
        <f>HYPERLINK(L40,"東香里第二病院")</f>
        <v>東香里第二病院</v>
      </c>
      <c r="D40" s="6">
        <v>39</v>
      </c>
      <c r="E40" s="6">
        <v>0</v>
      </c>
      <c r="F40" s="6">
        <v>0</v>
      </c>
      <c r="G40" s="6">
        <v>0</v>
      </c>
      <c r="H40" s="6">
        <v>39</v>
      </c>
      <c r="I40" s="6">
        <v>0</v>
      </c>
      <c r="J40" s="6">
        <v>0</v>
      </c>
      <c r="K40" s="6">
        <v>0</v>
      </c>
      <c r="L40" s="15" t="s">
        <v>58</v>
      </c>
    </row>
    <row r="41" spans="2:12" ht="20.100000000000001" customHeight="1" x14ac:dyDescent="0.4">
      <c r="B41" s="7" t="s">
        <v>15</v>
      </c>
      <c r="C41" s="16" t="str">
        <f>HYPERLINK(L41,"東香里病院")</f>
        <v>東香里病院</v>
      </c>
      <c r="D41" s="6">
        <v>100</v>
      </c>
      <c r="E41" s="6">
        <v>0</v>
      </c>
      <c r="F41" s="6">
        <v>60</v>
      </c>
      <c r="G41" s="6">
        <v>0</v>
      </c>
      <c r="H41" s="6">
        <v>40</v>
      </c>
      <c r="I41" s="6">
        <v>0</v>
      </c>
      <c r="J41" s="6">
        <v>0</v>
      </c>
      <c r="K41" s="6">
        <v>0</v>
      </c>
      <c r="L41" s="15" t="s">
        <v>59</v>
      </c>
    </row>
    <row r="42" spans="2:12" ht="20.100000000000001" customHeight="1" x14ac:dyDescent="0.4">
      <c r="B42" s="7" t="s">
        <v>15</v>
      </c>
      <c r="C42" s="16" t="str">
        <f>HYPERLINK(L42,"独立行政法人地域医療機能推進機構　星ヶ丘医療センター")</f>
        <v>独立行政法人地域医療機能推進機構　星ヶ丘医療センター</v>
      </c>
      <c r="D42" s="6">
        <v>580</v>
      </c>
      <c r="E42" s="6">
        <v>10</v>
      </c>
      <c r="F42" s="6">
        <v>416</v>
      </c>
      <c r="G42" s="6">
        <v>154</v>
      </c>
      <c r="H42" s="6">
        <v>0</v>
      </c>
      <c r="I42" s="6">
        <v>0</v>
      </c>
      <c r="J42" s="6">
        <v>0</v>
      </c>
      <c r="K42" s="6">
        <v>0</v>
      </c>
      <c r="L42" s="15" t="s">
        <v>60</v>
      </c>
    </row>
    <row r="43" spans="2:12" ht="20.100000000000001" customHeight="1" x14ac:dyDescent="0.4">
      <c r="B43" s="7" t="s">
        <v>15</v>
      </c>
      <c r="C43" s="16" t="str">
        <f>HYPERLINK(L43,"福田総合病院")</f>
        <v>福田総合病院</v>
      </c>
      <c r="D43" s="6">
        <v>171</v>
      </c>
      <c r="E43" s="6">
        <v>0</v>
      </c>
      <c r="F43" s="6">
        <v>60</v>
      </c>
      <c r="G43" s="6">
        <v>0</v>
      </c>
      <c r="H43" s="6">
        <v>111</v>
      </c>
      <c r="I43" s="6">
        <v>0</v>
      </c>
      <c r="J43" s="6">
        <v>0</v>
      </c>
      <c r="K43" s="6">
        <v>0</v>
      </c>
      <c r="L43" s="15" t="s">
        <v>61</v>
      </c>
    </row>
    <row r="44" spans="2:12" ht="20.100000000000001" customHeight="1" x14ac:dyDescent="0.4">
      <c r="B44" s="7" t="s">
        <v>16</v>
      </c>
      <c r="C44" s="16" t="str">
        <f>HYPERLINK(L44,"医療法人河北会　河北病院")</f>
        <v>医療法人河北会　河北病院</v>
      </c>
      <c r="D44" s="6">
        <v>170</v>
      </c>
      <c r="E44" s="6">
        <v>0</v>
      </c>
      <c r="F44" s="6">
        <v>0</v>
      </c>
      <c r="G44" s="6">
        <v>0</v>
      </c>
      <c r="H44" s="6">
        <v>170</v>
      </c>
      <c r="I44" s="6">
        <v>0</v>
      </c>
      <c r="J44" s="6">
        <v>0</v>
      </c>
      <c r="K44" s="6">
        <v>0</v>
      </c>
      <c r="L44" s="15" t="s">
        <v>62</v>
      </c>
    </row>
    <row r="45" spans="2:12" ht="20.100000000000001" customHeight="1" x14ac:dyDescent="0.4">
      <c r="B45" s="7" t="s">
        <v>16</v>
      </c>
      <c r="C45" s="16" t="str">
        <f>HYPERLINK(L45,"医療法人毅峰会　青樹会病院")</f>
        <v>医療法人毅峰会　青樹会病院</v>
      </c>
      <c r="D45" s="6">
        <v>78</v>
      </c>
      <c r="E45" s="6">
        <v>0</v>
      </c>
      <c r="F45" s="6">
        <v>78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15" t="s">
        <v>63</v>
      </c>
    </row>
    <row r="46" spans="2:12" ht="20.100000000000001" customHeight="1" x14ac:dyDescent="0.4">
      <c r="B46" s="7" t="s">
        <v>16</v>
      </c>
      <c r="C46" s="16" t="str">
        <f>HYPERLINK(L46,"医療法人全心会　寝屋川ひかり病院")</f>
        <v>医療法人全心会　寝屋川ひかり病院</v>
      </c>
      <c r="D46" s="6">
        <v>84</v>
      </c>
      <c r="E46" s="6">
        <v>0</v>
      </c>
      <c r="F46" s="6">
        <v>51</v>
      </c>
      <c r="G46" s="6">
        <v>0</v>
      </c>
      <c r="H46" s="6">
        <v>33</v>
      </c>
      <c r="I46" s="6">
        <v>0</v>
      </c>
      <c r="J46" s="6">
        <v>0</v>
      </c>
      <c r="K46" s="6">
        <v>0</v>
      </c>
      <c r="L46" s="15" t="s">
        <v>64</v>
      </c>
    </row>
    <row r="47" spans="2:12" ht="20.100000000000001" customHeight="1" x14ac:dyDescent="0.4">
      <c r="B47" s="7" t="s">
        <v>16</v>
      </c>
      <c r="C47" s="16" t="str">
        <f>HYPERLINK(L47,"医療法人道仁会　道仁病院")</f>
        <v>医療法人道仁会　道仁病院</v>
      </c>
      <c r="D47" s="6">
        <v>62</v>
      </c>
      <c r="E47" s="6">
        <v>0</v>
      </c>
      <c r="F47" s="6">
        <v>42</v>
      </c>
      <c r="G47" s="6">
        <v>0</v>
      </c>
      <c r="H47" s="6">
        <v>20</v>
      </c>
      <c r="I47" s="6">
        <v>0</v>
      </c>
      <c r="J47" s="6">
        <v>0</v>
      </c>
      <c r="K47" s="6">
        <v>0</v>
      </c>
      <c r="L47" s="15" t="s">
        <v>65</v>
      </c>
    </row>
    <row r="48" spans="2:12" ht="20.100000000000001" customHeight="1" x14ac:dyDescent="0.4">
      <c r="B48" s="7" t="s">
        <v>16</v>
      </c>
      <c r="C48" s="16" t="str">
        <f>HYPERLINK(L48,"医療法人一祐会　藤本病院")</f>
        <v>医療法人一祐会　藤本病院</v>
      </c>
      <c r="D48" s="6">
        <v>150</v>
      </c>
      <c r="E48" s="6">
        <v>0</v>
      </c>
      <c r="F48" s="6">
        <v>150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15" t="s">
        <v>66</v>
      </c>
    </row>
    <row r="49" spans="2:12" ht="20.100000000000001" customHeight="1" x14ac:dyDescent="0.4">
      <c r="B49" s="7" t="s">
        <v>16</v>
      </c>
      <c r="C49" s="16" t="str">
        <f>HYPERLINK(L49,"医療法人協仁会　小松病院")</f>
        <v>医療法人協仁会　小松病院</v>
      </c>
      <c r="D49" s="6">
        <v>190</v>
      </c>
      <c r="E49" s="6">
        <v>0</v>
      </c>
      <c r="F49" s="6">
        <v>190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15" t="s">
        <v>67</v>
      </c>
    </row>
    <row r="50" spans="2:12" ht="20.100000000000001" customHeight="1" x14ac:dyDescent="0.4">
      <c r="B50" s="7" t="s">
        <v>16</v>
      </c>
      <c r="C50" s="16" t="str">
        <f>HYPERLINK(L50,"医療法人大慶会　星光病院")</f>
        <v>医療法人大慶会　星光病院</v>
      </c>
      <c r="D50" s="6">
        <v>107</v>
      </c>
      <c r="E50" s="6">
        <v>0</v>
      </c>
      <c r="F50" s="6">
        <v>0</v>
      </c>
      <c r="G50" s="6">
        <v>0</v>
      </c>
      <c r="H50" s="6">
        <v>60</v>
      </c>
      <c r="I50" s="6">
        <v>47</v>
      </c>
      <c r="J50" s="6">
        <v>0</v>
      </c>
      <c r="K50" s="6">
        <v>0</v>
      </c>
      <c r="L50" s="15" t="s">
        <v>68</v>
      </c>
    </row>
    <row r="51" spans="2:12" ht="20.100000000000001" customHeight="1" x14ac:dyDescent="0.4">
      <c r="B51" s="7" t="s">
        <v>16</v>
      </c>
      <c r="C51" s="16" t="str">
        <f>HYPERLINK(L51,"医療法人和敬会　寝屋川南病院")</f>
        <v>医療法人和敬会　寝屋川南病院</v>
      </c>
      <c r="D51" s="6">
        <v>60</v>
      </c>
      <c r="E51" s="6">
        <v>0</v>
      </c>
      <c r="F51" s="6">
        <v>0</v>
      </c>
      <c r="G51" s="6">
        <v>0</v>
      </c>
      <c r="H51" s="6">
        <v>60</v>
      </c>
      <c r="I51" s="6">
        <v>0</v>
      </c>
      <c r="J51" s="6">
        <v>0</v>
      </c>
      <c r="K51" s="6">
        <v>0</v>
      </c>
      <c r="L51" s="15" t="s">
        <v>69</v>
      </c>
    </row>
    <row r="52" spans="2:12" ht="20.100000000000001" customHeight="1" x14ac:dyDescent="0.4">
      <c r="B52" s="7" t="s">
        <v>16</v>
      </c>
      <c r="C52" s="16" t="str">
        <f>HYPERLINK(L52,"一般財団法人大阪府結核予防会大阪病院")</f>
        <v>一般財団法人大阪府結核予防会大阪病院</v>
      </c>
      <c r="D52" s="6">
        <v>161</v>
      </c>
      <c r="E52" s="6">
        <v>0</v>
      </c>
      <c r="F52" s="6">
        <v>62</v>
      </c>
      <c r="G52" s="6">
        <v>18</v>
      </c>
      <c r="H52" s="6">
        <v>41</v>
      </c>
      <c r="I52" s="6">
        <v>0</v>
      </c>
      <c r="J52" s="6">
        <v>40</v>
      </c>
      <c r="K52" s="6">
        <v>0</v>
      </c>
      <c r="L52" s="15" t="s">
        <v>70</v>
      </c>
    </row>
    <row r="53" spans="2:12" ht="20.100000000000001" customHeight="1" x14ac:dyDescent="0.4">
      <c r="B53" s="7" t="s">
        <v>16</v>
      </c>
      <c r="C53" s="16" t="str">
        <f>HYPERLINK(L53,"関西医科大学香里病院")</f>
        <v>関西医科大学香里病院</v>
      </c>
      <c r="D53" s="6">
        <v>199</v>
      </c>
      <c r="E53" s="6">
        <v>0</v>
      </c>
      <c r="F53" s="6">
        <v>199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15" t="s">
        <v>71</v>
      </c>
    </row>
    <row r="54" spans="2:12" ht="20.100000000000001" customHeight="1" x14ac:dyDescent="0.4">
      <c r="B54" s="7" t="s">
        <v>16</v>
      </c>
      <c r="C54" s="16" t="str">
        <f>HYPERLINK(L54,"社会医療法人弘道会　寝屋川生野病院")</f>
        <v>社会医療法人弘道会　寝屋川生野病院</v>
      </c>
      <c r="D54" s="6">
        <v>103</v>
      </c>
      <c r="E54" s="6">
        <v>8</v>
      </c>
      <c r="F54" s="6">
        <v>95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15" t="s">
        <v>72</v>
      </c>
    </row>
    <row r="55" spans="2:12" ht="20.100000000000001" customHeight="1" x14ac:dyDescent="0.4">
      <c r="B55" s="7" t="s">
        <v>16</v>
      </c>
      <c r="C55" s="16" t="str">
        <f>HYPERLINK(L55,"社会医療法人山弘会　上山病院")</f>
        <v>社会医療法人山弘会　上山病院</v>
      </c>
      <c r="D55" s="6">
        <v>189</v>
      </c>
      <c r="E55" s="6">
        <v>0</v>
      </c>
      <c r="F55" s="6">
        <v>145</v>
      </c>
      <c r="G55" s="6">
        <v>44</v>
      </c>
      <c r="H55" s="6">
        <v>0</v>
      </c>
      <c r="I55" s="6">
        <v>0</v>
      </c>
      <c r="J55" s="6">
        <v>0</v>
      </c>
      <c r="K55" s="6">
        <v>0</v>
      </c>
      <c r="L55" s="15" t="s">
        <v>73</v>
      </c>
    </row>
    <row r="56" spans="2:12" ht="20.100000000000001" customHeight="1" x14ac:dyDescent="0.4">
      <c r="B56" s="7" t="s">
        <v>16</v>
      </c>
      <c r="C56" s="16" t="str">
        <f>HYPERLINK(L56,"松島病院")</f>
        <v>松島病院</v>
      </c>
      <c r="D56" s="6">
        <v>69</v>
      </c>
      <c r="E56" s="6">
        <v>0</v>
      </c>
      <c r="F56" s="6">
        <v>0</v>
      </c>
      <c r="G56" s="6">
        <v>0</v>
      </c>
      <c r="H56" s="6">
        <v>69</v>
      </c>
      <c r="I56" s="6">
        <v>0</v>
      </c>
      <c r="J56" s="6">
        <v>0</v>
      </c>
      <c r="K56" s="6">
        <v>0</v>
      </c>
      <c r="L56" s="15" t="s">
        <v>74</v>
      </c>
    </row>
    <row r="57" spans="2:12" ht="20.100000000000001" customHeight="1" x14ac:dyDescent="0.4">
      <c r="B57" s="7" t="s">
        <v>17</v>
      </c>
      <c r="C57" s="16" t="str">
        <f>HYPERLINK(L57,"医療法人仁泉会　阪奈病院")</f>
        <v>医療法人仁泉会　阪奈病院</v>
      </c>
      <c r="D57" s="6">
        <v>93</v>
      </c>
      <c r="E57" s="6">
        <v>0</v>
      </c>
      <c r="F57" s="6">
        <v>0</v>
      </c>
      <c r="G57" s="6">
        <v>0</v>
      </c>
      <c r="H57" s="6">
        <v>93</v>
      </c>
      <c r="I57" s="6">
        <v>0</v>
      </c>
      <c r="J57" s="6">
        <v>0</v>
      </c>
      <c r="K57" s="6">
        <v>0</v>
      </c>
      <c r="L57" s="15" t="s">
        <v>75</v>
      </c>
    </row>
    <row r="58" spans="2:12" ht="20.100000000000001" customHeight="1" x14ac:dyDescent="0.4">
      <c r="B58" s="7" t="s">
        <v>17</v>
      </c>
      <c r="C58" s="16" t="str">
        <f>HYPERLINK(L58,"医療法人仁泉会　仁泉会病院")</f>
        <v>医療法人仁泉会　仁泉会病院</v>
      </c>
      <c r="D58" s="6">
        <v>140</v>
      </c>
      <c r="E58" s="6">
        <v>0</v>
      </c>
      <c r="F58" s="6">
        <v>93</v>
      </c>
      <c r="G58" s="6">
        <v>0</v>
      </c>
      <c r="H58" s="6">
        <v>47</v>
      </c>
      <c r="I58" s="6">
        <v>0</v>
      </c>
      <c r="J58" s="6">
        <v>0</v>
      </c>
      <c r="K58" s="6">
        <v>0</v>
      </c>
      <c r="L58" s="15" t="s">
        <v>76</v>
      </c>
    </row>
    <row r="59" spans="2:12" ht="20.100000000000001" customHeight="1" x14ac:dyDescent="0.4">
      <c r="B59" s="7" t="s">
        <v>17</v>
      </c>
      <c r="C59" s="16" t="str">
        <f>HYPERLINK(L59,"医療法人藤井会　大東中央病院")</f>
        <v>医療法人藤井会　大東中央病院</v>
      </c>
      <c r="D59" s="6">
        <v>117</v>
      </c>
      <c r="E59" s="6">
        <v>0</v>
      </c>
      <c r="F59" s="6">
        <v>117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15" t="s">
        <v>77</v>
      </c>
    </row>
    <row r="60" spans="2:12" ht="20.100000000000001" customHeight="1" x14ac:dyDescent="0.4">
      <c r="B60" s="7" t="s">
        <v>17</v>
      </c>
      <c r="C60" s="16" t="str">
        <f>HYPERLINK(L60,"医療法人徳洲会　野崎徳洲会病院")</f>
        <v>医療法人徳洲会　野崎徳洲会病院</v>
      </c>
      <c r="D60" s="6">
        <v>218</v>
      </c>
      <c r="E60" s="6">
        <v>12</v>
      </c>
      <c r="F60" s="6">
        <v>206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15" t="s">
        <v>78</v>
      </c>
    </row>
    <row r="61" spans="2:12" ht="20.100000000000001" customHeight="1" x14ac:dyDescent="0.4">
      <c r="B61" s="7" t="s">
        <v>17</v>
      </c>
      <c r="C61" s="16" t="str">
        <f>HYPERLINK(L61,"社会医療法人若弘会　わかくさ竜間リハビリテーション病院")</f>
        <v>社会医療法人若弘会　わかくさ竜間リハビリテーション病院</v>
      </c>
      <c r="D61" s="6">
        <v>500</v>
      </c>
      <c r="E61" s="6">
        <v>0</v>
      </c>
      <c r="F61" s="6">
        <v>0</v>
      </c>
      <c r="G61" s="6">
        <v>122</v>
      </c>
      <c r="H61" s="6">
        <v>378</v>
      </c>
      <c r="I61" s="6">
        <v>0</v>
      </c>
      <c r="J61" s="6">
        <v>0</v>
      </c>
      <c r="K61" s="6">
        <v>0</v>
      </c>
      <c r="L61" s="15" t="s">
        <v>79</v>
      </c>
    </row>
    <row r="62" spans="2:12" ht="20.100000000000001" customHeight="1" x14ac:dyDescent="0.4">
      <c r="B62" s="7" t="s">
        <v>18</v>
      </c>
      <c r="C62" s="16" t="str">
        <f>HYPERLINK(L62,"医療法人清翠会　牧リハビリテーション病院")</f>
        <v>医療法人清翠会　牧リハビリテーション病院</v>
      </c>
      <c r="D62" s="6">
        <v>100</v>
      </c>
      <c r="E62" s="6">
        <v>0</v>
      </c>
      <c r="F62" s="6">
        <v>0</v>
      </c>
      <c r="G62" s="6">
        <v>100</v>
      </c>
      <c r="H62" s="6">
        <v>0</v>
      </c>
      <c r="I62" s="6">
        <v>0</v>
      </c>
      <c r="J62" s="6">
        <v>0</v>
      </c>
      <c r="K62" s="6">
        <v>0</v>
      </c>
      <c r="L62" s="15" t="s">
        <v>80</v>
      </c>
    </row>
    <row r="63" spans="2:12" ht="20.100000000000001" customHeight="1" x14ac:dyDescent="0.4">
      <c r="B63" s="7" t="s">
        <v>18</v>
      </c>
      <c r="C63" s="16" t="str">
        <f>HYPERLINK(L63,"医療法人孟仁会　摂南総合病院")</f>
        <v>医療法人孟仁会　摂南総合病院</v>
      </c>
      <c r="D63" s="6">
        <v>303</v>
      </c>
      <c r="E63" s="6">
        <v>0</v>
      </c>
      <c r="F63" s="6">
        <v>229</v>
      </c>
      <c r="G63" s="6">
        <v>74</v>
      </c>
      <c r="H63" s="6">
        <v>0</v>
      </c>
      <c r="I63" s="6">
        <v>0</v>
      </c>
      <c r="J63" s="6">
        <v>0</v>
      </c>
      <c r="K63" s="6">
        <v>0</v>
      </c>
      <c r="L63" s="15" t="s">
        <v>81</v>
      </c>
    </row>
    <row r="64" spans="2:12" ht="20.100000000000001" customHeight="1" x14ac:dyDescent="0.4">
      <c r="B64" s="7" t="s">
        <v>18</v>
      </c>
      <c r="C64" s="16" t="str">
        <f>HYPERLINK(L64,"社会医療法人弘道会　萱島生野病院")</f>
        <v>社会医療法人弘道会　萱島生野病院</v>
      </c>
      <c r="D64" s="6">
        <v>140</v>
      </c>
      <c r="E64" s="6">
        <v>4</v>
      </c>
      <c r="F64" s="6">
        <v>136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15" t="s">
        <v>82</v>
      </c>
    </row>
    <row r="65" spans="2:12" ht="20.100000000000001" customHeight="1" x14ac:dyDescent="0.4">
      <c r="B65" s="7" t="s">
        <v>18</v>
      </c>
      <c r="C65" s="16" t="str">
        <f>HYPERLINK(L65,"社会医療法人蒼生会　蒼生病院")</f>
        <v>社会医療法人蒼生会　蒼生病院</v>
      </c>
      <c r="D65" s="6">
        <v>150</v>
      </c>
      <c r="E65" s="6">
        <v>0</v>
      </c>
      <c r="F65" s="6">
        <v>150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15" t="s">
        <v>83</v>
      </c>
    </row>
    <row r="66" spans="2:12" ht="20.100000000000001" customHeight="1" x14ac:dyDescent="0.4">
      <c r="B66" s="7" t="s">
        <v>18</v>
      </c>
      <c r="C66" s="16" t="str">
        <f>HYPERLINK(L66,"正幸会病院")</f>
        <v>正幸会病院</v>
      </c>
      <c r="D66" s="6">
        <v>56</v>
      </c>
      <c r="E66" s="6">
        <v>0</v>
      </c>
      <c r="F66" s="6">
        <v>56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15" t="s">
        <v>84</v>
      </c>
    </row>
    <row r="67" spans="2:12" ht="20.100000000000001" customHeight="1" x14ac:dyDescent="0.4">
      <c r="B67" s="7" t="s">
        <v>19</v>
      </c>
      <c r="C67" s="16" t="str">
        <f>HYPERLINK(L67,"医療法人藤井会　北河内藤井病院")</f>
        <v>医療法人藤井会　北河内藤井病院</v>
      </c>
      <c r="D67" s="6">
        <v>45</v>
      </c>
      <c r="E67" s="6">
        <v>0</v>
      </c>
      <c r="F67" s="6">
        <v>0</v>
      </c>
      <c r="G67" s="6">
        <v>45</v>
      </c>
      <c r="H67" s="6">
        <v>0</v>
      </c>
      <c r="I67" s="6">
        <v>0</v>
      </c>
      <c r="J67" s="6">
        <v>0</v>
      </c>
      <c r="K67" s="6">
        <v>0</v>
      </c>
      <c r="L67" s="15" t="s">
        <v>85</v>
      </c>
    </row>
    <row r="68" spans="2:12" ht="20.100000000000001" customHeight="1" x14ac:dyDescent="0.4">
      <c r="B68" s="7" t="s">
        <v>19</v>
      </c>
      <c r="C68" s="16" t="str">
        <f>HYPERLINK(L68,"医療法人和幸会　阪奈サナトリウム")</f>
        <v>医療法人和幸会　阪奈サナトリウム</v>
      </c>
      <c r="D68" s="6">
        <v>48</v>
      </c>
      <c r="E68" s="6">
        <v>0</v>
      </c>
      <c r="F68" s="6">
        <v>0</v>
      </c>
      <c r="G68" s="6">
        <v>0</v>
      </c>
      <c r="H68" s="6">
        <v>48</v>
      </c>
      <c r="I68" s="6">
        <v>0</v>
      </c>
      <c r="J68" s="6">
        <v>0</v>
      </c>
      <c r="K68" s="6">
        <v>0</v>
      </c>
      <c r="L68" s="15" t="s">
        <v>86</v>
      </c>
    </row>
    <row r="69" spans="2:12" ht="20.100000000000001" customHeight="1" x14ac:dyDescent="0.4">
      <c r="B69" s="7" t="s">
        <v>19</v>
      </c>
      <c r="C69" s="16" t="str">
        <f>HYPERLINK(L69,"社会医療法人信愛会　畷生会脳神経外科病院")</f>
        <v>社会医療法人信愛会　畷生会脳神経外科病院</v>
      </c>
      <c r="D69" s="6">
        <v>270</v>
      </c>
      <c r="E69" s="6">
        <v>9</v>
      </c>
      <c r="F69" s="6">
        <v>219</v>
      </c>
      <c r="G69" s="6">
        <v>42</v>
      </c>
      <c r="H69" s="6">
        <v>0</v>
      </c>
      <c r="I69" s="6">
        <v>0</v>
      </c>
      <c r="J69" s="6">
        <v>0</v>
      </c>
      <c r="K69" s="6">
        <v>0</v>
      </c>
      <c r="L69" s="15" t="s">
        <v>87</v>
      </c>
    </row>
    <row r="70" spans="2:12" ht="20.100000000000001" customHeight="1" x14ac:dyDescent="0.4">
      <c r="B70" s="7" t="s">
        <v>20</v>
      </c>
      <c r="C70" s="16" t="str">
        <f>HYPERLINK(L70,"医療法人和敬会　星田南病院")</f>
        <v>医療法人和敬会　星田南病院</v>
      </c>
      <c r="D70" s="6">
        <v>60</v>
      </c>
      <c r="E70" s="6">
        <v>0</v>
      </c>
      <c r="F70" s="6">
        <v>0</v>
      </c>
      <c r="G70" s="6">
        <v>0</v>
      </c>
      <c r="H70" s="6">
        <v>60</v>
      </c>
      <c r="I70" s="6">
        <v>0</v>
      </c>
      <c r="J70" s="6">
        <v>0</v>
      </c>
      <c r="K70" s="6">
        <v>0</v>
      </c>
      <c r="L70" s="15" t="s">
        <v>88</v>
      </c>
    </row>
    <row r="71" spans="2:12" ht="20.100000000000001" customHeight="1" x14ac:dyDescent="0.4">
      <c r="B71" s="7" t="s">
        <v>20</v>
      </c>
      <c r="C71" s="16" t="str">
        <f>HYPERLINK(L71,"社会医療法人信愛会　交野病院")</f>
        <v>社会医療法人信愛会　交野病院</v>
      </c>
      <c r="D71" s="6">
        <v>208</v>
      </c>
      <c r="E71" s="6">
        <v>0</v>
      </c>
      <c r="F71" s="6">
        <v>138</v>
      </c>
      <c r="G71" s="6">
        <v>35</v>
      </c>
      <c r="H71" s="6">
        <v>35</v>
      </c>
      <c r="I71" s="6">
        <v>0</v>
      </c>
      <c r="J71" s="6">
        <v>0</v>
      </c>
      <c r="K71" s="6">
        <v>0</v>
      </c>
      <c r="L71" s="15" t="s">
        <v>89</v>
      </c>
    </row>
    <row r="72" spans="2:12" ht="20.100000000000001" customHeight="1" x14ac:dyDescent="0.4">
      <c r="B72" s="17" t="s">
        <v>12</v>
      </c>
      <c r="C72" s="18"/>
      <c r="D72" s="11">
        <f t="shared" ref="D72:J72" si="0">SUM(D14:D71)</f>
        <v>9958</v>
      </c>
      <c r="E72" s="11">
        <f t="shared" si="0"/>
        <v>919</v>
      </c>
      <c r="F72" s="11">
        <f t="shared" si="0"/>
        <v>5240</v>
      </c>
      <c r="G72" s="11">
        <f t="shared" si="0"/>
        <v>941</v>
      </c>
      <c r="H72" s="11">
        <f t="shared" si="0"/>
        <v>2725</v>
      </c>
      <c r="I72" s="11">
        <f t="shared" si="0"/>
        <v>93</v>
      </c>
      <c r="J72" s="11">
        <f t="shared" si="0"/>
        <v>40</v>
      </c>
      <c r="K72" s="11">
        <f>SUM(K14:K71)</f>
        <v>0</v>
      </c>
      <c r="L72" s="12"/>
    </row>
    <row r="74" spans="2:12" x14ac:dyDescent="0.4">
      <c r="B74" s="8" t="s">
        <v>13</v>
      </c>
      <c r="K74" s="2" t="s">
        <v>11</v>
      </c>
    </row>
    <row r="75" spans="2:12" ht="27" x14ac:dyDescent="0.4">
      <c r="B75" s="4" t="s">
        <v>2</v>
      </c>
      <c r="C75" s="4" t="s">
        <v>3</v>
      </c>
      <c r="D75" s="4" t="s">
        <v>4</v>
      </c>
      <c r="E75" s="4" t="s">
        <v>5</v>
      </c>
      <c r="F75" s="4" t="s">
        <v>6</v>
      </c>
      <c r="G75" s="4" t="s">
        <v>7</v>
      </c>
      <c r="H75" s="4" t="s">
        <v>8</v>
      </c>
      <c r="I75" s="5" t="s">
        <v>9</v>
      </c>
      <c r="J75" s="5" t="s">
        <v>10</v>
      </c>
      <c r="K75" s="5" t="s">
        <v>28</v>
      </c>
      <c r="L75" s="5" t="s">
        <v>31</v>
      </c>
    </row>
    <row r="76" spans="2:12" ht="20.100000000000001" customHeight="1" x14ac:dyDescent="0.4">
      <c r="B76" s="7" t="s">
        <v>14</v>
      </c>
      <c r="C76" s="16" t="str">
        <f>HYPERLINK(L76,"医療法人小野山診療所")</f>
        <v>医療法人小野山診療所</v>
      </c>
      <c r="D76" s="3">
        <v>4</v>
      </c>
      <c r="E76" s="3">
        <v>0</v>
      </c>
      <c r="F76" s="3">
        <v>4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15" t="s">
        <v>90</v>
      </c>
    </row>
    <row r="77" spans="2:12" ht="20.100000000000001" customHeight="1" x14ac:dyDescent="0.4">
      <c r="B77" s="7" t="s">
        <v>14</v>
      </c>
      <c r="C77" s="16" t="str">
        <f>HYPERLINK(L77,"川嶋レディースクリニック")</f>
        <v>川嶋レディースクリニック</v>
      </c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1</v>
      </c>
      <c r="J77" s="3">
        <v>0</v>
      </c>
      <c r="K77" s="3">
        <v>0</v>
      </c>
      <c r="L77" s="15" t="s">
        <v>91</v>
      </c>
    </row>
    <row r="78" spans="2:12" ht="20.100000000000001" customHeight="1" x14ac:dyDescent="0.4">
      <c r="B78" s="7" t="s">
        <v>14</v>
      </c>
      <c r="C78" s="16" t="str">
        <f>HYPERLINK(L78,"大阪ゆうゆうの里診療所")</f>
        <v>大阪ゆうゆうの里診療所</v>
      </c>
      <c r="D78" s="3">
        <v>15</v>
      </c>
      <c r="E78" s="3">
        <v>0</v>
      </c>
      <c r="F78" s="3">
        <v>0</v>
      </c>
      <c r="G78" s="3">
        <v>0</v>
      </c>
      <c r="H78" s="3">
        <v>15</v>
      </c>
      <c r="I78" s="3">
        <v>0</v>
      </c>
      <c r="J78" s="3">
        <v>0</v>
      </c>
      <c r="K78" s="3">
        <v>0</v>
      </c>
      <c r="L78" s="15" t="s">
        <v>92</v>
      </c>
    </row>
    <row r="79" spans="2:12" ht="20.100000000000001" customHeight="1" x14ac:dyDescent="0.4">
      <c r="B79" s="7" t="s">
        <v>22</v>
      </c>
      <c r="C79" s="16" t="str">
        <f>HYPERLINK(L79,"あきせウィメンズクリニック")</f>
        <v>あきせウィメンズクリニック</v>
      </c>
      <c r="D79" s="3">
        <v>14</v>
      </c>
      <c r="E79" s="3">
        <v>0</v>
      </c>
      <c r="F79" s="3">
        <v>14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15" t="s">
        <v>93</v>
      </c>
    </row>
    <row r="80" spans="2:12" ht="20.100000000000001" customHeight="1" x14ac:dyDescent="0.4">
      <c r="B80" s="7" t="s">
        <v>22</v>
      </c>
      <c r="C80" s="16" t="str">
        <f>HYPERLINK(L80,"医療法人恒遠産婦人科")</f>
        <v>医療法人恒遠産婦人科</v>
      </c>
      <c r="D80" s="3">
        <v>9</v>
      </c>
      <c r="E80" s="3">
        <v>0</v>
      </c>
      <c r="F80" s="3">
        <v>0</v>
      </c>
      <c r="G80" s="3">
        <v>0</v>
      </c>
      <c r="H80" s="3">
        <v>0</v>
      </c>
      <c r="I80" s="3">
        <v>9</v>
      </c>
      <c r="J80" s="3">
        <v>0</v>
      </c>
      <c r="K80" s="3">
        <v>0</v>
      </c>
      <c r="L80" s="15" t="s">
        <v>94</v>
      </c>
    </row>
    <row r="81" spans="2:12" ht="20.100000000000001" customHeight="1" x14ac:dyDescent="0.4">
      <c r="B81" s="7" t="s">
        <v>22</v>
      </c>
      <c r="C81" s="16" t="str">
        <f>HYPERLINK(L81,"医療法人谷掛脳神経外科")</f>
        <v>医療法人谷掛脳神経外科</v>
      </c>
      <c r="D81" s="3">
        <v>8</v>
      </c>
      <c r="E81" s="3">
        <v>0</v>
      </c>
      <c r="F81" s="3">
        <v>8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15" t="s">
        <v>95</v>
      </c>
    </row>
    <row r="82" spans="2:12" ht="20.100000000000001" customHeight="1" x14ac:dyDescent="0.4">
      <c r="B82" s="13" t="s">
        <v>22</v>
      </c>
      <c r="C82" s="16" t="str">
        <f>HYPERLINK(L82,"医療法人イワサクリニック")</f>
        <v>医療法人イワサクリニック</v>
      </c>
      <c r="D82" s="14">
        <v>19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19</v>
      </c>
      <c r="L82" s="15" t="s">
        <v>96</v>
      </c>
    </row>
    <row r="83" spans="2:12" ht="20.100000000000001" customHeight="1" x14ac:dyDescent="0.4">
      <c r="B83" s="7" t="s">
        <v>22</v>
      </c>
      <c r="C83" s="16" t="str">
        <f>HYPERLINK(L83,"医療法人孝知会　芦原産婦人科クリニック")</f>
        <v>医療法人孝知会　芦原産婦人科クリニック</v>
      </c>
      <c r="D83" s="3">
        <v>10</v>
      </c>
      <c r="E83" s="3">
        <v>0</v>
      </c>
      <c r="F83" s="3">
        <v>10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15" t="s">
        <v>97</v>
      </c>
    </row>
    <row r="84" spans="2:12" ht="20.100000000000001" customHeight="1" x14ac:dyDescent="0.4">
      <c r="B84" s="7" t="s">
        <v>22</v>
      </c>
      <c r="C84" s="16" t="str">
        <f>HYPERLINK(L84,"医療法人徳志会　折野産婦人科")</f>
        <v>医療法人徳志会　折野産婦人科</v>
      </c>
      <c r="D84" s="3">
        <v>15</v>
      </c>
      <c r="E84" s="3">
        <v>0</v>
      </c>
      <c r="F84" s="3">
        <v>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15" t="s">
        <v>98</v>
      </c>
    </row>
    <row r="85" spans="2:12" ht="20.100000000000001" customHeight="1" x14ac:dyDescent="0.4">
      <c r="B85" s="7" t="s">
        <v>22</v>
      </c>
      <c r="C85" s="16" t="str">
        <f>HYPERLINK(L85,"医療法人美盛会　美樟クリニック")</f>
        <v>医療法人美盛会　美樟クリニック</v>
      </c>
      <c r="D85" s="3">
        <v>19</v>
      </c>
      <c r="E85" s="3">
        <v>0</v>
      </c>
      <c r="F85" s="3">
        <v>0</v>
      </c>
      <c r="G85" s="3">
        <v>0</v>
      </c>
      <c r="H85" s="3">
        <v>19</v>
      </c>
      <c r="I85" s="3">
        <v>0</v>
      </c>
      <c r="J85" s="3">
        <v>0</v>
      </c>
      <c r="K85" s="3">
        <v>0</v>
      </c>
      <c r="L85" s="15" t="s">
        <v>99</v>
      </c>
    </row>
    <row r="86" spans="2:12" ht="20.100000000000001" customHeight="1" x14ac:dyDescent="0.4">
      <c r="B86" s="7" t="s">
        <v>22</v>
      </c>
      <c r="C86" s="16" t="str">
        <f>HYPERLINK(L86,"社会医療法人美杉会　佐藤医院")</f>
        <v>社会医療法人美杉会　佐藤医院</v>
      </c>
      <c r="D86" s="3">
        <v>19</v>
      </c>
      <c r="E86" s="3">
        <v>0</v>
      </c>
      <c r="F86" s="3">
        <v>0</v>
      </c>
      <c r="G86" s="3">
        <v>0</v>
      </c>
      <c r="H86" s="3">
        <v>19</v>
      </c>
      <c r="I86" s="3">
        <v>0</v>
      </c>
      <c r="J86" s="3">
        <v>0</v>
      </c>
      <c r="K86" s="3">
        <v>0</v>
      </c>
      <c r="L86" s="15" t="s">
        <v>100</v>
      </c>
    </row>
    <row r="87" spans="2:12" ht="20.100000000000001" customHeight="1" x14ac:dyDescent="0.4">
      <c r="B87" s="7" t="s">
        <v>22</v>
      </c>
      <c r="C87" s="16" t="str">
        <f>HYPERLINK(L87,"社会医療法人美杉会　前川診療所")</f>
        <v>社会医療法人美杉会　前川診療所</v>
      </c>
      <c r="D87" s="3">
        <v>19</v>
      </c>
      <c r="E87" s="3">
        <v>0</v>
      </c>
      <c r="F87" s="3">
        <v>0</v>
      </c>
      <c r="G87" s="3">
        <v>0</v>
      </c>
      <c r="H87" s="3">
        <v>19</v>
      </c>
      <c r="I87" s="3">
        <v>0</v>
      </c>
      <c r="J87" s="3">
        <v>0</v>
      </c>
      <c r="K87" s="3">
        <v>0</v>
      </c>
      <c r="L87" s="15" t="s">
        <v>101</v>
      </c>
    </row>
    <row r="88" spans="2:12" ht="20.100000000000001" customHeight="1" x14ac:dyDescent="0.4">
      <c r="B88" s="7" t="s">
        <v>22</v>
      </c>
      <c r="C88" s="16" t="str">
        <f>HYPERLINK(L88,"田ノ口診療所")</f>
        <v>田ノ口診療所</v>
      </c>
      <c r="D88" s="3">
        <v>19</v>
      </c>
      <c r="E88" s="3">
        <v>0</v>
      </c>
      <c r="F88" s="3">
        <v>0</v>
      </c>
      <c r="G88" s="3">
        <v>0</v>
      </c>
      <c r="H88" s="3">
        <v>19</v>
      </c>
      <c r="I88" s="3">
        <v>0</v>
      </c>
      <c r="J88" s="3">
        <v>0</v>
      </c>
      <c r="K88" s="3">
        <v>0</v>
      </c>
      <c r="L88" s="15" t="s">
        <v>102</v>
      </c>
    </row>
    <row r="89" spans="2:12" ht="20.100000000000001" customHeight="1" x14ac:dyDescent="0.4">
      <c r="B89" s="13" t="s">
        <v>22</v>
      </c>
      <c r="C89" s="16" t="str">
        <f>HYPERLINK(L89,"冨沢産婦人科こどもクリニック")</f>
        <v>冨沢産婦人科こどもクリニック</v>
      </c>
      <c r="D89" s="14">
        <v>2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2</v>
      </c>
      <c r="K89" s="14">
        <v>0</v>
      </c>
      <c r="L89" s="15" t="s">
        <v>103</v>
      </c>
    </row>
    <row r="90" spans="2:12" ht="20.100000000000001" customHeight="1" x14ac:dyDescent="0.4">
      <c r="B90" s="7" t="s">
        <v>22</v>
      </c>
      <c r="C90" s="16" t="str">
        <f>HYPERLINK(L90,"茂桂会上田外科")</f>
        <v>茂桂会上田外科</v>
      </c>
      <c r="D90" s="3">
        <v>9</v>
      </c>
      <c r="E90" s="3">
        <v>0</v>
      </c>
      <c r="F90" s="3">
        <v>9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15" t="s">
        <v>104</v>
      </c>
    </row>
    <row r="91" spans="2:12" ht="20.100000000000001" customHeight="1" x14ac:dyDescent="0.4">
      <c r="B91" s="7" t="s">
        <v>22</v>
      </c>
      <c r="C91" s="16" t="str">
        <f>HYPERLINK(L91,"和久田クリニック")</f>
        <v>和久田クリニック</v>
      </c>
      <c r="D91" s="3">
        <v>1</v>
      </c>
      <c r="E91" s="3">
        <v>0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15" t="s">
        <v>105</v>
      </c>
    </row>
    <row r="92" spans="2:12" ht="20.100000000000001" customHeight="1" x14ac:dyDescent="0.4">
      <c r="B92" s="7" t="s">
        <v>23</v>
      </c>
      <c r="C92" s="16" t="str">
        <f>HYPERLINK(L92,"医療法人楠医院")</f>
        <v>医療法人楠医院</v>
      </c>
      <c r="D92" s="3">
        <v>19</v>
      </c>
      <c r="E92" s="3">
        <v>0</v>
      </c>
      <c r="F92" s="3">
        <v>0</v>
      </c>
      <c r="G92" s="3">
        <v>0</v>
      </c>
      <c r="H92" s="3">
        <v>19</v>
      </c>
      <c r="I92" s="3">
        <v>0</v>
      </c>
      <c r="J92" s="3">
        <v>0</v>
      </c>
      <c r="K92" s="3">
        <v>0</v>
      </c>
      <c r="L92" s="15" t="s">
        <v>106</v>
      </c>
    </row>
    <row r="93" spans="2:12" ht="20.100000000000001" customHeight="1" x14ac:dyDescent="0.4">
      <c r="B93" s="7" t="s">
        <v>23</v>
      </c>
      <c r="C93" s="16" t="str">
        <f>HYPERLINK(L93,"医療法人いとうレディースこどもクリニック")</f>
        <v>医療法人いとうレディースこどもクリニック</v>
      </c>
      <c r="D93" s="3">
        <v>18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18</v>
      </c>
      <c r="L93" s="15" t="s">
        <v>107</v>
      </c>
    </row>
    <row r="94" spans="2:12" ht="20.100000000000001" customHeight="1" x14ac:dyDescent="0.4">
      <c r="B94" s="7" t="s">
        <v>23</v>
      </c>
      <c r="C94" s="16" t="str">
        <f>HYPERLINK(L94,"医療法人拓真会　仁和寺診療所")</f>
        <v>医療法人拓真会　仁和寺診療所</v>
      </c>
      <c r="D94" s="3">
        <v>19</v>
      </c>
      <c r="E94" s="3">
        <v>0</v>
      </c>
      <c r="F94" s="3">
        <v>19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15" t="s">
        <v>108</v>
      </c>
    </row>
    <row r="95" spans="2:12" ht="20.100000000000001" customHeight="1" x14ac:dyDescent="0.4">
      <c r="B95" s="7" t="s">
        <v>23</v>
      </c>
      <c r="C95" s="16" t="str">
        <f>HYPERLINK(L95,"石川整形外科")</f>
        <v>石川整形外科</v>
      </c>
      <c r="D95" s="3">
        <v>15</v>
      </c>
      <c r="E95" s="3">
        <v>0</v>
      </c>
      <c r="F95" s="3">
        <v>0</v>
      </c>
      <c r="G95" s="3">
        <v>15</v>
      </c>
      <c r="H95" s="3">
        <v>0</v>
      </c>
      <c r="I95" s="3">
        <v>0</v>
      </c>
      <c r="J95" s="3">
        <v>0</v>
      </c>
      <c r="K95" s="3">
        <v>0</v>
      </c>
      <c r="L95" s="15" t="s">
        <v>109</v>
      </c>
    </row>
    <row r="96" spans="2:12" ht="20.100000000000001" customHeight="1" x14ac:dyDescent="0.4">
      <c r="B96" s="7" t="s">
        <v>24</v>
      </c>
      <c r="C96" s="16" t="str">
        <f>HYPERLINK(L96,"医療法人たかばたけウィメンズクリニック")</f>
        <v>医療法人たかばたけウィメンズクリニック</v>
      </c>
      <c r="D96" s="3">
        <v>15</v>
      </c>
      <c r="E96" s="3">
        <v>0</v>
      </c>
      <c r="F96" s="3">
        <v>15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15" t="s">
        <v>110</v>
      </c>
    </row>
    <row r="97" spans="2:12" ht="20.100000000000001" customHeight="1" x14ac:dyDescent="0.4">
      <c r="B97" s="7" t="s">
        <v>24</v>
      </c>
      <c r="C97" s="16" t="str">
        <f>HYPERLINK(L97,"井上産婦人科クリニック")</f>
        <v>井上産婦人科クリニック</v>
      </c>
      <c r="D97" s="3">
        <v>19</v>
      </c>
      <c r="E97" s="3">
        <v>0</v>
      </c>
      <c r="F97" s="3">
        <v>19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15" t="s">
        <v>111</v>
      </c>
    </row>
    <row r="98" spans="2:12" ht="20.100000000000001" customHeight="1" x14ac:dyDescent="0.4">
      <c r="B98" s="7" t="s">
        <v>25</v>
      </c>
      <c r="C98" s="16" t="str">
        <f>HYPERLINK(L98,"医療法人いぶきクリニック")</f>
        <v>医療法人いぶきクリニック</v>
      </c>
      <c r="D98" s="3">
        <v>18</v>
      </c>
      <c r="E98" s="3">
        <v>0</v>
      </c>
      <c r="F98" s="3">
        <v>18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15" t="s">
        <v>112</v>
      </c>
    </row>
    <row r="99" spans="2:12" ht="20.100000000000001" customHeight="1" x14ac:dyDescent="0.4">
      <c r="B99" s="7" t="s">
        <v>25</v>
      </c>
      <c r="C99" s="16" t="str">
        <f>HYPERLINK(L99,"医療法人飯藤産婦人科")</f>
        <v>医療法人飯藤産婦人科</v>
      </c>
      <c r="D99" s="3">
        <v>19</v>
      </c>
      <c r="E99" s="3">
        <v>0</v>
      </c>
      <c r="F99" s="3">
        <v>19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15" t="s">
        <v>113</v>
      </c>
    </row>
    <row r="100" spans="2:12" ht="20.100000000000001" customHeight="1" x14ac:dyDescent="0.4">
      <c r="B100" s="7" t="s">
        <v>25</v>
      </c>
      <c r="C100" s="16" t="str">
        <f>HYPERLINK(L100,"医療法人門真クリニック　あいわ診療所")</f>
        <v>医療法人門真クリニック　あいわ診療所</v>
      </c>
      <c r="D100" s="3">
        <v>15</v>
      </c>
      <c r="E100" s="3">
        <v>0</v>
      </c>
      <c r="F100" s="3">
        <v>15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15" t="s">
        <v>114</v>
      </c>
    </row>
    <row r="101" spans="2:12" ht="20.100000000000001" customHeight="1" x14ac:dyDescent="0.4">
      <c r="B101" s="7" t="s">
        <v>25</v>
      </c>
      <c r="C101" s="16" t="str">
        <f>HYPERLINK(L101,"医療法人慈心会　栗林クリニック")</f>
        <v>医療法人慈心会　栗林クリニック</v>
      </c>
      <c r="D101" s="3">
        <v>3</v>
      </c>
      <c r="E101" s="3">
        <v>0</v>
      </c>
      <c r="F101" s="3">
        <v>3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15" t="s">
        <v>115</v>
      </c>
    </row>
    <row r="102" spans="2:12" ht="20.100000000000001" customHeight="1" x14ac:dyDescent="0.4">
      <c r="B102" s="7" t="s">
        <v>25</v>
      </c>
      <c r="C102" s="16" t="str">
        <f>HYPERLINK(L102,"医療法人神谷産婦人科医院")</f>
        <v>医療法人神谷産婦人科医院</v>
      </c>
      <c r="D102" s="3">
        <v>14</v>
      </c>
      <c r="E102" s="3">
        <v>0</v>
      </c>
      <c r="F102" s="3">
        <v>14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15" t="s">
        <v>116</v>
      </c>
    </row>
    <row r="103" spans="2:12" ht="20.100000000000001" customHeight="1" x14ac:dyDescent="0.4">
      <c r="B103" s="7" t="s">
        <v>25</v>
      </c>
      <c r="C103" s="16" t="str">
        <f>HYPERLINK(L103,"金子産婦人科")</f>
        <v>金子産婦人科</v>
      </c>
      <c r="D103" s="3">
        <v>8</v>
      </c>
      <c r="E103" s="3">
        <v>0</v>
      </c>
      <c r="F103" s="3">
        <v>8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15" t="s">
        <v>117</v>
      </c>
    </row>
    <row r="104" spans="2:12" ht="20.100000000000001" customHeight="1" x14ac:dyDescent="0.4">
      <c r="B104" s="7" t="s">
        <v>25</v>
      </c>
      <c r="C104" s="16" t="str">
        <f>HYPERLINK(L104,"長瀨診療所")</f>
        <v>長瀨診療所</v>
      </c>
      <c r="D104" s="3">
        <v>19</v>
      </c>
      <c r="E104" s="3">
        <v>0</v>
      </c>
      <c r="F104" s="3">
        <v>0</v>
      </c>
      <c r="G104" s="3">
        <v>19</v>
      </c>
      <c r="H104" s="3">
        <v>0</v>
      </c>
      <c r="I104" s="3">
        <v>0</v>
      </c>
      <c r="J104" s="3">
        <v>0</v>
      </c>
      <c r="K104" s="3">
        <v>0</v>
      </c>
      <c r="L104" s="15" t="s">
        <v>118</v>
      </c>
    </row>
    <row r="105" spans="2:12" ht="20.100000000000001" customHeight="1" x14ac:dyDescent="0.4">
      <c r="B105" s="7" t="s">
        <v>26</v>
      </c>
      <c r="C105" s="16" t="str">
        <f>HYPERLINK(L105,"医療法人三和会　福田産婦人科医院")</f>
        <v>医療法人三和会　福田産婦人科医院</v>
      </c>
      <c r="D105" s="3">
        <v>12</v>
      </c>
      <c r="E105" s="3">
        <v>0</v>
      </c>
      <c r="F105" s="3">
        <v>12</v>
      </c>
      <c r="G105" s="1">
        <v>0</v>
      </c>
      <c r="H105" s="3">
        <v>0</v>
      </c>
      <c r="I105" s="3">
        <v>0</v>
      </c>
      <c r="J105" s="3">
        <v>0</v>
      </c>
      <c r="K105" s="3">
        <v>0</v>
      </c>
      <c r="L105" s="15" t="s">
        <v>119</v>
      </c>
    </row>
    <row r="106" spans="2:12" ht="20.100000000000001" customHeight="1" x14ac:dyDescent="0.4">
      <c r="B106" s="7" t="s">
        <v>27</v>
      </c>
      <c r="C106" s="16" t="str">
        <f>HYPERLINK(L106,"（医）美星会　小林診療所")</f>
        <v>（医）美星会　小林診療所</v>
      </c>
      <c r="D106" s="3">
        <v>13</v>
      </c>
      <c r="E106" s="3">
        <v>0</v>
      </c>
      <c r="F106" s="3">
        <v>13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15" t="s">
        <v>120</v>
      </c>
    </row>
    <row r="107" spans="2:12" ht="20.100000000000001" customHeight="1" x14ac:dyDescent="0.4">
      <c r="B107" s="7" t="s">
        <v>27</v>
      </c>
      <c r="C107" s="16" t="str">
        <f>HYPERLINK(L107,"医療法人はと産婦人科")</f>
        <v>医療法人はと産婦人科</v>
      </c>
      <c r="D107" s="3">
        <v>4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4</v>
      </c>
      <c r="K107" s="3">
        <v>0</v>
      </c>
      <c r="L107" s="15" t="s">
        <v>121</v>
      </c>
    </row>
    <row r="108" spans="2:12" ht="20.100000000000001" customHeight="1" x14ac:dyDescent="0.4">
      <c r="B108" s="7" t="s">
        <v>27</v>
      </c>
      <c r="C108" s="16" t="str">
        <f>HYPERLINK(L108,"医療法人仁久会　藤原産婦人科")</f>
        <v>医療法人仁久会　藤原産婦人科</v>
      </c>
      <c r="D108" s="3">
        <v>5</v>
      </c>
      <c r="E108" s="3">
        <v>0</v>
      </c>
      <c r="F108" s="3">
        <v>5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15" t="s">
        <v>122</v>
      </c>
    </row>
    <row r="109" spans="2:12" ht="20.100000000000001" customHeight="1" x14ac:dyDescent="0.4">
      <c r="B109" s="19" t="s">
        <v>29</v>
      </c>
      <c r="C109" s="19"/>
      <c r="D109" s="12">
        <f>SUM(D76:D108)</f>
        <v>418</v>
      </c>
      <c r="E109" s="12">
        <f t="shared" ref="E109:K109" si="1">SUM(E76:E108)</f>
        <v>0</v>
      </c>
      <c r="F109" s="12">
        <f t="shared" si="1"/>
        <v>221</v>
      </c>
      <c r="G109" s="12">
        <f t="shared" si="1"/>
        <v>34</v>
      </c>
      <c r="H109" s="12">
        <f t="shared" si="1"/>
        <v>110</v>
      </c>
      <c r="I109" s="12">
        <f t="shared" si="1"/>
        <v>10</v>
      </c>
      <c r="J109" s="12">
        <f t="shared" si="1"/>
        <v>6</v>
      </c>
      <c r="K109" s="12">
        <f t="shared" si="1"/>
        <v>37</v>
      </c>
      <c r="L109" s="12"/>
    </row>
  </sheetData>
  <mergeCells count="2">
    <mergeCell ref="B72:C72"/>
    <mergeCell ref="B109:C109"/>
  </mergeCells>
  <phoneticPr fontId="2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2019-11-13T06:12:15Z</cp:lastPrinted>
  <dcterms:created xsi:type="dcterms:W3CDTF">2019-08-19T00:29:40Z</dcterms:created>
  <dcterms:modified xsi:type="dcterms:W3CDTF">2019-12-05T06:42:56Z</dcterms:modified>
</cp:coreProperties>
</file>