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161.21\share\22 病床機能報告\平成30年度 報告分\07 結果公表\04 個票データ格納（NTTデータ関西）\HP掲載用（圏域別一覧表）\"/>
    </mc:Choice>
  </mc:AlternateContent>
  <bookViews>
    <workbookView xWindow="0" yWindow="0" windowWidth="20490" windowHeight="7680"/>
  </bookViews>
  <sheets>
    <sheet name="三島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67" i="1"/>
  <c r="C68" i="1" l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46" i="1"/>
  <c r="C45" i="1"/>
  <c r="C44" i="1"/>
  <c r="C43" i="1"/>
  <c r="C42" i="1"/>
  <c r="C41" i="1"/>
  <c r="C40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 l="1"/>
  <c r="C18" i="1"/>
  <c r="C17" i="1"/>
  <c r="C16" i="1"/>
  <c r="C15" i="1"/>
  <c r="C14" i="1"/>
  <c r="E69" i="1" l="1"/>
  <c r="F69" i="1"/>
  <c r="G69" i="1"/>
  <c r="H69" i="1"/>
  <c r="I69" i="1"/>
  <c r="J69" i="1"/>
  <c r="K69" i="1"/>
  <c r="D69" i="1"/>
  <c r="K47" i="1"/>
  <c r="E47" i="1" l="1"/>
  <c r="F47" i="1"/>
  <c r="G47" i="1"/>
  <c r="H47" i="1"/>
  <c r="I47" i="1"/>
  <c r="J47" i="1"/>
  <c r="D47" i="1"/>
</calcChain>
</file>

<file path=xl/sharedStrings.xml><?xml version="1.0" encoding="utf-8"?>
<sst xmlns="http://schemas.openxmlformats.org/spreadsheetml/2006/main" count="137" uniqueCount="82">
  <si>
    <t>※2018年７月１日時点の機能として、各医療機関が自主的に選択した機能の状況です。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2">
      <t>カクイリョウ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2"/>
  </si>
  <si>
    <t>【病院】</t>
    <rPh sb="1" eb="3">
      <t>ビョウイン</t>
    </rPh>
    <phoneticPr fontId="2"/>
  </si>
  <si>
    <t>所在市町村</t>
    <rPh sb="0" eb="2">
      <t>ショザイ</t>
    </rPh>
    <rPh sb="2" eb="5">
      <t>シチョウソン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</si>
  <si>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</si>
  <si>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</si>
  <si>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</si>
  <si>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</si>
  <si>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</si>
  <si>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</si>
  <si>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休棟中
（再開予定）</t>
    <rPh sb="0" eb="1">
      <t>キュウ</t>
    </rPh>
    <rPh sb="1" eb="2">
      <t>トウ</t>
    </rPh>
    <rPh sb="2" eb="3">
      <t>チュウ</t>
    </rPh>
    <rPh sb="5" eb="7">
      <t>サイカイ</t>
    </rPh>
    <rPh sb="7" eb="9">
      <t>ヨテイ</t>
    </rPh>
    <phoneticPr fontId="2"/>
  </si>
  <si>
    <t>休棟中
（廃止予定）</t>
    <rPh sb="0" eb="1">
      <t>キュウ</t>
    </rPh>
    <rPh sb="1" eb="2">
      <t>トウ</t>
    </rPh>
    <rPh sb="2" eb="3">
      <t>チュウ</t>
    </rPh>
    <rPh sb="5" eb="7">
      <t>ハイシ</t>
    </rPh>
    <rPh sb="7" eb="9">
      <t>ヨテイ</t>
    </rPh>
    <phoneticPr fontId="2"/>
  </si>
  <si>
    <t>（単位：床）</t>
    <rPh sb="1" eb="3">
      <t>タンイ</t>
    </rPh>
    <rPh sb="4" eb="5">
      <t>ユカ</t>
    </rPh>
    <phoneticPr fontId="2"/>
  </si>
  <si>
    <t>病院　計</t>
    <rPh sb="0" eb="2">
      <t>ビョウイン</t>
    </rPh>
    <rPh sb="3" eb="4">
      <t>ケイ</t>
    </rPh>
    <phoneticPr fontId="2"/>
  </si>
  <si>
    <t>【有床診療所】</t>
    <rPh sb="1" eb="3">
      <t>ユウショウ</t>
    </rPh>
    <rPh sb="3" eb="6">
      <t>シンリョウジョ</t>
    </rPh>
    <phoneticPr fontId="2"/>
  </si>
  <si>
    <t>三島二次医療圏</t>
    <rPh sb="0" eb="2">
      <t>ミシマ</t>
    </rPh>
    <rPh sb="2" eb="4">
      <t>ニジ</t>
    </rPh>
    <rPh sb="4" eb="6">
      <t>イリョウ</t>
    </rPh>
    <rPh sb="6" eb="7">
      <t>ケン</t>
    </rPh>
    <phoneticPr fontId="2"/>
  </si>
  <si>
    <t>高槻市</t>
  </si>
  <si>
    <t>茨木市</t>
  </si>
  <si>
    <t>摂津市</t>
  </si>
  <si>
    <t>島本町</t>
  </si>
  <si>
    <t>高槻市</t>
    <rPh sb="0" eb="3">
      <t>タカツキシ</t>
    </rPh>
    <phoneticPr fontId="2"/>
  </si>
  <si>
    <t>茨木市</t>
    <rPh sb="0" eb="3">
      <t>イバラキシ</t>
    </rPh>
    <phoneticPr fontId="2"/>
  </si>
  <si>
    <t>摂津市</t>
    <rPh sb="0" eb="3">
      <t>セッツシ</t>
    </rPh>
    <phoneticPr fontId="2"/>
  </si>
  <si>
    <t>島本町</t>
    <rPh sb="0" eb="3">
      <t>シマモトチョウ</t>
    </rPh>
    <phoneticPr fontId="2"/>
  </si>
  <si>
    <t>診療所　計</t>
    <rPh sb="0" eb="3">
      <t>シンリョウジョ</t>
    </rPh>
    <rPh sb="4" eb="5">
      <t>ケイ</t>
    </rPh>
    <phoneticPr fontId="2"/>
  </si>
  <si>
    <t>無回答等</t>
    <rPh sb="0" eb="3">
      <t>ムカイトウ</t>
    </rPh>
    <rPh sb="3" eb="4">
      <t>ナド</t>
    </rPh>
    <phoneticPr fontId="2"/>
  </si>
  <si>
    <t>2018年（平成30年）７月１日時点の許可病床数</t>
    <rPh sb="4" eb="5">
      <t>ネン</t>
    </rPh>
    <rPh sb="6" eb="8">
      <t>ヘイセイ</t>
    </rPh>
    <rPh sb="10" eb="11">
      <t>ネン</t>
    </rPh>
    <rPh sb="13" eb="14">
      <t>ガツ</t>
    </rPh>
    <rPh sb="15" eb="16">
      <t>ニチ</t>
    </rPh>
    <rPh sb="16" eb="18">
      <t>ジテン</t>
    </rPh>
    <rPh sb="19" eb="21">
      <t>キョカ</t>
    </rPh>
    <rPh sb="21" eb="24">
      <t>ビョウショウスウ</t>
    </rPh>
    <phoneticPr fontId="2"/>
  </si>
  <si>
    <t>リンク先アドレス（ＵＲＬ）</t>
    <rPh sb="3" eb="4">
      <t>サキ</t>
    </rPh>
    <phoneticPr fontId="2"/>
  </si>
  <si>
    <t>http://www.mfis.pref.osaka.jp/apqq/uploads/kikaku30/2702三島/27_K2702_12730561_医療法人健栄会三康病院.xlsx</t>
  </si>
  <si>
    <t>http://www.mfis.pref.osaka.jp/apqq/uploads/kikaku30/2702三島/27_K2702_12730151_医療法人東和会第二東和会病院.xlsx</t>
  </si>
  <si>
    <t>http://www.mfis.pref.osaka.jp/apqq/uploads/kikaku30/2702三島/27_K2702_12730015_医療法人庸愛会富田町病院.xlsx</t>
  </si>
  <si>
    <t>http://www.mfis.pref.osaka.jp/apqq/uploads/kikaku30/2702三島/27_K2702_12730686_医療法人健和会うえだ下田部病院.xlsx</t>
  </si>
  <si>
    <t>http://www.mfis.pref.osaka.jp/apqq/uploads/kikaku30/2702三島/27_K2702_12730609_医療法人社団緑水会緑水会病院.xlsx</t>
  </si>
  <si>
    <t>http://www.mfis.pref.osaka.jp/apqq/uploads/kikaku30/2702三島/27_K2702_12730544_医療法人祥佑会藤田胃腸科病院.xlsx</t>
  </si>
  <si>
    <t>http://www.mfis.pref.osaka.jp/apqq/uploads/kikaku30/2702三島/27_K2702_12730543_医療法人東和会第一東和会病院.xlsx</t>
  </si>
  <si>
    <t>http://www.mfis.pref.osaka.jp/apqq/uploads/kikaku30/2702三島/27_K2702_12730396_高槻赤十字病院.xlsx</t>
  </si>
  <si>
    <t>http://www.mfis.pref.osaka.jp/apqq/uploads/kikaku30/2702三島/27_K2702_12730681_社会医療法人愛仁会高槻病院.xlsx</t>
  </si>
  <si>
    <t>http://www.mfis.pref.osaka.jp/apqq/uploads/kikaku30/2702三島/27_K2702_12730087_社会医療法人愛仁会しんあい病院.xlsx</t>
  </si>
  <si>
    <t>http://www.mfis.pref.osaka.jp/apqq/uploads/kikaku30/2702三島/27_K2702_12730443_社会医療法人愛仁会愛仁会リハビリテーション病院.xlsx</t>
  </si>
  <si>
    <t>http://www.mfis.pref.osaka.jp/apqq/uploads/kikaku30/2702三島/27_K2702_12730454_社会医療法人仙養会北摂総合病院.xlsx</t>
  </si>
  <si>
    <t>http://www.mfis.pref.osaka.jp/apqq/uploads/kikaku30/2702三島/27_K2702_12730562_社会医療法人祐生会みどりヶ丘病院.xlsx</t>
  </si>
  <si>
    <t>http://www.mfis.pref.osaka.jp/apqq/uploads/kikaku30/2702三島/27_K2702_12730028_大阪医科大学三島南病院.xlsx</t>
  </si>
  <si>
    <t>http://www.mfis.pref.osaka.jp/apqq/uploads/kikaku30/2702三島/27_K2702_12730117_大阪医科大学附属病院.xlsx</t>
  </si>
  <si>
    <t>http://www.mfis.pref.osaka.jp/apqq/uploads/kikaku30/2702三島/27_K2702_12730376_大阪府三島救命救急センター.xlsx</t>
  </si>
  <si>
    <t>http://www.mfis.pref.osaka.jp/apqq/uploads/kikaku30/2702三島/27_K2702_12730095_ほうせんか病院.xlsx</t>
  </si>
  <si>
    <t>http://www.mfis.pref.osaka.jp/apqq/uploads/kikaku30/2702三島/27_K2702_12730224_医療法人恵仁会田中病院.xlsx</t>
  </si>
  <si>
    <t>http://www.mfis.pref.osaka.jp/apqq/uploads/kikaku30/2702三島/27_K2702_12730539_医療法人恒昭会藍野病院.xlsx</t>
  </si>
  <si>
    <t>http://www.mfis.pref.osaka.jp/apqq/uploads/kikaku30/2702三島/27_K2702_12730352_医療法人博愛会博愛茨木病院.xlsx</t>
  </si>
  <si>
    <t>http://www.mfis.pref.osaka.jp/apqq/uploads/kikaku30/2702三島/27_K2702_12730602_医療法人朋愛会サンタマリア病院.xlsx</t>
  </si>
  <si>
    <t>http://www.mfis.pref.osaka.jp/apqq/uploads/kikaku30/2702三島/27_K2702_12730162_医療法人友紘会彩都友紘会病院.xlsx</t>
  </si>
  <si>
    <t>http://www.mfis.pref.osaka.jp/apqq/uploads/kikaku30/2702三島/27_K2702_12730258_医療法人警和会北大阪警察病院.xlsx</t>
  </si>
  <si>
    <t>http://www.mfis.pref.osaka.jp/apqq/uploads/kikaku30/2702三島/27_K2702_12730670_医療法人社団日翔会日翔会病院.xlsx</t>
  </si>
  <si>
    <t>http://www.mfis.pref.osaka.jp/apqq/uploads/kikaku30/2702三島/27_K2702_12730627_医療法人篤靜会谷川記念病院.xlsx</t>
  </si>
  <si>
    <t>http://www.mfis.pref.osaka.jp/apqq/uploads/kikaku30/2702三島/27_K2702_12730465_茨木医誠会病院.xlsx</t>
  </si>
  <si>
    <t>http://www.mfis.pref.osaka.jp/apqq/uploads/kikaku30/2702三島/27_K2702_12730200_社会福祉法人恩賜財団済生会支部大阪府済生会茨木病院.xlsx</t>
  </si>
  <si>
    <t>http://www.mfis.pref.osaka.jp/apqq/uploads/kikaku30/2702三島/27_K2702_12730710_友紘会総合病院.xlsx</t>
  </si>
  <si>
    <t>http://www.mfis.pref.osaka.jp/apqq/uploads/kikaku30/2702三島/27_K2702_12730001_医療法人若葉会昭和病院.xlsx</t>
  </si>
  <si>
    <t>http://www.mfis.pref.osaka.jp/apqq/uploads/kikaku30/2702三島/27_K2702_12730574_医療法人千里厚生会千里丘中央病院.xlsx</t>
  </si>
  <si>
    <t>http://www.mfis.pref.osaka.jp/apqq/uploads/kikaku30/2702三島/27_K2702_12730205_医療法人医誠会摂津医誠会病院.xlsx</t>
  </si>
  <si>
    <t>http://www.mfis.pref.osaka.jp/apqq/uploads/kikaku30/2702三島/27_K2702_12730110_摂津ひかり病院.xlsx</t>
  </si>
  <si>
    <t>http://www.mfis.pref.osaka.jp/apqq/uploads/kikaku30/2702三島/27_K2702_12730283_医療法人清仁会水無瀬病院.xlsx</t>
  </si>
  <si>
    <t>http://www.mfis.pref.osaka.jp/apqq/uploads/kikaku30/2702三島/27_K2702_22730415_医療法人子安会なかにし産婦人科クリニック.xlsx</t>
  </si>
  <si>
    <t>http://www.mfis.pref.osaka.jp/apqq/uploads/kikaku30/2702三島/27_K2702_22730674_医療法人真由会上牧かねはらクリニック.xlsx</t>
  </si>
  <si>
    <t>http://www.mfis.pref.osaka.jp/apqq/uploads/kikaku30/2702三島/27_K2702_22730357_医療法人啓友会啓友クリニック.xlsx</t>
  </si>
  <si>
    <t>http://www.mfis.pref.osaka.jp/apqq/uploads/kikaku30/2702三島/27_K2702_22730568_医療法人川村産婦人科医院.xlsx</t>
  </si>
  <si>
    <t>http://www.mfis.pref.osaka.jp/apqq/uploads/kikaku30/2702三島/27_K2702_22730137_医療法人明峰会東山産婦人科・小児科.xlsx</t>
  </si>
  <si>
    <t>http://www.mfis.pref.osaka.jp/apqq/uploads/kikaku30/2702三島/27_K2702_22730570_角辻医院.xlsx</t>
  </si>
  <si>
    <t>http://www.mfis.pref.osaka.jp/apqq/uploads/kikaku30/2702三島/27_K2702_22730276_医療法人ＳＫＹスカイ整形外科クリニック.xlsx</t>
  </si>
  <si>
    <t>http://www.mfis.pref.osaka.jp/apqq/uploads/kikaku30/2702三島/27_K2702_22730122_医療法人橘井会江川産婦人科医院.xlsx</t>
  </si>
  <si>
    <t>http://www.mfis.pref.osaka.jp/apqq/uploads/kikaku30/2702三島/27_K2702_22730189_医療法人大崎医院.xlsx</t>
  </si>
  <si>
    <t>http://www.mfis.pref.osaka.jp/apqq/uploads/kikaku30/2702三島/27_K2702_22730661_医療法人稲風会鈴木医院.xlsx</t>
  </si>
  <si>
    <t>http://www.mfis.pref.osaka.jp/apqq/uploads/kikaku30/2702三島/27_K2702_22730614_茨木市保健医療センター附属急病診療所.xlsx</t>
  </si>
  <si>
    <t>http://www.mfis.pref.osaka.jp/apqq/uploads/kikaku30/2702三島/27_K2702_22730100_奥田産婦人科.xlsx</t>
  </si>
  <si>
    <t>http://www.mfis.pref.osaka.jp/apqq/uploads/kikaku30/2702三島/27_K2702_22730453_北野外科内科.xlsx</t>
  </si>
  <si>
    <t>http://www.mfis.pref.osaka.jp/apqq/uploads/kikaku30/2702三島/27_K2702_22730616_医療法人輝ジュンレディースクリニック千里丘.xlsx</t>
  </si>
  <si>
    <t>http://www.mfis.pref.osaka.jp/apqq/uploads/kikaku30/2702三島/27_K2702_22730585_医療法人千里丘協立診療所.xlsx</t>
  </si>
  <si>
    <t>http://www.mfis.pref.osaka.jp/apqq/uploads/kikaku30/2702三島/27_K2702_22730030_医療法人加藤産婦人科クリニック.xlsx</t>
  </si>
  <si>
    <t>http://www.mfis.pref.osaka.jp/apqq/uploads/kikaku30/2702三島/27_K2702_22730280_医療法人正真会大村耳鼻咽喉科.xlsx</t>
  </si>
  <si>
    <t>※医療機関名をクリックすると、医療機関ごとの病床数や職員数等の情報をご覧いただけます。</t>
    <rPh sb="1" eb="3">
      <t>イリョウ</t>
    </rPh>
    <rPh sb="3" eb="5">
      <t>キカン</t>
    </rPh>
    <rPh sb="5" eb="6">
      <t>メイ</t>
    </rPh>
    <rPh sb="15" eb="17">
      <t>イリョウ</t>
    </rPh>
    <rPh sb="17" eb="19">
      <t>キカン</t>
    </rPh>
    <rPh sb="22" eb="25">
      <t>ビョウショウスウ</t>
    </rPh>
    <rPh sb="26" eb="29">
      <t>ショクインスウ</t>
    </rPh>
    <rPh sb="29" eb="30">
      <t>ナド</t>
    </rPh>
    <rPh sb="31" eb="33">
      <t>ジョウホウ</t>
    </rPh>
    <rPh sb="35" eb="36">
      <t>ラン</t>
    </rPh>
    <phoneticPr fontId="2"/>
  </si>
  <si>
    <t xml:space="preserve">   なお、医療機関名は2019年（平成31年）３月31日時点の名称のため、報告時と異なる場合があります。</t>
    <rPh sb="6" eb="8">
      <t>イリョウ</t>
    </rPh>
    <rPh sb="8" eb="10">
      <t>キカン</t>
    </rPh>
    <rPh sb="10" eb="11">
      <t>メイ</t>
    </rPh>
    <rPh sb="16" eb="17">
      <t>ネン</t>
    </rPh>
    <rPh sb="18" eb="20">
      <t>ヘイセイ</t>
    </rPh>
    <rPh sb="22" eb="23">
      <t>ネン</t>
    </rPh>
    <rPh sb="25" eb="26">
      <t>ガツ</t>
    </rPh>
    <rPh sb="28" eb="29">
      <t>ニチ</t>
    </rPh>
    <rPh sb="29" eb="31">
      <t>ジテン</t>
    </rPh>
    <rPh sb="32" eb="34">
      <t>メイショウ</t>
    </rPh>
    <rPh sb="38" eb="40">
      <t>ホウコク</t>
    </rPh>
    <rPh sb="40" eb="41">
      <t>ジ</t>
    </rPh>
    <rPh sb="42" eb="43">
      <t>コト</t>
    </rPh>
    <rPh sb="45" eb="47">
      <t>バアイ</t>
    </rPh>
    <phoneticPr fontId="2"/>
  </si>
  <si>
    <t>※一部の回答に不備があるときは、個票の病床数には”未確認”と表示されるため、本表数値と一致しない場合があります。</t>
    <rPh sb="1" eb="3">
      <t>イチブ</t>
    </rPh>
    <rPh sb="4" eb="6">
      <t>カイトウ</t>
    </rPh>
    <rPh sb="7" eb="9">
      <t>フビ</t>
    </rPh>
    <rPh sb="16" eb="18">
      <t>コヒョウ</t>
    </rPh>
    <rPh sb="19" eb="22">
      <t>ビョウショウスウ</t>
    </rPh>
    <rPh sb="25" eb="28">
      <t>ミカクニン</t>
    </rPh>
    <rPh sb="30" eb="32">
      <t>ヒョウジ</t>
    </rPh>
    <rPh sb="38" eb="39">
      <t>ホン</t>
    </rPh>
    <rPh sb="39" eb="40">
      <t>ヒョウ</t>
    </rPh>
    <rPh sb="40" eb="42">
      <t>スウチ</t>
    </rPh>
    <rPh sb="43" eb="45">
      <t>イッチ</t>
    </rPh>
    <rPh sb="48" eb="50">
      <t>バアイ</t>
    </rPh>
    <phoneticPr fontId="2"/>
  </si>
  <si>
    <t>※パソコンのセキュリティ等の関係で「医療機関名」から開くことができない場合、インターネットのアドレスに「リンク先アドレス（URL）」を複写入力することにより、閲覧可能になることがあります。</t>
    <rPh sb="12" eb="13">
      <t>トウ</t>
    </rPh>
    <rPh sb="14" eb="16">
      <t>カンケイ</t>
    </rPh>
    <rPh sb="18" eb="20">
      <t>イリョウ</t>
    </rPh>
    <rPh sb="20" eb="22">
      <t>キカン</t>
    </rPh>
    <rPh sb="22" eb="23">
      <t>メイ</t>
    </rPh>
    <rPh sb="26" eb="27">
      <t>ヒラ</t>
    </rPh>
    <rPh sb="35" eb="37">
      <t>バアイ</t>
    </rPh>
    <rPh sb="55" eb="56">
      <t>サキ</t>
    </rPh>
    <rPh sb="67" eb="69">
      <t>フクシャ</t>
    </rPh>
    <rPh sb="69" eb="71">
      <t>ニュウリョク</t>
    </rPh>
    <rPh sb="79" eb="81">
      <t>エツラン</t>
    </rPh>
    <rPh sb="81" eb="83">
      <t>カノウ</t>
    </rPh>
    <phoneticPr fontId="2"/>
  </si>
  <si>
    <t>http://www.mfis.pref.osaka.jp/apqq/uploads/kikaku30/2702三島/27_K2702_22730545_楢原産婦人科.xlsx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</si>
</sst>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8" fontId="1" fillId="0" borderId="1" xfId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38" fontId="1" fillId="2" borderId="1" xfId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6" fillId="0" borderId="1" xfId="2" applyFont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47"/>
  <sheetViews>
    <sheetView showGridLines="0" tabSelected="1" zoomScale="90" zoomScaleNormal="90" workbookViewId="0"/>
  </sheetViews>
  <sheetFormatPr defaultRowHeight="13.5" x14ac:dyDescent="0.4"/>
  <cols>
    <col min="1" max="1" width="2.625" style="1" customWidth="1"/>
    <col min="2" max="2" width="11" style="1" customWidth="1"/>
    <col min="3" max="3" width="52.625" style="1" bestFit="1" customWidth="1"/>
    <col min="4" max="8" width="11.125" style="1" customWidth="1"/>
    <col min="9" max="10" width="11.125" style="1" bestFit="1" customWidth="1"/>
    <col min="11" max="11" width="11.125" style="1" customWidth="1"/>
    <col min="12" max="12" width="65.625" style="1" customWidth="1"/>
    <col min="13" max="16384" width="9" style="1"/>
  </cols>
  <sheetData>
    <row r="2" spans="2:12" ht="14.25" x14ac:dyDescent="0.4">
      <c r="B2" s="2" t="s">
        <v>14</v>
      </c>
    </row>
    <row r="4" spans="2:12" x14ac:dyDescent="0.4">
      <c r="B4" s="1" t="s">
        <v>25</v>
      </c>
    </row>
    <row r="6" spans="2:12" x14ac:dyDescent="0.4">
      <c r="B6" s="1" t="s">
        <v>0</v>
      </c>
    </row>
    <row r="7" spans="2:12" x14ac:dyDescent="0.4">
      <c r="B7" s="1" t="s">
        <v>77</v>
      </c>
    </row>
    <row r="8" spans="2:12" x14ac:dyDescent="0.4">
      <c r="B8" s="1" t="s">
        <v>78</v>
      </c>
    </row>
    <row r="9" spans="2:12" x14ac:dyDescent="0.4">
      <c r="B9" s="1" t="s">
        <v>79</v>
      </c>
    </row>
    <row r="10" spans="2:12" x14ac:dyDescent="0.4">
      <c r="B10" s="1" t="s">
        <v>80</v>
      </c>
    </row>
    <row r="12" spans="2:12" x14ac:dyDescent="0.4">
      <c r="B12" s="1" t="s">
        <v>1</v>
      </c>
      <c r="K12" s="3" t="s">
        <v>11</v>
      </c>
    </row>
    <row r="13" spans="2:12" ht="27" x14ac:dyDescent="0.4">
      <c r="B13" s="5" t="s">
        <v>2</v>
      </c>
      <c r="C13" s="5" t="s">
        <v>3</v>
      </c>
      <c r="D13" s="5" t="s">
        <v>4</v>
      </c>
      <c r="E13" s="5" t="s">
        <v>5</v>
      </c>
      <c r="F13" s="5" t="s">
        <v>6</v>
      </c>
      <c r="G13" s="5" t="s">
        <v>7</v>
      </c>
      <c r="H13" s="5" t="s">
        <v>8</v>
      </c>
      <c r="I13" s="6" t="s">
        <v>9</v>
      </c>
      <c r="J13" s="6" t="s">
        <v>10</v>
      </c>
      <c r="K13" s="6" t="s">
        <v>24</v>
      </c>
      <c r="L13" s="12" t="s">
        <v>26</v>
      </c>
    </row>
    <row r="14" spans="2:12" ht="20.100000000000001" customHeight="1" x14ac:dyDescent="0.4">
      <c r="B14" s="8" t="s">
        <v>15</v>
      </c>
      <c r="C14" s="14" t="str">
        <f>HYPERLINK(L14,"医療法人健栄会　三康病院")</f>
        <v>医療法人健栄会　三康病院</v>
      </c>
      <c r="D14" s="7">
        <v>25</v>
      </c>
      <c r="E14" s="7">
        <v>0</v>
      </c>
      <c r="F14" s="7">
        <v>25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13" t="s">
        <v>27</v>
      </c>
    </row>
    <row r="15" spans="2:12" ht="20.100000000000001" customHeight="1" x14ac:dyDescent="0.4">
      <c r="B15" s="8" t="s">
        <v>15</v>
      </c>
      <c r="C15" s="14" t="str">
        <f>HYPERLINK(L15,"医療法人東和会　第二東和会病院")</f>
        <v>医療法人東和会　第二東和会病院</v>
      </c>
      <c r="D15" s="7">
        <v>93</v>
      </c>
      <c r="E15" s="7">
        <v>0</v>
      </c>
      <c r="F15" s="7">
        <v>0</v>
      </c>
      <c r="G15" s="7">
        <v>93</v>
      </c>
      <c r="H15" s="7">
        <v>0</v>
      </c>
      <c r="I15" s="7">
        <v>0</v>
      </c>
      <c r="J15" s="7">
        <v>0</v>
      </c>
      <c r="K15" s="7">
        <v>0</v>
      </c>
      <c r="L15" s="13" t="s">
        <v>28</v>
      </c>
    </row>
    <row r="16" spans="2:12" ht="20.100000000000001" customHeight="1" x14ac:dyDescent="0.4">
      <c r="B16" s="8" t="s">
        <v>15</v>
      </c>
      <c r="C16" s="14" t="str">
        <f>HYPERLINK(L16,"医療法人庸愛会　富田町病院")</f>
        <v>医療法人庸愛会　富田町病院</v>
      </c>
      <c r="D16" s="7">
        <v>69</v>
      </c>
      <c r="E16" s="7">
        <v>0</v>
      </c>
      <c r="F16" s="7">
        <v>0</v>
      </c>
      <c r="G16" s="7">
        <v>28</v>
      </c>
      <c r="H16" s="7">
        <v>41</v>
      </c>
      <c r="I16" s="7">
        <v>0</v>
      </c>
      <c r="J16" s="7">
        <v>0</v>
      </c>
      <c r="K16" s="7">
        <v>0</v>
      </c>
      <c r="L16" s="13" t="s">
        <v>29</v>
      </c>
    </row>
    <row r="17" spans="2:12" ht="20.100000000000001" customHeight="1" x14ac:dyDescent="0.4">
      <c r="B17" s="8" t="s">
        <v>15</v>
      </c>
      <c r="C17" s="14" t="str">
        <f>HYPERLINK(L17,"医療法人健和会　うえだ下田部病院")</f>
        <v>医療法人健和会　うえだ下田部病院</v>
      </c>
      <c r="D17" s="7">
        <v>116</v>
      </c>
      <c r="E17" s="7">
        <v>0</v>
      </c>
      <c r="F17" s="7">
        <v>58</v>
      </c>
      <c r="G17" s="7">
        <v>0</v>
      </c>
      <c r="H17" s="7">
        <v>58</v>
      </c>
      <c r="I17" s="7">
        <v>0</v>
      </c>
      <c r="J17" s="7">
        <v>0</v>
      </c>
      <c r="K17" s="7">
        <v>0</v>
      </c>
      <c r="L17" s="13" t="s">
        <v>30</v>
      </c>
    </row>
    <row r="18" spans="2:12" ht="20.100000000000001" customHeight="1" x14ac:dyDescent="0.4">
      <c r="B18" s="8" t="s">
        <v>15</v>
      </c>
      <c r="C18" s="14" t="str">
        <f>HYPERLINK(L18,"医療法人社団緑水会　緑水会病院")</f>
        <v>医療法人社団緑水会　緑水会病院</v>
      </c>
      <c r="D18" s="7">
        <v>200</v>
      </c>
      <c r="E18" s="7">
        <v>0</v>
      </c>
      <c r="F18" s="7">
        <v>0</v>
      </c>
      <c r="G18" s="7">
        <v>0</v>
      </c>
      <c r="H18" s="7">
        <v>200</v>
      </c>
      <c r="I18" s="7">
        <v>0</v>
      </c>
      <c r="J18" s="7">
        <v>0</v>
      </c>
      <c r="K18" s="7">
        <v>0</v>
      </c>
      <c r="L18" s="13" t="s">
        <v>31</v>
      </c>
    </row>
    <row r="19" spans="2:12" ht="20.100000000000001" customHeight="1" x14ac:dyDescent="0.4">
      <c r="B19" s="8" t="s">
        <v>15</v>
      </c>
      <c r="C19" s="14" t="str">
        <f>HYPERLINK(L19,"医療法人祥佑会　藤田胃腸科病院")</f>
        <v>医療法人祥佑会　藤田胃腸科病院</v>
      </c>
      <c r="D19" s="7">
        <v>33</v>
      </c>
      <c r="E19" s="7">
        <v>0</v>
      </c>
      <c r="F19" s="7">
        <v>33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13" t="s">
        <v>32</v>
      </c>
    </row>
    <row r="20" spans="2:12" ht="20.100000000000001" customHeight="1" x14ac:dyDescent="0.4">
      <c r="B20" s="8" t="s">
        <v>15</v>
      </c>
      <c r="C20" s="14" t="str">
        <f>HYPERLINK(L20,"医療法人東和会　第一東和会病院")</f>
        <v>医療法人東和会　第一東和会病院</v>
      </c>
      <c r="D20" s="7">
        <v>243</v>
      </c>
      <c r="E20" s="7">
        <v>8</v>
      </c>
      <c r="F20" s="7">
        <v>235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13" t="s">
        <v>33</v>
      </c>
    </row>
    <row r="21" spans="2:12" ht="20.100000000000001" customHeight="1" x14ac:dyDescent="0.4">
      <c r="B21" s="8" t="s">
        <v>15</v>
      </c>
      <c r="C21" s="14" t="str">
        <f>HYPERLINK(L21,"高槻赤十字病院")</f>
        <v>高槻赤十字病院</v>
      </c>
      <c r="D21" s="7">
        <v>446</v>
      </c>
      <c r="E21" s="7">
        <v>6</v>
      </c>
      <c r="F21" s="7">
        <v>381</v>
      </c>
      <c r="G21" s="7">
        <v>0</v>
      </c>
      <c r="H21" s="7">
        <v>0</v>
      </c>
      <c r="I21" s="7">
        <v>59</v>
      </c>
      <c r="J21" s="7">
        <v>0</v>
      </c>
      <c r="K21" s="7">
        <v>0</v>
      </c>
      <c r="L21" s="13" t="s">
        <v>34</v>
      </c>
    </row>
    <row r="22" spans="2:12" ht="20.100000000000001" customHeight="1" x14ac:dyDescent="0.4">
      <c r="B22" s="8" t="s">
        <v>15</v>
      </c>
      <c r="C22" s="14" t="str">
        <f>HYPERLINK(L22,"社会医療法人愛仁会　高槻病院")</f>
        <v>社会医療法人愛仁会　高槻病院</v>
      </c>
      <c r="D22" s="7">
        <v>477</v>
      </c>
      <c r="E22" s="7">
        <v>46</v>
      </c>
      <c r="F22" s="7">
        <v>431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13" t="s">
        <v>35</v>
      </c>
    </row>
    <row r="23" spans="2:12" ht="20.100000000000001" customHeight="1" x14ac:dyDescent="0.4">
      <c r="B23" s="8" t="s">
        <v>15</v>
      </c>
      <c r="C23" s="14" t="str">
        <f>HYPERLINK(L23,"社会医療法人愛仁会　しんあい病院")</f>
        <v>社会医療法人愛仁会　しんあい病院</v>
      </c>
      <c r="D23" s="7">
        <v>40</v>
      </c>
      <c r="E23" s="7">
        <v>0</v>
      </c>
      <c r="F23" s="7">
        <v>0</v>
      </c>
      <c r="G23" s="7">
        <v>40</v>
      </c>
      <c r="H23" s="7">
        <v>0</v>
      </c>
      <c r="I23" s="7">
        <v>0</v>
      </c>
      <c r="J23" s="7">
        <v>0</v>
      </c>
      <c r="K23" s="7">
        <v>0</v>
      </c>
      <c r="L23" s="13" t="s">
        <v>36</v>
      </c>
    </row>
    <row r="24" spans="2:12" ht="20.100000000000001" customHeight="1" x14ac:dyDescent="0.4">
      <c r="B24" s="8" t="s">
        <v>15</v>
      </c>
      <c r="C24" s="14" t="str">
        <f>HYPERLINK(L24,"社会医療法人愛仁会　愛仁会リハビリテーション病院")</f>
        <v>社会医療法人愛仁会　愛仁会リハビリテーション病院</v>
      </c>
      <c r="D24" s="7">
        <v>264</v>
      </c>
      <c r="E24" s="7">
        <v>0</v>
      </c>
      <c r="F24" s="7">
        <v>0</v>
      </c>
      <c r="G24" s="7">
        <v>210</v>
      </c>
      <c r="H24" s="7">
        <v>54</v>
      </c>
      <c r="I24" s="7">
        <v>0</v>
      </c>
      <c r="J24" s="7">
        <v>0</v>
      </c>
      <c r="K24" s="7">
        <v>0</v>
      </c>
      <c r="L24" s="13" t="s">
        <v>37</v>
      </c>
    </row>
    <row r="25" spans="2:12" ht="20.100000000000001" customHeight="1" x14ac:dyDescent="0.4">
      <c r="B25" s="8" t="s">
        <v>15</v>
      </c>
      <c r="C25" s="14" t="str">
        <f>HYPERLINK(L25,"社会医療法人仙養会　北摂総合病院")</f>
        <v>社会医療法人仙養会　北摂総合病院</v>
      </c>
      <c r="D25" s="7">
        <v>217</v>
      </c>
      <c r="E25" s="7">
        <v>14</v>
      </c>
      <c r="F25" s="7">
        <v>203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13" t="s">
        <v>38</v>
      </c>
    </row>
    <row r="26" spans="2:12" ht="20.100000000000001" customHeight="1" x14ac:dyDescent="0.4">
      <c r="B26" s="8" t="s">
        <v>15</v>
      </c>
      <c r="C26" s="14" t="str">
        <f>HYPERLINK(L26,"社会医療法人祐生会　みどりヶ丘病院")</f>
        <v>社会医療法人祐生会　みどりヶ丘病院</v>
      </c>
      <c r="D26" s="7">
        <v>329</v>
      </c>
      <c r="E26" s="7">
        <v>4</v>
      </c>
      <c r="F26" s="7">
        <v>181</v>
      </c>
      <c r="G26" s="7">
        <v>119</v>
      </c>
      <c r="H26" s="7">
        <v>25</v>
      </c>
      <c r="I26" s="7">
        <v>0</v>
      </c>
      <c r="J26" s="7">
        <v>0</v>
      </c>
      <c r="K26" s="7">
        <v>0</v>
      </c>
      <c r="L26" s="13" t="s">
        <v>39</v>
      </c>
    </row>
    <row r="27" spans="2:12" ht="20.100000000000001" customHeight="1" x14ac:dyDescent="0.4">
      <c r="B27" s="8" t="s">
        <v>15</v>
      </c>
      <c r="C27" s="14" t="str">
        <f>HYPERLINK(L27,"大阪医科大学三島南病院")</f>
        <v>大阪医科大学三島南病院</v>
      </c>
      <c r="D27" s="7">
        <v>214</v>
      </c>
      <c r="E27" s="7">
        <v>0</v>
      </c>
      <c r="F27" s="7">
        <v>93</v>
      </c>
      <c r="G27" s="7">
        <v>73</v>
      </c>
      <c r="H27" s="7">
        <v>48</v>
      </c>
      <c r="I27" s="7">
        <v>0</v>
      </c>
      <c r="J27" s="7">
        <v>0</v>
      </c>
      <c r="K27" s="7">
        <v>0</v>
      </c>
      <c r="L27" s="13" t="s">
        <v>40</v>
      </c>
    </row>
    <row r="28" spans="2:12" ht="20.100000000000001" customHeight="1" x14ac:dyDescent="0.4">
      <c r="B28" s="8" t="s">
        <v>15</v>
      </c>
      <c r="C28" s="14" t="str">
        <f>HYPERLINK(L28,"大阪医科大学附属病院")</f>
        <v>大阪医科大学附属病院</v>
      </c>
      <c r="D28" s="7">
        <v>822</v>
      </c>
      <c r="E28" s="7">
        <v>767</v>
      </c>
      <c r="F28" s="7">
        <v>55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13" t="s">
        <v>41</v>
      </c>
    </row>
    <row r="29" spans="2:12" ht="20.100000000000001" customHeight="1" x14ac:dyDescent="0.4">
      <c r="B29" s="8" t="s">
        <v>15</v>
      </c>
      <c r="C29" s="14" t="str">
        <f>HYPERLINK(L29,"大阪府三島救命救急センター")</f>
        <v>大阪府三島救命救急センター</v>
      </c>
      <c r="D29" s="7">
        <v>41</v>
      </c>
      <c r="E29" s="7">
        <v>41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13" t="s">
        <v>42</v>
      </c>
    </row>
    <row r="30" spans="2:12" ht="20.100000000000001" customHeight="1" x14ac:dyDescent="0.4">
      <c r="B30" s="8" t="s">
        <v>16</v>
      </c>
      <c r="C30" s="14" t="str">
        <f>HYPERLINK(L30,"ほうせんか病院")</f>
        <v>ほうせんか病院</v>
      </c>
      <c r="D30" s="7">
        <v>220</v>
      </c>
      <c r="E30" s="7">
        <v>0</v>
      </c>
      <c r="F30" s="7">
        <v>0</v>
      </c>
      <c r="G30" s="7">
        <v>0</v>
      </c>
      <c r="H30" s="7">
        <v>220</v>
      </c>
      <c r="I30" s="7">
        <v>0</v>
      </c>
      <c r="J30" s="7">
        <v>0</v>
      </c>
      <c r="K30" s="7">
        <v>0</v>
      </c>
      <c r="L30" s="13" t="s">
        <v>43</v>
      </c>
    </row>
    <row r="31" spans="2:12" ht="20.100000000000001" customHeight="1" x14ac:dyDescent="0.4">
      <c r="B31" s="8" t="s">
        <v>16</v>
      </c>
      <c r="C31" s="14" t="str">
        <f>HYPERLINK(L31,"医療法人恵仁会　田中病院")</f>
        <v>医療法人恵仁会　田中病院</v>
      </c>
      <c r="D31" s="7">
        <v>78</v>
      </c>
      <c r="E31" s="7">
        <v>0</v>
      </c>
      <c r="F31" s="7">
        <v>78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13" t="s">
        <v>44</v>
      </c>
    </row>
    <row r="32" spans="2:12" ht="20.100000000000001" customHeight="1" x14ac:dyDescent="0.4">
      <c r="B32" s="8" t="s">
        <v>16</v>
      </c>
      <c r="C32" s="14" t="str">
        <f>HYPERLINK(L32,"医療法人恒昭会　藍野病院")</f>
        <v>医療法人恒昭会　藍野病院</v>
      </c>
      <c r="D32" s="7">
        <v>369</v>
      </c>
      <c r="E32" s="7">
        <v>0</v>
      </c>
      <c r="F32" s="7">
        <v>60</v>
      </c>
      <c r="G32" s="7">
        <v>165</v>
      </c>
      <c r="H32" s="7">
        <v>144</v>
      </c>
      <c r="I32" s="7">
        <v>0</v>
      </c>
      <c r="J32" s="7">
        <v>0</v>
      </c>
      <c r="K32" s="7">
        <v>0</v>
      </c>
      <c r="L32" s="13" t="s">
        <v>45</v>
      </c>
    </row>
    <row r="33" spans="2:12" ht="20.100000000000001" customHeight="1" x14ac:dyDescent="0.4">
      <c r="B33" s="8" t="s">
        <v>16</v>
      </c>
      <c r="C33" s="14" t="str">
        <f>HYPERLINK(L33,"医療法人博愛会　博愛茨木病院")</f>
        <v>医療法人博愛会　博愛茨木病院</v>
      </c>
      <c r="D33" s="7">
        <v>144</v>
      </c>
      <c r="E33" s="7">
        <v>0</v>
      </c>
      <c r="F33" s="7">
        <v>0</v>
      </c>
      <c r="G33" s="7">
        <v>60</v>
      </c>
      <c r="H33" s="7">
        <v>84</v>
      </c>
      <c r="I33" s="7">
        <v>0</v>
      </c>
      <c r="J33" s="7">
        <v>0</v>
      </c>
      <c r="K33" s="7">
        <v>0</v>
      </c>
      <c r="L33" s="13" t="s">
        <v>46</v>
      </c>
    </row>
    <row r="34" spans="2:12" ht="20.100000000000001" customHeight="1" x14ac:dyDescent="0.4">
      <c r="B34" s="8" t="s">
        <v>16</v>
      </c>
      <c r="C34" s="14" t="str">
        <f>HYPERLINK(L34,"医療法人朋愛会　サンタマリア病院")</f>
        <v>医療法人朋愛会　サンタマリア病院</v>
      </c>
      <c r="D34" s="7">
        <v>88</v>
      </c>
      <c r="E34" s="7">
        <v>0</v>
      </c>
      <c r="F34" s="7">
        <v>42</v>
      </c>
      <c r="G34" s="7">
        <v>0</v>
      </c>
      <c r="H34" s="7">
        <v>46</v>
      </c>
      <c r="I34" s="7">
        <v>0</v>
      </c>
      <c r="J34" s="7">
        <v>0</v>
      </c>
      <c r="K34" s="7">
        <v>0</v>
      </c>
      <c r="L34" s="13" t="s">
        <v>47</v>
      </c>
    </row>
    <row r="35" spans="2:12" ht="20.100000000000001" customHeight="1" x14ac:dyDescent="0.4">
      <c r="B35" s="8" t="s">
        <v>16</v>
      </c>
      <c r="C35" s="14" t="str">
        <f>HYPERLINK(L35,"医療法人友紘会　彩都友紘会病院")</f>
        <v>医療法人友紘会　彩都友紘会病院</v>
      </c>
      <c r="D35" s="7">
        <v>204</v>
      </c>
      <c r="E35" s="7">
        <v>0</v>
      </c>
      <c r="F35" s="7">
        <v>204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13" t="s">
        <v>48</v>
      </c>
    </row>
    <row r="36" spans="2:12" ht="20.100000000000001" customHeight="1" x14ac:dyDescent="0.4">
      <c r="B36" s="8" t="s">
        <v>16</v>
      </c>
      <c r="C36" s="14" t="str">
        <f>HYPERLINK(L36,"医療法人警和会　北大阪警察病院")</f>
        <v>医療法人警和会　北大阪警察病院</v>
      </c>
      <c r="D36" s="7">
        <v>280</v>
      </c>
      <c r="E36" s="7">
        <v>0</v>
      </c>
      <c r="F36" s="7">
        <v>145</v>
      </c>
      <c r="G36" s="7">
        <v>100</v>
      </c>
      <c r="H36" s="7">
        <v>35</v>
      </c>
      <c r="I36" s="7">
        <v>0</v>
      </c>
      <c r="J36" s="7">
        <v>0</v>
      </c>
      <c r="K36" s="7">
        <v>0</v>
      </c>
      <c r="L36" s="13" t="s">
        <v>49</v>
      </c>
    </row>
    <row r="37" spans="2:12" ht="20.100000000000001" customHeight="1" x14ac:dyDescent="0.4">
      <c r="B37" s="8" t="s">
        <v>16</v>
      </c>
      <c r="C37" s="14" t="str">
        <f>HYPERLINK(L37,"医療法人社団日翔会　日翔会病院")</f>
        <v>医療法人社団日翔会　日翔会病院</v>
      </c>
      <c r="D37" s="7">
        <v>43</v>
      </c>
      <c r="E37" s="7">
        <v>0</v>
      </c>
      <c r="F37" s="7">
        <v>0</v>
      </c>
      <c r="G37" s="7">
        <v>0</v>
      </c>
      <c r="H37" s="7">
        <v>43</v>
      </c>
      <c r="I37" s="7">
        <v>0</v>
      </c>
      <c r="J37" s="7">
        <v>0</v>
      </c>
      <c r="K37" s="7">
        <v>0</v>
      </c>
      <c r="L37" s="13" t="s">
        <v>50</v>
      </c>
    </row>
    <row r="38" spans="2:12" ht="20.100000000000001" customHeight="1" x14ac:dyDescent="0.4">
      <c r="B38" s="8" t="s">
        <v>16</v>
      </c>
      <c r="C38" s="14" t="str">
        <f>HYPERLINK(L38,"医療法人篤靜会　谷川記念病院")</f>
        <v>医療法人篤靜会　谷川記念病院</v>
      </c>
      <c r="D38" s="7">
        <v>43</v>
      </c>
      <c r="E38" s="7">
        <v>0</v>
      </c>
      <c r="F38" s="7">
        <v>43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13" t="s">
        <v>51</v>
      </c>
    </row>
    <row r="39" spans="2:12" ht="20.100000000000001" customHeight="1" x14ac:dyDescent="0.4">
      <c r="B39" s="8" t="s">
        <v>16</v>
      </c>
      <c r="C39" s="14" t="str">
        <f>HYPERLINK(L39,"茨木医誠会病院")</f>
        <v>茨木医誠会病院</v>
      </c>
      <c r="D39" s="7">
        <v>224</v>
      </c>
      <c r="E39" s="7">
        <v>0</v>
      </c>
      <c r="F39" s="7">
        <v>83</v>
      </c>
      <c r="G39" s="7">
        <v>36</v>
      </c>
      <c r="H39" s="7">
        <v>105</v>
      </c>
      <c r="I39" s="7">
        <v>0</v>
      </c>
      <c r="J39" s="7">
        <v>0</v>
      </c>
      <c r="K39" s="7">
        <v>0</v>
      </c>
      <c r="L39" s="13" t="s">
        <v>52</v>
      </c>
    </row>
    <row r="40" spans="2:12" ht="20.100000000000001" customHeight="1" x14ac:dyDescent="0.4">
      <c r="B40" s="8" t="s">
        <v>16</v>
      </c>
      <c r="C40" s="14" t="str">
        <f>HYPERLINK(L40,"大阪府済生会茨木病院")</f>
        <v>大阪府済生会茨木病院</v>
      </c>
      <c r="D40" s="7">
        <v>315</v>
      </c>
      <c r="E40" s="7">
        <v>4</v>
      </c>
      <c r="F40" s="7">
        <v>311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13" t="s">
        <v>53</v>
      </c>
    </row>
    <row r="41" spans="2:12" ht="20.100000000000001" customHeight="1" x14ac:dyDescent="0.4">
      <c r="B41" s="8" t="s">
        <v>16</v>
      </c>
      <c r="C41" s="14" t="str">
        <f>HYPERLINK(L41,"友紘会総合病院")</f>
        <v>友紘会総合病院</v>
      </c>
      <c r="D41" s="7">
        <v>278</v>
      </c>
      <c r="E41" s="7">
        <v>0</v>
      </c>
      <c r="F41" s="7">
        <v>112</v>
      </c>
      <c r="G41" s="7">
        <v>0</v>
      </c>
      <c r="H41" s="7">
        <v>166</v>
      </c>
      <c r="I41" s="7">
        <v>0</v>
      </c>
      <c r="J41" s="7">
        <v>0</v>
      </c>
      <c r="K41" s="7">
        <v>0</v>
      </c>
      <c r="L41" s="13" t="s">
        <v>54</v>
      </c>
    </row>
    <row r="42" spans="2:12" ht="20.100000000000001" customHeight="1" x14ac:dyDescent="0.4">
      <c r="B42" s="8" t="s">
        <v>17</v>
      </c>
      <c r="C42" s="14" t="str">
        <f>HYPERLINK(L42,"医療法人若葉会　昭和病院")</f>
        <v>医療法人若葉会　昭和病院</v>
      </c>
      <c r="D42" s="7">
        <v>90</v>
      </c>
      <c r="E42" s="7">
        <v>0</v>
      </c>
      <c r="F42" s="7">
        <v>0</v>
      </c>
      <c r="G42" s="7">
        <v>0</v>
      </c>
      <c r="H42" s="7">
        <v>90</v>
      </c>
      <c r="I42" s="7">
        <v>0</v>
      </c>
      <c r="J42" s="7">
        <v>0</v>
      </c>
      <c r="K42" s="7">
        <v>0</v>
      </c>
      <c r="L42" s="13" t="s">
        <v>55</v>
      </c>
    </row>
    <row r="43" spans="2:12" ht="20.100000000000001" customHeight="1" x14ac:dyDescent="0.4">
      <c r="B43" s="8" t="s">
        <v>17</v>
      </c>
      <c r="C43" s="14" t="str">
        <f>HYPERLINK(L43,"医療法人千里厚生会　千里丘中央病院")</f>
        <v>医療法人千里厚生会　千里丘中央病院</v>
      </c>
      <c r="D43" s="7">
        <v>89</v>
      </c>
      <c r="E43" s="7">
        <v>0</v>
      </c>
      <c r="F43" s="7">
        <v>0</v>
      </c>
      <c r="G43" s="7">
        <v>0</v>
      </c>
      <c r="H43" s="7">
        <v>89</v>
      </c>
      <c r="I43" s="7">
        <v>0</v>
      </c>
      <c r="J43" s="7">
        <v>0</v>
      </c>
      <c r="K43" s="7">
        <v>0</v>
      </c>
      <c r="L43" s="13" t="s">
        <v>56</v>
      </c>
    </row>
    <row r="44" spans="2:12" ht="20.100000000000001" customHeight="1" x14ac:dyDescent="0.4">
      <c r="B44" s="8" t="s">
        <v>17</v>
      </c>
      <c r="C44" s="14" t="str">
        <f>HYPERLINK(L44,"医療法人医誠会　摂津医誠会病院")</f>
        <v>医療法人医誠会　摂津医誠会病院</v>
      </c>
      <c r="D44" s="7">
        <v>170</v>
      </c>
      <c r="E44" s="7">
        <v>0</v>
      </c>
      <c r="F44" s="7">
        <v>52</v>
      </c>
      <c r="G44" s="7">
        <v>59</v>
      </c>
      <c r="H44" s="7">
        <v>59</v>
      </c>
      <c r="I44" s="7">
        <v>0</v>
      </c>
      <c r="J44" s="7">
        <v>0</v>
      </c>
      <c r="K44" s="7">
        <v>0</v>
      </c>
      <c r="L44" s="13" t="s">
        <v>57</v>
      </c>
    </row>
    <row r="45" spans="2:12" ht="20.100000000000001" customHeight="1" x14ac:dyDescent="0.4">
      <c r="B45" s="8" t="s">
        <v>17</v>
      </c>
      <c r="C45" s="14" t="str">
        <f>HYPERLINK(L45,"摂津ひかり病院")</f>
        <v>摂津ひかり病院</v>
      </c>
      <c r="D45" s="7">
        <v>50</v>
      </c>
      <c r="E45" s="7">
        <v>0</v>
      </c>
      <c r="F45" s="7">
        <v>50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13" t="s">
        <v>58</v>
      </c>
    </row>
    <row r="46" spans="2:12" ht="20.100000000000001" customHeight="1" x14ac:dyDescent="0.4">
      <c r="B46" s="8" t="s">
        <v>18</v>
      </c>
      <c r="C46" s="14" t="str">
        <f>HYPERLINK(L46,"医療法人清仁会　水無瀬病院")</f>
        <v>医療法人清仁会　水無瀬病院</v>
      </c>
      <c r="D46" s="7">
        <v>117</v>
      </c>
      <c r="E46" s="7">
        <v>0</v>
      </c>
      <c r="F46" s="7">
        <v>57</v>
      </c>
      <c r="G46" s="7">
        <v>60</v>
      </c>
      <c r="H46" s="7">
        <v>0</v>
      </c>
      <c r="I46" s="7">
        <v>0</v>
      </c>
      <c r="J46" s="7">
        <v>0</v>
      </c>
      <c r="K46" s="7">
        <v>0</v>
      </c>
      <c r="L46" s="13" t="s">
        <v>59</v>
      </c>
    </row>
    <row r="47" spans="2:12" ht="20.100000000000001" customHeight="1" x14ac:dyDescent="0.4">
      <c r="B47" s="15" t="s">
        <v>12</v>
      </c>
      <c r="C47" s="16"/>
      <c r="D47" s="9">
        <f>SUM(D14:D46)</f>
        <v>6431</v>
      </c>
      <c r="E47" s="9">
        <f t="shared" ref="E47:K47" si="0">SUM(E14:E46)</f>
        <v>890</v>
      </c>
      <c r="F47" s="9">
        <f t="shared" si="0"/>
        <v>2932</v>
      </c>
      <c r="G47" s="9">
        <f t="shared" si="0"/>
        <v>1043</v>
      </c>
      <c r="H47" s="9">
        <f t="shared" si="0"/>
        <v>1507</v>
      </c>
      <c r="I47" s="9">
        <f t="shared" si="0"/>
        <v>59</v>
      </c>
      <c r="J47" s="9">
        <f t="shared" si="0"/>
        <v>0</v>
      </c>
      <c r="K47" s="9">
        <f t="shared" si="0"/>
        <v>0</v>
      </c>
      <c r="L47" s="10"/>
    </row>
    <row r="49" spans="2:12" x14ac:dyDescent="0.4">
      <c r="B49" s="1" t="s">
        <v>13</v>
      </c>
      <c r="K49" s="3" t="s">
        <v>11</v>
      </c>
    </row>
    <row r="50" spans="2:12" ht="27" x14ac:dyDescent="0.4">
      <c r="B50" s="5" t="s">
        <v>2</v>
      </c>
      <c r="C50" s="5" t="s">
        <v>3</v>
      </c>
      <c r="D50" s="5" t="s">
        <v>4</v>
      </c>
      <c r="E50" s="5" t="s">
        <v>5</v>
      </c>
      <c r="F50" s="5" t="s">
        <v>6</v>
      </c>
      <c r="G50" s="5" t="s">
        <v>7</v>
      </c>
      <c r="H50" s="5" t="s">
        <v>8</v>
      </c>
      <c r="I50" s="6" t="s">
        <v>9</v>
      </c>
      <c r="J50" s="6" t="s">
        <v>10</v>
      </c>
      <c r="K50" s="6" t="s">
        <v>24</v>
      </c>
      <c r="L50" s="12" t="s">
        <v>26</v>
      </c>
    </row>
    <row r="51" spans="2:12" ht="20.100000000000001" customHeight="1" x14ac:dyDescent="0.4">
      <c r="B51" s="8" t="s">
        <v>19</v>
      </c>
      <c r="C51" s="14" t="str">
        <f>HYPERLINK(L51,"なかにし産婦人科クリニック")</f>
        <v>なかにし産婦人科クリニック</v>
      </c>
      <c r="D51" s="4">
        <v>8</v>
      </c>
      <c r="E51" s="4">
        <v>0</v>
      </c>
      <c r="F51" s="4">
        <v>8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13" t="s">
        <v>60</v>
      </c>
    </row>
    <row r="52" spans="2:12" ht="20.100000000000001" customHeight="1" x14ac:dyDescent="0.4">
      <c r="B52" s="8" t="s">
        <v>19</v>
      </c>
      <c r="C52" s="14" t="str">
        <f>HYPERLINK(L52,"医療法人真由会　上牧かねはらクリニック")</f>
        <v>医療法人真由会　上牧かねはらクリニック</v>
      </c>
      <c r="D52" s="4">
        <v>15</v>
      </c>
      <c r="E52" s="4">
        <v>0</v>
      </c>
      <c r="F52" s="4">
        <v>0</v>
      </c>
      <c r="G52" s="4">
        <v>0</v>
      </c>
      <c r="H52" s="4">
        <v>0</v>
      </c>
      <c r="I52" s="4">
        <v>15</v>
      </c>
      <c r="J52" s="4">
        <v>0</v>
      </c>
      <c r="K52" s="4">
        <v>0</v>
      </c>
      <c r="L52" s="13" t="s">
        <v>61</v>
      </c>
    </row>
    <row r="53" spans="2:12" ht="20.100000000000001" customHeight="1" x14ac:dyDescent="0.4">
      <c r="B53" s="8" t="s">
        <v>19</v>
      </c>
      <c r="C53" s="14" t="str">
        <f>HYPERLINK(L53,"医療法人啓友会　啓友クリニック")</f>
        <v>医療法人啓友会　啓友クリニック</v>
      </c>
      <c r="D53" s="4">
        <v>15</v>
      </c>
      <c r="E53" s="4">
        <v>0</v>
      </c>
      <c r="F53" s="4">
        <v>0</v>
      </c>
      <c r="G53" s="4">
        <v>15</v>
      </c>
      <c r="H53" s="4">
        <v>0</v>
      </c>
      <c r="I53" s="4">
        <v>0</v>
      </c>
      <c r="J53" s="4">
        <v>0</v>
      </c>
      <c r="K53" s="4">
        <v>0</v>
      </c>
      <c r="L53" s="13" t="s">
        <v>62</v>
      </c>
    </row>
    <row r="54" spans="2:12" ht="20.100000000000001" customHeight="1" x14ac:dyDescent="0.4">
      <c r="B54" s="8" t="s">
        <v>19</v>
      </c>
      <c r="C54" s="14" t="str">
        <f>HYPERLINK(L54,"医療法人川村産婦人科医院")</f>
        <v>医療法人川村産婦人科医院</v>
      </c>
      <c r="D54" s="4">
        <v>6</v>
      </c>
      <c r="E54" s="4">
        <v>0</v>
      </c>
      <c r="F54" s="4">
        <v>6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13" t="s">
        <v>63</v>
      </c>
    </row>
    <row r="55" spans="2:12" ht="20.100000000000001" customHeight="1" x14ac:dyDescent="0.4">
      <c r="B55" s="8" t="s">
        <v>19</v>
      </c>
      <c r="C55" s="14" t="str">
        <f>HYPERLINK(L55,"医療法人明峰会　東山産婦人科・小児科")</f>
        <v>医療法人明峰会　東山産婦人科・小児科</v>
      </c>
      <c r="D55" s="4">
        <v>16</v>
      </c>
      <c r="E55" s="4">
        <v>0</v>
      </c>
      <c r="F55" s="4">
        <v>16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13" t="s">
        <v>64</v>
      </c>
    </row>
    <row r="56" spans="2:12" ht="20.100000000000001" customHeight="1" x14ac:dyDescent="0.4">
      <c r="B56" s="8" t="s">
        <v>19</v>
      </c>
      <c r="C56" s="14" t="str">
        <f>HYPERLINK(L56,"角辻医院")</f>
        <v>角辻医院</v>
      </c>
      <c r="D56" s="4">
        <v>5</v>
      </c>
      <c r="E56" s="4">
        <v>0</v>
      </c>
      <c r="F56" s="4">
        <v>0</v>
      </c>
      <c r="G56" s="4">
        <v>0</v>
      </c>
      <c r="H56" s="4">
        <v>0</v>
      </c>
      <c r="I56" s="4">
        <v>5</v>
      </c>
      <c r="J56" s="4">
        <v>0</v>
      </c>
      <c r="K56" s="4">
        <v>0</v>
      </c>
      <c r="L56" s="13" t="s">
        <v>65</v>
      </c>
    </row>
    <row r="57" spans="2:12" ht="20.100000000000001" customHeight="1" x14ac:dyDescent="0.4">
      <c r="B57" s="8" t="s">
        <v>19</v>
      </c>
      <c r="C57" s="14" t="str">
        <f>HYPERLINK(L57,"楢原産婦人科")</f>
        <v>楢原産婦人科</v>
      </c>
      <c r="D57" s="4">
        <v>8</v>
      </c>
      <c r="E57" s="4">
        <v>0</v>
      </c>
      <c r="F57" s="4">
        <v>8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13" t="s">
        <v>81</v>
      </c>
    </row>
    <row r="58" spans="2:12" ht="20.100000000000001" customHeight="1" x14ac:dyDescent="0.4">
      <c r="B58" s="8" t="s">
        <v>20</v>
      </c>
      <c r="C58" s="14" t="str">
        <f>HYPERLINK(L58,"医療法人SKY　スカイ整形外科クリニック")</f>
        <v>医療法人SKY　スカイ整形外科クリニック</v>
      </c>
      <c r="D58" s="4">
        <v>18</v>
      </c>
      <c r="E58" s="4">
        <v>0</v>
      </c>
      <c r="F58" s="4">
        <v>18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13" t="s">
        <v>66</v>
      </c>
    </row>
    <row r="59" spans="2:12" ht="20.100000000000001" customHeight="1" x14ac:dyDescent="0.4">
      <c r="B59" s="8" t="s">
        <v>20</v>
      </c>
      <c r="C59" s="14" t="str">
        <f>HYPERLINK(L59,"医療法人橘井会　江川産婦人科医院")</f>
        <v>医療法人橘井会　江川産婦人科医院</v>
      </c>
      <c r="D59" s="4">
        <v>18</v>
      </c>
      <c r="E59" s="4">
        <v>0</v>
      </c>
      <c r="F59" s="4">
        <v>18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13" t="s">
        <v>67</v>
      </c>
    </row>
    <row r="60" spans="2:12" ht="20.100000000000001" customHeight="1" x14ac:dyDescent="0.4">
      <c r="B60" s="8" t="s">
        <v>20</v>
      </c>
      <c r="C60" s="14" t="str">
        <f>HYPERLINK(L60,"医療法人大崎医院")</f>
        <v>医療法人大崎医院</v>
      </c>
      <c r="D60" s="4">
        <v>5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5</v>
      </c>
      <c r="K60" s="4">
        <v>0</v>
      </c>
      <c r="L60" s="13" t="s">
        <v>68</v>
      </c>
    </row>
    <row r="61" spans="2:12" ht="20.100000000000001" customHeight="1" x14ac:dyDescent="0.4">
      <c r="B61" s="8" t="s">
        <v>20</v>
      </c>
      <c r="C61" s="14" t="str">
        <f>HYPERLINK(L61,"稲風会鈴木医院")</f>
        <v>稲風会鈴木医院</v>
      </c>
      <c r="D61" s="4">
        <v>11</v>
      </c>
      <c r="E61" s="4">
        <v>0</v>
      </c>
      <c r="F61" s="4">
        <v>11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13" t="s">
        <v>69</v>
      </c>
    </row>
    <row r="62" spans="2:12" ht="20.100000000000001" customHeight="1" x14ac:dyDescent="0.4">
      <c r="B62" s="8" t="s">
        <v>20</v>
      </c>
      <c r="C62" s="14" t="str">
        <f>HYPERLINK(L62,"茨木市保健医療センター附属急病診療所")</f>
        <v>茨木市保健医療センター附属急病診療所</v>
      </c>
      <c r="D62" s="4">
        <v>5</v>
      </c>
      <c r="E62" s="4">
        <v>0</v>
      </c>
      <c r="F62" s="4">
        <v>5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13" t="s">
        <v>70</v>
      </c>
    </row>
    <row r="63" spans="2:12" ht="20.100000000000001" customHeight="1" x14ac:dyDescent="0.4">
      <c r="B63" s="8" t="s">
        <v>20</v>
      </c>
      <c r="C63" s="14" t="str">
        <f>HYPERLINK(L63,"奥田産婦人科")</f>
        <v>奥田産婦人科</v>
      </c>
      <c r="D63" s="4">
        <v>9</v>
      </c>
      <c r="E63" s="4">
        <v>0</v>
      </c>
      <c r="F63" s="4">
        <v>9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13" t="s">
        <v>71</v>
      </c>
    </row>
    <row r="64" spans="2:12" ht="20.100000000000001" customHeight="1" x14ac:dyDescent="0.4">
      <c r="B64" s="8" t="s">
        <v>20</v>
      </c>
      <c r="C64" s="14" t="str">
        <f>HYPERLINK(L64,"北野外科内科")</f>
        <v>北野外科内科</v>
      </c>
      <c r="D64" s="4">
        <v>15</v>
      </c>
      <c r="E64" s="4">
        <v>0</v>
      </c>
      <c r="F64" s="4">
        <v>15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13" t="s">
        <v>72</v>
      </c>
    </row>
    <row r="65" spans="2:12" ht="20.100000000000001" customHeight="1" x14ac:dyDescent="0.4">
      <c r="B65" s="8" t="s">
        <v>21</v>
      </c>
      <c r="C65" s="14" t="str">
        <f>HYPERLINK(L65,"医療法人輝　ジュンレディースクリニック千里丘")</f>
        <v>医療法人輝　ジュンレディースクリニック千里丘</v>
      </c>
      <c r="D65" s="4">
        <v>19</v>
      </c>
      <c r="E65" s="4">
        <v>0</v>
      </c>
      <c r="F65" s="4">
        <v>19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13" t="s">
        <v>73</v>
      </c>
    </row>
    <row r="66" spans="2:12" ht="20.100000000000001" customHeight="1" x14ac:dyDescent="0.4">
      <c r="B66" s="8" t="s">
        <v>21</v>
      </c>
      <c r="C66" s="14" t="str">
        <f>HYPERLINK(L66,"医療法人千里丘協立診療所")</f>
        <v>医療法人千里丘協立診療所</v>
      </c>
      <c r="D66" s="4">
        <v>19</v>
      </c>
      <c r="E66" s="4">
        <v>0</v>
      </c>
      <c r="F66" s="4">
        <v>19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13" t="s">
        <v>74</v>
      </c>
    </row>
    <row r="67" spans="2:12" ht="20.100000000000001" customHeight="1" x14ac:dyDescent="0.4">
      <c r="B67" s="8" t="s">
        <v>22</v>
      </c>
      <c r="C67" s="14" t="str">
        <f>HYPERLINK(L67,"医療法人加藤産婦人科クリニック")</f>
        <v>医療法人加藤産婦人科クリニック</v>
      </c>
      <c r="D67" s="4">
        <v>7</v>
      </c>
      <c r="E67" s="4">
        <v>0</v>
      </c>
      <c r="F67" s="4">
        <v>7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13" t="s">
        <v>75</v>
      </c>
    </row>
    <row r="68" spans="2:12" ht="20.100000000000001" customHeight="1" x14ac:dyDescent="0.4">
      <c r="B68" s="8" t="s">
        <v>22</v>
      </c>
      <c r="C68" s="14" t="str">
        <f>HYPERLINK(L68,"医療法人正真会　大村耳鼻咽喉科")</f>
        <v>医療法人正真会　大村耳鼻咽喉科</v>
      </c>
      <c r="D68" s="4">
        <v>4</v>
      </c>
      <c r="E68" s="4">
        <v>0</v>
      </c>
      <c r="F68" s="4">
        <v>4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13" t="s">
        <v>76</v>
      </c>
    </row>
    <row r="69" spans="2:12" ht="20.100000000000001" customHeight="1" x14ac:dyDescent="0.4">
      <c r="B69" s="17" t="s">
        <v>23</v>
      </c>
      <c r="C69" s="17"/>
      <c r="D69" s="10">
        <f>SUM(D51:D68)</f>
        <v>203</v>
      </c>
      <c r="E69" s="10">
        <f t="shared" ref="E69:K69" si="1">SUM(E51:E68)</f>
        <v>0</v>
      </c>
      <c r="F69" s="10">
        <f t="shared" si="1"/>
        <v>163</v>
      </c>
      <c r="G69" s="10">
        <f t="shared" si="1"/>
        <v>15</v>
      </c>
      <c r="H69" s="10">
        <f t="shared" si="1"/>
        <v>0</v>
      </c>
      <c r="I69" s="10">
        <f t="shared" si="1"/>
        <v>20</v>
      </c>
      <c r="J69" s="10">
        <f t="shared" si="1"/>
        <v>5</v>
      </c>
      <c r="K69" s="10">
        <f t="shared" si="1"/>
        <v>0</v>
      </c>
      <c r="L69" s="10"/>
    </row>
    <row r="70" spans="2:12" ht="20.100000000000001" customHeight="1" x14ac:dyDescent="0.4">
      <c r="B70" s="11"/>
    </row>
    <row r="71" spans="2:12" ht="20.100000000000001" customHeight="1" x14ac:dyDescent="0.4">
      <c r="B71" s="11"/>
    </row>
    <row r="72" spans="2:12" ht="20.100000000000001" customHeight="1" x14ac:dyDescent="0.4">
      <c r="B72" s="11"/>
    </row>
    <row r="73" spans="2:12" ht="20.100000000000001" customHeight="1" x14ac:dyDescent="0.4">
      <c r="B73" s="11"/>
    </row>
    <row r="74" spans="2:12" ht="20.100000000000001" customHeight="1" x14ac:dyDescent="0.4">
      <c r="B74" s="11"/>
    </row>
    <row r="75" spans="2:12" ht="20.100000000000001" customHeight="1" x14ac:dyDescent="0.4">
      <c r="B75" s="11"/>
    </row>
    <row r="76" spans="2:12" ht="20.100000000000001" customHeight="1" x14ac:dyDescent="0.4">
      <c r="B76" s="11"/>
    </row>
    <row r="77" spans="2:12" ht="20.100000000000001" customHeight="1" x14ac:dyDescent="0.4">
      <c r="B77" s="11"/>
    </row>
    <row r="78" spans="2:12" ht="20.100000000000001" customHeight="1" x14ac:dyDescent="0.4">
      <c r="B78" s="11"/>
    </row>
    <row r="79" spans="2:12" ht="20.100000000000001" customHeight="1" x14ac:dyDescent="0.4">
      <c r="B79" s="11"/>
    </row>
    <row r="80" spans="2:12" ht="20.100000000000001" customHeight="1" x14ac:dyDescent="0.4">
      <c r="B80" s="11"/>
    </row>
    <row r="81" spans="2:2" ht="20.100000000000001" customHeight="1" x14ac:dyDescent="0.4">
      <c r="B81" s="11"/>
    </row>
    <row r="82" spans="2:2" ht="20.100000000000001" customHeight="1" x14ac:dyDescent="0.4">
      <c r="B82" s="11"/>
    </row>
    <row r="83" spans="2:2" ht="20.100000000000001" customHeight="1" x14ac:dyDescent="0.4">
      <c r="B83" s="11"/>
    </row>
    <row r="84" spans="2:2" ht="20.100000000000001" customHeight="1" x14ac:dyDescent="0.4">
      <c r="B84" s="11"/>
    </row>
    <row r="85" spans="2:2" ht="20.100000000000001" customHeight="1" x14ac:dyDescent="0.4">
      <c r="B85" s="11"/>
    </row>
    <row r="86" spans="2:2" ht="20.100000000000001" customHeight="1" x14ac:dyDescent="0.4">
      <c r="B86" s="11"/>
    </row>
    <row r="87" spans="2:2" ht="20.100000000000001" customHeight="1" x14ac:dyDescent="0.4">
      <c r="B87" s="11"/>
    </row>
    <row r="88" spans="2:2" ht="20.100000000000001" customHeight="1" x14ac:dyDescent="0.4">
      <c r="B88" s="11"/>
    </row>
    <row r="89" spans="2:2" ht="20.100000000000001" customHeight="1" x14ac:dyDescent="0.4">
      <c r="B89" s="11"/>
    </row>
    <row r="90" spans="2:2" ht="20.100000000000001" customHeight="1" x14ac:dyDescent="0.4">
      <c r="B90" s="11"/>
    </row>
    <row r="91" spans="2:2" ht="20.100000000000001" customHeight="1" x14ac:dyDescent="0.4">
      <c r="B91" s="11"/>
    </row>
    <row r="92" spans="2:2" ht="20.100000000000001" customHeight="1" x14ac:dyDescent="0.4">
      <c r="B92" s="11"/>
    </row>
    <row r="93" spans="2:2" ht="20.100000000000001" customHeight="1" x14ac:dyDescent="0.4">
      <c r="B93" s="11"/>
    </row>
    <row r="94" spans="2:2" ht="20.100000000000001" customHeight="1" x14ac:dyDescent="0.4">
      <c r="B94" s="11"/>
    </row>
    <row r="95" spans="2:2" ht="20.100000000000001" customHeight="1" x14ac:dyDescent="0.4">
      <c r="B95" s="11"/>
    </row>
    <row r="96" spans="2:2" ht="20.100000000000001" customHeight="1" x14ac:dyDescent="0.4">
      <c r="B96" s="11"/>
    </row>
    <row r="97" spans="2:2" ht="20.100000000000001" customHeight="1" x14ac:dyDescent="0.4">
      <c r="B97" s="11"/>
    </row>
    <row r="98" spans="2:2" ht="20.100000000000001" customHeight="1" x14ac:dyDescent="0.4">
      <c r="B98" s="11"/>
    </row>
    <row r="99" spans="2:2" ht="20.100000000000001" customHeight="1" x14ac:dyDescent="0.4"/>
    <row r="100" spans="2:2" ht="20.100000000000001" customHeight="1" x14ac:dyDescent="0.4"/>
    <row r="101" spans="2:2" ht="20.100000000000001" customHeight="1" x14ac:dyDescent="0.4"/>
    <row r="102" spans="2:2" ht="20.100000000000001" customHeight="1" x14ac:dyDescent="0.4"/>
    <row r="103" spans="2:2" ht="20.100000000000001" customHeight="1" x14ac:dyDescent="0.4"/>
    <row r="104" spans="2:2" ht="20.100000000000001" customHeight="1" x14ac:dyDescent="0.4"/>
    <row r="105" spans="2:2" ht="20.100000000000001" customHeight="1" x14ac:dyDescent="0.4"/>
    <row r="106" spans="2:2" ht="20.100000000000001" customHeight="1" x14ac:dyDescent="0.4"/>
    <row r="107" spans="2:2" ht="20.100000000000001" customHeight="1" x14ac:dyDescent="0.4"/>
    <row r="108" spans="2:2" ht="20.100000000000001" customHeight="1" x14ac:dyDescent="0.4"/>
    <row r="109" spans="2:2" ht="20.100000000000001" customHeight="1" x14ac:dyDescent="0.4"/>
    <row r="110" spans="2:2" ht="20.100000000000001" customHeight="1" x14ac:dyDescent="0.4"/>
    <row r="111" spans="2:2" ht="20.100000000000001" customHeight="1" x14ac:dyDescent="0.4"/>
    <row r="112" spans="2: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</sheetData>
  <mergeCells count="2">
    <mergeCell ref="B47:C47"/>
    <mergeCell ref="B69:C69"/>
  </mergeCells>
  <phoneticPr fontId="2"/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三島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2019-11-28T00:11:17Z</cp:lastPrinted>
  <dcterms:created xsi:type="dcterms:W3CDTF">2019-08-19T00:29:40Z</dcterms:created>
  <dcterms:modified xsi:type="dcterms:W3CDTF">2019-12-05T06:42:46Z</dcterms:modified>
</cp:coreProperties>
</file>