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NSYH\Documents\生協室\01第三分野\室長通知（支払余力比率の算出ファイル）\"/>
    </mc:Choice>
  </mc:AlternateContent>
  <bookViews>
    <workbookView xWindow="240" yWindow="135" windowWidth="20730" windowHeight="10485" firstSheet="2" activeTab="3"/>
  </bookViews>
  <sheets>
    <sheet name="総括表（算出結果）" sheetId="1" r:id="rId1"/>
    <sheet name="共済事業概要" sheetId="23" r:id="rId2"/>
    <sheet name="入力表（その１）" sheetId="27" r:id="rId3"/>
    <sheet name="入力表（その２）" sheetId="28" r:id="rId4"/>
    <sheet name="入力表（その３）" sheetId="29" r:id="rId5"/>
    <sheet name="入力表（その４）" sheetId="30" r:id="rId6"/>
    <sheet name="入力表（その５）" sheetId="32" r:id="rId7"/>
    <sheet name="支払余力算定（その１）" sheetId="19" r:id="rId8"/>
    <sheet name="支払余力算定（その２）" sheetId="20" r:id="rId9"/>
    <sheet name="リスク算定（その１）" sheetId="22" r:id="rId10"/>
    <sheet name="リスク算定（その２）" sheetId="10" r:id="rId11"/>
    <sheet name="リスク算定（その３）" sheetId="11" r:id="rId12"/>
    <sheet name="リスク算定（その４）" sheetId="18" r:id="rId13"/>
    <sheet name="（参考）実質資産負債差額" sheetId="39" r:id="rId14"/>
  </sheets>
  <definedNames>
    <definedName name="_xlnm.Print_Area" localSheetId="10">'リスク算定（その２）'!$A$1:$L$50</definedName>
    <definedName name="_xlnm.Print_Area" localSheetId="11">'リスク算定（その３）'!$A$1:$O$164</definedName>
    <definedName name="_xlnm.Print_Area" localSheetId="0">'総括表（算出結果）'!$A$1:$E$41</definedName>
    <definedName name="_xlnm.Print_Area" localSheetId="2">'入力表（その１）'!$A$1:$K$59</definedName>
    <definedName name="_xlnm.Print_Area" localSheetId="3">'入力表（その２）'!$A$1:$AM$143</definedName>
    <definedName name="_xlnm.Print_Titles" localSheetId="1">共済事業概要!$16:$18</definedName>
    <definedName name="_xlnm.Print_Titles" localSheetId="3">'入力表（その２）'!$A:$I</definedName>
  </definedNames>
  <calcPr calcId="162913"/>
</workbook>
</file>

<file path=xl/calcChain.xml><?xml version="1.0" encoding="utf-8"?>
<calcChain xmlns="http://schemas.openxmlformats.org/spreadsheetml/2006/main">
  <c r="G160" i="28" l="1"/>
  <c r="AM160" i="28"/>
  <c r="AL160" i="28"/>
  <c r="AK160" i="28"/>
  <c r="AJ160" i="28"/>
  <c r="AI160" i="28"/>
  <c r="AH160" i="28"/>
  <c r="AG160" i="28"/>
  <c r="AF160" i="28"/>
  <c r="AE160" i="28"/>
  <c r="AD160" i="28"/>
  <c r="AC160" i="28"/>
  <c r="AB160" i="28"/>
  <c r="AA160" i="28"/>
  <c r="Z160" i="28"/>
  <c r="Y160" i="28"/>
  <c r="X160" i="28"/>
  <c r="W160" i="28"/>
  <c r="V160" i="28"/>
  <c r="U160" i="28"/>
  <c r="T160" i="28"/>
  <c r="S160" i="28"/>
  <c r="R160" i="28"/>
  <c r="Q160" i="28"/>
  <c r="P160" i="28"/>
  <c r="O160" i="28"/>
  <c r="N160" i="28"/>
  <c r="M160" i="28"/>
  <c r="L160" i="28"/>
  <c r="K160" i="28"/>
  <c r="J160" i="28"/>
  <c r="AM159" i="28"/>
  <c r="AL159" i="28"/>
  <c r="AK159" i="28"/>
  <c r="AJ159" i="28"/>
  <c r="AI159" i="28"/>
  <c r="AH159" i="28"/>
  <c r="AG159" i="28"/>
  <c r="AF159" i="28"/>
  <c r="AE159" i="28"/>
  <c r="AD159" i="28"/>
  <c r="AC159" i="28"/>
  <c r="AB159" i="28"/>
  <c r="AA159" i="28"/>
  <c r="Z159" i="28"/>
  <c r="Y159" i="28"/>
  <c r="X159" i="28"/>
  <c r="W159" i="28"/>
  <c r="V159" i="28"/>
  <c r="U159" i="28"/>
  <c r="T159" i="28"/>
  <c r="S159" i="28"/>
  <c r="R159" i="28"/>
  <c r="Q159" i="28"/>
  <c r="P159" i="28"/>
  <c r="O159" i="28"/>
  <c r="N159" i="28"/>
  <c r="M159" i="28"/>
  <c r="L159" i="28"/>
  <c r="K159" i="28"/>
  <c r="J159" i="28"/>
  <c r="AM158" i="28"/>
  <c r="AL158" i="28"/>
  <c r="AK158" i="28"/>
  <c r="AJ158" i="28"/>
  <c r="AI158" i="28"/>
  <c r="AH158" i="28"/>
  <c r="AG158" i="28"/>
  <c r="AF158" i="28"/>
  <c r="AE158" i="28"/>
  <c r="AD158" i="28"/>
  <c r="AC158" i="28"/>
  <c r="AB158" i="28"/>
  <c r="AA158" i="28"/>
  <c r="Z158" i="28"/>
  <c r="Y158" i="28"/>
  <c r="X158" i="28"/>
  <c r="W158" i="28"/>
  <c r="V158" i="28"/>
  <c r="U158" i="28"/>
  <c r="T158" i="28"/>
  <c r="S158" i="28"/>
  <c r="R158" i="28"/>
  <c r="Q158" i="28"/>
  <c r="P158" i="28"/>
  <c r="O158" i="28"/>
  <c r="N158" i="28"/>
  <c r="M158" i="28"/>
  <c r="L158" i="28"/>
  <c r="K158" i="28"/>
  <c r="J158" i="28"/>
  <c r="AM157" i="28"/>
  <c r="AL157" i="28"/>
  <c r="AK157" i="28"/>
  <c r="AJ157" i="28"/>
  <c r="AI157" i="28"/>
  <c r="AH157" i="28"/>
  <c r="AG157" i="28"/>
  <c r="AF157" i="28"/>
  <c r="AE157" i="28"/>
  <c r="AD157" i="28"/>
  <c r="AC157" i="28"/>
  <c r="AB157" i="28"/>
  <c r="AA157" i="28"/>
  <c r="Z157" i="28"/>
  <c r="Y157" i="28"/>
  <c r="X157" i="28"/>
  <c r="W157" i="28"/>
  <c r="V157" i="28"/>
  <c r="U157" i="28"/>
  <c r="T157" i="28"/>
  <c r="S157" i="28"/>
  <c r="R157" i="28"/>
  <c r="Q157" i="28"/>
  <c r="P157" i="28"/>
  <c r="O157" i="28"/>
  <c r="N157" i="28"/>
  <c r="M157" i="28"/>
  <c r="L157" i="28"/>
  <c r="K157" i="28"/>
  <c r="J157" i="28"/>
  <c r="AM156" i="28"/>
  <c r="AL156" i="28"/>
  <c r="AK156" i="28"/>
  <c r="AJ156" i="28"/>
  <c r="AI156" i="28"/>
  <c r="AH156" i="28"/>
  <c r="AG156" i="28"/>
  <c r="AF156" i="28"/>
  <c r="AE156" i="28"/>
  <c r="AD156" i="28"/>
  <c r="AC156" i="28"/>
  <c r="AB156" i="28"/>
  <c r="AA156" i="28"/>
  <c r="Z156" i="28"/>
  <c r="Y156" i="28"/>
  <c r="X156" i="28"/>
  <c r="W156" i="28"/>
  <c r="V156" i="28"/>
  <c r="U156" i="28"/>
  <c r="T156" i="28"/>
  <c r="S156" i="28"/>
  <c r="R156" i="28"/>
  <c r="Q156" i="28"/>
  <c r="P156" i="28"/>
  <c r="O156" i="28"/>
  <c r="N156" i="28"/>
  <c r="M156" i="28"/>
  <c r="L156" i="28"/>
  <c r="K156" i="28"/>
  <c r="J156" i="28"/>
  <c r="AM155" i="28"/>
  <c r="AL155" i="28"/>
  <c r="AK155" i="28"/>
  <c r="AJ155" i="28"/>
  <c r="AI155" i="28"/>
  <c r="AH155" i="28"/>
  <c r="AG155" i="28"/>
  <c r="AF155" i="28"/>
  <c r="AE155" i="28"/>
  <c r="AD155" i="28"/>
  <c r="AC155" i="28"/>
  <c r="AB155" i="28"/>
  <c r="AA155" i="28"/>
  <c r="Z155" i="28"/>
  <c r="Y155" i="28"/>
  <c r="X155" i="28"/>
  <c r="W155" i="28"/>
  <c r="V155" i="28"/>
  <c r="U155" i="28"/>
  <c r="T155" i="28"/>
  <c r="S155" i="28"/>
  <c r="R155" i="28"/>
  <c r="Q155" i="28"/>
  <c r="P155" i="28"/>
  <c r="O155" i="28"/>
  <c r="N155" i="28"/>
  <c r="M155" i="28"/>
  <c r="L155" i="28"/>
  <c r="K155" i="28"/>
  <c r="J155" i="28"/>
  <c r="AM154" i="28"/>
  <c r="AL154" i="28"/>
  <c r="AK154" i="28"/>
  <c r="AJ154" i="28"/>
  <c r="AI154" i="28"/>
  <c r="AH154" i="28"/>
  <c r="AG154" i="28"/>
  <c r="AF154" i="28"/>
  <c r="AE154" i="28"/>
  <c r="AD154" i="28"/>
  <c r="AC154" i="28"/>
  <c r="AB154" i="28"/>
  <c r="AA154" i="28"/>
  <c r="Z154" i="28"/>
  <c r="Y154" i="28"/>
  <c r="X154" i="28"/>
  <c r="W154" i="28"/>
  <c r="V154" i="28"/>
  <c r="U154" i="28"/>
  <c r="T154" i="28"/>
  <c r="S154" i="28"/>
  <c r="R154" i="28"/>
  <c r="Q154" i="28"/>
  <c r="P154" i="28"/>
  <c r="O154" i="28"/>
  <c r="N154" i="28"/>
  <c r="M154" i="28"/>
  <c r="L154" i="28"/>
  <c r="K154" i="28"/>
  <c r="J154" i="28"/>
  <c r="AM153" i="28"/>
  <c r="AL153" i="28"/>
  <c r="AK153" i="28"/>
  <c r="AJ153" i="28"/>
  <c r="AI153" i="28"/>
  <c r="AH153" i="28"/>
  <c r="AG153" i="28"/>
  <c r="AF153" i="28"/>
  <c r="AE153" i="28"/>
  <c r="AD153" i="28"/>
  <c r="AC153" i="28"/>
  <c r="AB153" i="28"/>
  <c r="AA153" i="28"/>
  <c r="Z153" i="28"/>
  <c r="Y153" i="28"/>
  <c r="X153" i="28"/>
  <c r="W153" i="28"/>
  <c r="V153" i="28"/>
  <c r="U153" i="28"/>
  <c r="T153" i="28"/>
  <c r="S153" i="28"/>
  <c r="R153" i="28"/>
  <c r="Q153" i="28"/>
  <c r="P153" i="28"/>
  <c r="O153" i="28"/>
  <c r="N153" i="28"/>
  <c r="M153" i="28"/>
  <c r="L153" i="28"/>
  <c r="K153" i="28"/>
  <c r="J153" i="28"/>
  <c r="AM152" i="28"/>
  <c r="AL152" i="28"/>
  <c r="AK152" i="28"/>
  <c r="AJ152" i="28"/>
  <c r="AI152" i="28"/>
  <c r="AH152" i="28"/>
  <c r="AG152" i="28"/>
  <c r="AF152" i="28"/>
  <c r="AE152" i="28"/>
  <c r="AD152" i="28"/>
  <c r="AC152" i="28"/>
  <c r="AB152" i="28"/>
  <c r="AA152" i="28"/>
  <c r="Z152" i="28"/>
  <c r="Y152" i="28"/>
  <c r="X152" i="28"/>
  <c r="W152" i="28"/>
  <c r="V152" i="28"/>
  <c r="U152" i="28"/>
  <c r="T152" i="28"/>
  <c r="S152" i="28"/>
  <c r="R152" i="28"/>
  <c r="Q152" i="28"/>
  <c r="P152" i="28"/>
  <c r="O152" i="28"/>
  <c r="N152" i="28"/>
  <c r="M152" i="28"/>
  <c r="L152" i="28"/>
  <c r="K152" i="28"/>
  <c r="J152" i="28"/>
  <c r="AM151" i="28"/>
  <c r="AL151" i="28"/>
  <c r="AK151" i="28"/>
  <c r="AJ151" i="28"/>
  <c r="AI151" i="28"/>
  <c r="AH151" i="28"/>
  <c r="AG151" i="28"/>
  <c r="AF151" i="28"/>
  <c r="AE151" i="28"/>
  <c r="AD151" i="28"/>
  <c r="AC151" i="28"/>
  <c r="AB151" i="28"/>
  <c r="AA151" i="28"/>
  <c r="Z151" i="28"/>
  <c r="Y151" i="28"/>
  <c r="X151" i="28"/>
  <c r="W151" i="28"/>
  <c r="V151" i="28"/>
  <c r="U151" i="28"/>
  <c r="T151" i="28"/>
  <c r="S151" i="28"/>
  <c r="R151" i="28"/>
  <c r="Q151" i="28"/>
  <c r="P151" i="28"/>
  <c r="O151" i="28"/>
  <c r="N151" i="28"/>
  <c r="M151" i="28"/>
  <c r="L151" i="28"/>
  <c r="K151" i="28"/>
  <c r="J151" i="28"/>
  <c r="AM150" i="28"/>
  <c r="AL150" i="28"/>
  <c r="AK150" i="28"/>
  <c r="AJ150" i="28"/>
  <c r="AI150" i="28"/>
  <c r="AH150" i="28"/>
  <c r="AG150" i="28"/>
  <c r="AF150" i="28"/>
  <c r="AE150" i="28"/>
  <c r="AD150" i="28"/>
  <c r="AC150" i="28"/>
  <c r="AB150" i="28"/>
  <c r="AA150" i="28"/>
  <c r="Z150" i="28"/>
  <c r="Y150" i="28"/>
  <c r="X150" i="28"/>
  <c r="W150" i="28"/>
  <c r="V150" i="28"/>
  <c r="U150" i="28"/>
  <c r="T150" i="28"/>
  <c r="S150" i="28"/>
  <c r="R150" i="28"/>
  <c r="Q150" i="28"/>
  <c r="P150" i="28"/>
  <c r="O150" i="28"/>
  <c r="N150" i="28"/>
  <c r="M150" i="28"/>
  <c r="L150" i="28"/>
  <c r="K150" i="28"/>
  <c r="J150" i="28"/>
  <c r="AM149" i="28"/>
  <c r="AL149" i="28"/>
  <c r="AK149" i="28"/>
  <c r="AJ149" i="28"/>
  <c r="AI149" i="28"/>
  <c r="AH149" i="28"/>
  <c r="AG149" i="28"/>
  <c r="AF149" i="28"/>
  <c r="AE149" i="28"/>
  <c r="AD149" i="28"/>
  <c r="AC149" i="28"/>
  <c r="AB149" i="28"/>
  <c r="AA149" i="28"/>
  <c r="Z149" i="28"/>
  <c r="Y149" i="28"/>
  <c r="X149" i="28"/>
  <c r="W149" i="28"/>
  <c r="V149" i="28"/>
  <c r="U149" i="28"/>
  <c r="T149" i="28"/>
  <c r="S149" i="28"/>
  <c r="R149" i="28"/>
  <c r="Q149" i="28"/>
  <c r="P149" i="28"/>
  <c r="O149" i="28"/>
  <c r="N149" i="28"/>
  <c r="M149" i="28"/>
  <c r="L149" i="28"/>
  <c r="K149" i="28"/>
  <c r="J149" i="28"/>
  <c r="AM148" i="28"/>
  <c r="AL148" i="28"/>
  <c r="AK148" i="28"/>
  <c r="AJ148" i="28"/>
  <c r="AI148" i="28"/>
  <c r="AH148" i="28"/>
  <c r="AG148" i="28"/>
  <c r="AF148" i="28"/>
  <c r="AE148" i="28"/>
  <c r="AD148" i="28"/>
  <c r="AC148" i="28"/>
  <c r="AB148" i="28"/>
  <c r="AA148" i="28"/>
  <c r="Z148" i="28"/>
  <c r="Y148" i="28"/>
  <c r="X148" i="28"/>
  <c r="W148" i="28"/>
  <c r="V148" i="28"/>
  <c r="U148" i="28"/>
  <c r="T148" i="28"/>
  <c r="S148" i="28"/>
  <c r="R148" i="28"/>
  <c r="Q148" i="28"/>
  <c r="P148" i="28"/>
  <c r="O148" i="28"/>
  <c r="N148" i="28"/>
  <c r="M148" i="28"/>
  <c r="L148" i="28"/>
  <c r="K148" i="28"/>
  <c r="AK161" i="28" l="1"/>
  <c r="AG161" i="28"/>
  <c r="AC161" i="28"/>
  <c r="Y161" i="28"/>
  <c r="U161" i="28"/>
  <c r="Q161" i="28"/>
  <c r="M161" i="28"/>
  <c r="AD161" i="28"/>
  <c r="R161" i="28"/>
  <c r="J161" i="28"/>
  <c r="AJ161" i="28"/>
  <c r="AF161" i="28"/>
  <c r="AB161" i="28"/>
  <c r="X161" i="28"/>
  <c r="T161" i="28"/>
  <c r="P161" i="28"/>
  <c r="L161" i="28"/>
  <c r="AH161" i="28"/>
  <c r="V161" i="28"/>
  <c r="AM161" i="28"/>
  <c r="AI161" i="28"/>
  <c r="AE161" i="28"/>
  <c r="AA161" i="28"/>
  <c r="W161" i="28"/>
  <c r="S161" i="28"/>
  <c r="O161" i="28"/>
  <c r="K161" i="28"/>
  <c r="AL161" i="28"/>
  <c r="Z161" i="28"/>
  <c r="N161" i="28"/>
  <c r="I130" i="28"/>
  <c r="I129" i="28"/>
  <c r="I128" i="28"/>
  <c r="I127" i="28"/>
  <c r="I126" i="28"/>
  <c r="I125" i="28"/>
  <c r="I124" i="28"/>
  <c r="I123" i="28"/>
  <c r="AM122" i="28"/>
  <c r="AL122" i="28"/>
  <c r="AK122" i="28"/>
  <c r="AJ122" i="28"/>
  <c r="AI122" i="28"/>
  <c r="AH122" i="28"/>
  <c r="AG122" i="28"/>
  <c r="AF122" i="28"/>
  <c r="AE122" i="28"/>
  <c r="AD122" i="28"/>
  <c r="AC122" i="28"/>
  <c r="AB122" i="28"/>
  <c r="AB119" i="28" s="1"/>
  <c r="AA122" i="28"/>
  <c r="Z122" i="28"/>
  <c r="Y122" i="28"/>
  <c r="X122" i="28"/>
  <c r="W122" i="28"/>
  <c r="V122" i="28"/>
  <c r="U122" i="28"/>
  <c r="T122" i="28"/>
  <c r="S122" i="28"/>
  <c r="R122" i="28"/>
  <c r="Q122" i="28"/>
  <c r="P122" i="28"/>
  <c r="O122" i="28"/>
  <c r="N122" i="28"/>
  <c r="M122" i="28"/>
  <c r="L122" i="28"/>
  <c r="K122" i="28"/>
  <c r="J122" i="28"/>
  <c r="AM121" i="28"/>
  <c r="AL121" i="28"/>
  <c r="AK121" i="28"/>
  <c r="AJ121" i="28"/>
  <c r="AI121" i="28"/>
  <c r="AH121" i="28"/>
  <c r="AG121" i="28"/>
  <c r="AF121" i="28"/>
  <c r="AE121" i="28"/>
  <c r="AD121" i="28"/>
  <c r="AC121" i="28"/>
  <c r="AB121" i="28"/>
  <c r="AA121" i="28"/>
  <c r="Z121" i="28"/>
  <c r="Y121" i="28"/>
  <c r="X121" i="28"/>
  <c r="W121" i="28"/>
  <c r="V121" i="28"/>
  <c r="U121" i="28"/>
  <c r="T121" i="28"/>
  <c r="S121" i="28"/>
  <c r="R121" i="28"/>
  <c r="Q121" i="28"/>
  <c r="P121" i="28"/>
  <c r="O121" i="28"/>
  <c r="N121" i="28"/>
  <c r="M121" i="28"/>
  <c r="L121" i="28"/>
  <c r="K121" i="28"/>
  <c r="J121" i="28"/>
  <c r="AM120" i="28"/>
  <c r="AM119" i="28" s="1"/>
  <c r="AL120" i="28"/>
  <c r="AK120" i="28"/>
  <c r="AK119" i="28"/>
  <c r="AJ120" i="28"/>
  <c r="AI120" i="28"/>
  <c r="AI119" i="28" s="1"/>
  <c r="AH120" i="28"/>
  <c r="AG120" i="28"/>
  <c r="AG119" i="28" s="1"/>
  <c r="AF120" i="28"/>
  <c r="AE120" i="28"/>
  <c r="AD120" i="28"/>
  <c r="AC120" i="28"/>
  <c r="AB120" i="28"/>
  <c r="AA120" i="28"/>
  <c r="Z120" i="28"/>
  <c r="Y120" i="28"/>
  <c r="X120" i="28"/>
  <c r="W120" i="28"/>
  <c r="W119" i="28" s="1"/>
  <c r="V120" i="28"/>
  <c r="U120" i="28"/>
  <c r="U119" i="28" s="1"/>
  <c r="T120" i="28"/>
  <c r="S120" i="28"/>
  <c r="R120" i="28"/>
  <c r="Q120" i="28"/>
  <c r="P120" i="28"/>
  <c r="O120" i="28"/>
  <c r="O119" i="28" s="1"/>
  <c r="N120" i="28"/>
  <c r="M120" i="28"/>
  <c r="L120" i="28"/>
  <c r="K120" i="28"/>
  <c r="K119" i="28" s="1"/>
  <c r="J120" i="28"/>
  <c r="I117" i="28"/>
  <c r="I116" i="28"/>
  <c r="I115" i="28"/>
  <c r="AM114" i="28"/>
  <c r="AL114" i="28"/>
  <c r="AK114" i="28"/>
  <c r="AJ114" i="28"/>
  <c r="AI114" i="28"/>
  <c r="AH114" i="28"/>
  <c r="AG114" i="28"/>
  <c r="AF114" i="28"/>
  <c r="AE114" i="28"/>
  <c r="AD114" i="28"/>
  <c r="AC114" i="28"/>
  <c r="AB114" i="28"/>
  <c r="AA114" i="28"/>
  <c r="Z114" i="28"/>
  <c r="Y114" i="28"/>
  <c r="X114" i="28"/>
  <c r="W114" i="28"/>
  <c r="V114" i="28"/>
  <c r="U114" i="28"/>
  <c r="T114" i="28"/>
  <c r="S114" i="28"/>
  <c r="R114" i="28"/>
  <c r="Q114" i="28"/>
  <c r="P114" i="28"/>
  <c r="O114" i="28"/>
  <c r="N114" i="28"/>
  <c r="M114" i="28"/>
  <c r="L114" i="28"/>
  <c r="K114" i="28"/>
  <c r="J114" i="28"/>
  <c r="I107" i="28"/>
  <c r="J17" i="22" s="1"/>
  <c r="I17" i="22" s="1"/>
  <c r="E49" i="10"/>
  <c r="D49" i="10"/>
  <c r="H49" i="10"/>
  <c r="C49" i="10"/>
  <c r="E48" i="10"/>
  <c r="D48" i="10"/>
  <c r="H48" i="10"/>
  <c r="C48" i="10"/>
  <c r="E47" i="10"/>
  <c r="D47" i="10"/>
  <c r="H47" i="10"/>
  <c r="K47" i="10"/>
  <c r="C47" i="10"/>
  <c r="E46" i="10"/>
  <c r="D46" i="10"/>
  <c r="H46" i="10" s="1"/>
  <c r="C46" i="10"/>
  <c r="E45" i="10"/>
  <c r="D45" i="10"/>
  <c r="H45" i="10" s="1"/>
  <c r="C45" i="10"/>
  <c r="H27" i="11"/>
  <c r="I27" i="11"/>
  <c r="K27" i="11" s="1"/>
  <c r="H25" i="11"/>
  <c r="H24" i="11"/>
  <c r="H23" i="11"/>
  <c r="H22" i="11" s="1"/>
  <c r="H28" i="11" s="1"/>
  <c r="H21" i="11"/>
  <c r="H20" i="11"/>
  <c r="I41" i="32"/>
  <c r="G14" i="39"/>
  <c r="G13" i="39"/>
  <c r="G8" i="39"/>
  <c r="G5" i="39"/>
  <c r="G150" i="11"/>
  <c r="G149" i="11"/>
  <c r="I149" i="11"/>
  <c r="G148" i="11"/>
  <c r="I148" i="11"/>
  <c r="G147" i="11"/>
  <c r="I147" i="11" s="1"/>
  <c r="G89" i="32"/>
  <c r="G72" i="11"/>
  <c r="G71" i="11"/>
  <c r="I71" i="11" s="1"/>
  <c r="G70" i="11"/>
  <c r="I70" i="11"/>
  <c r="G69" i="11"/>
  <c r="I69" i="11" s="1"/>
  <c r="G66" i="11"/>
  <c r="I66" i="11"/>
  <c r="G65" i="11"/>
  <c r="I65" i="11" s="1"/>
  <c r="G64" i="11"/>
  <c r="I64" i="11"/>
  <c r="G63" i="11"/>
  <c r="H52" i="30"/>
  <c r="G68" i="11"/>
  <c r="G67" i="11"/>
  <c r="G52" i="30"/>
  <c r="G62" i="11"/>
  <c r="I62" i="11"/>
  <c r="H40" i="10"/>
  <c r="E44" i="10"/>
  <c r="E43" i="10"/>
  <c r="E42" i="10"/>
  <c r="E41" i="10"/>
  <c r="E40" i="10"/>
  <c r="D44" i="10"/>
  <c r="H44" i="10"/>
  <c r="D43" i="10"/>
  <c r="H43" i="10"/>
  <c r="D42" i="10"/>
  <c r="H42" i="10" s="1"/>
  <c r="D41" i="10"/>
  <c r="H41" i="10"/>
  <c r="D40" i="10"/>
  <c r="C44" i="10"/>
  <c r="C43" i="10"/>
  <c r="C42" i="10"/>
  <c r="C41" i="10"/>
  <c r="C40" i="10"/>
  <c r="I137" i="28"/>
  <c r="I134" i="28"/>
  <c r="I104" i="28"/>
  <c r="I87" i="28"/>
  <c r="J96" i="28"/>
  <c r="J95" i="28"/>
  <c r="J94" i="28"/>
  <c r="AM96" i="28"/>
  <c r="AL96" i="28"/>
  <c r="AK96" i="28"/>
  <c r="AJ96" i="28"/>
  <c r="AI96" i="28"/>
  <c r="AH96" i="28"/>
  <c r="AH93" i="28" s="1"/>
  <c r="AG96" i="28"/>
  <c r="AF96" i="28"/>
  <c r="AE96" i="28"/>
  <c r="AD96" i="28"/>
  <c r="AC96" i="28"/>
  <c r="AB96" i="28"/>
  <c r="AA96" i="28"/>
  <c r="Z96" i="28"/>
  <c r="Y96" i="28"/>
  <c r="X96" i="28"/>
  <c r="W96" i="28"/>
  <c r="V96" i="28"/>
  <c r="U96" i="28"/>
  <c r="T96" i="28"/>
  <c r="S96" i="28"/>
  <c r="R96" i="28"/>
  <c r="R93" i="28" s="1"/>
  <c r="Q96" i="28"/>
  <c r="P96" i="28"/>
  <c r="O96" i="28"/>
  <c r="N96" i="28"/>
  <c r="M96" i="28"/>
  <c r="L96" i="28"/>
  <c r="K96" i="28"/>
  <c r="AM95" i="28"/>
  <c r="AL95" i="28"/>
  <c r="AK95" i="28"/>
  <c r="AJ95" i="28"/>
  <c r="AI95" i="28"/>
  <c r="AH95" i="28"/>
  <c r="AG95" i="28"/>
  <c r="AF95" i="28"/>
  <c r="AE95" i="28"/>
  <c r="AD95" i="28"/>
  <c r="AC95" i="28"/>
  <c r="AB95" i="28"/>
  <c r="AA95" i="28"/>
  <c r="AA93" i="28" s="1"/>
  <c r="Z95" i="28"/>
  <c r="Y95" i="28"/>
  <c r="X95" i="28"/>
  <c r="W95" i="28"/>
  <c r="V95" i="28"/>
  <c r="U95" i="28"/>
  <c r="T95" i="28"/>
  <c r="S95" i="28"/>
  <c r="R95" i="28"/>
  <c r="Q95" i="28"/>
  <c r="P95" i="28"/>
  <c r="O95" i="28"/>
  <c r="N95" i="28"/>
  <c r="M95" i="28"/>
  <c r="L95" i="28"/>
  <c r="K95" i="28"/>
  <c r="K93" i="28" s="1"/>
  <c r="AM94" i="28"/>
  <c r="AL94" i="28"/>
  <c r="AK94" i="28"/>
  <c r="AJ94" i="28"/>
  <c r="AJ93" i="28" s="1"/>
  <c r="AI94" i="28"/>
  <c r="AH94" i="28"/>
  <c r="AG94" i="28"/>
  <c r="AF94" i="28"/>
  <c r="AF93" i="28" s="1"/>
  <c r="AE94" i="28"/>
  <c r="AD94" i="28"/>
  <c r="AC94" i="28"/>
  <c r="AB94" i="28"/>
  <c r="AB93" i="28" s="1"/>
  <c r="AA94" i="28"/>
  <c r="Z94" i="28"/>
  <c r="Y94" i="28"/>
  <c r="X94" i="28"/>
  <c r="X93" i="28" s="1"/>
  <c r="W94" i="28"/>
  <c r="V94" i="28"/>
  <c r="U94" i="28"/>
  <c r="T94" i="28"/>
  <c r="T93" i="28" s="1"/>
  <c r="S94" i="28"/>
  <c r="R94" i="28"/>
  <c r="Q94" i="28"/>
  <c r="P94" i="28"/>
  <c r="P93" i="28" s="1"/>
  <c r="O94" i="28"/>
  <c r="N94" i="28"/>
  <c r="M94" i="28"/>
  <c r="L94" i="28"/>
  <c r="L93" i="28" s="1"/>
  <c r="K94" i="28"/>
  <c r="I102" i="28"/>
  <c r="I101" i="28"/>
  <c r="I100" i="28"/>
  <c r="I99" i="28"/>
  <c r="I98" i="28"/>
  <c r="I97" i="28"/>
  <c r="AM79" i="28"/>
  <c r="AM78" i="28"/>
  <c r="AM77" i="28"/>
  <c r="AL79" i="28"/>
  <c r="AK79" i="28"/>
  <c r="AJ79" i="28"/>
  <c r="AI79" i="28"/>
  <c r="AH79" i="28"/>
  <c r="AG79" i="28"/>
  <c r="AF79" i="28"/>
  <c r="AE79" i="28"/>
  <c r="AD79" i="28"/>
  <c r="AC79" i="28"/>
  <c r="AC76" i="28" s="1"/>
  <c r="AB79" i="28"/>
  <c r="AA79" i="28"/>
  <c r="Z79" i="28"/>
  <c r="Y79" i="28"/>
  <c r="X79" i="28"/>
  <c r="W79" i="28"/>
  <c r="V79" i="28"/>
  <c r="U79" i="28"/>
  <c r="T79" i="28"/>
  <c r="S79" i="28"/>
  <c r="R79" i="28"/>
  <c r="Q79" i="28"/>
  <c r="P79" i="28"/>
  <c r="O79" i="28"/>
  <c r="N79" i="28"/>
  <c r="M79" i="28"/>
  <c r="M76" i="28" s="1"/>
  <c r="L79" i="28"/>
  <c r="K79" i="28"/>
  <c r="J79" i="28"/>
  <c r="AL78" i="28"/>
  <c r="AK78" i="28"/>
  <c r="AJ78" i="28"/>
  <c r="AI78" i="28"/>
  <c r="AH78" i="28"/>
  <c r="AG78" i="28"/>
  <c r="AF78" i="28"/>
  <c r="AE78" i="28"/>
  <c r="AD78" i="28"/>
  <c r="AC78" i="28"/>
  <c r="AB78" i="28"/>
  <c r="AA78" i="28"/>
  <c r="Z78" i="28"/>
  <c r="Z76" i="28" s="1"/>
  <c r="Y78" i="28"/>
  <c r="X78" i="28"/>
  <c r="W78" i="28"/>
  <c r="V78" i="28"/>
  <c r="U78" i="28"/>
  <c r="T78" i="28"/>
  <c r="S78" i="28"/>
  <c r="R78" i="28"/>
  <c r="Q78" i="28"/>
  <c r="P78" i="28"/>
  <c r="O78" i="28"/>
  <c r="N78" i="28"/>
  <c r="M78" i="28"/>
  <c r="L78" i="28"/>
  <c r="K78" i="28"/>
  <c r="J78" i="28"/>
  <c r="AL77" i="28"/>
  <c r="AK77" i="28"/>
  <c r="AJ77" i="28"/>
  <c r="AI77" i="28"/>
  <c r="AI76" i="28" s="1"/>
  <c r="AH77" i="28"/>
  <c r="AG77" i="28"/>
  <c r="AF77" i="28"/>
  <c r="AE77" i="28"/>
  <c r="AE76" i="28" s="1"/>
  <c r="AD77" i="28"/>
  <c r="AC77" i="28"/>
  <c r="AB77" i="28"/>
  <c r="AA77" i="28"/>
  <c r="AA76" i="28" s="1"/>
  <c r="Z77" i="28"/>
  <c r="Y77" i="28"/>
  <c r="X77" i="28"/>
  <c r="W77" i="28"/>
  <c r="W76" i="28" s="1"/>
  <c r="V77" i="28"/>
  <c r="U77" i="28"/>
  <c r="T77" i="28"/>
  <c r="S77" i="28"/>
  <c r="S76" i="28" s="1"/>
  <c r="R77" i="28"/>
  <c r="Q77" i="28"/>
  <c r="P77" i="28"/>
  <c r="O77" i="28"/>
  <c r="O76" i="28" s="1"/>
  <c r="N77" i="28"/>
  <c r="M77" i="28"/>
  <c r="L77" i="28"/>
  <c r="K77" i="28"/>
  <c r="I77" i="28" s="1"/>
  <c r="J77" i="28"/>
  <c r="I86" i="28"/>
  <c r="I85" i="28"/>
  <c r="I84" i="28"/>
  <c r="I83" i="28"/>
  <c r="I82" i="28"/>
  <c r="I81" i="28"/>
  <c r="I80" i="28"/>
  <c r="I69" i="28"/>
  <c r="I68" i="28"/>
  <c r="J63" i="28"/>
  <c r="J62" i="28"/>
  <c r="J61" i="28"/>
  <c r="AM63" i="28"/>
  <c r="AL63" i="28"/>
  <c r="AK63" i="28"/>
  <c r="AJ63" i="28"/>
  <c r="AI63" i="28"/>
  <c r="AH63" i="28"/>
  <c r="AG63" i="28"/>
  <c r="AF63" i="28"/>
  <c r="AE63" i="28"/>
  <c r="AD63" i="28"/>
  <c r="AC63" i="28"/>
  <c r="AB63" i="28"/>
  <c r="AA63" i="28"/>
  <c r="Z63" i="28"/>
  <c r="Y63" i="28"/>
  <c r="Y60" i="28" s="1"/>
  <c r="X63" i="28"/>
  <c r="W63" i="28"/>
  <c r="V63" i="28"/>
  <c r="U63" i="28"/>
  <c r="T63" i="28"/>
  <c r="S63" i="28"/>
  <c r="R63" i="28"/>
  <c r="Q63" i="28"/>
  <c r="P63" i="28"/>
  <c r="O63" i="28"/>
  <c r="N63" i="28"/>
  <c r="M63" i="28"/>
  <c r="L63" i="28"/>
  <c r="K63" i="28"/>
  <c r="AM62" i="28"/>
  <c r="AL62" i="28"/>
  <c r="AK62" i="28"/>
  <c r="AJ62" i="28"/>
  <c r="AI62" i="28"/>
  <c r="AH62" i="28"/>
  <c r="AG62" i="28"/>
  <c r="AF62" i="28"/>
  <c r="AE62" i="28"/>
  <c r="AD62" i="28"/>
  <c r="AD60" i="28" s="1"/>
  <c r="AC62" i="28"/>
  <c r="AB62" i="28"/>
  <c r="AA62" i="28"/>
  <c r="Z62" i="28"/>
  <c r="Y62" i="28"/>
  <c r="X62" i="28"/>
  <c r="W62" i="28"/>
  <c r="V62" i="28"/>
  <c r="U62" i="28"/>
  <c r="T62" i="28"/>
  <c r="S62" i="28"/>
  <c r="R62" i="28"/>
  <c r="Q62" i="28"/>
  <c r="P62" i="28"/>
  <c r="O62" i="28"/>
  <c r="N62" i="28"/>
  <c r="N60" i="28" s="1"/>
  <c r="M62" i="28"/>
  <c r="L62" i="28"/>
  <c r="K62" i="28"/>
  <c r="AM61" i="28"/>
  <c r="AL61" i="28"/>
  <c r="AK61" i="28"/>
  <c r="AJ61" i="28"/>
  <c r="AI61" i="28"/>
  <c r="AI60" i="28" s="1"/>
  <c r="AH61" i="28"/>
  <c r="AG61" i="28"/>
  <c r="AF61" i="28"/>
  <c r="AE61" i="28"/>
  <c r="AE60" i="28" s="1"/>
  <c r="AD61" i="28"/>
  <c r="AC61" i="28"/>
  <c r="AB61" i="28"/>
  <c r="AA61" i="28"/>
  <c r="AA60" i="28" s="1"/>
  <c r="Z61" i="28"/>
  <c r="Y61" i="28"/>
  <c r="X61" i="28"/>
  <c r="W61" i="28"/>
  <c r="W60" i="28" s="1"/>
  <c r="V61" i="28"/>
  <c r="U61" i="28"/>
  <c r="T61" i="28"/>
  <c r="S61" i="28"/>
  <c r="S60" i="28" s="1"/>
  <c r="R61" i="28"/>
  <c r="Q61" i="28"/>
  <c r="P61" i="28"/>
  <c r="O61" i="28"/>
  <c r="O60" i="28" s="1"/>
  <c r="N61" i="28"/>
  <c r="M61" i="28"/>
  <c r="L61" i="28"/>
  <c r="K61" i="28"/>
  <c r="K60" i="28" s="1"/>
  <c r="I48" i="28"/>
  <c r="AM47" i="28"/>
  <c r="AL47" i="28"/>
  <c r="AK47" i="28"/>
  <c r="AJ47" i="28"/>
  <c r="AI47" i="28"/>
  <c r="AH47" i="28"/>
  <c r="AG47" i="28"/>
  <c r="AF47" i="28"/>
  <c r="AE47" i="28"/>
  <c r="AD47" i="28"/>
  <c r="AC47" i="28"/>
  <c r="AB47" i="28"/>
  <c r="AA47" i="28"/>
  <c r="Z47" i="28"/>
  <c r="Y47" i="28"/>
  <c r="X47" i="28"/>
  <c r="W47" i="28"/>
  <c r="V47" i="28"/>
  <c r="U47" i="28"/>
  <c r="T47" i="28"/>
  <c r="S47" i="28"/>
  <c r="R47" i="28"/>
  <c r="Q47" i="28"/>
  <c r="P47" i="28"/>
  <c r="O47" i="28"/>
  <c r="N47" i="28"/>
  <c r="M47" i="28"/>
  <c r="L47" i="28"/>
  <c r="K47" i="28"/>
  <c r="AM46" i="28"/>
  <c r="AL46" i="28"/>
  <c r="AK46" i="28"/>
  <c r="AJ46" i="28"/>
  <c r="AI46" i="28"/>
  <c r="AH46" i="28"/>
  <c r="AG46" i="28"/>
  <c r="AF46" i="28"/>
  <c r="AE46" i="28"/>
  <c r="AD46" i="28"/>
  <c r="AC46" i="28"/>
  <c r="AB46" i="28"/>
  <c r="AA46" i="28"/>
  <c r="Z46" i="28"/>
  <c r="Z44" i="28" s="1"/>
  <c r="Y46" i="28"/>
  <c r="X46" i="28"/>
  <c r="W46" i="28"/>
  <c r="V46" i="28"/>
  <c r="U46" i="28"/>
  <c r="T46" i="28"/>
  <c r="S46" i="28"/>
  <c r="R46" i="28"/>
  <c r="Q46" i="28"/>
  <c r="P46" i="28"/>
  <c r="O46" i="28"/>
  <c r="N46" i="28"/>
  <c r="M46" i="28"/>
  <c r="L46" i="28"/>
  <c r="K46" i="28"/>
  <c r="AM45" i="28"/>
  <c r="AL45" i="28"/>
  <c r="AK45" i="28"/>
  <c r="AJ45" i="28"/>
  <c r="AI45" i="28"/>
  <c r="AH45" i="28"/>
  <c r="AG45" i="28"/>
  <c r="AF45" i="28"/>
  <c r="AE45" i="28"/>
  <c r="AD45" i="28"/>
  <c r="AC45" i="28"/>
  <c r="AB45" i="28"/>
  <c r="AA45" i="28"/>
  <c r="AA44" i="28" s="1"/>
  <c r="Z45" i="28"/>
  <c r="Y45" i="28"/>
  <c r="X45" i="28"/>
  <c r="W45" i="28"/>
  <c r="W44" i="28" s="1"/>
  <c r="V45" i="28"/>
  <c r="U45" i="28"/>
  <c r="T45" i="28"/>
  <c r="S45" i="28"/>
  <c r="R45" i="28"/>
  <c r="Q45" i="28"/>
  <c r="P45" i="28"/>
  <c r="O45" i="28"/>
  <c r="N45" i="28"/>
  <c r="M45" i="28"/>
  <c r="L45" i="28"/>
  <c r="K45" i="28"/>
  <c r="J47" i="28"/>
  <c r="J45" i="28"/>
  <c r="J46" i="28"/>
  <c r="I53" i="28"/>
  <c r="I52" i="28"/>
  <c r="AM31" i="28"/>
  <c r="AL31" i="28"/>
  <c r="AK31" i="28"/>
  <c r="AJ31" i="28"/>
  <c r="AI31" i="28"/>
  <c r="AH31" i="28"/>
  <c r="AG31" i="28"/>
  <c r="AF31" i="28"/>
  <c r="AE31" i="28"/>
  <c r="AD31" i="28"/>
  <c r="AC31" i="28"/>
  <c r="AB31" i="28"/>
  <c r="AA31" i="28"/>
  <c r="Z31" i="28"/>
  <c r="Y31" i="28"/>
  <c r="X31" i="28"/>
  <c r="W31" i="28"/>
  <c r="V31" i="28"/>
  <c r="U31" i="28"/>
  <c r="T31" i="28"/>
  <c r="S31" i="28"/>
  <c r="R31" i="28"/>
  <c r="Q31" i="28"/>
  <c r="P31" i="28"/>
  <c r="O31" i="28"/>
  <c r="N31" i="28"/>
  <c r="M31" i="28"/>
  <c r="L31" i="28"/>
  <c r="K31" i="28"/>
  <c r="AM30" i="28"/>
  <c r="AL30" i="28"/>
  <c r="AL28" i="28" s="1"/>
  <c r="AK30" i="28"/>
  <c r="AJ30" i="28"/>
  <c r="AI30" i="28"/>
  <c r="AH30" i="28"/>
  <c r="AG30" i="28"/>
  <c r="AF30" i="28"/>
  <c r="AE30" i="28"/>
  <c r="AD30" i="28"/>
  <c r="AC30" i="28"/>
  <c r="AB30" i="28"/>
  <c r="AA30" i="28"/>
  <c r="Z30" i="28"/>
  <c r="Y30" i="28"/>
  <c r="X30" i="28"/>
  <c r="W30" i="28"/>
  <c r="V30" i="28"/>
  <c r="V28" i="28" s="1"/>
  <c r="U30" i="28"/>
  <c r="T30" i="28"/>
  <c r="S30" i="28"/>
  <c r="R30" i="28"/>
  <c r="Q30" i="28"/>
  <c r="P30" i="28"/>
  <c r="O30" i="28"/>
  <c r="N30" i="28"/>
  <c r="M30" i="28"/>
  <c r="L30" i="28"/>
  <c r="K30" i="28"/>
  <c r="AM29" i="28"/>
  <c r="AL29" i="28"/>
  <c r="AK29" i="28"/>
  <c r="AJ29" i="28"/>
  <c r="AI29" i="28"/>
  <c r="AH29" i="28"/>
  <c r="AG29" i="28"/>
  <c r="AF29" i="28"/>
  <c r="AE29" i="28"/>
  <c r="AD29" i="28"/>
  <c r="AC29" i="28"/>
  <c r="AB29" i="28"/>
  <c r="AA29" i="28"/>
  <c r="Z29" i="28"/>
  <c r="Y29" i="28"/>
  <c r="X29" i="28"/>
  <c r="W29" i="28"/>
  <c r="V29" i="28"/>
  <c r="U29" i="28"/>
  <c r="T29" i="28"/>
  <c r="S29" i="28"/>
  <c r="S28" i="28" s="1"/>
  <c r="R29" i="28"/>
  <c r="Q29" i="28"/>
  <c r="P29" i="28"/>
  <c r="O29" i="28"/>
  <c r="O28" i="28" s="1"/>
  <c r="N29" i="28"/>
  <c r="M29" i="28"/>
  <c r="L29" i="28"/>
  <c r="K29" i="28"/>
  <c r="J31" i="28"/>
  <c r="J30" i="28"/>
  <c r="J29" i="28"/>
  <c r="I37" i="28"/>
  <c r="I36" i="28"/>
  <c r="I35" i="28"/>
  <c r="I34" i="28"/>
  <c r="I33" i="28"/>
  <c r="I32" i="28"/>
  <c r="L8" i="27"/>
  <c r="L6" i="27"/>
  <c r="J16" i="19"/>
  <c r="J15" i="19"/>
  <c r="J48" i="19"/>
  <c r="J44" i="19" s="1"/>
  <c r="J47" i="19"/>
  <c r="J46" i="19"/>
  <c r="N110" i="11"/>
  <c r="J128" i="11"/>
  <c r="H77" i="32"/>
  <c r="H117" i="11"/>
  <c r="H116" i="11"/>
  <c r="H115" i="11"/>
  <c r="O115" i="11" s="1"/>
  <c r="H114" i="11"/>
  <c r="H113" i="11"/>
  <c r="H112" i="11"/>
  <c r="H111" i="11"/>
  <c r="H110" i="11"/>
  <c r="O110" i="11"/>
  <c r="I113" i="11"/>
  <c r="M113" i="11"/>
  <c r="N113" i="11" s="1"/>
  <c r="O113" i="11" s="1"/>
  <c r="I117" i="11"/>
  <c r="M117" i="11" s="1"/>
  <c r="N117" i="11" s="1"/>
  <c r="I116" i="11"/>
  <c r="I115" i="11"/>
  <c r="M115" i="11" s="1"/>
  <c r="N115" i="11" s="1"/>
  <c r="I114" i="11"/>
  <c r="I112" i="11"/>
  <c r="I111" i="11"/>
  <c r="M111" i="11" s="1"/>
  <c r="N111" i="11" s="1"/>
  <c r="I110" i="11"/>
  <c r="H56" i="32"/>
  <c r="J40" i="30"/>
  <c r="J22" i="30" s="1"/>
  <c r="J42" i="30"/>
  <c r="I42" i="30"/>
  <c r="G58" i="11" s="1"/>
  <c r="H42" i="30"/>
  <c r="G54" i="11"/>
  <c r="I54" i="11" s="1"/>
  <c r="G42" i="30"/>
  <c r="I40" i="30"/>
  <c r="G57" i="11"/>
  <c r="I57" i="11" s="1"/>
  <c r="H40" i="30"/>
  <c r="G53" i="11"/>
  <c r="I53" i="11" s="1"/>
  <c r="G40" i="30"/>
  <c r="J29" i="30"/>
  <c r="I29" i="30"/>
  <c r="G56" i="11" s="1"/>
  <c r="I56" i="11" s="1"/>
  <c r="H29" i="30"/>
  <c r="G29" i="30"/>
  <c r="G48" i="11" s="1"/>
  <c r="I48" i="11" s="1"/>
  <c r="J23" i="30"/>
  <c r="G59" i="11"/>
  <c r="I59" i="11" s="1"/>
  <c r="I23" i="30"/>
  <c r="H23" i="30"/>
  <c r="G51" i="11"/>
  <c r="I51" i="11" s="1"/>
  <c r="G23" i="30"/>
  <c r="J41" i="32"/>
  <c r="H41" i="32"/>
  <c r="G40" i="32"/>
  <c r="H99" i="11" s="1"/>
  <c r="G39" i="32"/>
  <c r="G38" i="32"/>
  <c r="G99" i="11"/>
  <c r="G37" i="32"/>
  <c r="G35" i="32"/>
  <c r="G34" i="32"/>
  <c r="G33" i="32"/>
  <c r="G32" i="32"/>
  <c r="G30" i="32"/>
  <c r="G29" i="32"/>
  <c r="G28" i="32"/>
  <c r="G27" i="32"/>
  <c r="G25" i="32"/>
  <c r="H101" i="11"/>
  <c r="G24" i="32"/>
  <c r="G23" i="32"/>
  <c r="G22" i="32"/>
  <c r="G19" i="32"/>
  <c r="G18" i="32"/>
  <c r="G41" i="32" s="1"/>
  <c r="G17" i="32"/>
  <c r="G16" i="32"/>
  <c r="G14" i="32"/>
  <c r="H100" i="11"/>
  <c r="K100" i="11" s="1"/>
  <c r="G13" i="32"/>
  <c r="G12" i="32"/>
  <c r="G100" i="11" s="1"/>
  <c r="G11" i="32"/>
  <c r="G10" i="30"/>
  <c r="T12" i="10"/>
  <c r="T13" i="10" s="1"/>
  <c r="T14" i="10" s="1"/>
  <c r="AL111" i="28"/>
  <c r="AL23" i="28"/>
  <c r="AL39" i="28"/>
  <c r="AL55" i="28"/>
  <c r="AM23" i="28"/>
  <c r="J23" i="28"/>
  <c r="J111" i="28"/>
  <c r="J108" i="28"/>
  <c r="I21" i="28"/>
  <c r="J8" i="22" s="1"/>
  <c r="I8" i="22" s="1"/>
  <c r="J51" i="27"/>
  <c r="J53" i="19" s="1"/>
  <c r="I35" i="20" s="1"/>
  <c r="J45" i="19"/>
  <c r="J43" i="19"/>
  <c r="I22" i="20"/>
  <c r="E17" i="18"/>
  <c r="E18" i="18" s="1"/>
  <c r="H140" i="11"/>
  <c r="J140" i="11" s="1"/>
  <c r="H139" i="11"/>
  <c r="J139" i="11" s="1"/>
  <c r="H138" i="11"/>
  <c r="J138" i="11" s="1"/>
  <c r="H137" i="11"/>
  <c r="J137" i="11" s="1"/>
  <c r="H136" i="11"/>
  <c r="J136" i="11"/>
  <c r="H135" i="11"/>
  <c r="J135" i="11" s="1"/>
  <c r="H134" i="11"/>
  <c r="J134" i="11"/>
  <c r="H133" i="11"/>
  <c r="J133" i="11" s="1"/>
  <c r="H132" i="11"/>
  <c r="J132" i="11"/>
  <c r="J126" i="11"/>
  <c r="J124" i="11"/>
  <c r="M101" i="11"/>
  <c r="M100" i="11"/>
  <c r="M99" i="11"/>
  <c r="M98" i="11" s="1"/>
  <c r="J101" i="11"/>
  <c r="J100" i="11"/>
  <c r="J99" i="11"/>
  <c r="I101" i="11"/>
  <c r="I100" i="11"/>
  <c r="I98" i="11" s="1"/>
  <c r="I99" i="11"/>
  <c r="I21" i="11"/>
  <c r="K21" i="11"/>
  <c r="H88" i="11"/>
  <c r="J88" i="11" s="1"/>
  <c r="H87" i="11"/>
  <c r="J87" i="11" s="1"/>
  <c r="H86" i="11"/>
  <c r="J86" i="11" s="1"/>
  <c r="H85" i="11"/>
  <c r="J85" i="11"/>
  <c r="H84" i="11"/>
  <c r="J84" i="11" s="1"/>
  <c r="H83" i="11"/>
  <c r="J83" i="11"/>
  <c r="H82" i="11"/>
  <c r="J82" i="11" s="1"/>
  <c r="H81" i="11"/>
  <c r="J81" i="11"/>
  <c r="H80" i="11"/>
  <c r="H79" i="11"/>
  <c r="G55" i="11"/>
  <c r="I55" i="11" s="1"/>
  <c r="G52" i="11"/>
  <c r="I52" i="11"/>
  <c r="G49" i="11"/>
  <c r="I49" i="11" s="1"/>
  <c r="G47" i="11"/>
  <c r="I47" i="11" s="1"/>
  <c r="G27" i="11"/>
  <c r="G26" i="11"/>
  <c r="I26" i="11" s="1"/>
  <c r="K26" i="11" s="1"/>
  <c r="G25" i="11"/>
  <c r="I25" i="11" s="1"/>
  <c r="K25" i="11" s="1"/>
  <c r="G24" i="11"/>
  <c r="I24" i="11" s="1"/>
  <c r="K24" i="11" s="1"/>
  <c r="G23" i="11"/>
  <c r="G21" i="11"/>
  <c r="G20" i="11"/>
  <c r="I20" i="11" s="1"/>
  <c r="B6" i="29"/>
  <c r="B7" i="29"/>
  <c r="B8" i="29"/>
  <c r="B9" i="29" s="1"/>
  <c r="B10" i="29" s="1"/>
  <c r="B11" i="29" s="1"/>
  <c r="B12" i="29" s="1"/>
  <c r="B13" i="29" s="1"/>
  <c r="B14" i="29" s="1"/>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B44" i="29" s="1"/>
  <c r="I143" i="28"/>
  <c r="G164" i="11" s="1"/>
  <c r="I164" i="11" s="1"/>
  <c r="I163" i="11" s="1"/>
  <c r="E38" i="1" s="1"/>
  <c r="I142" i="28"/>
  <c r="G162" i="11" s="1"/>
  <c r="I141" i="28"/>
  <c r="G161" i="11" s="1"/>
  <c r="I161" i="11" s="1"/>
  <c r="I140" i="28"/>
  <c r="G159" i="11" s="1"/>
  <c r="I159" i="11" s="1"/>
  <c r="I139" i="28"/>
  <c r="G158" i="11" s="1"/>
  <c r="J148" i="28"/>
  <c r="D11" i="10"/>
  <c r="H11" i="10" s="1"/>
  <c r="E50" i="10"/>
  <c r="G50" i="10" s="1"/>
  <c r="D50" i="10"/>
  <c r="H50" i="10" s="1"/>
  <c r="K50" i="10" s="1"/>
  <c r="C50" i="10"/>
  <c r="E39" i="10"/>
  <c r="D39" i="10"/>
  <c r="H39" i="10" s="1"/>
  <c r="C39" i="10"/>
  <c r="E38" i="10"/>
  <c r="D38" i="10"/>
  <c r="H38" i="10" s="1"/>
  <c r="K38" i="10"/>
  <c r="F38" i="10" s="1"/>
  <c r="G38" i="10" s="1"/>
  <c r="C38" i="10"/>
  <c r="E37" i="10"/>
  <c r="D37" i="10"/>
  <c r="H37" i="10"/>
  <c r="C37" i="10"/>
  <c r="E36" i="10"/>
  <c r="D36" i="10"/>
  <c r="H36" i="10"/>
  <c r="C36" i="10"/>
  <c r="E35" i="10"/>
  <c r="D35" i="10"/>
  <c r="H35" i="10" s="1"/>
  <c r="C35" i="10"/>
  <c r="E34" i="10"/>
  <c r="D34" i="10"/>
  <c r="H34" i="10"/>
  <c r="I34" i="10" s="1"/>
  <c r="C34" i="10"/>
  <c r="E33" i="10"/>
  <c r="D33" i="10"/>
  <c r="H33" i="10"/>
  <c r="C33" i="10"/>
  <c r="E32" i="10"/>
  <c r="D32" i="10"/>
  <c r="H32" i="10"/>
  <c r="K32" i="10" s="1"/>
  <c r="C32" i="10"/>
  <c r="E31" i="10"/>
  <c r="D31" i="10"/>
  <c r="H31" i="10"/>
  <c r="C31" i="10"/>
  <c r="E30" i="10"/>
  <c r="D30" i="10"/>
  <c r="H30" i="10"/>
  <c r="K30" i="10" s="1"/>
  <c r="C30" i="10"/>
  <c r="E29" i="10"/>
  <c r="D29" i="10"/>
  <c r="H29" i="10"/>
  <c r="C29" i="10"/>
  <c r="E28" i="10"/>
  <c r="D28" i="10"/>
  <c r="H28" i="10"/>
  <c r="C28" i="10"/>
  <c r="E27" i="10"/>
  <c r="D27" i="10"/>
  <c r="H27" i="10"/>
  <c r="K27" i="10" s="1"/>
  <c r="C27" i="10"/>
  <c r="E26" i="10"/>
  <c r="D26" i="10"/>
  <c r="H26" i="10"/>
  <c r="K26" i="10" s="1"/>
  <c r="C26" i="10"/>
  <c r="E25" i="10"/>
  <c r="D25" i="10"/>
  <c r="H25" i="10"/>
  <c r="C25" i="10"/>
  <c r="E24" i="10"/>
  <c r="D24" i="10"/>
  <c r="H24" i="10"/>
  <c r="C24" i="10"/>
  <c r="E23" i="10"/>
  <c r="D23" i="10"/>
  <c r="C23" i="10"/>
  <c r="E22" i="10"/>
  <c r="D22" i="10"/>
  <c r="H22" i="10" s="1"/>
  <c r="I22" i="10" s="1"/>
  <c r="C22" i="10"/>
  <c r="E21" i="10"/>
  <c r="D21" i="10"/>
  <c r="H21" i="10"/>
  <c r="C21" i="10"/>
  <c r="E20" i="10"/>
  <c r="G20" i="10" s="1"/>
  <c r="D20" i="10"/>
  <c r="H20" i="10"/>
  <c r="C20" i="10"/>
  <c r="E19" i="10"/>
  <c r="G19" i="10" s="1"/>
  <c r="D19" i="10"/>
  <c r="H19" i="10"/>
  <c r="I19" i="10"/>
  <c r="L19" i="10" s="1"/>
  <c r="C19" i="10"/>
  <c r="E18" i="10"/>
  <c r="D18" i="10"/>
  <c r="H18" i="10"/>
  <c r="C18" i="10"/>
  <c r="E17" i="10"/>
  <c r="D17" i="10"/>
  <c r="H17" i="10"/>
  <c r="C17" i="10"/>
  <c r="E16" i="10"/>
  <c r="D16" i="10"/>
  <c r="H16" i="10"/>
  <c r="K16" i="10"/>
  <c r="C16" i="10"/>
  <c r="E15" i="10"/>
  <c r="D15" i="10"/>
  <c r="H15" i="10"/>
  <c r="C15" i="10"/>
  <c r="E14" i="10"/>
  <c r="D14" i="10"/>
  <c r="H14" i="10"/>
  <c r="C14" i="10"/>
  <c r="E13" i="10"/>
  <c r="D13" i="10"/>
  <c r="H13" i="10" s="1"/>
  <c r="I13" i="10"/>
  <c r="C13" i="10"/>
  <c r="E12" i="10"/>
  <c r="D12" i="10"/>
  <c r="H12" i="10"/>
  <c r="C12" i="10"/>
  <c r="E11" i="10"/>
  <c r="C11" i="10"/>
  <c r="B4" i="1"/>
  <c r="B6" i="1"/>
  <c r="I19" i="20"/>
  <c r="I30" i="20" s="1"/>
  <c r="I18" i="20"/>
  <c r="I8" i="20"/>
  <c r="I13" i="20"/>
  <c r="I12" i="20"/>
  <c r="I11" i="20"/>
  <c r="I10" i="20"/>
  <c r="I9" i="20"/>
  <c r="J31" i="27"/>
  <c r="J52" i="19"/>
  <c r="I33" i="20" s="1"/>
  <c r="J51" i="19"/>
  <c r="J49" i="19"/>
  <c r="J42" i="19"/>
  <c r="J41" i="19"/>
  <c r="J40" i="19" s="1"/>
  <c r="G16" i="39"/>
  <c r="J39" i="19"/>
  <c r="J38" i="19"/>
  <c r="J37" i="19"/>
  <c r="J36" i="19"/>
  <c r="J35" i="19"/>
  <c r="J34" i="19"/>
  <c r="J29" i="19"/>
  <c r="J28" i="19"/>
  <c r="J24" i="19"/>
  <c r="J23" i="19"/>
  <c r="J25" i="19" s="1"/>
  <c r="J21" i="19"/>
  <c r="E14" i="1"/>
  <c r="J20" i="19"/>
  <c r="E13" i="1"/>
  <c r="J19" i="19"/>
  <c r="E12" i="1"/>
  <c r="J18" i="19"/>
  <c r="J17" i="19"/>
  <c r="J14" i="19"/>
  <c r="J13" i="19"/>
  <c r="J12" i="19"/>
  <c r="J11" i="19"/>
  <c r="J10" i="19"/>
  <c r="J9" i="19"/>
  <c r="J8" i="19"/>
  <c r="J7" i="19"/>
  <c r="J6" i="19" s="1"/>
  <c r="I136" i="28"/>
  <c r="I135" i="28"/>
  <c r="J23" i="22" s="1"/>
  <c r="I23" i="22" s="1"/>
  <c r="I133" i="28"/>
  <c r="I132" i="28"/>
  <c r="I103" i="28"/>
  <c r="I91" i="28"/>
  <c r="I90" i="28"/>
  <c r="I89" i="28"/>
  <c r="AM88" i="28"/>
  <c r="AL88" i="28"/>
  <c r="AK88" i="28"/>
  <c r="AJ88" i="28"/>
  <c r="AI88" i="28"/>
  <c r="AH88" i="28"/>
  <c r="AG88" i="28"/>
  <c r="AF88" i="28"/>
  <c r="AE88" i="28"/>
  <c r="AD88" i="28"/>
  <c r="AC88" i="28"/>
  <c r="AB88" i="28"/>
  <c r="AA88" i="28"/>
  <c r="Z88" i="28"/>
  <c r="Y88" i="28"/>
  <c r="X88" i="28"/>
  <c r="W88" i="28"/>
  <c r="V88" i="28"/>
  <c r="U88" i="28"/>
  <c r="T88" i="28"/>
  <c r="S88" i="28"/>
  <c r="R88" i="28"/>
  <c r="Q88" i="28"/>
  <c r="P88" i="28"/>
  <c r="O88" i="28"/>
  <c r="N88" i="28"/>
  <c r="M88" i="28"/>
  <c r="L88" i="28"/>
  <c r="K88" i="28"/>
  <c r="J88" i="28"/>
  <c r="I74" i="28"/>
  <c r="I73" i="28"/>
  <c r="I72" i="28"/>
  <c r="AM71" i="28"/>
  <c r="AL71" i="28"/>
  <c r="AK71" i="28"/>
  <c r="AJ71" i="28"/>
  <c r="AI71" i="28"/>
  <c r="AH71" i="28"/>
  <c r="AG71" i="28"/>
  <c r="AF71" i="28"/>
  <c r="AE71" i="28"/>
  <c r="AD71" i="28"/>
  <c r="AC71" i="28"/>
  <c r="AB71" i="28"/>
  <c r="AA71" i="28"/>
  <c r="Z71" i="28"/>
  <c r="Y71" i="28"/>
  <c r="X71" i="28"/>
  <c r="W71" i="28"/>
  <c r="V71" i="28"/>
  <c r="U71" i="28"/>
  <c r="T71" i="28"/>
  <c r="S71" i="28"/>
  <c r="R71" i="28"/>
  <c r="Q71" i="28"/>
  <c r="P71" i="28"/>
  <c r="O71" i="28"/>
  <c r="N71" i="28"/>
  <c r="M71" i="28"/>
  <c r="L71" i="28"/>
  <c r="K71" i="28"/>
  <c r="J71" i="28"/>
  <c r="I70" i="28"/>
  <c r="I67" i="28"/>
  <c r="I66" i="28"/>
  <c r="I65" i="28"/>
  <c r="I64" i="28"/>
  <c r="I58" i="28"/>
  <c r="I57" i="28"/>
  <c r="I56" i="28"/>
  <c r="AM55" i="28"/>
  <c r="AK55" i="28"/>
  <c r="AJ55" i="28"/>
  <c r="AI55" i="28"/>
  <c r="AH55" i="28"/>
  <c r="AG55" i="28"/>
  <c r="AF55" i="28"/>
  <c r="AE55" i="28"/>
  <c r="AD55" i="28"/>
  <c r="AC55" i="28"/>
  <c r="AB55" i="28"/>
  <c r="AA55" i="28"/>
  <c r="Z55" i="28"/>
  <c r="Y55" i="28"/>
  <c r="X55" i="28"/>
  <c r="W55" i="28"/>
  <c r="V55" i="28"/>
  <c r="U55" i="28"/>
  <c r="T55" i="28"/>
  <c r="S55" i="28"/>
  <c r="R55" i="28"/>
  <c r="Q55" i="28"/>
  <c r="P55" i="28"/>
  <c r="O55" i="28"/>
  <c r="N55" i="28"/>
  <c r="M55" i="28"/>
  <c r="L55" i="28"/>
  <c r="K55" i="28"/>
  <c r="J55" i="28"/>
  <c r="I54" i="28"/>
  <c r="I51" i="28"/>
  <c r="I50" i="28"/>
  <c r="I49" i="28"/>
  <c r="I42" i="28"/>
  <c r="I41" i="28"/>
  <c r="I40" i="28"/>
  <c r="AM39" i="28"/>
  <c r="AK39" i="28"/>
  <c r="AJ39" i="28"/>
  <c r="AI39" i="28"/>
  <c r="AH39" i="28"/>
  <c r="AG39" i="28"/>
  <c r="AF39" i="28"/>
  <c r="AE39" i="28"/>
  <c r="AD39" i="28"/>
  <c r="AC39" i="28"/>
  <c r="AB39" i="28"/>
  <c r="AA39" i="28"/>
  <c r="Z39" i="28"/>
  <c r="Y39" i="28"/>
  <c r="X39" i="28"/>
  <c r="W39" i="28"/>
  <c r="V39" i="28"/>
  <c r="U39" i="28"/>
  <c r="T39" i="28"/>
  <c r="S39" i="28"/>
  <c r="R39" i="28"/>
  <c r="Q39" i="28"/>
  <c r="P39" i="28"/>
  <c r="O39" i="28"/>
  <c r="N39" i="28"/>
  <c r="M39" i="28"/>
  <c r="L39" i="28"/>
  <c r="K39" i="28"/>
  <c r="I39" i="28" s="1"/>
  <c r="J39" i="28"/>
  <c r="I38" i="28"/>
  <c r="I26" i="28"/>
  <c r="I25" i="28"/>
  <c r="I24" i="28"/>
  <c r="AM111" i="28"/>
  <c r="AK111" i="28"/>
  <c r="AJ111" i="28"/>
  <c r="AI111" i="28"/>
  <c r="AH111" i="28"/>
  <c r="AG111" i="28"/>
  <c r="AF111" i="28"/>
  <c r="AE111" i="28"/>
  <c r="AD111" i="28"/>
  <c r="AC111" i="28"/>
  <c r="AB111" i="28"/>
  <c r="AA111" i="28"/>
  <c r="Z111" i="28"/>
  <c r="Y111" i="28"/>
  <c r="X111" i="28"/>
  <c r="W111" i="28"/>
  <c r="V111" i="28"/>
  <c r="U111" i="28"/>
  <c r="T111" i="28"/>
  <c r="S111" i="28"/>
  <c r="R111" i="28"/>
  <c r="Q111" i="28"/>
  <c r="P111" i="28"/>
  <c r="O111" i="28"/>
  <c r="N111" i="28"/>
  <c r="M111" i="28"/>
  <c r="L111" i="28"/>
  <c r="K111" i="28"/>
  <c r="AM108" i="28"/>
  <c r="AL108" i="28"/>
  <c r="AK108" i="28"/>
  <c r="AJ108" i="28"/>
  <c r="AI108" i="28"/>
  <c r="AH108" i="28"/>
  <c r="AG108" i="28"/>
  <c r="AF108" i="28"/>
  <c r="AE108" i="28"/>
  <c r="AD108" i="28"/>
  <c r="AC108" i="28"/>
  <c r="AB108" i="28"/>
  <c r="AA108" i="28"/>
  <c r="Z108" i="28"/>
  <c r="Y108" i="28"/>
  <c r="X108" i="28"/>
  <c r="W108" i="28"/>
  <c r="V108" i="28"/>
  <c r="U108" i="28"/>
  <c r="T108" i="28"/>
  <c r="S108" i="28"/>
  <c r="R108" i="28"/>
  <c r="Q108" i="28"/>
  <c r="P108" i="28"/>
  <c r="O108" i="28"/>
  <c r="N108" i="28"/>
  <c r="M108" i="28"/>
  <c r="I108" i="28" s="1"/>
  <c r="J18" i="22" s="1"/>
  <c r="I18" i="22" s="1"/>
  <c r="L108" i="28"/>
  <c r="K108" i="28"/>
  <c r="AK23" i="28"/>
  <c r="AJ23" i="28"/>
  <c r="AI23" i="28"/>
  <c r="AH23" i="28"/>
  <c r="AG23" i="28"/>
  <c r="AF23" i="28"/>
  <c r="AE23" i="28"/>
  <c r="AD23" i="28"/>
  <c r="AC23" i="28"/>
  <c r="AB23" i="28"/>
  <c r="AA23" i="28"/>
  <c r="Z23" i="28"/>
  <c r="Y23" i="28"/>
  <c r="X23" i="28"/>
  <c r="W23" i="28"/>
  <c r="V23" i="28"/>
  <c r="U23" i="28"/>
  <c r="T23" i="28"/>
  <c r="S23" i="28"/>
  <c r="R23" i="28"/>
  <c r="Q23" i="28"/>
  <c r="P23" i="28"/>
  <c r="O23" i="28"/>
  <c r="N23" i="28"/>
  <c r="M23" i="28"/>
  <c r="L23" i="28"/>
  <c r="K23" i="28"/>
  <c r="G149" i="28"/>
  <c r="I22" i="28"/>
  <c r="J9" i="22" s="1"/>
  <c r="I9" i="22" s="1"/>
  <c r="I106" i="28"/>
  <c r="J16" i="22" s="1"/>
  <c r="I16" i="22" s="1"/>
  <c r="J19" i="28"/>
  <c r="AM19" i="28"/>
  <c r="AL19" i="28"/>
  <c r="AK19" i="28"/>
  <c r="AJ19" i="28"/>
  <c r="AI19" i="28"/>
  <c r="AH19" i="28"/>
  <c r="AG19" i="28"/>
  <c r="AF19" i="28"/>
  <c r="AE19" i="28"/>
  <c r="AD19" i="28"/>
  <c r="AC19" i="28"/>
  <c r="AB19" i="28"/>
  <c r="AA19" i="28"/>
  <c r="Z19" i="28"/>
  <c r="Y19" i="28"/>
  <c r="X19" i="28"/>
  <c r="W19" i="28"/>
  <c r="V19" i="28"/>
  <c r="U19" i="28"/>
  <c r="T19" i="28"/>
  <c r="S19" i="28"/>
  <c r="R19" i="28"/>
  <c r="Q19" i="28"/>
  <c r="P19" i="28"/>
  <c r="O19" i="28"/>
  <c r="N19" i="28"/>
  <c r="M19" i="28"/>
  <c r="L19" i="28"/>
  <c r="K19" i="28"/>
  <c r="N116" i="11"/>
  <c r="N114" i="11"/>
  <c r="O114" i="11" s="1"/>
  <c r="N112" i="11"/>
  <c r="O112" i="11"/>
  <c r="I72" i="11"/>
  <c r="I58" i="11"/>
  <c r="H23" i="10"/>
  <c r="I23" i="10"/>
  <c r="L23" i="10" s="1"/>
  <c r="F23" i="10" s="1"/>
  <c r="G23" i="10" s="1"/>
  <c r="I16" i="20"/>
  <c r="E20" i="1"/>
  <c r="K14" i="10"/>
  <c r="J79" i="11"/>
  <c r="H22" i="30"/>
  <c r="G51" i="30"/>
  <c r="I68" i="11"/>
  <c r="H51" i="30"/>
  <c r="K99" i="11"/>
  <c r="O100" i="11"/>
  <c r="O117" i="11"/>
  <c r="K49" i="10"/>
  <c r="I49" i="10"/>
  <c r="L49" i="10" s="1"/>
  <c r="K48" i="10"/>
  <c r="F48" i="10" s="1"/>
  <c r="I48" i="10"/>
  <c r="L48" i="10" s="1"/>
  <c r="I47" i="10"/>
  <c r="L47" i="10" s="1"/>
  <c r="F47" i="10" s="1"/>
  <c r="K46" i="10"/>
  <c r="F46" i="10" s="1"/>
  <c r="G46" i="10" s="1"/>
  <c r="I46" i="10"/>
  <c r="L46" i="10"/>
  <c r="K45" i="10"/>
  <c r="I45" i="10"/>
  <c r="L45" i="10"/>
  <c r="F45" i="10" s="1"/>
  <c r="I20" i="10"/>
  <c r="L20" i="10" s="1"/>
  <c r="K20" i="10"/>
  <c r="K21" i="10"/>
  <c r="L21" i="10"/>
  <c r="I21" i="10"/>
  <c r="K33" i="10"/>
  <c r="K41" i="10"/>
  <c r="I17" i="10"/>
  <c r="I50" i="10"/>
  <c r="L50" i="10"/>
  <c r="F50" i="10" s="1"/>
  <c r="K43" i="10"/>
  <c r="I16" i="10"/>
  <c r="K11" i="10"/>
  <c r="I43" i="10"/>
  <c r="L43" i="10"/>
  <c r="K28" i="10"/>
  <c r="L34" i="10"/>
  <c r="K34" i="10"/>
  <c r="F34" i="10" s="1"/>
  <c r="G34" i="10" s="1"/>
  <c r="L22" i="10"/>
  <c r="K31" i="10"/>
  <c r="K42" i="10"/>
  <c r="I42" i="10"/>
  <c r="L42" i="10" s="1"/>
  <c r="K13" i="10"/>
  <c r="I38" i="10"/>
  <c r="L38" i="10" s="1"/>
  <c r="K22" i="10"/>
  <c r="F22" i="10" s="1"/>
  <c r="G22" i="10" s="1"/>
  <c r="K23" i="10"/>
  <c r="K44" i="10"/>
  <c r="K19" i="10"/>
  <c r="F19" i="10"/>
  <c r="F42" i="10"/>
  <c r="G42" i="10" s="1"/>
  <c r="M93" i="28"/>
  <c r="AK93" i="28"/>
  <c r="AM60" i="28"/>
  <c r="X28" i="28"/>
  <c r="AF60" i="28"/>
  <c r="T76" i="28"/>
  <c r="AJ76" i="28"/>
  <c r="G150" i="28"/>
  <c r="F20" i="10"/>
  <c r="I17" i="20"/>
  <c r="G50" i="11"/>
  <c r="G46" i="11" s="1"/>
  <c r="G22" i="30"/>
  <c r="G157" i="11"/>
  <c r="I158" i="11"/>
  <c r="I157" i="11" s="1"/>
  <c r="G60" i="11"/>
  <c r="I60" i="11" s="1"/>
  <c r="J76" i="28"/>
  <c r="I50" i="11"/>
  <c r="I79" i="28" l="1"/>
  <c r="AB28" i="28"/>
  <c r="AB44" i="28"/>
  <c r="AF44" i="28"/>
  <c r="AJ60" i="28"/>
  <c r="L76" i="28"/>
  <c r="P76" i="28"/>
  <c r="X76" i="28"/>
  <c r="AB76" i="28"/>
  <c r="AF76" i="28"/>
  <c r="K76" i="28"/>
  <c r="I76" i="28" s="1"/>
  <c r="Z119" i="28"/>
  <c r="AD119" i="28"/>
  <c r="G151" i="28"/>
  <c r="I29" i="28"/>
  <c r="R28" i="28"/>
  <c r="Z28" i="28"/>
  <c r="AD28" i="28"/>
  <c r="AH28" i="28"/>
  <c r="Q28" i="28"/>
  <c r="U28" i="28"/>
  <c r="N44" i="28"/>
  <c r="R44" i="28"/>
  <c r="V44" i="28"/>
  <c r="AD44" i="28"/>
  <c r="AH44" i="28"/>
  <c r="AL44" i="28"/>
  <c r="Y44" i="28"/>
  <c r="AC44" i="28"/>
  <c r="R60" i="28"/>
  <c r="V60" i="28"/>
  <c r="Z60" i="28"/>
  <c r="AH60" i="28"/>
  <c r="AL60" i="28"/>
  <c r="I63" i="28"/>
  <c r="J60" i="28"/>
  <c r="N76" i="28"/>
  <c r="R76" i="28"/>
  <c r="V76" i="28"/>
  <c r="AD76" i="28"/>
  <c r="AH76" i="28"/>
  <c r="AL76" i="28"/>
  <c r="I78" i="28"/>
  <c r="Q76" i="28"/>
  <c r="U76" i="28"/>
  <c r="Y76" i="28"/>
  <c r="AG76" i="28"/>
  <c r="AK76" i="28"/>
  <c r="AM76" i="28"/>
  <c r="I94" i="28"/>
  <c r="O93" i="28"/>
  <c r="S93" i="28"/>
  <c r="W93" i="28"/>
  <c r="AE93" i="28"/>
  <c r="AI93" i="28"/>
  <c r="AM93" i="28"/>
  <c r="N93" i="28"/>
  <c r="V93" i="28"/>
  <c r="Z93" i="28"/>
  <c r="AD93" i="28"/>
  <c r="AL93" i="28"/>
  <c r="U93" i="28"/>
  <c r="Y93" i="28"/>
  <c r="AC93" i="28"/>
  <c r="I162" i="11"/>
  <c r="I160" i="11" s="1"/>
  <c r="I156" i="11" s="1"/>
  <c r="E37" i="1" s="1"/>
  <c r="G160" i="11"/>
  <c r="I111" i="28"/>
  <c r="J19" i="22" s="1"/>
  <c r="I19" i="22" s="1"/>
  <c r="I55" i="28"/>
  <c r="N28" i="28"/>
  <c r="X119" i="28"/>
  <c r="AL119" i="28"/>
  <c r="L119" i="28"/>
  <c r="P119" i="28"/>
  <c r="I30" i="28"/>
  <c r="M28" i="28"/>
  <c r="Y28" i="28"/>
  <c r="AC28" i="28"/>
  <c r="AG28" i="28"/>
  <c r="AK28" i="28"/>
  <c r="L28" i="28"/>
  <c r="P28" i="28"/>
  <c r="T28" i="28"/>
  <c r="AF28" i="28"/>
  <c r="AJ28" i="28"/>
  <c r="I31" i="28"/>
  <c r="W28" i="28"/>
  <c r="AA28" i="28"/>
  <c r="AE28" i="28"/>
  <c r="AI28" i="28"/>
  <c r="AM28" i="28"/>
  <c r="O44" i="28"/>
  <c r="S44" i="28"/>
  <c r="AE44" i="28"/>
  <c r="AI44" i="28"/>
  <c r="AM44" i="28"/>
  <c r="R119" i="28"/>
  <c r="AJ119" i="28"/>
  <c r="I96" i="28"/>
  <c r="AF119" i="28"/>
  <c r="I88" i="28"/>
  <c r="J22" i="22"/>
  <c r="I22" i="22" s="1"/>
  <c r="I21" i="22" s="1"/>
  <c r="I23" i="28"/>
  <c r="Y119" i="28"/>
  <c r="Q93" i="28"/>
  <c r="I114" i="28"/>
  <c r="V119" i="28"/>
  <c r="I122" i="28"/>
  <c r="M44" i="28"/>
  <c r="Q44" i="28"/>
  <c r="U44" i="28"/>
  <c r="AG44" i="28"/>
  <c r="AK44" i="28"/>
  <c r="L44" i="28"/>
  <c r="P44" i="28"/>
  <c r="T44" i="28"/>
  <c r="X44" i="28"/>
  <c r="AJ44" i="28"/>
  <c r="M60" i="28"/>
  <c r="Q60" i="28"/>
  <c r="U60" i="28"/>
  <c r="AC60" i="28"/>
  <c r="AG60" i="28"/>
  <c r="AK60" i="28"/>
  <c r="P60" i="28"/>
  <c r="T60" i="28"/>
  <c r="X60" i="28"/>
  <c r="AB60" i="28"/>
  <c r="T119" i="28"/>
  <c r="AA119" i="28"/>
  <c r="AE119" i="28"/>
  <c r="E11" i="1"/>
  <c r="I15" i="20"/>
  <c r="I14" i="20" s="1"/>
  <c r="I24" i="20" s="1"/>
  <c r="J26" i="19"/>
  <c r="J22" i="19"/>
  <c r="E15" i="1" s="1"/>
  <c r="G45" i="11"/>
  <c r="K20" i="11"/>
  <c r="G152" i="28"/>
  <c r="G22" i="11"/>
  <c r="G28" i="11" s="1"/>
  <c r="G16" i="30"/>
  <c r="G17" i="30" s="1"/>
  <c r="F21" i="10"/>
  <c r="I14" i="10"/>
  <c r="L14" i="10" s="1"/>
  <c r="F14" i="10" s="1"/>
  <c r="G14" i="10" s="1"/>
  <c r="I15" i="10"/>
  <c r="L15" i="10" s="1"/>
  <c r="K25" i="10"/>
  <c r="F25" i="10" s="1"/>
  <c r="G25" i="10" s="1"/>
  <c r="I25" i="10"/>
  <c r="L25" i="10" s="1"/>
  <c r="L33" i="10"/>
  <c r="F33" i="10" s="1"/>
  <c r="G33" i="10" s="1"/>
  <c r="I35" i="10"/>
  <c r="L35" i="10" s="1"/>
  <c r="K35" i="10"/>
  <c r="O111" i="11"/>
  <c r="O118" i="11" s="1"/>
  <c r="J106" i="11" s="1"/>
  <c r="H118" i="11"/>
  <c r="I47" i="28"/>
  <c r="K44" i="28"/>
  <c r="G45" i="10"/>
  <c r="I27" i="10"/>
  <c r="L27" i="10" s="1"/>
  <c r="F27" i="10" s="1"/>
  <c r="G27" i="10" s="1"/>
  <c r="K28" i="28"/>
  <c r="I46" i="28"/>
  <c r="J119" i="28"/>
  <c r="K15" i="10"/>
  <c r="I33" i="10"/>
  <c r="F49" i="10"/>
  <c r="H141" i="11"/>
  <c r="E17" i="1"/>
  <c r="I20" i="20"/>
  <c r="L13" i="10"/>
  <c r="F13" i="10" s="1"/>
  <c r="G13" i="10" s="1"/>
  <c r="L16" i="10"/>
  <c r="L17" i="10"/>
  <c r="K17" i="10"/>
  <c r="F17" i="10" s="1"/>
  <c r="G17" i="10" s="1"/>
  <c r="I18" i="10"/>
  <c r="L18" i="10" s="1"/>
  <c r="K18" i="10"/>
  <c r="J141" i="11"/>
  <c r="J122" i="11" s="1"/>
  <c r="I46" i="11"/>
  <c r="J93" i="28"/>
  <c r="I95" i="28"/>
  <c r="I41" i="10"/>
  <c r="L41" i="10" s="1"/>
  <c r="F41" i="10" s="1"/>
  <c r="G41" i="10" s="1"/>
  <c r="K40" i="10"/>
  <c r="I40" i="10"/>
  <c r="L40" i="10" s="1"/>
  <c r="I150" i="11"/>
  <c r="I146" i="11" s="1"/>
  <c r="E36" i="1" s="1"/>
  <c r="G146" i="11"/>
  <c r="G47" i="10"/>
  <c r="G48" i="10"/>
  <c r="G49" i="10"/>
  <c r="I36" i="10"/>
  <c r="L36" i="10" s="1"/>
  <c r="K36" i="10"/>
  <c r="K37" i="10"/>
  <c r="L37" i="10"/>
  <c r="K39" i="10"/>
  <c r="I39" i="10"/>
  <c r="I37" i="10"/>
  <c r="J50" i="19"/>
  <c r="I7" i="20"/>
  <c r="I6" i="20" s="1"/>
  <c r="I12" i="10"/>
  <c r="L12" i="10" s="1"/>
  <c r="K12" i="10"/>
  <c r="F12" i="10" s="1"/>
  <c r="G12" i="10" s="1"/>
  <c r="F16" i="10"/>
  <c r="G16" i="10" s="1"/>
  <c r="G21" i="10"/>
  <c r="I24" i="10"/>
  <c r="L24" i="10"/>
  <c r="K24" i="10"/>
  <c r="F24" i="10" s="1"/>
  <c r="G24" i="10" s="1"/>
  <c r="I28" i="10"/>
  <c r="L28" i="10"/>
  <c r="F28" i="10" s="1"/>
  <c r="G28" i="10" s="1"/>
  <c r="K29" i="10"/>
  <c r="I29" i="10"/>
  <c r="L29" i="10" s="1"/>
  <c r="I30" i="10"/>
  <c r="L30" i="10"/>
  <c r="F30" i="10" s="1"/>
  <c r="G30" i="10" s="1"/>
  <c r="I31" i="10"/>
  <c r="L31" i="10"/>
  <c r="F31" i="10" s="1"/>
  <c r="G31" i="10" s="1"/>
  <c r="I11" i="10"/>
  <c r="L11" i="10"/>
  <c r="F11" i="10" s="1"/>
  <c r="G11" i="10" s="1"/>
  <c r="J44" i="28"/>
  <c r="I45" i="28"/>
  <c r="I62" i="28"/>
  <c r="L60" i="28"/>
  <c r="I61" i="28"/>
  <c r="J28" i="28"/>
  <c r="L39" i="10"/>
  <c r="I26" i="10"/>
  <c r="L26" i="10" s="1"/>
  <c r="F26" i="10" s="1"/>
  <c r="G26" i="10" s="1"/>
  <c r="O99" i="11"/>
  <c r="I32" i="10"/>
  <c r="L32" i="10" s="1"/>
  <c r="F32" i="10" s="1"/>
  <c r="G32" i="10" s="1"/>
  <c r="I71" i="28"/>
  <c r="J33" i="19"/>
  <c r="J80" i="11"/>
  <c r="H78" i="11"/>
  <c r="H98" i="11"/>
  <c r="F43" i="10"/>
  <c r="G43" i="10" s="1"/>
  <c r="J78" i="11"/>
  <c r="E34" i="1" s="1"/>
  <c r="I44" i="10"/>
  <c r="L44" i="10"/>
  <c r="F44" i="10" s="1"/>
  <c r="G44" i="10" s="1"/>
  <c r="Q119" i="28"/>
  <c r="I121" i="28"/>
  <c r="I67" i="11"/>
  <c r="I23" i="11"/>
  <c r="AG93" i="28"/>
  <c r="I120" i="28"/>
  <c r="N119" i="28"/>
  <c r="AC119" i="28"/>
  <c r="J30" i="19"/>
  <c r="J98" i="11"/>
  <c r="G101" i="11"/>
  <c r="I22" i="30"/>
  <c r="O116" i="11"/>
  <c r="S119" i="28"/>
  <c r="I63" i="11"/>
  <c r="I61" i="11" s="1"/>
  <c r="G61" i="11"/>
  <c r="M119" i="28"/>
  <c r="AH119" i="28"/>
  <c r="J13" i="22" l="1"/>
  <c r="I13" i="22" s="1"/>
  <c r="I44" i="28"/>
  <c r="J11" i="22" s="1"/>
  <c r="I11" i="22" s="1"/>
  <c r="I60" i="28"/>
  <c r="J12" i="22" s="1"/>
  <c r="I12" i="22" s="1"/>
  <c r="I32" i="20"/>
  <c r="E24" i="1"/>
  <c r="I28" i="28"/>
  <c r="J10" i="22" s="1"/>
  <c r="I10" i="22" s="1"/>
  <c r="F40" i="10"/>
  <c r="G40" i="10" s="1"/>
  <c r="I93" i="28"/>
  <c r="J14" i="22" s="1"/>
  <c r="I14" i="22" s="1"/>
  <c r="F35" i="10"/>
  <c r="G35" i="10" s="1"/>
  <c r="I22" i="11"/>
  <c r="I28" i="11" s="1"/>
  <c r="K23" i="11"/>
  <c r="K22" i="11" s="1"/>
  <c r="K28" i="11" s="1"/>
  <c r="E18" i="1"/>
  <c r="I25" i="20"/>
  <c r="I23" i="20" s="1"/>
  <c r="F29" i="10"/>
  <c r="G29" i="10" s="1"/>
  <c r="F37" i="10"/>
  <c r="G37" i="10" s="1"/>
  <c r="I119" i="28"/>
  <c r="J20" i="22" s="1"/>
  <c r="I20" i="22" s="1"/>
  <c r="I15" i="22" s="1"/>
  <c r="J31" i="19"/>
  <c r="J27" i="19" s="1"/>
  <c r="E16" i="1" s="1"/>
  <c r="G98" i="11"/>
  <c r="K101" i="11"/>
  <c r="I27" i="20"/>
  <c r="G15" i="39"/>
  <c r="G11" i="39" s="1"/>
  <c r="G4" i="39" s="1"/>
  <c r="E23" i="1"/>
  <c r="J32" i="19"/>
  <c r="F39" i="10"/>
  <c r="G39" i="10" s="1"/>
  <c r="F36" i="10"/>
  <c r="G36" i="10" s="1"/>
  <c r="I45" i="11"/>
  <c r="E33" i="1" s="1"/>
  <c r="F18" i="10"/>
  <c r="G18" i="10" s="1"/>
  <c r="F15" i="10"/>
  <c r="G15" i="10" s="1"/>
  <c r="F7" i="10" s="1"/>
  <c r="G153" i="28"/>
  <c r="E12" i="18"/>
  <c r="E29" i="1"/>
  <c r="I7" i="22" l="1"/>
  <c r="E15" i="18"/>
  <c r="E40" i="1"/>
  <c r="E11" i="18"/>
  <c r="E28" i="1"/>
  <c r="I29" i="20"/>
  <c r="I28" i="20" s="1"/>
  <c r="I36" i="20" s="1"/>
  <c r="I34" i="20" s="1"/>
  <c r="E25" i="1" s="1"/>
  <c r="I21" i="20"/>
  <c r="E21" i="1" s="1"/>
  <c r="E19" i="1" s="1"/>
  <c r="I11" i="11"/>
  <c r="E30" i="1"/>
  <c r="E13" i="18"/>
  <c r="O101" i="11"/>
  <c r="O98" i="11" s="1"/>
  <c r="J93" i="11" s="1"/>
  <c r="E35" i="1" s="1"/>
  <c r="K98" i="11"/>
  <c r="G154" i="28"/>
  <c r="L26" i="11"/>
  <c r="M26" i="11" s="1"/>
  <c r="L27" i="11"/>
  <c r="M27" i="11" s="1"/>
  <c r="L28" i="11"/>
  <c r="L23" i="11"/>
  <c r="M23" i="11" s="1"/>
  <c r="L21" i="11"/>
  <c r="M21" i="11" s="1"/>
  <c r="L25" i="11"/>
  <c r="M25" i="11" s="1"/>
  <c r="L22" i="11"/>
  <c r="L24" i="11"/>
  <c r="M24" i="11" s="1"/>
  <c r="L20" i="11"/>
  <c r="M20" i="11" s="1"/>
  <c r="I31" i="20"/>
  <c r="I26" i="20" s="1"/>
  <c r="E26" i="1" s="1"/>
  <c r="E22" i="1" s="1"/>
  <c r="E10" i="1" l="1"/>
  <c r="H39" i="11"/>
  <c r="M34" i="11"/>
  <c r="G39" i="11"/>
  <c r="M33" i="11"/>
  <c r="M22" i="11"/>
  <c r="G155" i="28"/>
  <c r="M37" i="11"/>
  <c r="K39" i="11"/>
  <c r="M36" i="11"/>
  <c r="J39" i="11"/>
  <c r="L39" i="11"/>
  <c r="M38" i="11"/>
  <c r="I39" i="11" l="1"/>
  <c r="M35" i="11"/>
  <c r="H34" i="11"/>
  <c r="H38" i="11"/>
  <c r="H33" i="11"/>
  <c r="H36" i="11"/>
  <c r="H35" i="11"/>
  <c r="H37" i="11"/>
  <c r="J38" i="11"/>
  <c r="J37" i="11"/>
  <c r="J35" i="11"/>
  <c r="J33" i="11"/>
  <c r="J36" i="11"/>
  <c r="J34" i="11"/>
  <c r="K37" i="11"/>
  <c r="K36" i="11"/>
  <c r="K35" i="11"/>
  <c r="K34" i="11"/>
  <c r="K38" i="11"/>
  <c r="K33" i="11"/>
  <c r="G36" i="11"/>
  <c r="G34" i="11"/>
  <c r="G37" i="11"/>
  <c r="G33" i="11"/>
  <c r="G35" i="11"/>
  <c r="G38" i="11"/>
  <c r="G156" i="28"/>
  <c r="L36" i="11"/>
  <c r="L38" i="11"/>
  <c r="L35" i="11"/>
  <c r="L34" i="11"/>
  <c r="L37" i="11"/>
  <c r="L33" i="11"/>
  <c r="M28" i="11"/>
  <c r="I14" i="11" s="1"/>
  <c r="G157" i="28" l="1"/>
  <c r="I37" i="11"/>
  <c r="I35" i="11"/>
  <c r="I33" i="11"/>
  <c r="I12" i="11" s="1"/>
  <c r="I13" i="11" s="1"/>
  <c r="I15" i="11" s="1"/>
  <c r="I16" i="11" s="1"/>
  <c r="I10" i="11" s="1"/>
  <c r="I34" i="11"/>
  <c r="I36" i="11"/>
  <c r="I38" i="11"/>
  <c r="J6" i="11" l="1"/>
  <c r="E32" i="1"/>
  <c r="G158" i="28"/>
  <c r="G159" i="28" l="1"/>
  <c r="E14" i="18"/>
  <c r="E16" i="18" s="1"/>
  <c r="E8" i="18" s="1"/>
  <c r="E39" i="1" s="1"/>
  <c r="E31" i="1"/>
  <c r="E27" i="1" l="1"/>
  <c r="E41" i="1" s="1"/>
</calcChain>
</file>

<file path=xl/sharedStrings.xml><?xml version="1.0" encoding="utf-8"?>
<sst xmlns="http://schemas.openxmlformats.org/spreadsheetml/2006/main" count="1344" uniqueCount="919">
  <si>
    <r>
      <t>Ｒ</t>
    </r>
    <r>
      <rPr>
        <vertAlign val="subscript"/>
        <sz val="11"/>
        <rFont val="ＭＳ ゴシック"/>
        <family val="3"/>
        <charset val="128"/>
      </rPr>
      <t>1</t>
    </r>
    <r>
      <rPr>
        <sz val="11"/>
        <rFont val="ＭＳ ゴシック"/>
        <family val="3"/>
        <charset val="128"/>
      </rPr>
      <t>　一般共済リスク相当額</t>
    </r>
    <rPh sb="3" eb="5">
      <t>イッパン</t>
    </rPh>
    <rPh sb="5" eb="7">
      <t>キョウサイ</t>
    </rPh>
    <rPh sb="10" eb="12">
      <t>ソウトウ</t>
    </rPh>
    <rPh sb="12" eb="13">
      <t>ガク</t>
    </rPh>
    <phoneticPr fontId="3"/>
  </si>
  <si>
    <r>
      <t>Ｒ</t>
    </r>
    <r>
      <rPr>
        <vertAlign val="subscript"/>
        <sz val="11"/>
        <rFont val="ＭＳ ゴシック"/>
        <family val="3"/>
        <charset val="128"/>
      </rPr>
      <t>2</t>
    </r>
    <r>
      <rPr>
        <sz val="11"/>
        <rFont val="ＭＳ ゴシック"/>
        <family val="3"/>
        <charset val="128"/>
      </rPr>
      <t>　巨大災害リスク相当額</t>
    </r>
    <rPh sb="3" eb="5">
      <t>キョダイ</t>
    </rPh>
    <rPh sb="5" eb="7">
      <t>サイガイ</t>
    </rPh>
    <rPh sb="10" eb="12">
      <t>ソウトウ</t>
    </rPh>
    <rPh sb="12" eb="13">
      <t>ガク</t>
    </rPh>
    <phoneticPr fontId="3"/>
  </si>
  <si>
    <r>
      <t>Ｒ</t>
    </r>
    <r>
      <rPr>
        <vertAlign val="subscript"/>
        <sz val="11"/>
        <rFont val="ＭＳ ゴシック"/>
        <family val="3"/>
        <charset val="128"/>
      </rPr>
      <t>3</t>
    </r>
    <r>
      <rPr>
        <sz val="11"/>
        <rFont val="ＭＳ ゴシック"/>
        <family val="3"/>
        <charset val="128"/>
      </rPr>
      <t>　予定利率リスク相当額</t>
    </r>
    <rPh sb="3" eb="5">
      <t>ヨテイ</t>
    </rPh>
    <rPh sb="5" eb="7">
      <t>リリツ</t>
    </rPh>
    <rPh sb="10" eb="12">
      <t>ソウトウ</t>
    </rPh>
    <rPh sb="12" eb="13">
      <t>ガク</t>
    </rPh>
    <phoneticPr fontId="3"/>
  </si>
  <si>
    <r>
      <t>Ｒ</t>
    </r>
    <r>
      <rPr>
        <vertAlign val="subscript"/>
        <sz val="11"/>
        <rFont val="ＭＳ ゴシック"/>
        <family val="3"/>
        <charset val="128"/>
      </rPr>
      <t>4</t>
    </r>
    <r>
      <rPr>
        <sz val="11"/>
        <rFont val="ＭＳ ゴシック"/>
        <family val="3"/>
        <charset val="128"/>
      </rPr>
      <t>　資産運用リスク相当額</t>
    </r>
    <rPh sb="3" eb="5">
      <t>シサン</t>
    </rPh>
    <rPh sb="5" eb="7">
      <t>ウンヨウ</t>
    </rPh>
    <rPh sb="10" eb="12">
      <t>ソウトウ</t>
    </rPh>
    <rPh sb="12" eb="13">
      <t>ガク</t>
    </rPh>
    <phoneticPr fontId="3"/>
  </si>
  <si>
    <r>
      <t>Ｒ</t>
    </r>
    <r>
      <rPr>
        <vertAlign val="subscript"/>
        <sz val="11"/>
        <rFont val="ＭＳ ゴシック"/>
        <family val="3"/>
        <charset val="128"/>
      </rPr>
      <t>5</t>
    </r>
    <r>
      <rPr>
        <sz val="11"/>
        <rFont val="ＭＳ ゴシック"/>
        <family val="3"/>
        <charset val="128"/>
      </rPr>
      <t>　経営管理リスク相当額</t>
    </r>
    <rPh sb="3" eb="5">
      <t>ケイエイ</t>
    </rPh>
    <rPh sb="5" eb="7">
      <t>カンリ</t>
    </rPh>
    <rPh sb="10" eb="12">
      <t>ソウトウ</t>
    </rPh>
    <rPh sb="12" eb="13">
      <t>ガク</t>
    </rPh>
    <phoneticPr fontId="3"/>
  </si>
  <si>
    <t>純資産の部の合計額</t>
    <rPh sb="0" eb="3">
      <t>ジュンシサン</t>
    </rPh>
    <rPh sb="4" eb="5">
      <t>ブ</t>
    </rPh>
    <rPh sb="6" eb="8">
      <t>ゴウケイ</t>
    </rPh>
    <rPh sb="8" eb="9">
      <t>ガク</t>
    </rPh>
    <phoneticPr fontId="3"/>
  </si>
  <si>
    <t>剰余金の処分として支出する金額</t>
    <rPh sb="0" eb="3">
      <t>ジョウヨキン</t>
    </rPh>
    <rPh sb="4" eb="6">
      <t>ショブン</t>
    </rPh>
    <rPh sb="9" eb="11">
      <t>シシュツ</t>
    </rPh>
    <rPh sb="13" eb="15">
      <t>キンガク</t>
    </rPh>
    <phoneticPr fontId="3"/>
  </si>
  <si>
    <t>評価・換算差額等</t>
    <rPh sb="0" eb="2">
      <t>ヒョウカ</t>
    </rPh>
    <rPh sb="3" eb="5">
      <t>カンサン</t>
    </rPh>
    <rPh sb="5" eb="8">
      <t>サガクトウ</t>
    </rPh>
    <phoneticPr fontId="3"/>
  </si>
  <si>
    <t>繰延資産</t>
    <rPh sb="0" eb="2">
      <t>クリノベ</t>
    </rPh>
    <rPh sb="2" eb="4">
      <t>シサン</t>
    </rPh>
    <phoneticPr fontId="3"/>
  </si>
  <si>
    <t>出資金等</t>
    <rPh sb="0" eb="3">
      <t>シュッシキン</t>
    </rPh>
    <rPh sb="3" eb="4">
      <t>トウ</t>
    </rPh>
    <phoneticPr fontId="3"/>
  </si>
  <si>
    <t>金額</t>
    <rPh sb="0" eb="2">
      <t>キンガク</t>
    </rPh>
    <phoneticPr fontId="3"/>
  </si>
  <si>
    <t>国内株式</t>
    <rPh sb="0" eb="2">
      <t>コクナイ</t>
    </rPh>
    <rPh sb="2" eb="4">
      <t>カブシキ</t>
    </rPh>
    <phoneticPr fontId="3"/>
  </si>
  <si>
    <t>株式</t>
    <rPh sb="0" eb="2">
      <t>カブシキ</t>
    </rPh>
    <phoneticPr fontId="3"/>
  </si>
  <si>
    <t>合計</t>
    <rPh sb="0" eb="2">
      <t>ゴウケイ</t>
    </rPh>
    <phoneticPr fontId="3"/>
  </si>
  <si>
    <t>合計額</t>
    <rPh sb="0" eb="2">
      <t>ゴウケイ</t>
    </rPh>
    <rPh sb="2" eb="3">
      <t>ガク</t>
    </rPh>
    <phoneticPr fontId="3"/>
  </si>
  <si>
    <t>時価</t>
    <rPh sb="0" eb="2">
      <t>ジカ</t>
    </rPh>
    <phoneticPr fontId="3"/>
  </si>
  <si>
    <t>１．出資金等</t>
    <rPh sb="2" eb="5">
      <t>シュッシキン</t>
    </rPh>
    <rPh sb="5" eb="6">
      <t>トウ</t>
    </rPh>
    <phoneticPr fontId="3"/>
  </si>
  <si>
    <t>契約者割戻準備金の額</t>
    <rPh sb="0" eb="3">
      <t>ケイヤクシャ</t>
    </rPh>
    <rPh sb="3" eb="5">
      <t>ワリモド</t>
    </rPh>
    <rPh sb="5" eb="8">
      <t>ジュンビキン</t>
    </rPh>
    <rPh sb="9" eb="10">
      <t>ガク</t>
    </rPh>
    <phoneticPr fontId="3"/>
  </si>
  <si>
    <t>契約者割戻準備金未割当部分</t>
    <rPh sb="0" eb="3">
      <t>ケイヤクシャ</t>
    </rPh>
    <rPh sb="3" eb="5">
      <t>ワリモド</t>
    </rPh>
    <rPh sb="5" eb="8">
      <t>ジュンビキン</t>
    </rPh>
    <rPh sb="8" eb="9">
      <t>ミ</t>
    </rPh>
    <rPh sb="9" eb="11">
      <t>ワリアテ</t>
    </rPh>
    <rPh sb="11" eb="13">
      <t>ブブン</t>
    </rPh>
    <phoneticPr fontId="3"/>
  </si>
  <si>
    <t>Ⅰ．支払余力総額の内訳（その１）</t>
    <rPh sb="2" eb="4">
      <t>シハライ</t>
    </rPh>
    <rPh sb="4" eb="6">
      <t>ヨリョク</t>
    </rPh>
    <rPh sb="6" eb="8">
      <t>ソウガク</t>
    </rPh>
    <rPh sb="9" eb="11">
      <t>ウチワケ</t>
    </rPh>
    <phoneticPr fontId="3"/>
  </si>
  <si>
    <t>Ⅰ．支払余力総額の内訳（その２）</t>
    <rPh sb="2" eb="4">
      <t>シハライ</t>
    </rPh>
    <rPh sb="4" eb="6">
      <t>ヨリョク</t>
    </rPh>
    <rPh sb="6" eb="8">
      <t>ソウガク</t>
    </rPh>
    <rPh sb="9" eb="11">
      <t>ウチワケ</t>
    </rPh>
    <phoneticPr fontId="3"/>
  </si>
  <si>
    <t>価格変動準備金に係る額</t>
    <rPh sb="0" eb="2">
      <t>カカク</t>
    </rPh>
    <rPh sb="2" eb="4">
      <t>ヘンドウ</t>
    </rPh>
    <rPh sb="4" eb="7">
      <t>ジュンビキン</t>
    </rPh>
    <rPh sb="8" eb="9">
      <t>カカ</t>
    </rPh>
    <rPh sb="10" eb="11">
      <t>ガク</t>
    </rPh>
    <phoneticPr fontId="3"/>
  </si>
  <si>
    <t>責任準備金に係る額</t>
    <rPh sb="0" eb="2">
      <t>セキニン</t>
    </rPh>
    <rPh sb="2" eb="5">
      <t>ジュンビキン</t>
    </rPh>
    <rPh sb="6" eb="7">
      <t>カカ</t>
    </rPh>
    <rPh sb="8" eb="9">
      <t>ガク</t>
    </rPh>
    <phoneticPr fontId="3"/>
  </si>
  <si>
    <t>支払備金に係る額</t>
    <rPh sb="0" eb="2">
      <t>シハライ</t>
    </rPh>
    <rPh sb="2" eb="3">
      <t>ビ</t>
    </rPh>
    <rPh sb="3" eb="4">
      <t>キン</t>
    </rPh>
    <rPh sb="5" eb="6">
      <t>カカ</t>
    </rPh>
    <rPh sb="7" eb="8">
      <t>ガク</t>
    </rPh>
    <phoneticPr fontId="3"/>
  </si>
  <si>
    <t>契約者割戻準備金に係る額</t>
    <rPh sb="0" eb="3">
      <t>ケイヤクシャ</t>
    </rPh>
    <rPh sb="3" eb="5">
      <t>ワリモド</t>
    </rPh>
    <rPh sb="5" eb="8">
      <t>ジュンビキン</t>
    </rPh>
    <rPh sb="9" eb="10">
      <t>カカ</t>
    </rPh>
    <rPh sb="11" eb="12">
      <t>ガク</t>
    </rPh>
    <phoneticPr fontId="3"/>
  </si>
  <si>
    <t>評価・換算差額等に係る額</t>
    <rPh sb="0" eb="2">
      <t>ヒョウカ</t>
    </rPh>
    <rPh sb="3" eb="5">
      <t>カンサン</t>
    </rPh>
    <rPh sb="5" eb="7">
      <t>サガク</t>
    </rPh>
    <rPh sb="7" eb="8">
      <t>トウ</t>
    </rPh>
    <rPh sb="9" eb="10">
      <t>カカ</t>
    </rPh>
    <rPh sb="11" eb="12">
      <t>ガク</t>
    </rPh>
    <phoneticPr fontId="3"/>
  </si>
  <si>
    <t>算入制限の対象となる繰延税金資産の額</t>
    <rPh sb="0" eb="2">
      <t>サンニュウ</t>
    </rPh>
    <rPh sb="2" eb="4">
      <t>セイゲン</t>
    </rPh>
    <rPh sb="5" eb="7">
      <t>タイショウ</t>
    </rPh>
    <rPh sb="10" eb="12">
      <t>クリノベ</t>
    </rPh>
    <rPh sb="12" eb="14">
      <t>ゼイキン</t>
    </rPh>
    <rPh sb="14" eb="16">
      <t>シサン</t>
    </rPh>
    <rPh sb="17" eb="18">
      <t>ガク</t>
    </rPh>
    <phoneticPr fontId="3"/>
  </si>
  <si>
    <t>価格変動準備金</t>
    <rPh sb="0" eb="2">
      <t>カカク</t>
    </rPh>
    <rPh sb="2" eb="4">
      <t>ヘンドウ</t>
    </rPh>
    <rPh sb="4" eb="7">
      <t>ジュンビキン</t>
    </rPh>
    <phoneticPr fontId="3"/>
  </si>
  <si>
    <t>異常危険準備金</t>
    <rPh sb="0" eb="2">
      <t>イジョウ</t>
    </rPh>
    <rPh sb="2" eb="4">
      <t>キケン</t>
    </rPh>
    <rPh sb="4" eb="7">
      <t>ジュンビキン</t>
    </rPh>
    <phoneticPr fontId="3"/>
  </si>
  <si>
    <t>共済掛金積立金等余剰部分（追加責任準備金を含む）</t>
    <rPh sb="0" eb="2">
      <t>キョウサイ</t>
    </rPh>
    <rPh sb="2" eb="4">
      <t>カケキン</t>
    </rPh>
    <rPh sb="4" eb="6">
      <t>ツミタテ</t>
    </rPh>
    <rPh sb="6" eb="7">
      <t>キン</t>
    </rPh>
    <rPh sb="7" eb="8">
      <t>トウ</t>
    </rPh>
    <rPh sb="8" eb="10">
      <t>ヨジョウ</t>
    </rPh>
    <rPh sb="10" eb="12">
      <t>ブブン</t>
    </rPh>
    <rPh sb="13" eb="15">
      <t>ツイカ</t>
    </rPh>
    <rPh sb="15" eb="17">
      <t>セキニン</t>
    </rPh>
    <rPh sb="17" eb="20">
      <t>ジュンビキン</t>
    </rPh>
    <rPh sb="21" eb="22">
      <t>フク</t>
    </rPh>
    <phoneticPr fontId="3"/>
  </si>
  <si>
    <t>その他有価証券評価差額金（マイナスの場合のみ算入）</t>
    <rPh sb="2" eb="3">
      <t>タ</t>
    </rPh>
    <rPh sb="3" eb="5">
      <t>ユウカ</t>
    </rPh>
    <rPh sb="5" eb="7">
      <t>ショウケン</t>
    </rPh>
    <rPh sb="7" eb="9">
      <t>ヒョウカ</t>
    </rPh>
    <rPh sb="9" eb="11">
      <t>サガク</t>
    </rPh>
    <rPh sb="11" eb="12">
      <t>キン</t>
    </rPh>
    <rPh sb="18" eb="20">
      <t>バアイ</t>
    </rPh>
    <rPh sb="22" eb="24">
      <t>サンニュウ</t>
    </rPh>
    <phoneticPr fontId="3"/>
  </si>
  <si>
    <t>剰余金等（剰余金の処分として支出する額等を除く）</t>
    <rPh sb="0" eb="4">
      <t>ジョウヨキントウ</t>
    </rPh>
    <rPh sb="5" eb="8">
      <t>ジョウヨキン</t>
    </rPh>
    <rPh sb="9" eb="11">
      <t>ショブン</t>
    </rPh>
    <rPh sb="14" eb="16">
      <t>シシュツ</t>
    </rPh>
    <rPh sb="18" eb="19">
      <t>ガク</t>
    </rPh>
    <rPh sb="19" eb="20">
      <t>トウ</t>
    </rPh>
    <rPh sb="21" eb="22">
      <t>ノゾ</t>
    </rPh>
    <phoneticPr fontId="3"/>
  </si>
  <si>
    <t>算入限度額</t>
    <rPh sb="0" eb="2">
      <t>サンニュウ</t>
    </rPh>
    <rPh sb="2" eb="4">
      <t>ゲンド</t>
    </rPh>
    <rPh sb="4" eb="5">
      <t>ガク</t>
    </rPh>
    <phoneticPr fontId="3"/>
  </si>
  <si>
    <t>追加責任準備金</t>
    <rPh sb="0" eb="2">
      <t>ツイカ</t>
    </rPh>
    <rPh sb="2" eb="4">
      <t>セキニン</t>
    </rPh>
    <rPh sb="4" eb="7">
      <t>ジュンビキン</t>
    </rPh>
    <phoneticPr fontId="3"/>
  </si>
  <si>
    <t>特定負債性資本調達手段</t>
    <rPh sb="0" eb="2">
      <t>トクテイ</t>
    </rPh>
    <rPh sb="2" eb="4">
      <t>フサイ</t>
    </rPh>
    <rPh sb="4" eb="5">
      <t>セイ</t>
    </rPh>
    <rPh sb="5" eb="7">
      <t>シホン</t>
    </rPh>
    <rPh sb="7" eb="9">
      <t>チョウタツ</t>
    </rPh>
    <rPh sb="9" eb="11">
      <t>シュダン</t>
    </rPh>
    <phoneticPr fontId="3"/>
  </si>
  <si>
    <t>Ａ</t>
    <phoneticPr fontId="3"/>
  </si>
  <si>
    <t>ｔ</t>
    <phoneticPr fontId="3"/>
  </si>
  <si>
    <t>Ａ×ｔ／（１－ｔ）</t>
    <phoneticPr fontId="3"/>
  </si>
  <si>
    <t>期限付劣後債務</t>
    <rPh sb="0" eb="2">
      <t>キゲン</t>
    </rPh>
    <rPh sb="2" eb="3">
      <t>ツ</t>
    </rPh>
    <rPh sb="3" eb="5">
      <t>レツゴ</t>
    </rPh>
    <rPh sb="5" eb="7">
      <t>サイム</t>
    </rPh>
    <phoneticPr fontId="3"/>
  </si>
  <si>
    <t>期限付劣後債務の不算入額</t>
    <rPh sb="0" eb="2">
      <t>キゲン</t>
    </rPh>
    <rPh sb="2" eb="3">
      <t>ツ</t>
    </rPh>
    <rPh sb="3" eb="5">
      <t>レツゴ</t>
    </rPh>
    <rPh sb="5" eb="7">
      <t>サイム</t>
    </rPh>
    <rPh sb="8" eb="9">
      <t>フ</t>
    </rPh>
    <rPh sb="9" eb="11">
      <t>サンニュウ</t>
    </rPh>
    <rPh sb="11" eb="12">
      <t>ガク</t>
    </rPh>
    <phoneticPr fontId="3"/>
  </si>
  <si>
    <t>リスク係数</t>
    <rPh sb="3" eb="5">
      <t>ケイスウ</t>
    </rPh>
    <phoneticPr fontId="3"/>
  </si>
  <si>
    <t>リスク相当額</t>
    <rPh sb="3" eb="5">
      <t>ソウトウ</t>
    </rPh>
    <rPh sb="5" eb="6">
      <t>ガク</t>
    </rPh>
    <phoneticPr fontId="3"/>
  </si>
  <si>
    <t>疾病入院リスク</t>
    <rPh sb="0" eb="2">
      <t>シッペイ</t>
    </rPh>
    <rPh sb="2" eb="4">
      <t>ニュウイン</t>
    </rPh>
    <phoneticPr fontId="3"/>
  </si>
  <si>
    <t>火災リスク</t>
    <rPh sb="0" eb="2">
      <t>カサイ</t>
    </rPh>
    <phoneticPr fontId="3"/>
  </si>
  <si>
    <t>自動車リスク</t>
    <rPh sb="0" eb="3">
      <t>ジドウシャ</t>
    </rPh>
    <phoneticPr fontId="3"/>
  </si>
  <si>
    <t>傷害リスク</t>
    <rPh sb="0" eb="2">
      <t>ショウガイ</t>
    </rPh>
    <phoneticPr fontId="3"/>
  </si>
  <si>
    <t>その他のリスク（生命）</t>
    <rPh sb="2" eb="3">
      <t>タ</t>
    </rPh>
    <rPh sb="8" eb="10">
      <t>セイメイ</t>
    </rPh>
    <phoneticPr fontId="3"/>
  </si>
  <si>
    <t>その他のリスク（損害）</t>
    <rPh sb="2" eb="3">
      <t>タ</t>
    </rPh>
    <rPh sb="8" eb="10">
      <t>ソンガイ</t>
    </rPh>
    <phoneticPr fontId="3"/>
  </si>
  <si>
    <t>Ｅ</t>
    <phoneticPr fontId="3"/>
  </si>
  <si>
    <r>
      <t>一般共済リスク相当額（Ｒ</t>
    </r>
    <r>
      <rPr>
        <vertAlign val="subscript"/>
        <sz val="11"/>
        <rFont val="ＭＳ ゴシック"/>
        <family val="3"/>
        <charset val="128"/>
      </rPr>
      <t>1</t>
    </r>
    <r>
      <rPr>
        <sz val="11"/>
        <rFont val="ＭＳ ゴシック"/>
        <family val="3"/>
        <charset val="128"/>
      </rPr>
      <t>）</t>
    </r>
    <rPh sb="0" eb="2">
      <t>イッパン</t>
    </rPh>
    <rPh sb="2" eb="4">
      <t>キョウサイ</t>
    </rPh>
    <rPh sb="7" eb="9">
      <t>ソウトウ</t>
    </rPh>
    <rPh sb="9" eb="10">
      <t>ガク</t>
    </rPh>
    <phoneticPr fontId="3"/>
  </si>
  <si>
    <t>関東大震災に相当する規模の地震が発生したときの推定支払共済金額</t>
    <rPh sb="0" eb="5">
      <t>カントウダイシンサイ</t>
    </rPh>
    <rPh sb="6" eb="8">
      <t>ソウトウ</t>
    </rPh>
    <rPh sb="10" eb="12">
      <t>キボ</t>
    </rPh>
    <rPh sb="13" eb="15">
      <t>ジシン</t>
    </rPh>
    <rPh sb="16" eb="18">
      <t>ハッセイ</t>
    </rPh>
    <rPh sb="23" eb="25">
      <t>スイテイ</t>
    </rPh>
    <rPh sb="25" eb="27">
      <t>シハライ</t>
    </rPh>
    <rPh sb="27" eb="29">
      <t>キョウサイ</t>
    </rPh>
    <rPh sb="29" eb="31">
      <t>キンガク</t>
    </rPh>
    <phoneticPr fontId="3"/>
  </si>
  <si>
    <t>予定利率</t>
    <rPh sb="0" eb="2">
      <t>ヨテイ</t>
    </rPh>
    <rPh sb="2" eb="4">
      <t>リリツ</t>
    </rPh>
    <phoneticPr fontId="3"/>
  </si>
  <si>
    <t>リスク対象資産</t>
    <rPh sb="3" eb="5">
      <t>タイショウ</t>
    </rPh>
    <rPh sb="5" eb="7">
      <t>シサン</t>
    </rPh>
    <phoneticPr fontId="3"/>
  </si>
  <si>
    <t>外国株式</t>
    <rPh sb="0" eb="2">
      <t>ガイコク</t>
    </rPh>
    <rPh sb="2" eb="4">
      <t>カブシキ</t>
    </rPh>
    <phoneticPr fontId="3"/>
  </si>
  <si>
    <t>外貨建債券・外貨建貸付金等</t>
    <rPh sb="0" eb="2">
      <t>ガイカ</t>
    </rPh>
    <rPh sb="2" eb="3">
      <t>ダ</t>
    </rPh>
    <rPh sb="3" eb="5">
      <t>サイケン</t>
    </rPh>
    <rPh sb="6" eb="8">
      <t>ガイカ</t>
    </rPh>
    <rPh sb="8" eb="9">
      <t>ダ</t>
    </rPh>
    <rPh sb="9" eb="11">
      <t>カシツケ</t>
    </rPh>
    <rPh sb="11" eb="12">
      <t>キン</t>
    </rPh>
    <rPh sb="12" eb="13">
      <t>トウ</t>
    </rPh>
    <phoneticPr fontId="3"/>
  </si>
  <si>
    <t>不動産（国内土地）</t>
    <rPh sb="0" eb="3">
      <t>フドウサン</t>
    </rPh>
    <rPh sb="4" eb="6">
      <t>コクナイ</t>
    </rPh>
    <rPh sb="6" eb="8">
      <t>トチ</t>
    </rPh>
    <phoneticPr fontId="3"/>
  </si>
  <si>
    <t>為替リスクを含むもの</t>
    <rPh sb="0" eb="2">
      <t>カワセ</t>
    </rPh>
    <rPh sb="6" eb="7">
      <t>フク</t>
    </rPh>
    <phoneticPr fontId="3"/>
  </si>
  <si>
    <t>邦貨建債券</t>
    <rPh sb="0" eb="2">
      <t>ホウカ</t>
    </rPh>
    <rPh sb="2" eb="3">
      <t>ダ</t>
    </rPh>
    <rPh sb="3" eb="5">
      <t>サイケン</t>
    </rPh>
    <phoneticPr fontId="3"/>
  </si>
  <si>
    <t>外貨建債券・
外貨建貸付金等</t>
    <rPh sb="0" eb="2">
      <t>ガイカ</t>
    </rPh>
    <rPh sb="2" eb="3">
      <t>ダ</t>
    </rPh>
    <rPh sb="3" eb="5">
      <t>サイケン</t>
    </rPh>
    <rPh sb="7" eb="9">
      <t>ガイカ</t>
    </rPh>
    <rPh sb="9" eb="10">
      <t>ダ</t>
    </rPh>
    <rPh sb="10" eb="12">
      <t>カシツケ</t>
    </rPh>
    <rPh sb="12" eb="13">
      <t>キン</t>
    </rPh>
    <rPh sb="13" eb="14">
      <t>トウ</t>
    </rPh>
    <phoneticPr fontId="3"/>
  </si>
  <si>
    <t>不動産
（国内土地）</t>
    <rPh sb="0" eb="3">
      <t>フドウサン</t>
    </rPh>
    <rPh sb="5" eb="7">
      <t>コクナイ</t>
    </rPh>
    <rPh sb="7" eb="9">
      <t>トチ</t>
    </rPh>
    <phoneticPr fontId="3"/>
  </si>
  <si>
    <t>（分散投資効果前のリスク相当額の計算）</t>
    <rPh sb="1" eb="3">
      <t>ブンサン</t>
    </rPh>
    <rPh sb="3" eb="5">
      <t>トウシ</t>
    </rPh>
    <rPh sb="5" eb="7">
      <t>コウカ</t>
    </rPh>
    <rPh sb="7" eb="8">
      <t>マエ</t>
    </rPh>
    <rPh sb="12" eb="14">
      <t>ソウトウ</t>
    </rPh>
    <rPh sb="14" eb="15">
      <t>ガク</t>
    </rPh>
    <rPh sb="16" eb="18">
      <t>ケイサン</t>
    </rPh>
    <phoneticPr fontId="3"/>
  </si>
  <si>
    <t>リスク対象資産の額（ヘッジ分控除後）</t>
    <rPh sb="3" eb="5">
      <t>タイショウ</t>
    </rPh>
    <rPh sb="5" eb="7">
      <t>シサン</t>
    </rPh>
    <rPh sb="8" eb="9">
      <t>ガク</t>
    </rPh>
    <rPh sb="13" eb="14">
      <t>ブン</t>
    </rPh>
    <rPh sb="14" eb="16">
      <t>コウジョ</t>
    </rPh>
    <rPh sb="16" eb="17">
      <t>ゴ</t>
    </rPh>
    <phoneticPr fontId="3"/>
  </si>
  <si>
    <t>リスク相当額
（分散投資効果前）</t>
    <rPh sb="3" eb="5">
      <t>ソウトウ</t>
    </rPh>
    <rPh sb="5" eb="6">
      <t>ガク</t>
    </rPh>
    <rPh sb="8" eb="10">
      <t>ブンサン</t>
    </rPh>
    <rPh sb="10" eb="12">
      <t>トウシ</t>
    </rPh>
    <rPh sb="12" eb="14">
      <t>コウカ</t>
    </rPh>
    <rPh sb="14" eb="15">
      <t>マエ</t>
    </rPh>
    <phoneticPr fontId="3"/>
  </si>
  <si>
    <r>
      <t>リスク係数
δ</t>
    </r>
    <r>
      <rPr>
        <vertAlign val="subscript"/>
        <sz val="9"/>
        <rFont val="ＭＳ ゴシック"/>
        <family val="3"/>
        <charset val="128"/>
      </rPr>
      <t>i</t>
    </r>
    <rPh sb="3" eb="5">
      <t>ケイスウ</t>
    </rPh>
    <phoneticPr fontId="3"/>
  </si>
  <si>
    <r>
      <t>（分散係数ρ</t>
    </r>
    <r>
      <rPr>
        <vertAlign val="subscript"/>
        <sz val="11"/>
        <rFont val="ＭＳ ゴシック"/>
        <family val="3"/>
        <charset val="128"/>
      </rPr>
      <t>ij</t>
    </r>
    <r>
      <rPr>
        <sz val="11"/>
        <rFont val="ＭＳ ゴシック"/>
        <family val="3"/>
        <charset val="128"/>
      </rPr>
      <t>）</t>
    </r>
    <rPh sb="1" eb="3">
      <t>ブンサン</t>
    </rPh>
    <rPh sb="3" eb="5">
      <t>ケイスウ</t>
    </rPh>
    <phoneticPr fontId="3"/>
  </si>
  <si>
    <r>
      <t>（Ｘ</t>
    </r>
    <r>
      <rPr>
        <vertAlign val="subscript"/>
        <sz val="11"/>
        <rFont val="ＭＳ ゴシック"/>
        <family val="3"/>
        <charset val="128"/>
      </rPr>
      <t>i</t>
    </r>
    <r>
      <rPr>
        <sz val="11"/>
        <rFont val="ＭＳ ゴシック"/>
        <family val="3"/>
        <charset val="128"/>
      </rPr>
      <t>Ｘ</t>
    </r>
    <r>
      <rPr>
        <vertAlign val="subscript"/>
        <sz val="11"/>
        <rFont val="ＭＳ ゴシック"/>
        <family val="3"/>
        <charset val="128"/>
      </rPr>
      <t>j</t>
    </r>
    <r>
      <rPr>
        <sz val="11"/>
        <rFont val="ＭＳ ゴシック"/>
        <family val="3"/>
        <charset val="128"/>
      </rPr>
      <t>δ</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j</t>
    </r>
    <r>
      <rPr>
        <sz val="11"/>
        <rFont val="ＭＳ ゴシック"/>
        <family val="3"/>
        <charset val="128"/>
      </rPr>
      <t>ρ</t>
    </r>
    <r>
      <rPr>
        <vertAlign val="subscript"/>
        <sz val="11"/>
        <rFont val="ＭＳ ゴシック"/>
        <family val="3"/>
        <charset val="128"/>
      </rPr>
      <t>ij</t>
    </r>
    <r>
      <rPr>
        <sz val="11"/>
        <rFont val="ＭＳ ゴシック"/>
        <family val="3"/>
        <charset val="128"/>
      </rPr>
      <t>の計算）</t>
    </r>
    <rPh sb="13" eb="15">
      <t>ケイサン</t>
    </rPh>
    <phoneticPr fontId="3"/>
  </si>
  <si>
    <r>
      <t>Ｘ</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i</t>
    </r>
    <phoneticPr fontId="3"/>
  </si>
  <si>
    <r>
      <t>Ｘ</t>
    </r>
    <r>
      <rPr>
        <vertAlign val="subscript"/>
        <sz val="11"/>
        <rFont val="ＭＳ ゴシック"/>
        <family val="3"/>
        <charset val="128"/>
      </rPr>
      <t>j</t>
    </r>
    <r>
      <rPr>
        <sz val="11"/>
        <rFont val="ＭＳ ゴシック"/>
        <family val="3"/>
        <charset val="128"/>
      </rPr>
      <t>δ</t>
    </r>
    <r>
      <rPr>
        <vertAlign val="subscript"/>
        <sz val="11"/>
        <rFont val="ＭＳ ゴシック"/>
        <family val="3"/>
        <charset val="128"/>
      </rPr>
      <t>j</t>
    </r>
    <phoneticPr fontId="3"/>
  </si>
  <si>
    <t>1 国内株式</t>
    <rPh sb="2" eb="4">
      <t>コクナイ</t>
    </rPh>
    <rPh sb="4" eb="6">
      <t>カブシキ</t>
    </rPh>
    <phoneticPr fontId="3"/>
  </si>
  <si>
    <t>2 外国株式</t>
    <rPh sb="2" eb="4">
      <t>ガイコク</t>
    </rPh>
    <rPh sb="4" eb="6">
      <t>カブシキ</t>
    </rPh>
    <phoneticPr fontId="3"/>
  </si>
  <si>
    <t>3 邦貨建債券</t>
    <rPh sb="2" eb="4">
      <t>ホウカ</t>
    </rPh>
    <rPh sb="4" eb="5">
      <t>ダ</t>
    </rPh>
    <rPh sb="5" eb="7">
      <t>サイケン</t>
    </rPh>
    <phoneticPr fontId="3"/>
  </si>
  <si>
    <t>リスク対象資産(i)</t>
    <rPh sb="3" eb="5">
      <t>タイショウ</t>
    </rPh>
    <rPh sb="5" eb="7">
      <t>シサン</t>
    </rPh>
    <phoneticPr fontId="3"/>
  </si>
  <si>
    <t>4 外貨建債券・
外貨建貸付金等</t>
    <rPh sb="2" eb="4">
      <t>ガイカ</t>
    </rPh>
    <rPh sb="4" eb="5">
      <t>ダ</t>
    </rPh>
    <rPh sb="5" eb="7">
      <t>サイケン</t>
    </rPh>
    <rPh sb="9" eb="11">
      <t>ガイカ</t>
    </rPh>
    <rPh sb="11" eb="12">
      <t>ダ</t>
    </rPh>
    <rPh sb="12" eb="14">
      <t>カシツケ</t>
    </rPh>
    <rPh sb="14" eb="15">
      <t>キン</t>
    </rPh>
    <rPh sb="15" eb="16">
      <t>トウ</t>
    </rPh>
    <phoneticPr fontId="3"/>
  </si>
  <si>
    <t>5 不動産
（国内土地）</t>
    <rPh sb="2" eb="5">
      <t>フドウサン</t>
    </rPh>
    <rPh sb="7" eb="9">
      <t>コクナイ</t>
    </rPh>
    <rPh sb="9" eb="11">
      <t>トチ</t>
    </rPh>
    <phoneticPr fontId="3"/>
  </si>
  <si>
    <t>6 為替リスク
を含むもの</t>
    <rPh sb="2" eb="4">
      <t>カワセ</t>
    </rPh>
    <rPh sb="9" eb="10">
      <t>フク</t>
    </rPh>
    <phoneticPr fontId="3"/>
  </si>
  <si>
    <t>リスク対象資産(j)</t>
    <rPh sb="3" eb="5">
      <t>タイショウ</t>
    </rPh>
    <rPh sb="5" eb="7">
      <t>シサン</t>
    </rPh>
    <phoneticPr fontId="3"/>
  </si>
  <si>
    <r>
      <t>Ｘ</t>
    </r>
    <r>
      <rPr>
        <vertAlign val="subscript"/>
        <sz val="11"/>
        <rFont val="ＭＳ ゴシック"/>
        <family val="3"/>
        <charset val="128"/>
      </rPr>
      <t>i</t>
    </r>
    <r>
      <rPr>
        <sz val="11"/>
        <rFont val="ＭＳ ゴシック"/>
        <family val="3"/>
        <charset val="128"/>
      </rPr>
      <t>Ｘ</t>
    </r>
    <r>
      <rPr>
        <vertAlign val="subscript"/>
        <sz val="11"/>
        <rFont val="ＭＳ ゴシック"/>
        <family val="3"/>
        <charset val="128"/>
      </rPr>
      <t>j</t>
    </r>
    <r>
      <rPr>
        <sz val="11"/>
        <rFont val="ＭＳ ゴシック"/>
        <family val="3"/>
        <charset val="128"/>
      </rPr>
      <t>δ</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j</t>
    </r>
    <r>
      <rPr>
        <sz val="11"/>
        <rFont val="ＭＳ ゴシック"/>
        <family val="3"/>
        <charset val="128"/>
      </rPr>
      <t>ρ</t>
    </r>
    <r>
      <rPr>
        <vertAlign val="subscript"/>
        <sz val="11"/>
        <rFont val="ＭＳ ゴシック"/>
        <family val="3"/>
        <charset val="128"/>
      </rPr>
      <t>ij</t>
    </r>
    <r>
      <rPr>
        <sz val="11"/>
        <rFont val="ＭＳ ゴシック"/>
        <family val="3"/>
        <charset val="128"/>
      </rPr>
      <t>の総和</t>
    </r>
    <rPh sb="12" eb="14">
      <t>ソウワ</t>
    </rPh>
    <phoneticPr fontId="3"/>
  </si>
  <si>
    <r>
      <t>Ｘ</t>
    </r>
    <r>
      <rPr>
        <vertAlign val="subscript"/>
        <sz val="9"/>
        <rFont val="ＭＳ ゴシック"/>
        <family val="3"/>
        <charset val="128"/>
      </rPr>
      <t>i</t>
    </r>
    <r>
      <rPr>
        <sz val="9"/>
        <rFont val="ＭＳ ゴシック"/>
        <family val="3"/>
        <charset val="128"/>
      </rPr>
      <t>δ</t>
    </r>
    <r>
      <rPr>
        <vertAlign val="subscript"/>
        <sz val="9"/>
        <rFont val="ＭＳ ゴシック"/>
        <family val="3"/>
        <charset val="128"/>
      </rPr>
      <t>i</t>
    </r>
    <phoneticPr fontId="3"/>
  </si>
  <si>
    <t>分散投資効果係数</t>
    <rPh sb="0" eb="2">
      <t>ブンサン</t>
    </rPh>
    <rPh sb="2" eb="4">
      <t>トウシ</t>
    </rPh>
    <rPh sb="4" eb="6">
      <t>コウカ</t>
    </rPh>
    <rPh sb="6" eb="8">
      <t>ケイスウ</t>
    </rPh>
    <phoneticPr fontId="3"/>
  </si>
  <si>
    <t>分散投資効果</t>
    <rPh sb="0" eb="2">
      <t>ブンサン</t>
    </rPh>
    <rPh sb="2" eb="4">
      <t>トウシ</t>
    </rPh>
    <rPh sb="4" eb="6">
      <t>コウカ</t>
    </rPh>
    <phoneticPr fontId="3"/>
  </si>
  <si>
    <t>（ⅰ）価格変動等リスク相当額</t>
    <rPh sb="3" eb="5">
      <t>カカク</t>
    </rPh>
    <rPh sb="5" eb="8">
      <t>ヘンドウトウ</t>
    </rPh>
    <rPh sb="11" eb="13">
      <t>ソウトウ</t>
    </rPh>
    <rPh sb="13" eb="14">
      <t>ガク</t>
    </rPh>
    <phoneticPr fontId="3"/>
  </si>
  <si>
    <t>（ⅱ）信用リスク相当額</t>
    <rPh sb="3" eb="5">
      <t>シンヨウ</t>
    </rPh>
    <rPh sb="8" eb="10">
      <t>ソウトウ</t>
    </rPh>
    <rPh sb="10" eb="11">
      <t>ガク</t>
    </rPh>
    <phoneticPr fontId="3"/>
  </si>
  <si>
    <t>貸付金</t>
    <rPh sb="0" eb="2">
      <t>カシツケ</t>
    </rPh>
    <rPh sb="2" eb="3">
      <t>キン</t>
    </rPh>
    <phoneticPr fontId="3"/>
  </si>
  <si>
    <t>ランク１</t>
    <phoneticPr fontId="3"/>
  </si>
  <si>
    <t>ランク２</t>
    <phoneticPr fontId="3"/>
  </si>
  <si>
    <t>ランク３</t>
    <phoneticPr fontId="3"/>
  </si>
  <si>
    <t>ランク４</t>
    <phoneticPr fontId="3"/>
  </si>
  <si>
    <t>債券</t>
    <rPh sb="0" eb="2">
      <t>サイケン</t>
    </rPh>
    <phoneticPr fontId="3"/>
  </si>
  <si>
    <t>預貯金</t>
    <rPh sb="0" eb="3">
      <t>ヨチョキン</t>
    </rPh>
    <phoneticPr fontId="3"/>
  </si>
  <si>
    <t>短資取引</t>
    <rPh sb="0" eb="2">
      <t>タンシ</t>
    </rPh>
    <rPh sb="2" eb="4">
      <t>トリヒキ</t>
    </rPh>
    <phoneticPr fontId="3"/>
  </si>
  <si>
    <t>ランク１～３</t>
    <phoneticPr fontId="3"/>
  </si>
  <si>
    <t>内容把握不十分</t>
    <rPh sb="0" eb="2">
      <t>ナイヨウ</t>
    </rPh>
    <rPh sb="2" eb="4">
      <t>ハアク</t>
    </rPh>
    <rPh sb="4" eb="7">
      <t>フジュウブン</t>
    </rPh>
    <phoneticPr fontId="3"/>
  </si>
  <si>
    <t>リスク対象
資産の額</t>
    <rPh sb="3" eb="5">
      <t>タイショウ</t>
    </rPh>
    <rPh sb="6" eb="8">
      <t>シサン</t>
    </rPh>
    <rPh sb="9" eb="10">
      <t>ガク</t>
    </rPh>
    <phoneticPr fontId="3"/>
  </si>
  <si>
    <r>
      <t>巨大災害リスク相当額（Ｒ</t>
    </r>
    <r>
      <rPr>
        <vertAlign val="subscript"/>
        <sz val="11"/>
        <rFont val="ＭＳ ゴシック"/>
        <family val="3"/>
        <charset val="128"/>
      </rPr>
      <t>2</t>
    </r>
    <r>
      <rPr>
        <sz val="11"/>
        <rFont val="ＭＳ ゴシック"/>
        <family val="3"/>
        <charset val="128"/>
      </rPr>
      <t>）</t>
    </r>
    <rPh sb="0" eb="2">
      <t>キョダイ</t>
    </rPh>
    <rPh sb="2" eb="4">
      <t>サイガイ</t>
    </rPh>
    <rPh sb="7" eb="9">
      <t>ソウトウ</t>
    </rPh>
    <rPh sb="9" eb="10">
      <t>ガク</t>
    </rPh>
    <phoneticPr fontId="3"/>
  </si>
  <si>
    <r>
      <t>予定利率リスク相当額（Ｒ</t>
    </r>
    <r>
      <rPr>
        <vertAlign val="subscript"/>
        <sz val="11"/>
        <rFont val="ＭＳ ゴシック"/>
        <family val="3"/>
        <charset val="128"/>
      </rPr>
      <t>3</t>
    </r>
    <r>
      <rPr>
        <sz val="11"/>
        <rFont val="ＭＳ ゴシック"/>
        <family val="3"/>
        <charset val="128"/>
      </rPr>
      <t>）</t>
    </r>
    <rPh sb="0" eb="2">
      <t>ヨテイ</t>
    </rPh>
    <rPh sb="2" eb="4">
      <t>リリツ</t>
    </rPh>
    <rPh sb="7" eb="9">
      <t>ソウトウ</t>
    </rPh>
    <rPh sb="9" eb="10">
      <t>ガク</t>
    </rPh>
    <phoneticPr fontId="3"/>
  </si>
  <si>
    <t>法人の業務形態</t>
    <rPh sb="0" eb="2">
      <t>ホウジン</t>
    </rPh>
    <rPh sb="3" eb="5">
      <t>ギョウム</t>
    </rPh>
    <rPh sb="5" eb="7">
      <t>ケイタイ</t>
    </rPh>
    <phoneticPr fontId="3"/>
  </si>
  <si>
    <t>国内会社</t>
    <rPh sb="0" eb="2">
      <t>コクナイ</t>
    </rPh>
    <rPh sb="2" eb="4">
      <t>カイシャ</t>
    </rPh>
    <phoneticPr fontId="3"/>
  </si>
  <si>
    <t>金融関連法人</t>
    <rPh sb="0" eb="2">
      <t>キンユウ</t>
    </rPh>
    <rPh sb="2" eb="4">
      <t>カンレン</t>
    </rPh>
    <rPh sb="4" eb="6">
      <t>ホウジン</t>
    </rPh>
    <phoneticPr fontId="3"/>
  </si>
  <si>
    <t>非金融関連法人</t>
    <rPh sb="0" eb="1">
      <t>ヒ</t>
    </rPh>
    <rPh sb="1" eb="3">
      <t>キンユウ</t>
    </rPh>
    <rPh sb="3" eb="5">
      <t>カンレン</t>
    </rPh>
    <rPh sb="5" eb="7">
      <t>ホウジン</t>
    </rPh>
    <phoneticPr fontId="3"/>
  </si>
  <si>
    <t>海外法人</t>
    <rPh sb="0" eb="2">
      <t>カイガイ</t>
    </rPh>
    <rPh sb="2" eb="4">
      <t>ホウジン</t>
    </rPh>
    <phoneticPr fontId="3"/>
  </si>
  <si>
    <t>リスク
対象資産</t>
    <rPh sb="4" eb="6">
      <t>タイショウ</t>
    </rPh>
    <rPh sb="6" eb="8">
      <t>シサン</t>
    </rPh>
    <phoneticPr fontId="3"/>
  </si>
  <si>
    <t>上記に関わらず信用リスクのランク４に該当する子会社等</t>
    <rPh sb="0" eb="2">
      <t>ジョウキ</t>
    </rPh>
    <rPh sb="3" eb="4">
      <t>カカ</t>
    </rPh>
    <rPh sb="7" eb="9">
      <t>シンヨウ</t>
    </rPh>
    <rPh sb="18" eb="20">
      <t>ガイトウ</t>
    </rPh>
    <rPh sb="22" eb="25">
      <t>コガイシャ</t>
    </rPh>
    <rPh sb="25" eb="26">
      <t>トウ</t>
    </rPh>
    <phoneticPr fontId="3"/>
  </si>
  <si>
    <t>取引の種類</t>
    <rPh sb="0" eb="2">
      <t>トリヒキ</t>
    </rPh>
    <rPh sb="3" eb="5">
      <t>シュルイ</t>
    </rPh>
    <phoneticPr fontId="3"/>
  </si>
  <si>
    <t>先物（買建）</t>
    <rPh sb="0" eb="2">
      <t>サキモノ</t>
    </rPh>
    <rPh sb="3" eb="4">
      <t>カ</t>
    </rPh>
    <rPh sb="4" eb="5">
      <t>タ</t>
    </rPh>
    <phoneticPr fontId="3"/>
  </si>
  <si>
    <t>プットオプション（売建）</t>
    <rPh sb="9" eb="10">
      <t>ウ</t>
    </rPh>
    <rPh sb="10" eb="11">
      <t>タ</t>
    </rPh>
    <phoneticPr fontId="3"/>
  </si>
  <si>
    <t>デリバティブ取引によってリスクヘッジを行っている場合の当該デリバティブ取引高(ｲ)</t>
    <rPh sb="6" eb="8">
      <t>トリヒキ</t>
    </rPh>
    <rPh sb="19" eb="20">
      <t>オコナ</t>
    </rPh>
    <rPh sb="24" eb="26">
      <t>バアイ</t>
    </rPh>
    <rPh sb="27" eb="29">
      <t>トウガイ</t>
    </rPh>
    <rPh sb="35" eb="37">
      <t>トリヒキ</t>
    </rPh>
    <rPh sb="37" eb="38">
      <t>ダカ</t>
    </rPh>
    <phoneticPr fontId="3"/>
  </si>
  <si>
    <t>先物（売建）</t>
    <rPh sb="0" eb="2">
      <t>サキモノ</t>
    </rPh>
    <rPh sb="3" eb="4">
      <t>ウ</t>
    </rPh>
    <rPh sb="4" eb="5">
      <t>タ</t>
    </rPh>
    <phoneticPr fontId="3"/>
  </si>
  <si>
    <t>プットオプション（買建）</t>
    <rPh sb="9" eb="10">
      <t>カ</t>
    </rPh>
    <rPh sb="10" eb="11">
      <t>タ</t>
    </rPh>
    <phoneticPr fontId="3"/>
  </si>
  <si>
    <t>対象取引残高(ｳ)＝(ｱ)－(ｲ)</t>
    <rPh sb="0" eb="2">
      <t>タイショウ</t>
    </rPh>
    <rPh sb="2" eb="4">
      <t>トリヒキ</t>
    </rPh>
    <rPh sb="4" eb="6">
      <t>ザンダカ</t>
    </rPh>
    <phoneticPr fontId="3"/>
  </si>
  <si>
    <t>ヘッジ手段として取り扱われなかった取引残高(ｵ)</t>
    <rPh sb="3" eb="5">
      <t>シュダン</t>
    </rPh>
    <rPh sb="8" eb="9">
      <t>ト</t>
    </rPh>
    <rPh sb="10" eb="11">
      <t>アツカ</t>
    </rPh>
    <rPh sb="17" eb="19">
      <t>トリヒキ</t>
    </rPh>
    <rPh sb="19" eb="21">
      <t>ザンダカ</t>
    </rPh>
    <phoneticPr fontId="3"/>
  </si>
  <si>
    <t>外国通貨に係るデリバティブ取引</t>
    <rPh sb="0" eb="2">
      <t>ガイコク</t>
    </rPh>
    <rPh sb="2" eb="4">
      <t>ツウカ</t>
    </rPh>
    <rPh sb="5" eb="6">
      <t>カカ</t>
    </rPh>
    <rPh sb="13" eb="15">
      <t>トリヒキ</t>
    </rPh>
    <phoneticPr fontId="3"/>
  </si>
  <si>
    <t>株式に係るデリバティブ取引</t>
    <rPh sb="0" eb="2">
      <t>カブシキ</t>
    </rPh>
    <rPh sb="3" eb="4">
      <t>カカ</t>
    </rPh>
    <rPh sb="11" eb="13">
      <t>トリヒキ</t>
    </rPh>
    <phoneticPr fontId="3"/>
  </si>
  <si>
    <t>債券に係るデリバティブ取引</t>
    <rPh sb="0" eb="2">
      <t>サイケン</t>
    </rPh>
    <rPh sb="3" eb="4">
      <t>カカ</t>
    </rPh>
    <rPh sb="11" eb="13">
      <t>トリヒキ</t>
    </rPh>
    <phoneticPr fontId="3"/>
  </si>
  <si>
    <t>小計</t>
    <rPh sb="0" eb="2">
      <t>ショウケイ</t>
    </rPh>
    <phoneticPr fontId="3"/>
  </si>
  <si>
    <t>取引残高
(ｱ)</t>
    <rPh sb="0" eb="2">
      <t>トリヒキ</t>
    </rPh>
    <rPh sb="2" eb="4">
      <t>ザンダカ</t>
    </rPh>
    <phoneticPr fontId="3"/>
  </si>
  <si>
    <t>リスク係数
(ｴ)</t>
    <rPh sb="3" eb="5">
      <t>ケイスウ</t>
    </rPh>
    <phoneticPr fontId="3"/>
  </si>
  <si>
    <t>リスク係数
(ｶ)</t>
    <rPh sb="3" eb="5">
      <t>ケイスウ</t>
    </rPh>
    <phoneticPr fontId="3"/>
  </si>
  <si>
    <t>リスク相当額
(ｷ)＝
(ｳ)×(ｴ)
＋
(ｵ)×(ｶ)</t>
    <rPh sb="3" eb="5">
      <t>ソウトウ</t>
    </rPh>
    <rPh sb="5" eb="6">
      <t>ガク</t>
    </rPh>
    <phoneticPr fontId="3"/>
  </si>
  <si>
    <t>（スワップ取引に係るリスク相当額）</t>
    <rPh sb="5" eb="7">
      <t>トリヒキ</t>
    </rPh>
    <rPh sb="8" eb="9">
      <t>カカ</t>
    </rPh>
    <rPh sb="13" eb="15">
      <t>ソウトウ</t>
    </rPh>
    <rPh sb="15" eb="16">
      <t>ガク</t>
    </rPh>
    <phoneticPr fontId="3"/>
  </si>
  <si>
    <t>イ　オリジナル・エクスポージャー方式</t>
    <rPh sb="16" eb="18">
      <t>ホウシキ</t>
    </rPh>
    <phoneticPr fontId="3"/>
  </si>
  <si>
    <t>外国為替関連取引</t>
    <rPh sb="0" eb="2">
      <t>ガイコク</t>
    </rPh>
    <rPh sb="2" eb="4">
      <t>カワセ</t>
    </rPh>
    <rPh sb="4" eb="6">
      <t>カンレン</t>
    </rPh>
    <rPh sb="6" eb="8">
      <t>トリヒキ</t>
    </rPh>
    <phoneticPr fontId="3"/>
  </si>
  <si>
    <t>金利関連取引</t>
    <rPh sb="0" eb="2">
      <t>キンリ</t>
    </rPh>
    <rPh sb="2" eb="4">
      <t>カンレン</t>
    </rPh>
    <rPh sb="4" eb="6">
      <t>トリヒキ</t>
    </rPh>
    <phoneticPr fontId="3"/>
  </si>
  <si>
    <t>法的に有効なネッティング契約下にある外国為替関連取引</t>
    <rPh sb="0" eb="2">
      <t>ホウテキ</t>
    </rPh>
    <rPh sb="3" eb="5">
      <t>ユウコウ</t>
    </rPh>
    <rPh sb="12" eb="14">
      <t>ケイヤク</t>
    </rPh>
    <rPh sb="14" eb="15">
      <t>カ</t>
    </rPh>
    <rPh sb="18" eb="20">
      <t>ガイコク</t>
    </rPh>
    <rPh sb="20" eb="22">
      <t>カワセ</t>
    </rPh>
    <rPh sb="22" eb="24">
      <t>カンレン</t>
    </rPh>
    <rPh sb="24" eb="26">
      <t>トリヒキ</t>
    </rPh>
    <phoneticPr fontId="3"/>
  </si>
  <si>
    <t>法的に有効なネッティング契約下にある金利関連取引</t>
    <rPh sb="0" eb="2">
      <t>ホウテキ</t>
    </rPh>
    <rPh sb="3" eb="5">
      <t>ユウコウ</t>
    </rPh>
    <rPh sb="12" eb="14">
      <t>ケイヤク</t>
    </rPh>
    <rPh sb="14" eb="15">
      <t>カ</t>
    </rPh>
    <rPh sb="18" eb="20">
      <t>キンリ</t>
    </rPh>
    <rPh sb="20" eb="22">
      <t>カンレン</t>
    </rPh>
    <rPh sb="22" eb="24">
      <t>トリヒキ</t>
    </rPh>
    <phoneticPr fontId="3"/>
  </si>
  <si>
    <t>一年以内</t>
    <rPh sb="0" eb="2">
      <t>イチネン</t>
    </rPh>
    <rPh sb="2" eb="4">
      <t>イナイ</t>
    </rPh>
    <phoneticPr fontId="3"/>
  </si>
  <si>
    <t>原契約期間
の区分</t>
    <rPh sb="0" eb="3">
      <t>ゲンケイヤク</t>
    </rPh>
    <rPh sb="3" eb="5">
      <t>キカン</t>
    </rPh>
    <rPh sb="7" eb="9">
      <t>クブン</t>
    </rPh>
    <phoneticPr fontId="3"/>
  </si>
  <si>
    <t>基礎となる掛目(ｼ)</t>
    <rPh sb="0" eb="2">
      <t>キソ</t>
    </rPh>
    <rPh sb="5" eb="7">
      <t>カケメ</t>
    </rPh>
    <phoneticPr fontId="3"/>
  </si>
  <si>
    <t>ロ　カレント・エクスポージャー方式</t>
    <rPh sb="15" eb="17">
      <t>ホウシキ</t>
    </rPh>
    <phoneticPr fontId="3"/>
  </si>
  <si>
    <t>グロスのアドオン</t>
    <phoneticPr fontId="3"/>
  </si>
  <si>
    <t>株式関連取引</t>
    <rPh sb="0" eb="2">
      <t>カブシキ</t>
    </rPh>
    <rPh sb="2" eb="4">
      <t>カンレン</t>
    </rPh>
    <rPh sb="4" eb="6">
      <t>トリヒキ</t>
    </rPh>
    <phoneticPr fontId="3"/>
  </si>
  <si>
    <t>残存期間
の区分</t>
    <rPh sb="0" eb="2">
      <t>ザンゾン</t>
    </rPh>
    <rPh sb="2" eb="4">
      <t>キカン</t>
    </rPh>
    <rPh sb="6" eb="8">
      <t>クブン</t>
    </rPh>
    <phoneticPr fontId="3"/>
  </si>
  <si>
    <t>一年超五年以内</t>
    <rPh sb="0" eb="1">
      <t>イチ</t>
    </rPh>
    <rPh sb="1" eb="2">
      <t>トシ</t>
    </rPh>
    <rPh sb="2" eb="3">
      <t>チョウ</t>
    </rPh>
    <rPh sb="3" eb="5">
      <t>ゴネン</t>
    </rPh>
    <rPh sb="5" eb="7">
      <t>イナイ</t>
    </rPh>
    <phoneticPr fontId="3"/>
  </si>
  <si>
    <t>五年超</t>
    <rPh sb="0" eb="2">
      <t>ゴネン</t>
    </rPh>
    <rPh sb="2" eb="3">
      <t>チョウ</t>
    </rPh>
    <phoneticPr fontId="3"/>
  </si>
  <si>
    <t>（ⅶ）再共済又は再保険回収リスク相当額</t>
    <rPh sb="3" eb="4">
      <t>サイ</t>
    </rPh>
    <rPh sb="4" eb="6">
      <t>キョウサイ</t>
    </rPh>
    <rPh sb="6" eb="7">
      <t>マタ</t>
    </rPh>
    <rPh sb="8" eb="11">
      <t>サイホケン</t>
    </rPh>
    <rPh sb="11" eb="13">
      <t>カイシュウ</t>
    </rPh>
    <rPh sb="16" eb="18">
      <t>ソウトウ</t>
    </rPh>
    <rPh sb="18" eb="19">
      <t>ガク</t>
    </rPh>
    <phoneticPr fontId="3"/>
  </si>
  <si>
    <r>
      <t>資産運用リスク相当額（Ｒ</t>
    </r>
    <r>
      <rPr>
        <vertAlign val="subscript"/>
        <sz val="11"/>
        <rFont val="ＭＳ ゴシック"/>
        <family val="3"/>
        <charset val="128"/>
      </rPr>
      <t>4</t>
    </r>
    <r>
      <rPr>
        <sz val="11"/>
        <rFont val="ＭＳ ゴシック"/>
        <family val="3"/>
        <charset val="128"/>
      </rPr>
      <t>）</t>
    </r>
    <rPh sb="0" eb="2">
      <t>シサン</t>
    </rPh>
    <rPh sb="2" eb="4">
      <t>ウンヨウ</t>
    </rPh>
    <rPh sb="7" eb="9">
      <t>ソウトウ</t>
    </rPh>
    <rPh sb="9" eb="10">
      <t>ガク</t>
    </rPh>
    <phoneticPr fontId="3"/>
  </si>
  <si>
    <t>５．経営管理リスク相当額</t>
    <rPh sb="2" eb="4">
      <t>ケイエイ</t>
    </rPh>
    <rPh sb="4" eb="6">
      <t>カンリ</t>
    </rPh>
    <rPh sb="9" eb="11">
      <t>ソウトウ</t>
    </rPh>
    <rPh sb="11" eb="12">
      <t>ガク</t>
    </rPh>
    <phoneticPr fontId="3"/>
  </si>
  <si>
    <t>(ｱ)</t>
    <phoneticPr fontId="3"/>
  </si>
  <si>
    <t>(ｲ)</t>
    <phoneticPr fontId="3"/>
  </si>
  <si>
    <t>(ｳ)</t>
    <phoneticPr fontId="3"/>
  </si>
  <si>
    <t>(ｴ)</t>
    <phoneticPr fontId="3"/>
  </si>
  <si>
    <r>
      <t>経営管理リスク相当額（Ｒ</t>
    </r>
    <r>
      <rPr>
        <vertAlign val="subscript"/>
        <sz val="11"/>
        <rFont val="ＭＳ ゴシック"/>
        <family val="3"/>
        <charset val="128"/>
      </rPr>
      <t>5</t>
    </r>
    <r>
      <rPr>
        <sz val="11"/>
        <rFont val="ＭＳ ゴシック"/>
        <family val="3"/>
        <charset val="128"/>
      </rPr>
      <t>）</t>
    </r>
    <rPh sb="0" eb="2">
      <t>ケイエイ</t>
    </rPh>
    <rPh sb="2" eb="4">
      <t>カンリ</t>
    </rPh>
    <rPh sb="7" eb="9">
      <t>ソウトウ</t>
    </rPh>
    <rPh sb="9" eb="10">
      <t>ガク</t>
    </rPh>
    <phoneticPr fontId="3"/>
  </si>
  <si>
    <t>未経過共済掛金</t>
    <rPh sb="0" eb="3">
      <t>ミケイカ</t>
    </rPh>
    <rPh sb="3" eb="5">
      <t>キョウサイ</t>
    </rPh>
    <rPh sb="5" eb="7">
      <t>カケキン</t>
    </rPh>
    <phoneticPr fontId="3"/>
  </si>
  <si>
    <t>共済掛金積立金（追加責任準備金を含む。）</t>
    <rPh sb="0" eb="2">
      <t>キョウサイ</t>
    </rPh>
    <rPh sb="2" eb="4">
      <t>カケキン</t>
    </rPh>
    <rPh sb="4" eb="6">
      <t>ツミタテ</t>
    </rPh>
    <rPh sb="6" eb="7">
      <t>キン</t>
    </rPh>
    <rPh sb="8" eb="10">
      <t>ツイカ</t>
    </rPh>
    <rPh sb="10" eb="12">
      <t>セキニン</t>
    </rPh>
    <rPh sb="12" eb="15">
      <t>ジュンビキン</t>
    </rPh>
    <rPh sb="16" eb="17">
      <t>フク</t>
    </rPh>
    <phoneticPr fontId="3"/>
  </si>
  <si>
    <t>全期チルメル式責任準備金</t>
    <rPh sb="0" eb="2">
      <t>ゼンキ</t>
    </rPh>
    <rPh sb="6" eb="7">
      <t>シキ</t>
    </rPh>
    <rPh sb="7" eb="9">
      <t>セキニン</t>
    </rPh>
    <rPh sb="9" eb="12">
      <t>ジュンビキン</t>
    </rPh>
    <phoneticPr fontId="3"/>
  </si>
  <si>
    <t>解約返戻金相当額</t>
    <rPh sb="0" eb="2">
      <t>カイヤク</t>
    </rPh>
    <rPh sb="2" eb="5">
      <t>ヘンレイキン</t>
    </rPh>
    <rPh sb="5" eb="8">
      <t>ソウトウガク</t>
    </rPh>
    <phoneticPr fontId="3"/>
  </si>
  <si>
    <t>共済計理人の検証により必要とされる額</t>
    <rPh sb="0" eb="2">
      <t>キョウサイ</t>
    </rPh>
    <rPh sb="2" eb="4">
      <t>ケイリ</t>
    </rPh>
    <rPh sb="4" eb="5">
      <t>ニン</t>
    </rPh>
    <rPh sb="6" eb="8">
      <t>ケンショウ</t>
    </rPh>
    <rPh sb="11" eb="13">
      <t>ヒツヨウ</t>
    </rPh>
    <rPh sb="17" eb="18">
      <t>ガク</t>
    </rPh>
    <phoneticPr fontId="3"/>
  </si>
  <si>
    <t>２．価格変動準備金</t>
    <rPh sb="2" eb="4">
      <t>カカク</t>
    </rPh>
    <rPh sb="4" eb="6">
      <t>ヘンドウ</t>
    </rPh>
    <rPh sb="6" eb="9">
      <t>ジュンビキン</t>
    </rPh>
    <phoneticPr fontId="3"/>
  </si>
  <si>
    <t>３．異常危険準備金</t>
    <rPh sb="2" eb="4">
      <t>イジョウ</t>
    </rPh>
    <rPh sb="4" eb="6">
      <t>キケン</t>
    </rPh>
    <rPh sb="6" eb="9">
      <t>ジュンビキン</t>
    </rPh>
    <phoneticPr fontId="3"/>
  </si>
  <si>
    <t>４．一般貸倒引当金</t>
    <rPh sb="2" eb="4">
      <t>イッパン</t>
    </rPh>
    <rPh sb="4" eb="6">
      <t>カシダオレ</t>
    </rPh>
    <rPh sb="6" eb="9">
      <t>ヒキアテキン</t>
    </rPh>
    <phoneticPr fontId="3"/>
  </si>
  <si>
    <t>５．その他有価証券</t>
    <rPh sb="4" eb="5">
      <t>タ</t>
    </rPh>
    <rPh sb="5" eb="7">
      <t>ユウカ</t>
    </rPh>
    <rPh sb="7" eb="9">
      <t>ショウケン</t>
    </rPh>
    <phoneticPr fontId="3"/>
  </si>
  <si>
    <t>貸借対照表計上額</t>
    <rPh sb="0" eb="2">
      <t>タイシャク</t>
    </rPh>
    <rPh sb="2" eb="5">
      <t>タイショウヒョウ</t>
    </rPh>
    <rPh sb="5" eb="8">
      <t>ケイジョウガク</t>
    </rPh>
    <phoneticPr fontId="3"/>
  </si>
  <si>
    <t>帳簿価格</t>
    <rPh sb="0" eb="2">
      <t>チョウボ</t>
    </rPh>
    <rPh sb="2" eb="4">
      <t>カカク</t>
    </rPh>
    <phoneticPr fontId="3"/>
  </si>
  <si>
    <t>係数</t>
    <rPh sb="0" eb="2">
      <t>ケイスウ</t>
    </rPh>
    <phoneticPr fontId="3"/>
  </si>
  <si>
    <t>評価差額</t>
    <rPh sb="0" eb="2">
      <t>ヒョウカ</t>
    </rPh>
    <rPh sb="2" eb="3">
      <t>サ</t>
    </rPh>
    <phoneticPr fontId="3"/>
  </si>
  <si>
    <t>６．土地の含み損益</t>
    <rPh sb="2" eb="4">
      <t>トチ</t>
    </rPh>
    <rPh sb="5" eb="6">
      <t>フク</t>
    </rPh>
    <rPh sb="7" eb="9">
      <t>ソンエキ</t>
    </rPh>
    <phoneticPr fontId="3"/>
  </si>
  <si>
    <t>８．繰延税金資産の不算入額</t>
    <rPh sb="2" eb="4">
      <t>クリノベ</t>
    </rPh>
    <rPh sb="4" eb="6">
      <t>ゼイキン</t>
    </rPh>
    <rPh sb="6" eb="8">
      <t>シサン</t>
    </rPh>
    <rPh sb="9" eb="12">
      <t>フサンニュウ</t>
    </rPh>
    <rPh sb="12" eb="13">
      <t>ガク</t>
    </rPh>
    <phoneticPr fontId="3"/>
  </si>
  <si>
    <t>①</t>
    <phoneticPr fontId="3"/>
  </si>
  <si>
    <t>(ｵ)</t>
  </si>
  <si>
    <t>⑤</t>
    <phoneticPr fontId="3"/>
  </si>
  <si>
    <t>⑥</t>
    <phoneticPr fontId="3"/>
  </si>
  <si>
    <t>算式</t>
    <rPh sb="0" eb="2">
      <t>サンシキ</t>
    </rPh>
    <phoneticPr fontId="3"/>
  </si>
  <si>
    <t>(ｶ)</t>
  </si>
  <si>
    <t>(ｷ)</t>
  </si>
  <si>
    <t>(ｸ)</t>
  </si>
  <si>
    <t>⑦</t>
    <phoneticPr fontId="3"/>
  </si>
  <si>
    <t>⑧</t>
    <phoneticPr fontId="3"/>
  </si>
  <si>
    <t>⑨</t>
    <phoneticPr fontId="3"/>
  </si>
  <si>
    <t>⑩</t>
    <phoneticPr fontId="3"/>
  </si>
  <si>
    <t>⑪</t>
    <phoneticPr fontId="3"/>
  </si>
  <si>
    <t>⑧＋⑨＋⑩＋⑪</t>
    <phoneticPr fontId="3"/>
  </si>
  <si>
    <t>７．１～６に準ずるものの額</t>
    <rPh sb="6" eb="7">
      <t>ジュン</t>
    </rPh>
    <rPh sb="12" eb="13">
      <t>ガク</t>
    </rPh>
    <phoneticPr fontId="3"/>
  </si>
  <si>
    <t>(1)共済掛金積立金等余剰部分</t>
    <rPh sb="3" eb="5">
      <t>キョウサイ</t>
    </rPh>
    <rPh sb="5" eb="7">
      <t>カケキン</t>
    </rPh>
    <rPh sb="7" eb="9">
      <t>ツミタテ</t>
    </rPh>
    <rPh sb="9" eb="10">
      <t>キン</t>
    </rPh>
    <rPh sb="10" eb="11">
      <t>トウ</t>
    </rPh>
    <rPh sb="11" eb="13">
      <t>ヨジョウ</t>
    </rPh>
    <rPh sb="13" eb="15">
      <t>ブブン</t>
    </rPh>
    <phoneticPr fontId="3"/>
  </si>
  <si>
    <t>(2)契約者割戻準備金未割当部分</t>
    <rPh sb="3" eb="6">
      <t>ケイヤクシャ</t>
    </rPh>
    <rPh sb="6" eb="8">
      <t>ワリモド</t>
    </rPh>
    <rPh sb="8" eb="11">
      <t>ジュンビキン</t>
    </rPh>
    <rPh sb="11" eb="12">
      <t>ミ</t>
    </rPh>
    <rPh sb="12" eb="14">
      <t>ワリアテ</t>
    </rPh>
    <rPh sb="14" eb="16">
      <t>ブブン</t>
    </rPh>
    <phoneticPr fontId="3"/>
  </si>
  <si>
    <t>(4)負債性資本調達手段等（特定負債性資本調達手段を含む。）</t>
    <rPh sb="3" eb="6">
      <t>フサイセイ</t>
    </rPh>
    <rPh sb="6" eb="8">
      <t>シホン</t>
    </rPh>
    <rPh sb="8" eb="10">
      <t>チョウタツ</t>
    </rPh>
    <rPh sb="10" eb="12">
      <t>シュダン</t>
    </rPh>
    <rPh sb="12" eb="13">
      <t>トウ</t>
    </rPh>
    <rPh sb="14" eb="16">
      <t>トクテイ</t>
    </rPh>
    <rPh sb="16" eb="19">
      <t>フサイセイ</t>
    </rPh>
    <rPh sb="19" eb="21">
      <t>シホン</t>
    </rPh>
    <rPh sb="21" eb="23">
      <t>チョウタツ</t>
    </rPh>
    <rPh sb="23" eb="25">
      <t>シュダン</t>
    </rPh>
    <rPh sb="26" eb="27">
      <t>フク</t>
    </rPh>
    <phoneticPr fontId="3"/>
  </si>
  <si>
    <t>(3)税効果相当額（不算入額の控除前）</t>
    <rPh sb="3" eb="4">
      <t>ゼイ</t>
    </rPh>
    <rPh sb="4" eb="6">
      <t>コウカ</t>
    </rPh>
    <rPh sb="6" eb="8">
      <t>ソウトウ</t>
    </rPh>
    <rPh sb="8" eb="9">
      <t>ガク</t>
    </rPh>
    <rPh sb="17" eb="18">
      <t>マエ</t>
    </rPh>
    <phoneticPr fontId="3"/>
  </si>
  <si>
    <t>負債性資本調達手段</t>
    <rPh sb="0" eb="2">
      <t>フサイ</t>
    </rPh>
    <rPh sb="2" eb="3">
      <t>セイ</t>
    </rPh>
    <rPh sb="3" eb="5">
      <t>シホン</t>
    </rPh>
    <rPh sb="5" eb="7">
      <t>チョウタツ</t>
    </rPh>
    <rPh sb="7" eb="9">
      <t>シュダン</t>
    </rPh>
    <phoneticPr fontId="3"/>
  </si>
  <si>
    <t>繰延税金資産又は負債（繰延税金資産－繰延税金負債）</t>
    <rPh sb="0" eb="2">
      <t>クリノベ</t>
    </rPh>
    <rPh sb="2" eb="4">
      <t>ゼイキン</t>
    </rPh>
    <rPh sb="4" eb="6">
      <t>シサン</t>
    </rPh>
    <rPh sb="6" eb="7">
      <t>マタ</t>
    </rPh>
    <rPh sb="8" eb="10">
      <t>フサイ</t>
    </rPh>
    <rPh sb="11" eb="13">
      <t>クリノベ</t>
    </rPh>
    <rPh sb="13" eb="15">
      <t>ゼイキン</t>
    </rPh>
    <rPh sb="15" eb="17">
      <t>シサン</t>
    </rPh>
    <rPh sb="18" eb="20">
      <t>クリノベ</t>
    </rPh>
    <rPh sb="20" eb="22">
      <t>ゼイキン</t>
    </rPh>
    <rPh sb="22" eb="24">
      <t>フサイ</t>
    </rPh>
    <phoneticPr fontId="3"/>
  </si>
  <si>
    <t>10．共済掛金積立金等余剰部分及び負債性資本調達手段等の不算入額</t>
    <rPh sb="3" eb="5">
      <t>キョウサイ</t>
    </rPh>
    <rPh sb="5" eb="7">
      <t>カケキン</t>
    </rPh>
    <rPh sb="7" eb="9">
      <t>ツミタテ</t>
    </rPh>
    <rPh sb="9" eb="10">
      <t>キン</t>
    </rPh>
    <rPh sb="10" eb="11">
      <t>トウ</t>
    </rPh>
    <rPh sb="11" eb="13">
      <t>ヨジョウ</t>
    </rPh>
    <rPh sb="13" eb="15">
      <t>ブブン</t>
    </rPh>
    <rPh sb="15" eb="16">
      <t>オヨ</t>
    </rPh>
    <rPh sb="17" eb="19">
      <t>フサイ</t>
    </rPh>
    <rPh sb="19" eb="20">
      <t>セイ</t>
    </rPh>
    <rPh sb="20" eb="22">
      <t>シホン</t>
    </rPh>
    <rPh sb="22" eb="24">
      <t>チョウタツ</t>
    </rPh>
    <rPh sb="24" eb="26">
      <t>シュダン</t>
    </rPh>
    <rPh sb="26" eb="27">
      <t>トウ</t>
    </rPh>
    <rPh sb="28" eb="29">
      <t>フ</t>
    </rPh>
    <rPh sb="29" eb="31">
      <t>サンニュウ</t>
    </rPh>
    <rPh sb="31" eb="32">
      <t>ガク</t>
    </rPh>
    <phoneticPr fontId="3"/>
  </si>
  <si>
    <t>９．税効果相当額の不算入額</t>
    <rPh sb="2" eb="3">
      <t>ゼイ</t>
    </rPh>
    <rPh sb="3" eb="5">
      <t>コウカ</t>
    </rPh>
    <rPh sb="5" eb="7">
      <t>ソウトウ</t>
    </rPh>
    <rPh sb="7" eb="8">
      <t>ガク</t>
    </rPh>
    <rPh sb="9" eb="10">
      <t>フ</t>
    </rPh>
    <rPh sb="10" eb="12">
      <t>サンニュウ</t>
    </rPh>
    <rPh sb="12" eb="13">
      <t>ガク</t>
    </rPh>
    <phoneticPr fontId="3"/>
  </si>
  <si>
    <t>不算入額</t>
    <rPh sb="0" eb="3">
      <t>フサンニュウ</t>
    </rPh>
    <rPh sb="3" eb="4">
      <t>ガク</t>
    </rPh>
    <phoneticPr fontId="3"/>
  </si>
  <si>
    <t>⑫</t>
    <phoneticPr fontId="3"/>
  </si>
  <si>
    <t>残存期間５年超</t>
    <rPh sb="0" eb="2">
      <t>ザンゾン</t>
    </rPh>
    <rPh sb="2" eb="4">
      <t>キカン</t>
    </rPh>
    <rPh sb="5" eb="6">
      <t>ネン</t>
    </rPh>
    <rPh sb="6" eb="7">
      <t>チョウ</t>
    </rPh>
    <phoneticPr fontId="3"/>
  </si>
  <si>
    <t>残存期間１年以内</t>
    <rPh sb="0" eb="2">
      <t>ザンゾン</t>
    </rPh>
    <rPh sb="2" eb="4">
      <t>キカン</t>
    </rPh>
    <rPh sb="5" eb="6">
      <t>ネン</t>
    </rPh>
    <rPh sb="6" eb="8">
      <t>イナイ</t>
    </rPh>
    <phoneticPr fontId="3"/>
  </si>
  <si>
    <t>残存期間１年超～２年以内</t>
    <rPh sb="0" eb="2">
      <t>ザンゾン</t>
    </rPh>
    <rPh sb="2" eb="4">
      <t>キカン</t>
    </rPh>
    <rPh sb="5" eb="6">
      <t>ネン</t>
    </rPh>
    <rPh sb="6" eb="7">
      <t>チョウ</t>
    </rPh>
    <rPh sb="9" eb="10">
      <t>ネン</t>
    </rPh>
    <rPh sb="10" eb="12">
      <t>イナイ</t>
    </rPh>
    <phoneticPr fontId="3"/>
  </si>
  <si>
    <t>残存期間２年超～３年以内</t>
    <rPh sb="0" eb="2">
      <t>ザンゾン</t>
    </rPh>
    <rPh sb="2" eb="4">
      <t>キカン</t>
    </rPh>
    <rPh sb="5" eb="6">
      <t>ネン</t>
    </rPh>
    <rPh sb="6" eb="7">
      <t>チョウ</t>
    </rPh>
    <rPh sb="9" eb="10">
      <t>ネン</t>
    </rPh>
    <rPh sb="10" eb="12">
      <t>イナイ</t>
    </rPh>
    <phoneticPr fontId="3"/>
  </si>
  <si>
    <t>残存期間３年超～４年以内</t>
    <rPh sb="0" eb="2">
      <t>ザンゾン</t>
    </rPh>
    <rPh sb="2" eb="4">
      <t>キカン</t>
    </rPh>
    <rPh sb="5" eb="6">
      <t>ネン</t>
    </rPh>
    <rPh sb="6" eb="7">
      <t>チョウ</t>
    </rPh>
    <rPh sb="9" eb="10">
      <t>ネン</t>
    </rPh>
    <rPh sb="10" eb="12">
      <t>イナイ</t>
    </rPh>
    <phoneticPr fontId="3"/>
  </si>
  <si>
    <t>残存期間４年超～５年以内</t>
    <rPh sb="0" eb="2">
      <t>ザンゾン</t>
    </rPh>
    <rPh sb="2" eb="4">
      <t>キカン</t>
    </rPh>
    <rPh sb="5" eb="6">
      <t>ネン</t>
    </rPh>
    <rPh sb="6" eb="7">
      <t>チョウ</t>
    </rPh>
    <rPh sb="9" eb="10">
      <t>ネン</t>
    </rPh>
    <rPh sb="10" eb="12">
      <t>イナイ</t>
    </rPh>
    <phoneticPr fontId="3"/>
  </si>
  <si>
    <t>期限付劣後債務（契約時の償還期間が５年を超えるもの）</t>
    <rPh sb="0" eb="2">
      <t>キゲン</t>
    </rPh>
    <rPh sb="2" eb="3">
      <t>ツ</t>
    </rPh>
    <rPh sb="3" eb="5">
      <t>レツゴ</t>
    </rPh>
    <rPh sb="5" eb="7">
      <t>サイム</t>
    </rPh>
    <rPh sb="8" eb="10">
      <t>ケイヤク</t>
    </rPh>
    <rPh sb="10" eb="11">
      <t>ジ</t>
    </rPh>
    <rPh sb="12" eb="14">
      <t>ショウカン</t>
    </rPh>
    <rPh sb="14" eb="16">
      <t>キカン</t>
    </rPh>
    <rPh sb="18" eb="19">
      <t>ネン</t>
    </rPh>
    <rPh sb="20" eb="21">
      <t>コ</t>
    </rPh>
    <phoneticPr fontId="3"/>
  </si>
  <si>
    <t>法定準備金</t>
    <rPh sb="0" eb="2">
      <t>ホウテイ</t>
    </rPh>
    <rPh sb="2" eb="5">
      <t>ジュンビキン</t>
    </rPh>
    <phoneticPr fontId="3"/>
  </si>
  <si>
    <t>任意積立金</t>
    <rPh sb="0" eb="2">
      <t>ニンイ</t>
    </rPh>
    <rPh sb="2" eb="4">
      <t>ツミタテ</t>
    </rPh>
    <rPh sb="4" eb="5">
      <t>キン</t>
    </rPh>
    <phoneticPr fontId="3"/>
  </si>
  <si>
    <t>(ｴ)</t>
  </si>
  <si>
    <t>法定実行税率</t>
  </si>
  <si>
    <t>当期未処分剰余金</t>
    <rPh sb="0" eb="2">
      <t>トウキ</t>
    </rPh>
    <rPh sb="2" eb="5">
      <t>ミショブン</t>
    </rPh>
    <rPh sb="5" eb="8">
      <t>ジョウヨキン</t>
    </rPh>
    <phoneticPr fontId="3"/>
  </si>
  <si>
    <t>(ｳ)</t>
  </si>
  <si>
    <t>出資金（未払込出資金を含む。）</t>
    <rPh sb="0" eb="3">
      <t>シュッシキン</t>
    </rPh>
    <rPh sb="4" eb="5">
      <t>ミ</t>
    </rPh>
    <rPh sb="5" eb="7">
      <t>ハライコミ</t>
    </rPh>
    <rPh sb="7" eb="10">
      <t>シュッシキン</t>
    </rPh>
    <rPh sb="11" eb="12">
      <t>フク</t>
    </rPh>
    <phoneticPr fontId="3"/>
  </si>
  <si>
    <t>剰余金</t>
    <rPh sb="0" eb="3">
      <t>ジョウヨキン</t>
    </rPh>
    <phoneticPr fontId="3"/>
  </si>
  <si>
    <t>（円）</t>
    <rPh sb="1" eb="2">
      <t>エン</t>
    </rPh>
    <phoneticPr fontId="3"/>
  </si>
  <si>
    <t>⑬</t>
    <phoneticPr fontId="3"/>
  </si>
  <si>
    <t>繰延税金資産算入基準額</t>
    <rPh sb="0" eb="1">
      <t>ク</t>
    </rPh>
    <rPh sb="1" eb="2">
      <t>ノ</t>
    </rPh>
    <rPh sb="2" eb="4">
      <t>ゼイキン</t>
    </rPh>
    <rPh sb="4" eb="6">
      <t>シサン</t>
    </rPh>
    <rPh sb="6" eb="8">
      <t>サンニュウ</t>
    </rPh>
    <rPh sb="8" eb="10">
      <t>キジュン</t>
    </rPh>
    <rPh sb="10" eb="11">
      <t>ガク</t>
    </rPh>
    <phoneticPr fontId="3"/>
  </si>
  <si>
    <t>中核的支払余力</t>
    <rPh sb="0" eb="3">
      <t>チュウカクテキ</t>
    </rPh>
    <rPh sb="3" eb="5">
      <t>シハラ</t>
    </rPh>
    <rPh sb="5" eb="7">
      <t>ヨリョク</t>
    </rPh>
    <phoneticPr fontId="3"/>
  </si>
  <si>
    <t>⑭</t>
    <phoneticPr fontId="3"/>
  </si>
  <si>
    <t>共済掛金積立金等余剰部分</t>
    <rPh sb="0" eb="2">
      <t>キョウサイ</t>
    </rPh>
    <rPh sb="2" eb="4">
      <t>カケキン</t>
    </rPh>
    <rPh sb="4" eb="7">
      <t>ツミタテキン</t>
    </rPh>
    <rPh sb="7" eb="8">
      <t>トウ</t>
    </rPh>
    <rPh sb="8" eb="10">
      <t>ヨジョウ</t>
    </rPh>
    <rPh sb="10" eb="12">
      <t>ブブン</t>
    </rPh>
    <phoneticPr fontId="3"/>
  </si>
  <si>
    <t>特定負債性資本調達手段</t>
    <rPh sb="0" eb="2">
      <t>トクテイ</t>
    </rPh>
    <rPh sb="2" eb="5">
      <t>フサイセイ</t>
    </rPh>
    <rPh sb="5" eb="7">
      <t>シホン</t>
    </rPh>
    <rPh sb="7" eb="9">
      <t>チョウタツ</t>
    </rPh>
    <rPh sb="9" eb="11">
      <t>シュダン</t>
    </rPh>
    <phoneticPr fontId="3"/>
  </si>
  <si>
    <t>⑧</t>
    <phoneticPr fontId="3"/>
  </si>
  <si>
    <t>負債性資本調達手段等（不算入額等控除後）</t>
    <rPh sb="0" eb="3">
      <t>フサイセイ</t>
    </rPh>
    <rPh sb="3" eb="5">
      <t>シホン</t>
    </rPh>
    <rPh sb="5" eb="7">
      <t>チョウタツ</t>
    </rPh>
    <rPh sb="7" eb="9">
      <t>シュダン</t>
    </rPh>
    <rPh sb="9" eb="10">
      <t>トウ</t>
    </rPh>
    <rPh sb="11" eb="14">
      <t>フサンニュウ</t>
    </rPh>
    <rPh sb="14" eb="16">
      <t>ガクトウ</t>
    </rPh>
    <rPh sb="16" eb="18">
      <t>コウジョ</t>
    </rPh>
    <rPh sb="18" eb="19">
      <t>ゴ</t>
    </rPh>
    <phoneticPr fontId="3"/>
  </si>
  <si>
    <t>負債性資本調達手段等（控除前）</t>
    <rPh sb="0" eb="3">
      <t>フサイセイ</t>
    </rPh>
    <rPh sb="3" eb="5">
      <t>シホン</t>
    </rPh>
    <rPh sb="5" eb="7">
      <t>チョウタツ</t>
    </rPh>
    <rPh sb="7" eb="9">
      <t>シュダン</t>
    </rPh>
    <rPh sb="9" eb="10">
      <t>トウ</t>
    </rPh>
    <rPh sb="11" eb="13">
      <t>コウジョ</t>
    </rPh>
    <rPh sb="13" eb="14">
      <t>マエ</t>
    </rPh>
    <phoneticPr fontId="3"/>
  </si>
  <si>
    <t>中核的支払余力×５０％</t>
    <rPh sb="0" eb="3">
      <t>チュウカクテキ</t>
    </rPh>
    <rPh sb="3" eb="5">
      <t>シハラ</t>
    </rPh>
    <rPh sb="5" eb="7">
      <t>ヨリョク</t>
    </rPh>
    <phoneticPr fontId="3"/>
  </si>
  <si>
    <t>普通死亡リスク相当額</t>
    <rPh sb="0" eb="2">
      <t>フツウ</t>
    </rPh>
    <rPh sb="2" eb="4">
      <t>シボウ</t>
    </rPh>
    <rPh sb="7" eb="10">
      <t>ソウトウガク</t>
    </rPh>
    <phoneticPr fontId="3"/>
  </si>
  <si>
    <t>災害死亡リスク相当額</t>
    <rPh sb="0" eb="2">
      <t>サイガイ</t>
    </rPh>
    <rPh sb="2" eb="4">
      <t>シボウ</t>
    </rPh>
    <rPh sb="7" eb="10">
      <t>ソウトウガク</t>
    </rPh>
    <phoneticPr fontId="3"/>
  </si>
  <si>
    <t>災害入院リスク相当額</t>
    <rPh sb="0" eb="2">
      <t>サイガイ</t>
    </rPh>
    <rPh sb="2" eb="4">
      <t>ニュウイン</t>
    </rPh>
    <rPh sb="7" eb="10">
      <t>ソウトウガク</t>
    </rPh>
    <phoneticPr fontId="3"/>
  </si>
  <si>
    <t>危険共済金額</t>
    <rPh sb="0" eb="2">
      <t>キケン</t>
    </rPh>
    <rPh sb="2" eb="5">
      <t>キョウサイキン</t>
    </rPh>
    <rPh sb="5" eb="6">
      <t>ガク</t>
    </rPh>
    <phoneticPr fontId="3"/>
  </si>
  <si>
    <t>Ⅱ．リスク相当額の計算（その２）</t>
    <rPh sb="5" eb="7">
      <t>ソウトウ</t>
    </rPh>
    <rPh sb="7" eb="8">
      <t>ガク</t>
    </rPh>
    <rPh sb="9" eb="11">
      <t>ケイサン</t>
    </rPh>
    <phoneticPr fontId="3"/>
  </si>
  <si>
    <t>Ⅱ．リスク相当額の計算（その１）</t>
    <rPh sb="5" eb="7">
      <t>ソウトウ</t>
    </rPh>
    <rPh sb="7" eb="8">
      <t>ガク</t>
    </rPh>
    <rPh sb="9" eb="11">
      <t>ケイサン</t>
    </rPh>
    <phoneticPr fontId="3"/>
  </si>
  <si>
    <t>１．一般共済リスク相当額</t>
    <rPh sb="2" eb="4">
      <t>イッパン</t>
    </rPh>
    <rPh sb="4" eb="6">
      <t>キョウサイ</t>
    </rPh>
    <rPh sb="9" eb="12">
      <t>ソウトウガク</t>
    </rPh>
    <phoneticPr fontId="3"/>
  </si>
  <si>
    <t>Ｂ</t>
    <phoneticPr fontId="3"/>
  </si>
  <si>
    <t>生存保障リスク相当額</t>
    <rPh sb="0" eb="2">
      <t>セイゾン</t>
    </rPh>
    <rPh sb="2" eb="4">
      <t>ホショウ</t>
    </rPh>
    <rPh sb="7" eb="10">
      <t>ソウトウガク</t>
    </rPh>
    <phoneticPr fontId="3"/>
  </si>
  <si>
    <t>年金共済期末責任準備金額</t>
    <rPh sb="0" eb="2">
      <t>ネンキン</t>
    </rPh>
    <rPh sb="2" eb="4">
      <t>キョウサイ</t>
    </rPh>
    <rPh sb="4" eb="6">
      <t>キマツ</t>
    </rPh>
    <rPh sb="6" eb="8">
      <t>セキニン</t>
    </rPh>
    <rPh sb="8" eb="11">
      <t>ジュンビキン</t>
    </rPh>
    <rPh sb="11" eb="12">
      <t>ガク</t>
    </rPh>
    <phoneticPr fontId="3"/>
  </si>
  <si>
    <t>災害入院共済金日額</t>
    <rPh sb="0" eb="2">
      <t>サイガイ</t>
    </rPh>
    <rPh sb="2" eb="4">
      <t>ニュウイン</t>
    </rPh>
    <rPh sb="4" eb="7">
      <t>キョウサイキン</t>
    </rPh>
    <rPh sb="7" eb="9">
      <t>ニチガク</t>
    </rPh>
    <phoneticPr fontId="3"/>
  </si>
  <si>
    <t>予定平均給付日数</t>
    <rPh sb="0" eb="2">
      <t>ヨテイ</t>
    </rPh>
    <rPh sb="2" eb="4">
      <t>ヘイキン</t>
    </rPh>
    <rPh sb="4" eb="6">
      <t>キュウフ</t>
    </rPh>
    <rPh sb="6" eb="8">
      <t>ニッスウ</t>
    </rPh>
    <phoneticPr fontId="3"/>
  </si>
  <si>
    <t>a</t>
    <phoneticPr fontId="3"/>
  </si>
  <si>
    <t>疾病入院共済金日額</t>
    <rPh sb="0" eb="2">
      <t>シッペイ</t>
    </rPh>
    <rPh sb="2" eb="4">
      <t>ニュウイン</t>
    </rPh>
    <rPh sb="4" eb="7">
      <t>キョウサイキン</t>
    </rPh>
    <rPh sb="7" eb="9">
      <t>ニチガク</t>
    </rPh>
    <phoneticPr fontId="3"/>
  </si>
  <si>
    <t>普通死亡</t>
    <rPh sb="0" eb="2">
      <t>フツウ</t>
    </rPh>
    <rPh sb="2" eb="4">
      <t>シボウ</t>
    </rPh>
    <phoneticPr fontId="3"/>
  </si>
  <si>
    <t>災害死亡</t>
    <rPh sb="0" eb="2">
      <t>サイガイ</t>
    </rPh>
    <rPh sb="2" eb="4">
      <t>シボウ</t>
    </rPh>
    <phoneticPr fontId="3"/>
  </si>
  <si>
    <t>生存保障</t>
    <rPh sb="0" eb="2">
      <t>セイゾン</t>
    </rPh>
    <rPh sb="2" eb="4">
      <t>ホショウ</t>
    </rPh>
    <phoneticPr fontId="3"/>
  </si>
  <si>
    <t>災害入院</t>
    <rPh sb="0" eb="2">
      <t>サイガイ</t>
    </rPh>
    <rPh sb="2" eb="4">
      <t>ニュウイン</t>
    </rPh>
    <phoneticPr fontId="3"/>
  </si>
  <si>
    <t>疾病入院</t>
    <rPh sb="0" eb="2">
      <t>シッペイ</t>
    </rPh>
    <rPh sb="2" eb="4">
      <t>ニュウイン</t>
    </rPh>
    <phoneticPr fontId="3"/>
  </si>
  <si>
    <t>火災</t>
    <rPh sb="0" eb="2">
      <t>カサイ</t>
    </rPh>
    <phoneticPr fontId="3"/>
  </si>
  <si>
    <t>自動車</t>
    <rPh sb="0" eb="3">
      <t>ジドウシャ</t>
    </rPh>
    <phoneticPr fontId="3"/>
  </si>
  <si>
    <t>傷害</t>
    <rPh sb="0" eb="2">
      <t>ショウガイ</t>
    </rPh>
    <phoneticPr fontId="3"/>
  </si>
  <si>
    <t>その他（生命）</t>
    <rPh sb="2" eb="3">
      <t>タ</t>
    </rPh>
    <rPh sb="4" eb="6">
      <t>セイメイ</t>
    </rPh>
    <phoneticPr fontId="3"/>
  </si>
  <si>
    <t>その他（損害）</t>
    <rPh sb="2" eb="3">
      <t>タ</t>
    </rPh>
    <rPh sb="4" eb="6">
      <t>ソンガイ</t>
    </rPh>
    <phoneticPr fontId="3"/>
  </si>
  <si>
    <t>地震災害</t>
    <rPh sb="0" eb="2">
      <t>ジシン</t>
    </rPh>
    <rPh sb="2" eb="4">
      <t>サイガイ</t>
    </rPh>
    <phoneticPr fontId="3"/>
  </si>
  <si>
    <t>風水害</t>
    <rPh sb="0" eb="3">
      <t>フウスイガイ</t>
    </rPh>
    <phoneticPr fontId="3"/>
  </si>
  <si>
    <t>共済事業名</t>
    <rPh sb="0" eb="2">
      <t>キョウサイ</t>
    </rPh>
    <rPh sb="2" eb="4">
      <t>ジギョウ</t>
    </rPh>
    <rPh sb="4" eb="5">
      <t>メイ</t>
    </rPh>
    <phoneticPr fontId="3"/>
  </si>
  <si>
    <t>保障内容</t>
    <rPh sb="0" eb="2">
      <t>ホショウ</t>
    </rPh>
    <rPh sb="2" eb="4">
      <t>ナイヨウ</t>
    </rPh>
    <phoneticPr fontId="3"/>
  </si>
  <si>
    <t>巨大災害時の保障</t>
    <rPh sb="0" eb="2">
      <t>キョダイ</t>
    </rPh>
    <rPh sb="2" eb="4">
      <t>サイガイ</t>
    </rPh>
    <rPh sb="4" eb="5">
      <t>ジ</t>
    </rPh>
    <rPh sb="6" eb="8">
      <t>ホショウ</t>
    </rPh>
    <phoneticPr fontId="3"/>
  </si>
  <si>
    <t>２．巨大災害リスク相当額</t>
    <rPh sb="2" eb="4">
      <t>キョダイ</t>
    </rPh>
    <rPh sb="4" eb="6">
      <t>サイガイ</t>
    </rPh>
    <rPh sb="9" eb="12">
      <t>ソウトウガク</t>
    </rPh>
    <phoneticPr fontId="3"/>
  </si>
  <si>
    <t>伊勢湾台風に相当する規模の台風が発生したときの推定支払共済金額</t>
    <rPh sb="0" eb="3">
      <t>イセワン</t>
    </rPh>
    <rPh sb="3" eb="5">
      <t>タイフウ</t>
    </rPh>
    <rPh sb="6" eb="8">
      <t>ソウトウ</t>
    </rPh>
    <rPh sb="10" eb="12">
      <t>キボ</t>
    </rPh>
    <rPh sb="13" eb="15">
      <t>タイフウ</t>
    </rPh>
    <rPh sb="16" eb="18">
      <t>ハッセイ</t>
    </rPh>
    <rPh sb="23" eb="25">
      <t>スイテイ</t>
    </rPh>
    <rPh sb="25" eb="27">
      <t>シハライ</t>
    </rPh>
    <rPh sb="27" eb="29">
      <t>キョウサイ</t>
    </rPh>
    <rPh sb="29" eb="31">
      <t>キンガク</t>
    </rPh>
    <phoneticPr fontId="3"/>
  </si>
  <si>
    <t>地震災害リスク相当額</t>
    <rPh sb="0" eb="2">
      <t>ジシン</t>
    </rPh>
    <rPh sb="2" eb="4">
      <t>サイガイ</t>
    </rPh>
    <rPh sb="7" eb="9">
      <t>ソウトウ</t>
    </rPh>
    <rPh sb="9" eb="10">
      <t>ガク</t>
    </rPh>
    <phoneticPr fontId="3"/>
  </si>
  <si>
    <t>【予定利率リスク関係】</t>
    <rPh sb="1" eb="3">
      <t>ヨテイ</t>
    </rPh>
    <rPh sb="3" eb="5">
      <t>リリツ</t>
    </rPh>
    <rPh sb="8" eb="10">
      <t>カンケイ</t>
    </rPh>
    <phoneticPr fontId="3"/>
  </si>
  <si>
    <t>～</t>
    <phoneticPr fontId="3"/>
  </si>
  <si>
    <t>以下</t>
    <rPh sb="0" eb="2">
      <t>イカ</t>
    </rPh>
    <phoneticPr fontId="3"/>
  </si>
  <si>
    <t>区分以下部分</t>
    <rPh sb="0" eb="2">
      <t>クブン</t>
    </rPh>
    <rPh sb="2" eb="4">
      <t>イカ</t>
    </rPh>
    <rPh sb="4" eb="6">
      <t>ブブン</t>
    </rPh>
    <phoneticPr fontId="3"/>
  </si>
  <si>
    <t>予定利率区分</t>
    <rPh sb="0" eb="2">
      <t>ヨテイ</t>
    </rPh>
    <rPh sb="2" eb="4">
      <t>リリツ</t>
    </rPh>
    <rPh sb="4" eb="6">
      <t>クブン</t>
    </rPh>
    <phoneticPr fontId="3"/>
  </si>
  <si>
    <t>超</t>
    <rPh sb="0" eb="1">
      <t>チョウ</t>
    </rPh>
    <phoneticPr fontId="3"/>
  </si>
  <si>
    <t>予定利率の設定</t>
    <rPh sb="0" eb="2">
      <t>ヨテイ</t>
    </rPh>
    <rPh sb="2" eb="4">
      <t>リリツ</t>
    </rPh>
    <rPh sb="5" eb="7">
      <t>セッテイ</t>
    </rPh>
    <phoneticPr fontId="3"/>
  </si>
  <si>
    <t>Ⅱ．リスク相当額の計算（その３）</t>
    <rPh sb="5" eb="7">
      <t>ソウトウ</t>
    </rPh>
    <rPh sb="7" eb="8">
      <t>ガク</t>
    </rPh>
    <rPh sb="9" eb="11">
      <t>ケイサン</t>
    </rPh>
    <phoneticPr fontId="3"/>
  </si>
  <si>
    <t>共済種類</t>
    <rPh sb="0" eb="2">
      <t>キョウサイ</t>
    </rPh>
    <rPh sb="2" eb="4">
      <t>シュルイ</t>
    </rPh>
    <phoneticPr fontId="3"/>
  </si>
  <si>
    <t>共済掛金積立金
残高</t>
    <rPh sb="0" eb="2">
      <t>キョウサイ</t>
    </rPh>
    <rPh sb="2" eb="4">
      <t>カケキン</t>
    </rPh>
    <rPh sb="4" eb="6">
      <t>ツミタテ</t>
    </rPh>
    <rPh sb="6" eb="7">
      <t>キン</t>
    </rPh>
    <rPh sb="8" eb="10">
      <t>ザンダカ</t>
    </rPh>
    <phoneticPr fontId="3"/>
  </si>
  <si>
    <t>リスク対象資産の額
（貸借対照表計上額）</t>
    <rPh sb="3" eb="5">
      <t>タイショウ</t>
    </rPh>
    <rPh sb="5" eb="7">
      <t>シサン</t>
    </rPh>
    <rPh sb="8" eb="9">
      <t>ガク</t>
    </rPh>
    <rPh sb="11" eb="13">
      <t>タイシャク</t>
    </rPh>
    <rPh sb="13" eb="16">
      <t>タイショウヒョウ</t>
    </rPh>
    <rPh sb="16" eb="18">
      <t>ケイジョウ</t>
    </rPh>
    <rPh sb="18" eb="19">
      <t>ガク</t>
    </rPh>
    <phoneticPr fontId="3"/>
  </si>
  <si>
    <t>組合名：</t>
    <rPh sb="0" eb="2">
      <t>クミアイ</t>
    </rPh>
    <rPh sb="2" eb="3">
      <t>メイ</t>
    </rPh>
    <phoneticPr fontId="3"/>
  </si>
  <si>
    <t>リスク相当額（分散投資効果前）の合計</t>
    <phoneticPr fontId="3"/>
  </si>
  <si>
    <t>(ｱ)</t>
    <phoneticPr fontId="3"/>
  </si>
  <si>
    <t>（ⅰ）価格変動等リスク相当額</t>
  </si>
  <si>
    <t>(ｲ)</t>
    <phoneticPr fontId="3"/>
  </si>
  <si>
    <t>(ｳ)</t>
    <phoneticPr fontId="3"/>
  </si>
  <si>
    <t>(ｴ)</t>
    <phoneticPr fontId="3"/>
  </si>
  <si>
    <t>(ｵ)</t>
    <phoneticPr fontId="3"/>
  </si>
  <si>
    <t>(ｶ)</t>
    <phoneticPr fontId="3"/>
  </si>
  <si>
    <r>
      <t>(ｲ)</t>
    </r>
    <r>
      <rPr>
        <vertAlign val="superscript"/>
        <sz val="11"/>
        <rFont val="ＭＳ ゴシック"/>
        <family val="3"/>
        <charset val="128"/>
      </rPr>
      <t>1/2</t>
    </r>
    <phoneticPr fontId="3"/>
  </si>
  <si>
    <r>
      <t>ΣＸ</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i</t>
    </r>
    <phoneticPr fontId="3"/>
  </si>
  <si>
    <t>１－｛(ｳ)／(ｴ)｝</t>
    <phoneticPr fontId="3"/>
  </si>
  <si>
    <t>(ｱ)×(ｵ)</t>
    <phoneticPr fontId="3"/>
  </si>
  <si>
    <t>責任準備金対応債券</t>
    <rPh sb="0" eb="2">
      <t>セキニン</t>
    </rPh>
    <rPh sb="2" eb="5">
      <t>ジュンビキン</t>
    </rPh>
    <rPh sb="5" eb="7">
      <t>タイオウ</t>
    </rPh>
    <rPh sb="7" eb="9">
      <t>サイケン</t>
    </rPh>
    <phoneticPr fontId="3"/>
  </si>
  <si>
    <t>責任準備金対応債券以外</t>
    <rPh sb="9" eb="11">
      <t>イガイ</t>
    </rPh>
    <phoneticPr fontId="3"/>
  </si>
  <si>
    <t>(ｱ)－(ｶ)</t>
    <phoneticPr fontId="3"/>
  </si>
  <si>
    <t>値</t>
    <rPh sb="0" eb="1">
      <t>アタイ</t>
    </rPh>
    <phoneticPr fontId="3"/>
  </si>
  <si>
    <t>算式</t>
    <rPh sb="0" eb="2">
      <t>サンシキ</t>
    </rPh>
    <phoneticPr fontId="3"/>
  </si>
  <si>
    <t>風水害リスク相当額</t>
    <rPh sb="0" eb="3">
      <t>フウスイガイ</t>
    </rPh>
    <rPh sb="6" eb="8">
      <t>ソウトウ</t>
    </rPh>
    <rPh sb="8" eb="9">
      <t>ガク</t>
    </rPh>
    <phoneticPr fontId="3"/>
  </si>
  <si>
    <t>（ⅱ）信用リスク相当額 (ｱ)＋(ｲ)＋(ｳ)</t>
    <rPh sb="3" eb="5">
      <t>シンヨウ</t>
    </rPh>
    <rPh sb="8" eb="11">
      <t>ソウトウガク</t>
    </rPh>
    <phoneticPr fontId="3"/>
  </si>
  <si>
    <t>証券化商品　(ｲ)</t>
    <rPh sb="0" eb="3">
      <t>ショウケンカ</t>
    </rPh>
    <rPh sb="3" eb="5">
      <t>ショウヒン</t>
    </rPh>
    <phoneticPr fontId="3"/>
  </si>
  <si>
    <t>再証券化商品　(ｳ)</t>
    <rPh sb="0" eb="1">
      <t>サイ</t>
    </rPh>
    <rPh sb="1" eb="4">
      <t>ショウケンカ</t>
    </rPh>
    <rPh sb="4" eb="6">
      <t>ショウヒン</t>
    </rPh>
    <phoneticPr fontId="3"/>
  </si>
  <si>
    <t>（ⅲ）子会社等リスク相当額</t>
    <rPh sb="3" eb="7">
      <t>コガイシャトウ</t>
    </rPh>
    <rPh sb="10" eb="12">
      <t>ソウトウ</t>
    </rPh>
    <rPh sb="12" eb="13">
      <t>ガク</t>
    </rPh>
    <phoneticPr fontId="3"/>
  </si>
  <si>
    <t>分散投資効果の数式の分子</t>
    <rPh sb="0" eb="2">
      <t>ブンサン</t>
    </rPh>
    <rPh sb="2" eb="4">
      <t>トウシ</t>
    </rPh>
    <rPh sb="4" eb="6">
      <t>コウカ</t>
    </rPh>
    <rPh sb="7" eb="9">
      <t>スウシキ</t>
    </rPh>
    <rPh sb="10" eb="12">
      <t>ブンシ</t>
    </rPh>
    <phoneticPr fontId="3"/>
  </si>
  <si>
    <t>分散投資効果の数式の分母</t>
    <rPh sb="0" eb="2">
      <t>ブンサン</t>
    </rPh>
    <rPh sb="2" eb="4">
      <t>トウシ</t>
    </rPh>
    <rPh sb="4" eb="6">
      <t>コウカ</t>
    </rPh>
    <rPh sb="7" eb="9">
      <t>スウシキ</t>
    </rPh>
    <rPh sb="10" eb="12">
      <t>ブンボ</t>
    </rPh>
    <phoneticPr fontId="3"/>
  </si>
  <si>
    <t>（ⅳ）デリバティブ取引リスク相当額</t>
    <rPh sb="9" eb="11">
      <t>トリヒキ</t>
    </rPh>
    <rPh sb="14" eb="16">
      <t>ソウトウ</t>
    </rPh>
    <rPh sb="16" eb="17">
      <t>ガク</t>
    </rPh>
    <phoneticPr fontId="3"/>
  </si>
  <si>
    <t>【資産運用リスク関係】</t>
    <rPh sb="1" eb="3">
      <t>シサン</t>
    </rPh>
    <rPh sb="3" eb="5">
      <t>ウンヨウ</t>
    </rPh>
    <rPh sb="8" eb="10">
      <t>カンケイ</t>
    </rPh>
    <phoneticPr fontId="3"/>
  </si>
  <si>
    <t>先物取引及びオプション取引に係るリスク相当額</t>
    <rPh sb="0" eb="2">
      <t>サキモノ</t>
    </rPh>
    <rPh sb="2" eb="4">
      <t>トリヒキ</t>
    </rPh>
    <rPh sb="4" eb="5">
      <t>オヨ</t>
    </rPh>
    <rPh sb="11" eb="13">
      <t>トリヒキ</t>
    </rPh>
    <rPh sb="14" eb="15">
      <t>カカ</t>
    </rPh>
    <rPh sb="19" eb="21">
      <t>ソウトウ</t>
    </rPh>
    <rPh sb="21" eb="22">
      <t>ガク</t>
    </rPh>
    <phoneticPr fontId="3"/>
  </si>
  <si>
    <t>邦貨建債券（満期保有目的債券を除く）</t>
    <rPh sb="0" eb="2">
      <t>ホウカ</t>
    </rPh>
    <rPh sb="2" eb="3">
      <t>ダ</t>
    </rPh>
    <rPh sb="3" eb="5">
      <t>サイケン</t>
    </rPh>
    <rPh sb="6" eb="8">
      <t>マンキ</t>
    </rPh>
    <rPh sb="8" eb="10">
      <t>ホユウ</t>
    </rPh>
    <rPh sb="10" eb="12">
      <t>モクテキ</t>
    </rPh>
    <rPh sb="12" eb="14">
      <t>サイケン</t>
    </rPh>
    <rPh sb="15" eb="16">
      <t>ノゾ</t>
    </rPh>
    <phoneticPr fontId="3"/>
  </si>
  <si>
    <t>（先物取引、オプション取引に係るリスク相当額）</t>
    <rPh sb="1" eb="3">
      <t>サキモノ</t>
    </rPh>
    <rPh sb="3" eb="5">
      <t>トリヒキ</t>
    </rPh>
    <rPh sb="11" eb="13">
      <t>トリヒキ</t>
    </rPh>
    <rPh sb="14" eb="15">
      <t>カカ</t>
    </rPh>
    <rPh sb="19" eb="21">
      <t>ソウトウ</t>
    </rPh>
    <rPh sb="21" eb="22">
      <t>ガク</t>
    </rPh>
    <phoneticPr fontId="3"/>
  </si>
  <si>
    <r>
      <t>Σ</t>
    </r>
    <r>
      <rPr>
        <vertAlign val="subscript"/>
        <sz val="11"/>
        <rFont val="ＭＳ ゴシック"/>
        <family val="3"/>
        <charset val="128"/>
      </rPr>
      <t>i</t>
    </r>
    <r>
      <rPr>
        <sz val="11"/>
        <rFont val="ＭＳ ゴシック"/>
        <family val="3"/>
        <charset val="128"/>
      </rPr>
      <t>Σ</t>
    </r>
    <r>
      <rPr>
        <vertAlign val="subscript"/>
        <sz val="11"/>
        <rFont val="ＭＳ ゴシック"/>
        <family val="3"/>
        <charset val="128"/>
      </rPr>
      <t>j</t>
    </r>
    <r>
      <rPr>
        <sz val="11"/>
        <rFont val="ＭＳ ゴシック"/>
        <family val="3"/>
        <charset val="128"/>
      </rPr>
      <t>Ｘ</t>
    </r>
    <r>
      <rPr>
        <vertAlign val="subscript"/>
        <sz val="11"/>
        <rFont val="ＭＳ ゴシック"/>
        <family val="3"/>
        <charset val="128"/>
      </rPr>
      <t>i</t>
    </r>
    <r>
      <rPr>
        <sz val="11"/>
        <rFont val="ＭＳ ゴシック"/>
        <family val="3"/>
        <charset val="128"/>
      </rPr>
      <t>Ｘ</t>
    </r>
    <r>
      <rPr>
        <vertAlign val="subscript"/>
        <sz val="11"/>
        <rFont val="ＭＳ ゴシック"/>
        <family val="3"/>
        <charset val="128"/>
      </rPr>
      <t>j</t>
    </r>
    <r>
      <rPr>
        <sz val="11"/>
        <rFont val="ＭＳ ゴシック"/>
        <family val="3"/>
        <charset val="128"/>
      </rPr>
      <t>δ</t>
    </r>
    <r>
      <rPr>
        <vertAlign val="subscript"/>
        <sz val="11"/>
        <rFont val="ＭＳ ゴシック"/>
        <family val="3"/>
        <charset val="128"/>
      </rPr>
      <t>i</t>
    </r>
    <r>
      <rPr>
        <sz val="11"/>
        <rFont val="ＭＳ ゴシック"/>
        <family val="3"/>
        <charset val="128"/>
      </rPr>
      <t>δ</t>
    </r>
    <r>
      <rPr>
        <vertAlign val="subscript"/>
        <sz val="11"/>
        <rFont val="ＭＳ ゴシック"/>
        <family val="3"/>
        <charset val="128"/>
      </rPr>
      <t>j</t>
    </r>
    <r>
      <rPr>
        <sz val="11"/>
        <rFont val="ＭＳ ゴシック"/>
        <family val="3"/>
        <charset val="128"/>
      </rPr>
      <t>ρ</t>
    </r>
    <r>
      <rPr>
        <vertAlign val="subscript"/>
        <sz val="11"/>
        <rFont val="ＭＳ ゴシック"/>
        <family val="3"/>
        <charset val="128"/>
      </rPr>
      <t>ij</t>
    </r>
    <phoneticPr fontId="3"/>
  </si>
  <si>
    <t>年</t>
    <rPh sb="0" eb="1">
      <t>ネン</t>
    </rPh>
    <phoneticPr fontId="3"/>
  </si>
  <si>
    <t>月</t>
    <rPh sb="0" eb="1">
      <t>ガツ</t>
    </rPh>
    <phoneticPr fontId="3"/>
  </si>
  <si>
    <t>日</t>
    <rPh sb="0" eb="1">
      <t>ニチ</t>
    </rPh>
    <phoneticPr fontId="3"/>
  </si>
  <si>
    <t>算定対象とする
事業年度：</t>
    <rPh sb="0" eb="2">
      <t>サンテイ</t>
    </rPh>
    <rPh sb="2" eb="4">
      <t>タイショウ</t>
    </rPh>
    <rPh sb="8" eb="10">
      <t>ジギョウ</t>
    </rPh>
    <rPh sb="10" eb="12">
      <t>ネンド</t>
    </rPh>
    <phoneticPr fontId="3"/>
  </si>
  <si>
    <t>（ⅴ）信用スプレッドリスク相当額</t>
    <rPh sb="3" eb="5">
      <t>シンヨウ</t>
    </rPh>
    <rPh sb="13" eb="15">
      <t>ソウトウ</t>
    </rPh>
    <rPh sb="15" eb="16">
      <t>ガク</t>
    </rPh>
    <phoneticPr fontId="3"/>
  </si>
  <si>
    <t>・「予定利率の設定」欄については、予定利率を設定している共済事業について○をつけてください。</t>
    <rPh sb="2" eb="4">
      <t>ヨテイ</t>
    </rPh>
    <rPh sb="4" eb="6">
      <t>リリツ</t>
    </rPh>
    <rPh sb="7" eb="9">
      <t>セッテイ</t>
    </rPh>
    <rPh sb="10" eb="11">
      <t>ラン</t>
    </rPh>
    <rPh sb="17" eb="19">
      <t>ヨテイ</t>
    </rPh>
    <rPh sb="19" eb="21">
      <t>リリツ</t>
    </rPh>
    <rPh sb="22" eb="24">
      <t>セッテイ</t>
    </rPh>
    <rPh sb="28" eb="30">
      <t>キョウサイ</t>
    </rPh>
    <rPh sb="30" eb="32">
      <t>ジギョウ</t>
    </rPh>
    <phoneticPr fontId="3"/>
  </si>
  <si>
    <t>・「巨大災害時の保障」欄には、地震災害又は風水害が発生したときに保障される共済事業（損害系共済のみ）に○をつけてください。</t>
    <rPh sb="2" eb="4">
      <t>キョダイ</t>
    </rPh>
    <rPh sb="4" eb="6">
      <t>サイガイ</t>
    </rPh>
    <rPh sb="6" eb="7">
      <t>ジ</t>
    </rPh>
    <rPh sb="8" eb="10">
      <t>ホショウ</t>
    </rPh>
    <rPh sb="11" eb="12">
      <t>ラン</t>
    </rPh>
    <rPh sb="15" eb="17">
      <t>ジシン</t>
    </rPh>
    <rPh sb="17" eb="19">
      <t>サイガイ</t>
    </rPh>
    <rPh sb="19" eb="20">
      <t>マタ</t>
    </rPh>
    <rPh sb="21" eb="24">
      <t>フウスイガイ</t>
    </rPh>
    <rPh sb="25" eb="27">
      <t>ハッセイ</t>
    </rPh>
    <rPh sb="32" eb="34">
      <t>ホショウ</t>
    </rPh>
    <rPh sb="37" eb="39">
      <t>キョウサイ</t>
    </rPh>
    <rPh sb="39" eb="41">
      <t>ジギョウ</t>
    </rPh>
    <rPh sb="42" eb="45">
      <t>ソンガイケイ</t>
    </rPh>
    <rPh sb="45" eb="47">
      <t>キョウサイ</t>
    </rPh>
    <phoneticPr fontId="3"/>
  </si>
  <si>
    <t>No</t>
    <phoneticPr fontId="3"/>
  </si>
  <si>
    <t>一般貸倒引当金</t>
    <rPh sb="0" eb="2">
      <t>イッパン</t>
    </rPh>
    <rPh sb="2" eb="4">
      <t>カシダオレ</t>
    </rPh>
    <rPh sb="4" eb="7">
      <t>ヒキアテキン</t>
    </rPh>
    <phoneticPr fontId="3"/>
  </si>
  <si>
    <t>その他有価証券</t>
    <rPh sb="2" eb="3">
      <t>タ</t>
    </rPh>
    <rPh sb="3" eb="5">
      <t>ユウカ</t>
    </rPh>
    <rPh sb="5" eb="7">
      <t>ショウケン</t>
    </rPh>
    <phoneticPr fontId="3"/>
  </si>
  <si>
    <t>契約者割戻準備金</t>
    <rPh sb="0" eb="3">
      <t>ケイヤクシャ</t>
    </rPh>
    <rPh sb="3" eb="4">
      <t>ワ</t>
    </rPh>
    <rPh sb="4" eb="5">
      <t>モド</t>
    </rPh>
    <rPh sb="5" eb="8">
      <t>ジュンビキン</t>
    </rPh>
    <phoneticPr fontId="3"/>
  </si>
  <si>
    <t>＜純資産関係＞</t>
    <rPh sb="1" eb="4">
      <t>ジュンシサン</t>
    </rPh>
    <rPh sb="4" eb="6">
      <t>カンケイ</t>
    </rPh>
    <phoneticPr fontId="3"/>
  </si>
  <si>
    <t>＜資産関係＞</t>
    <rPh sb="1" eb="3">
      <t>シサン</t>
    </rPh>
    <rPh sb="3" eb="5">
      <t>カンケイ</t>
    </rPh>
    <phoneticPr fontId="3"/>
  </si>
  <si>
    <t>＜負債関係＞</t>
    <rPh sb="1" eb="3">
      <t>フサイ</t>
    </rPh>
    <rPh sb="3" eb="5">
      <t>カンケイ</t>
    </rPh>
    <phoneticPr fontId="3"/>
  </si>
  <si>
    <t>＜その他＞</t>
    <rPh sb="3" eb="4">
      <t>タ</t>
    </rPh>
    <phoneticPr fontId="3"/>
  </si>
  <si>
    <t>繰延税金資産</t>
    <rPh sb="0" eb="1">
      <t>ク</t>
    </rPh>
    <rPh sb="1" eb="2">
      <t>ノ</t>
    </rPh>
    <rPh sb="2" eb="4">
      <t>ゼイキン</t>
    </rPh>
    <rPh sb="4" eb="6">
      <t>シサン</t>
    </rPh>
    <phoneticPr fontId="3"/>
  </si>
  <si>
    <t>繰延税金負債</t>
    <rPh sb="0" eb="1">
      <t>ク</t>
    </rPh>
    <rPh sb="1" eb="2">
      <t>ノ</t>
    </rPh>
    <rPh sb="2" eb="4">
      <t>ゼイキン</t>
    </rPh>
    <rPh sb="4" eb="6">
      <t>フサイ</t>
    </rPh>
    <phoneticPr fontId="3"/>
  </si>
  <si>
    <t>共済計</t>
    <phoneticPr fontId="3"/>
  </si>
  <si>
    <t>金額</t>
    <rPh sb="0" eb="2">
      <t>キンガク</t>
    </rPh>
    <phoneticPr fontId="3"/>
  </si>
  <si>
    <t>備考</t>
    <rPh sb="0" eb="2">
      <t>ビコウ</t>
    </rPh>
    <phoneticPr fontId="3"/>
  </si>
  <si>
    <t>純資産合計</t>
    <rPh sb="0" eb="3">
      <t>ジュンシサン</t>
    </rPh>
    <rPh sb="3" eb="5">
      <t>ゴウケイ</t>
    </rPh>
    <phoneticPr fontId="3"/>
  </si>
  <si>
    <t>正味収入共済掛金</t>
    <rPh sb="0" eb="2">
      <t>ショウミ</t>
    </rPh>
    <rPh sb="2" eb="4">
      <t>シュウニュウ</t>
    </rPh>
    <rPh sb="4" eb="6">
      <t>キョウサイ</t>
    </rPh>
    <rPh sb="6" eb="8">
      <t>カケキン</t>
    </rPh>
    <phoneticPr fontId="3"/>
  </si>
  <si>
    <t>前事業年度末未経過共済掛金</t>
    <rPh sb="0" eb="1">
      <t>マエ</t>
    </rPh>
    <rPh sb="1" eb="3">
      <t>ジギョウ</t>
    </rPh>
    <rPh sb="3" eb="5">
      <t>ネンド</t>
    </rPh>
    <rPh sb="5" eb="6">
      <t>マツ</t>
    </rPh>
    <rPh sb="6" eb="9">
      <t>ミケイカ</t>
    </rPh>
    <rPh sb="9" eb="11">
      <t>キョウサイ</t>
    </rPh>
    <rPh sb="11" eb="13">
      <t>カケキン</t>
    </rPh>
    <phoneticPr fontId="3"/>
  </si>
  <si>
    <t>当該事業年度末未経過共済掛金</t>
    <rPh sb="0" eb="2">
      <t>トウガイ</t>
    </rPh>
    <rPh sb="2" eb="4">
      <t>ジギョウ</t>
    </rPh>
    <rPh sb="4" eb="6">
      <t>ネンド</t>
    </rPh>
    <rPh sb="6" eb="7">
      <t>マツ</t>
    </rPh>
    <rPh sb="7" eb="10">
      <t>ミケイカ</t>
    </rPh>
    <rPh sb="10" eb="12">
      <t>キョウサイ</t>
    </rPh>
    <rPh sb="12" eb="14">
      <t>カケキン</t>
    </rPh>
    <phoneticPr fontId="3"/>
  </si>
  <si>
    <t>危険掛金割合</t>
    <rPh sb="0" eb="2">
      <t>キケン</t>
    </rPh>
    <rPh sb="2" eb="3">
      <t>カ</t>
    </rPh>
    <rPh sb="3" eb="4">
      <t>キン</t>
    </rPh>
    <rPh sb="4" eb="6">
      <t>ワリアイ</t>
    </rPh>
    <phoneticPr fontId="3"/>
  </si>
  <si>
    <r>
      <t>正味経過危険共済掛金　（f</t>
    </r>
    <r>
      <rPr>
        <vertAlign val="subscript"/>
        <sz val="11"/>
        <rFont val="ＭＳ ゴシック"/>
        <family val="3"/>
        <charset val="128"/>
      </rPr>
      <t>11</t>
    </r>
    <r>
      <rPr>
        <sz val="11"/>
        <rFont val="ＭＳ ゴシック"/>
        <family val="3"/>
        <charset val="128"/>
      </rPr>
      <t>＋f</t>
    </r>
    <r>
      <rPr>
        <vertAlign val="subscript"/>
        <sz val="11"/>
        <rFont val="ＭＳ ゴシック"/>
        <family val="3"/>
        <charset val="128"/>
      </rPr>
      <t>12</t>
    </r>
    <r>
      <rPr>
        <sz val="11"/>
        <rFont val="ＭＳ ゴシック"/>
        <family val="3"/>
        <charset val="128"/>
      </rPr>
      <t>－f</t>
    </r>
    <r>
      <rPr>
        <vertAlign val="subscript"/>
        <sz val="11"/>
        <rFont val="ＭＳ ゴシック"/>
        <family val="3"/>
        <charset val="128"/>
      </rPr>
      <t>13</t>
    </r>
    <r>
      <rPr>
        <sz val="11"/>
        <rFont val="ＭＳ ゴシック"/>
        <family val="3"/>
        <charset val="128"/>
      </rPr>
      <t>)×f</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</si>
  <si>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r>
      <t>正味経過危険共済掛金　（g</t>
    </r>
    <r>
      <rPr>
        <vertAlign val="subscript"/>
        <sz val="11"/>
        <rFont val="ＭＳ ゴシック"/>
        <family val="3"/>
        <charset val="128"/>
      </rPr>
      <t>11</t>
    </r>
    <r>
      <rPr>
        <sz val="11"/>
        <rFont val="ＭＳ ゴシック"/>
        <family val="3"/>
        <charset val="128"/>
      </rPr>
      <t>＋g</t>
    </r>
    <r>
      <rPr>
        <vertAlign val="subscript"/>
        <sz val="11"/>
        <rFont val="ＭＳ ゴシック"/>
        <family val="3"/>
        <charset val="128"/>
      </rPr>
      <t>12</t>
    </r>
    <r>
      <rPr>
        <sz val="11"/>
        <rFont val="ＭＳ ゴシック"/>
        <family val="3"/>
        <charset val="128"/>
      </rPr>
      <t>－g</t>
    </r>
    <r>
      <rPr>
        <vertAlign val="subscript"/>
        <sz val="11"/>
        <rFont val="ＭＳ ゴシック"/>
        <family val="3"/>
        <charset val="128"/>
      </rPr>
      <t>13</t>
    </r>
    <r>
      <rPr>
        <sz val="11"/>
        <rFont val="ＭＳ ゴシック"/>
        <family val="3"/>
        <charset val="128"/>
      </rPr>
      <t>)×g</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</si>
  <si>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t>＜リスクの有無＞</t>
    <rPh sb="5" eb="7">
      <t>ウム</t>
    </rPh>
    <phoneticPr fontId="3"/>
  </si>
  <si>
    <t>普通死亡リスク</t>
    <rPh sb="0" eb="2">
      <t>フツウ</t>
    </rPh>
    <rPh sb="2" eb="4">
      <t>シボウ</t>
    </rPh>
    <phoneticPr fontId="3"/>
  </si>
  <si>
    <t>災害死亡リスク</t>
    <rPh sb="0" eb="2">
      <t>サイガイ</t>
    </rPh>
    <rPh sb="2" eb="4">
      <t>シボウ</t>
    </rPh>
    <phoneticPr fontId="3"/>
  </si>
  <si>
    <t>生存保障リスク</t>
    <rPh sb="0" eb="2">
      <t>セイゾン</t>
    </rPh>
    <rPh sb="2" eb="4">
      <t>ホショウ</t>
    </rPh>
    <phoneticPr fontId="3"/>
  </si>
  <si>
    <t>災害入院リスク</t>
    <rPh sb="0" eb="2">
      <t>サイガイ</t>
    </rPh>
    <rPh sb="2" eb="4">
      <t>ニュウイン</t>
    </rPh>
    <phoneticPr fontId="3"/>
  </si>
  <si>
    <t>(ｱ)</t>
    <phoneticPr fontId="3"/>
  </si>
  <si>
    <t>(ｲ)</t>
    <phoneticPr fontId="3"/>
  </si>
  <si>
    <t>(ｳ)</t>
    <phoneticPr fontId="3"/>
  </si>
  <si>
    <t>(ｴ)</t>
    <phoneticPr fontId="3"/>
  </si>
  <si>
    <t>(ｵ)</t>
    <phoneticPr fontId="3"/>
  </si>
  <si>
    <t>(ｶ)</t>
    <phoneticPr fontId="3"/>
  </si>
  <si>
    <r>
      <t>土地</t>
    </r>
    <r>
      <rPr>
        <sz val="11"/>
        <color indexed="10"/>
        <rFont val="ＭＳ ゴシック"/>
        <family val="3"/>
        <charset val="128"/>
      </rPr>
      <t>（借地権等を含む）</t>
    </r>
    <rPh sb="0" eb="2">
      <t>トチ</t>
    </rPh>
    <rPh sb="3" eb="6">
      <t>シャクチケン</t>
    </rPh>
    <rPh sb="6" eb="7">
      <t>トウ</t>
    </rPh>
    <rPh sb="8" eb="9">
      <t>フク</t>
    </rPh>
    <phoneticPr fontId="3"/>
  </si>
  <si>
    <t>(ｷ)</t>
    <phoneticPr fontId="3"/>
  </si>
  <si>
    <t>(ｸ)</t>
    <phoneticPr fontId="3"/>
  </si>
  <si>
    <t>(ﾈ)</t>
  </si>
  <si>
    <t>(ﾉ)</t>
  </si>
  <si>
    <t>(ﾊ)</t>
  </si>
  <si>
    <t>(ﾋ)</t>
  </si>
  <si>
    <t>(ﾌ)</t>
  </si>
  <si>
    <t>(ﾍ)</t>
  </si>
  <si>
    <t>(ﾎ)</t>
  </si>
  <si>
    <t>(ﾑ)</t>
  </si>
  <si>
    <t>(ﾒ)</t>
  </si>
  <si>
    <t>(ﾓ)</t>
  </si>
  <si>
    <t>(ﾔ)</t>
  </si>
  <si>
    <t>(ﾕ)</t>
  </si>
  <si>
    <t>(ﾖ)</t>
  </si>
  <si>
    <t>(ﾙ)</t>
  </si>
  <si>
    <t>(ﾚ)</t>
  </si>
  <si>
    <t>(ﾛ)</t>
    <phoneticPr fontId="3"/>
  </si>
  <si>
    <t>(ﾜ)</t>
    <phoneticPr fontId="3"/>
  </si>
  <si>
    <t>(ﾀ)</t>
  </si>
  <si>
    <t>(ﾁ)</t>
  </si>
  <si>
    <t>(ﾂ)</t>
  </si>
  <si>
    <t>その他有価証券評価差額金</t>
    <rPh sb="2" eb="3">
      <t>タ</t>
    </rPh>
    <rPh sb="3" eb="5">
      <t>ユウカ</t>
    </rPh>
    <rPh sb="5" eb="7">
      <t>ショウケン</t>
    </rPh>
    <rPh sb="7" eb="9">
      <t>ヒョウカ</t>
    </rPh>
    <rPh sb="9" eb="11">
      <t>サガク</t>
    </rPh>
    <rPh sb="11" eb="12">
      <t>キン</t>
    </rPh>
    <phoneticPr fontId="3"/>
  </si>
  <si>
    <t>(ｽ)</t>
  </si>
  <si>
    <t>(ｾ)</t>
  </si>
  <si>
    <t>(ｿ)</t>
  </si>
  <si>
    <t>(ﾃ)</t>
  </si>
  <si>
    <t>(ﾄ)</t>
  </si>
  <si>
    <t>(ﾅ)</t>
    <phoneticPr fontId="3"/>
  </si>
  <si>
    <t>繰延税金資産（繰延税金負債）の計算に用いた法定実行税率</t>
    <rPh sb="0" eb="1">
      <t>ク</t>
    </rPh>
    <rPh sb="1" eb="2">
      <t>ノ</t>
    </rPh>
    <rPh sb="2" eb="4">
      <t>ゼイキン</t>
    </rPh>
    <rPh sb="4" eb="6">
      <t>シサン</t>
    </rPh>
    <rPh sb="7" eb="8">
      <t>ク</t>
    </rPh>
    <rPh sb="8" eb="9">
      <t>ノ</t>
    </rPh>
    <rPh sb="9" eb="11">
      <t>ゼイキン</t>
    </rPh>
    <rPh sb="11" eb="13">
      <t>フサイ</t>
    </rPh>
    <rPh sb="15" eb="17">
      <t>ケイサン</t>
    </rPh>
    <rPh sb="18" eb="19">
      <t>モチ</t>
    </rPh>
    <phoneticPr fontId="3"/>
  </si>
  <si>
    <t>(ｱ)</t>
  </si>
  <si>
    <t>(ｲ)</t>
  </si>
  <si>
    <t>②</t>
  </si>
  <si>
    <t>②</t>
    <phoneticPr fontId="3"/>
  </si>
  <si>
    <t>③</t>
  </si>
  <si>
    <t>③</t>
    <phoneticPr fontId="3"/>
  </si>
  <si>
    <t>④</t>
    <phoneticPr fontId="3"/>
  </si>
  <si>
    <t>(a)</t>
    <phoneticPr fontId="3"/>
  </si>
  <si>
    <t>(b)</t>
    <phoneticPr fontId="3"/>
  </si>
  <si>
    <t xml:space="preserve"> 90%（評価差額がマイナスのとき100%）</t>
    <rPh sb="5" eb="7">
      <t>ヒョウカ</t>
    </rPh>
    <rPh sb="7" eb="9">
      <t>サガク</t>
    </rPh>
    <phoneticPr fontId="3"/>
  </si>
  <si>
    <t>評価差額×係数</t>
    <rPh sb="0" eb="2">
      <t>ヒョウカ</t>
    </rPh>
    <rPh sb="2" eb="4">
      <t>サガク</t>
    </rPh>
    <rPh sb="5" eb="7">
      <t>ケイスウ</t>
    </rPh>
    <phoneticPr fontId="3"/>
  </si>
  <si>
    <t>評価差額</t>
    <rPh sb="0" eb="2">
      <t>ヒョウカ</t>
    </rPh>
    <rPh sb="2" eb="4">
      <t>サガク</t>
    </rPh>
    <phoneticPr fontId="3"/>
  </si>
  <si>
    <t xml:space="preserve"> 85%（評価差額がマイナスのとき100%）</t>
    <rPh sb="5" eb="7">
      <t>ヒョウカ</t>
    </rPh>
    <rPh sb="7" eb="9">
      <t>サガク</t>
    </rPh>
    <phoneticPr fontId="3"/>
  </si>
  <si>
    <t>評価差額×係数</t>
    <rPh sb="0" eb="2">
      <t>ヒョウカ</t>
    </rPh>
    <rPh sb="2" eb="4">
      <t>サガク</t>
    </rPh>
    <rPh sb="5" eb="7">
      <t>ケイスウ</t>
    </rPh>
    <phoneticPr fontId="3"/>
  </si>
  <si>
    <t xml:space="preserve">自 </t>
    <rPh sb="0" eb="1">
      <t>ジ</t>
    </rPh>
    <phoneticPr fontId="3"/>
  </si>
  <si>
    <t xml:space="preserve">至 </t>
    <rPh sb="0" eb="1">
      <t>イタ</t>
    </rPh>
    <phoneticPr fontId="3"/>
  </si>
  <si>
    <t>～</t>
    <phoneticPr fontId="3"/>
  </si>
  <si>
    <t xml:space="preserve">(c) </t>
    <phoneticPr fontId="3"/>
  </si>
  <si>
    <t xml:space="preserve">(e) </t>
    <phoneticPr fontId="3"/>
  </si>
  <si>
    <t xml:space="preserve">(f) </t>
    <phoneticPr fontId="3"/>
  </si>
  <si>
    <t xml:space="preserve">(d) </t>
    <phoneticPr fontId="3"/>
  </si>
  <si>
    <t>(a)－｛(b)＋(c)＋(d)＋(e)＋(f)｝</t>
    <phoneticPr fontId="3"/>
  </si>
  <si>
    <t>α</t>
    <phoneticPr fontId="3"/>
  </si>
  <si>
    <t>β</t>
    <phoneticPr fontId="3"/>
  </si>
  <si>
    <t>α－β×20%　（マイナスの場合は零）</t>
    <rPh sb="14" eb="16">
      <t>バアイ</t>
    </rPh>
    <rPh sb="17" eb="18">
      <t>ゼロ</t>
    </rPh>
    <phoneticPr fontId="3"/>
  </si>
  <si>
    <t>(ﾏ)</t>
    <phoneticPr fontId="3"/>
  </si>
  <si>
    <t>(ﾐ)</t>
    <phoneticPr fontId="3"/>
  </si>
  <si>
    <t>うち共済契約者に割り当てられている額</t>
    <rPh sb="2" eb="4">
      <t>キョウサイ</t>
    </rPh>
    <rPh sb="4" eb="7">
      <t>ケイヤクシャ</t>
    </rPh>
    <rPh sb="8" eb="9">
      <t>ワ</t>
    </rPh>
    <rPh sb="17" eb="18">
      <t>ガク</t>
    </rPh>
    <phoneticPr fontId="3"/>
  </si>
  <si>
    <t>共済契約者に対し契約者割戻しとして割り当られている額</t>
    <rPh sb="0" eb="2">
      <t>キョウサイ</t>
    </rPh>
    <rPh sb="2" eb="5">
      <t>ケイヤクシャ</t>
    </rPh>
    <rPh sb="6" eb="7">
      <t>タイ</t>
    </rPh>
    <rPh sb="8" eb="11">
      <t>ケイヤクシャ</t>
    </rPh>
    <rPh sb="11" eb="13">
      <t>ワリモド</t>
    </rPh>
    <rPh sb="17" eb="18">
      <t>ワ</t>
    </rPh>
    <rPh sb="19" eb="20">
      <t>ア</t>
    </rPh>
    <rPh sb="25" eb="26">
      <t>ガク</t>
    </rPh>
    <phoneticPr fontId="3"/>
  </si>
  <si>
    <t>責任準備金</t>
    <rPh sb="0" eb="2">
      <t>セキニン</t>
    </rPh>
    <rPh sb="2" eb="5">
      <t>ジュンビキン</t>
    </rPh>
    <phoneticPr fontId="3"/>
  </si>
  <si>
    <t>①</t>
  </si>
  <si>
    <t>⑨</t>
    <phoneticPr fontId="3"/>
  </si>
  <si>
    <t>(g)</t>
    <phoneticPr fontId="3"/>
  </si>
  <si>
    <t>(h)</t>
    <phoneticPr fontId="3"/>
  </si>
  <si>
    <t>(i)</t>
    <phoneticPr fontId="3"/>
  </si>
  <si>
    <t>(j)</t>
    <phoneticPr fontId="3"/>
  </si>
  <si>
    <t>(k)</t>
    <phoneticPr fontId="3"/>
  </si>
  <si>
    <t>(l)</t>
    <phoneticPr fontId="3"/>
  </si>
  <si>
    <t>⑩</t>
    <phoneticPr fontId="3"/>
  </si>
  <si>
    <t>β</t>
    <phoneticPr fontId="3"/>
  </si>
  <si>
    <t>γ</t>
    <phoneticPr fontId="3"/>
  </si>
  <si>
    <t>⑫</t>
    <phoneticPr fontId="3"/>
  </si>
  <si>
    <t>繰延税金資産算入基準額</t>
    <rPh sb="0" eb="2">
      <t>クリノベ</t>
    </rPh>
    <rPh sb="2" eb="4">
      <t>ゼイキン</t>
    </rPh>
    <rPh sb="4" eb="6">
      <t>シサン</t>
    </rPh>
    <rPh sb="6" eb="8">
      <t>サンニュウ</t>
    </rPh>
    <rPh sb="8" eb="10">
      <t>キジュン</t>
    </rPh>
    <rPh sb="10" eb="11">
      <t>ガク</t>
    </rPh>
    <phoneticPr fontId="3"/>
  </si>
  <si>
    <t>(g)＋(h)＋(i)＋(j)＋(k)＋(l)  （マイナスの場合は零）</t>
    <phoneticPr fontId="3"/>
  </si>
  <si>
    <t>γ</t>
    <phoneticPr fontId="3"/>
  </si>
  <si>
    <t>u</t>
    <phoneticPr fontId="3"/>
  </si>
  <si>
    <t>v</t>
    <phoneticPr fontId="3"/>
  </si>
  <si>
    <t>w</t>
    <phoneticPr fontId="3"/>
  </si>
  <si>
    <t>x</t>
    <phoneticPr fontId="3"/>
  </si>
  <si>
    <t>y</t>
    <phoneticPr fontId="3"/>
  </si>
  <si>
    <t>z</t>
    <phoneticPr fontId="3"/>
  </si>
  <si>
    <r>
      <t>u</t>
    </r>
    <r>
      <rPr>
        <sz val="11"/>
        <rFont val="ＭＳ ゴシック"/>
        <family val="3"/>
        <charset val="128"/>
      </rPr>
      <t>＋</t>
    </r>
    <r>
      <rPr>
        <i/>
        <sz val="11"/>
        <rFont val="ＭＳ ゴシック"/>
        <family val="3"/>
        <charset val="128"/>
      </rPr>
      <t>v</t>
    </r>
    <r>
      <rPr>
        <sz val="11"/>
        <rFont val="ＭＳ ゴシック"/>
        <family val="3"/>
        <charset val="128"/>
      </rPr>
      <t>×80%＋</t>
    </r>
    <r>
      <rPr>
        <i/>
        <sz val="11"/>
        <rFont val="ＭＳ ゴシック"/>
        <family val="3"/>
        <charset val="128"/>
      </rPr>
      <t>w</t>
    </r>
    <r>
      <rPr>
        <sz val="11"/>
        <rFont val="ＭＳ ゴシック"/>
        <family val="3"/>
        <charset val="128"/>
      </rPr>
      <t>×60%＋</t>
    </r>
    <r>
      <rPr>
        <i/>
        <sz val="11"/>
        <rFont val="ＭＳ ゴシック"/>
        <family val="3"/>
        <charset val="128"/>
      </rPr>
      <t>x</t>
    </r>
    <r>
      <rPr>
        <sz val="11"/>
        <rFont val="ＭＳ ゴシック"/>
        <family val="3"/>
        <charset val="128"/>
      </rPr>
      <t>×40%＋</t>
    </r>
    <r>
      <rPr>
        <i/>
        <sz val="11"/>
        <rFont val="ＭＳ ゴシック"/>
        <family val="3"/>
        <charset val="128"/>
      </rPr>
      <t>y</t>
    </r>
    <r>
      <rPr>
        <sz val="11"/>
        <rFont val="ＭＳ ゴシック"/>
        <family val="3"/>
        <charset val="128"/>
      </rPr>
      <t>×20%</t>
    </r>
    <phoneticPr fontId="3"/>
  </si>
  <si>
    <t>δ</t>
    <phoneticPr fontId="3"/>
  </si>
  <si>
    <t>ε</t>
    <phoneticPr fontId="3"/>
  </si>
  <si>
    <t>δ×50%</t>
    <phoneticPr fontId="3"/>
  </si>
  <si>
    <t>⑧＋ε－δ　（マイナスの場合は零）</t>
    <rPh sb="12" eb="14">
      <t>バアイ</t>
    </rPh>
    <rPh sb="15" eb="16">
      <t>ゼロ</t>
    </rPh>
    <phoneticPr fontId="3"/>
  </si>
  <si>
    <t>(1)　出資金等</t>
    <rPh sb="4" eb="7">
      <t>シュッシキン</t>
    </rPh>
    <rPh sb="7" eb="8">
      <t>トウ</t>
    </rPh>
    <phoneticPr fontId="3"/>
  </si>
  <si>
    <t>(2)　価格変動準備金</t>
    <rPh sb="4" eb="6">
      <t>カカク</t>
    </rPh>
    <rPh sb="6" eb="8">
      <t>ヘンドウ</t>
    </rPh>
    <rPh sb="8" eb="11">
      <t>ジュンビキン</t>
    </rPh>
    <phoneticPr fontId="3"/>
  </si>
  <si>
    <t>(3)　異常危険準備金</t>
    <rPh sb="4" eb="6">
      <t>イジョウ</t>
    </rPh>
    <rPh sb="6" eb="8">
      <t>キケン</t>
    </rPh>
    <rPh sb="8" eb="11">
      <t>ジュンビキン</t>
    </rPh>
    <phoneticPr fontId="3"/>
  </si>
  <si>
    <t>(4)　一般貸倒引当金</t>
    <rPh sb="4" eb="6">
      <t>イッパン</t>
    </rPh>
    <rPh sb="6" eb="8">
      <t>カシダオレ</t>
    </rPh>
    <rPh sb="8" eb="10">
      <t>ヒキアテ</t>
    </rPh>
    <rPh sb="10" eb="11">
      <t>キン</t>
    </rPh>
    <phoneticPr fontId="3"/>
  </si>
  <si>
    <t>(5)　その他有価証券評価差額</t>
    <rPh sb="6" eb="7">
      <t>タ</t>
    </rPh>
    <rPh sb="7" eb="9">
      <t>ユウカ</t>
    </rPh>
    <rPh sb="9" eb="11">
      <t>ショウケン</t>
    </rPh>
    <rPh sb="11" eb="13">
      <t>ヒョウカ</t>
    </rPh>
    <rPh sb="13" eb="15">
      <t>サガク</t>
    </rPh>
    <phoneticPr fontId="3"/>
  </si>
  <si>
    <t>(6)　土地の含み損益</t>
    <rPh sb="4" eb="6">
      <t>トチ</t>
    </rPh>
    <rPh sb="7" eb="8">
      <t>フク</t>
    </rPh>
    <rPh sb="9" eb="11">
      <t>ソンエキ</t>
    </rPh>
    <phoneticPr fontId="3"/>
  </si>
  <si>
    <t>(7)　契約者割戻準備金未割当部分</t>
    <rPh sb="4" eb="7">
      <t>ケイヤクシャ</t>
    </rPh>
    <rPh sb="7" eb="9">
      <t>ワリモド</t>
    </rPh>
    <rPh sb="9" eb="12">
      <t>ジュンビキン</t>
    </rPh>
    <rPh sb="12" eb="13">
      <t>ミ</t>
    </rPh>
    <rPh sb="13" eb="15">
      <t>ワリアテ</t>
    </rPh>
    <rPh sb="15" eb="17">
      <t>ブブン</t>
    </rPh>
    <phoneticPr fontId="3"/>
  </si>
  <si>
    <t>(8)　繰延税金資産の不算入額</t>
    <rPh sb="4" eb="6">
      <t>クリノベ</t>
    </rPh>
    <rPh sb="6" eb="8">
      <t>ゼイキン</t>
    </rPh>
    <rPh sb="8" eb="10">
      <t>シサン</t>
    </rPh>
    <rPh sb="11" eb="12">
      <t>フ</t>
    </rPh>
    <rPh sb="12" eb="14">
      <t>サンニュウ</t>
    </rPh>
    <rPh sb="14" eb="15">
      <t>ガク</t>
    </rPh>
    <phoneticPr fontId="3"/>
  </si>
  <si>
    <t>(9)　税効果相当額（不算入額の控除後）</t>
    <rPh sb="4" eb="5">
      <t>ゼイ</t>
    </rPh>
    <rPh sb="5" eb="7">
      <t>コウカ</t>
    </rPh>
    <rPh sb="7" eb="9">
      <t>ソウトウ</t>
    </rPh>
    <rPh sb="9" eb="10">
      <t>ガク</t>
    </rPh>
    <rPh sb="11" eb="12">
      <t>フ</t>
    </rPh>
    <rPh sb="12" eb="14">
      <t>サンニュウ</t>
    </rPh>
    <rPh sb="14" eb="15">
      <t>ガク</t>
    </rPh>
    <rPh sb="16" eb="18">
      <t>コウジョ</t>
    </rPh>
    <rPh sb="18" eb="19">
      <t>ゴ</t>
    </rPh>
    <phoneticPr fontId="3"/>
  </si>
  <si>
    <t>(10)　共済掛金積立金等余剰部分及び負債性資本調達手段等（不算入額控除後）</t>
    <rPh sb="5" eb="7">
      <t>キョウサイ</t>
    </rPh>
    <rPh sb="7" eb="9">
      <t>カケキン</t>
    </rPh>
    <rPh sb="9" eb="11">
      <t>ツミタテ</t>
    </rPh>
    <rPh sb="11" eb="12">
      <t>キン</t>
    </rPh>
    <rPh sb="12" eb="13">
      <t>トウ</t>
    </rPh>
    <rPh sb="13" eb="15">
      <t>ヨジョウ</t>
    </rPh>
    <rPh sb="15" eb="17">
      <t>ブブン</t>
    </rPh>
    <rPh sb="17" eb="18">
      <t>オヨ</t>
    </rPh>
    <rPh sb="19" eb="21">
      <t>フサイ</t>
    </rPh>
    <rPh sb="21" eb="22">
      <t>セイ</t>
    </rPh>
    <rPh sb="22" eb="24">
      <t>シホン</t>
    </rPh>
    <rPh sb="24" eb="26">
      <t>チョウタツ</t>
    </rPh>
    <rPh sb="26" eb="28">
      <t>シュダン</t>
    </rPh>
    <rPh sb="28" eb="29">
      <t>トウ</t>
    </rPh>
    <rPh sb="30" eb="31">
      <t>フ</t>
    </rPh>
    <rPh sb="31" eb="33">
      <t>サンニュウ</t>
    </rPh>
    <rPh sb="33" eb="34">
      <t>ガク</t>
    </rPh>
    <rPh sb="34" eb="36">
      <t>コウジョ</t>
    </rPh>
    <rPh sb="36" eb="37">
      <t>ゴ</t>
    </rPh>
    <phoneticPr fontId="3"/>
  </si>
  <si>
    <t>算式</t>
    <rPh sb="0" eb="2">
      <t>サンシキ</t>
    </rPh>
    <phoneticPr fontId="3"/>
  </si>
  <si>
    <t>(9)－１　不算入額控除前</t>
    <rPh sb="6" eb="9">
      <t>フサンニュウ</t>
    </rPh>
    <rPh sb="9" eb="10">
      <t>ガク</t>
    </rPh>
    <rPh sb="10" eb="12">
      <t>コウジョ</t>
    </rPh>
    <rPh sb="12" eb="13">
      <t>マエ</t>
    </rPh>
    <phoneticPr fontId="3"/>
  </si>
  <si>
    <t>(9)－２　不算入額</t>
    <rPh sb="6" eb="9">
      <t>フサンニュウ</t>
    </rPh>
    <rPh sb="9" eb="10">
      <t>ガク</t>
    </rPh>
    <phoneticPr fontId="3"/>
  </si>
  <si>
    <t>税効果相当額（不算入額の控除前）</t>
    <rPh sb="0" eb="1">
      <t>ゼイ</t>
    </rPh>
    <rPh sb="1" eb="3">
      <t>コウカ</t>
    </rPh>
    <rPh sb="3" eb="5">
      <t>ソウトウ</t>
    </rPh>
    <rPh sb="5" eb="6">
      <t>ガク</t>
    </rPh>
    <rPh sb="7" eb="10">
      <t>フサンニュウ</t>
    </rPh>
    <rPh sb="10" eb="11">
      <t>ガク</t>
    </rPh>
    <rPh sb="12" eb="14">
      <t>コウジョ</t>
    </rPh>
    <rPh sb="14" eb="15">
      <t>マエ</t>
    </rPh>
    <phoneticPr fontId="3"/>
  </si>
  <si>
    <t>１．支払余力総額</t>
    <rPh sb="2" eb="4">
      <t>シハライ</t>
    </rPh>
    <rPh sb="4" eb="6">
      <t>ヨリョク</t>
    </rPh>
    <rPh sb="6" eb="8">
      <t>ソウガク</t>
    </rPh>
    <phoneticPr fontId="3"/>
  </si>
  <si>
    <t>(10)－２　負債性資本調達手段等（特定負債性資本調達手段を含む）</t>
    <rPh sb="7" eb="9">
      <t>フサイ</t>
    </rPh>
    <rPh sb="9" eb="10">
      <t>セイ</t>
    </rPh>
    <rPh sb="10" eb="12">
      <t>シホン</t>
    </rPh>
    <rPh sb="12" eb="14">
      <t>チョウタツ</t>
    </rPh>
    <rPh sb="14" eb="16">
      <t>シュダン</t>
    </rPh>
    <rPh sb="16" eb="17">
      <t>トウ</t>
    </rPh>
    <rPh sb="18" eb="20">
      <t>トクテイ</t>
    </rPh>
    <rPh sb="20" eb="22">
      <t>フサイ</t>
    </rPh>
    <rPh sb="22" eb="23">
      <t>セイ</t>
    </rPh>
    <rPh sb="23" eb="25">
      <t>シホン</t>
    </rPh>
    <rPh sb="25" eb="27">
      <t>チョウタツ</t>
    </rPh>
    <rPh sb="27" eb="29">
      <t>シュダン</t>
    </rPh>
    <rPh sb="30" eb="31">
      <t>フク</t>
    </rPh>
    <phoneticPr fontId="3"/>
  </si>
  <si>
    <t>(10)－３　期限付劣後債務の不算入額</t>
    <rPh sb="7" eb="9">
      <t>キゲン</t>
    </rPh>
    <rPh sb="9" eb="10">
      <t>ツ</t>
    </rPh>
    <rPh sb="10" eb="12">
      <t>レツゴ</t>
    </rPh>
    <rPh sb="12" eb="14">
      <t>サイム</t>
    </rPh>
    <rPh sb="15" eb="16">
      <t>フ</t>
    </rPh>
    <rPh sb="16" eb="18">
      <t>サンニュウ</t>
    </rPh>
    <rPh sb="18" eb="19">
      <t>ガク</t>
    </rPh>
    <phoneticPr fontId="3"/>
  </si>
  <si>
    <t>(10)－４　共済掛金積立金等余剰部分及び負債性資本調達手段等の不算入額</t>
    <rPh sb="7" eb="9">
      <t>キョウサイ</t>
    </rPh>
    <rPh sb="9" eb="11">
      <t>カケキン</t>
    </rPh>
    <rPh sb="11" eb="13">
      <t>ツミタテ</t>
    </rPh>
    <rPh sb="13" eb="14">
      <t>キン</t>
    </rPh>
    <rPh sb="14" eb="15">
      <t>トウ</t>
    </rPh>
    <rPh sb="15" eb="17">
      <t>ヨジョウ</t>
    </rPh>
    <rPh sb="17" eb="19">
      <t>ブブン</t>
    </rPh>
    <rPh sb="19" eb="20">
      <t>オヨ</t>
    </rPh>
    <rPh sb="21" eb="23">
      <t>フサイ</t>
    </rPh>
    <rPh sb="23" eb="24">
      <t>セイ</t>
    </rPh>
    <rPh sb="24" eb="26">
      <t>シホン</t>
    </rPh>
    <rPh sb="26" eb="28">
      <t>チョウタツ</t>
    </rPh>
    <rPh sb="28" eb="30">
      <t>シュダン</t>
    </rPh>
    <rPh sb="30" eb="31">
      <t>トウ</t>
    </rPh>
    <rPh sb="32" eb="33">
      <t>フ</t>
    </rPh>
    <rPh sb="33" eb="35">
      <t>サンニュウ</t>
    </rPh>
    <rPh sb="35" eb="36">
      <t>ガク</t>
    </rPh>
    <phoneticPr fontId="3"/>
  </si>
  <si>
    <t>⑮</t>
    <phoneticPr fontId="3"/>
  </si>
  <si>
    <t xml:space="preserve"> (1)～(7),(9),(10)の合計額 － (8)</t>
    <rPh sb="18" eb="20">
      <t>ゴウケイ</t>
    </rPh>
    <rPh sb="20" eb="21">
      <t>ガク</t>
    </rPh>
    <phoneticPr fontId="3"/>
  </si>
  <si>
    <t xml:space="preserve"> ②</t>
    <phoneticPr fontId="3"/>
  </si>
  <si>
    <t xml:space="preserve"> ③</t>
    <phoneticPr fontId="3"/>
  </si>
  <si>
    <t xml:space="preserve"> ④</t>
    <phoneticPr fontId="3"/>
  </si>
  <si>
    <t xml:space="preserve"> ⑤</t>
    <phoneticPr fontId="3"/>
  </si>
  <si>
    <t xml:space="preserve"> ⑥</t>
    <phoneticPr fontId="3"/>
  </si>
  <si>
    <t xml:space="preserve"> ⑨</t>
    <phoneticPr fontId="3"/>
  </si>
  <si>
    <t xml:space="preserve"> ⑫</t>
    <phoneticPr fontId="3"/>
  </si>
  <si>
    <t xml:space="preserve"> ⑩－⑬</t>
    <phoneticPr fontId="3"/>
  </si>
  <si>
    <t xml:space="preserve"> ⑩</t>
    <phoneticPr fontId="3"/>
  </si>
  <si>
    <t xml:space="preserve"> ⑬</t>
    <phoneticPr fontId="3"/>
  </si>
  <si>
    <t xml:space="preserve"> ⑧＋⑪－⑮－⑭</t>
    <phoneticPr fontId="3"/>
  </si>
  <si>
    <t xml:space="preserve"> ⑧</t>
    <phoneticPr fontId="3"/>
  </si>
  <si>
    <t xml:space="preserve"> ⑪</t>
    <phoneticPr fontId="3"/>
  </si>
  <si>
    <t xml:space="preserve"> ⑮</t>
    <phoneticPr fontId="3"/>
  </si>
  <si>
    <t xml:space="preserve"> ⑭</t>
    <phoneticPr fontId="3"/>
  </si>
  <si>
    <t>３．支払余力比率　（支払余力総額）／｛１／２×（リスクの合計額）｝×１００</t>
    <rPh sb="2" eb="4">
      <t>シハライ</t>
    </rPh>
    <rPh sb="4" eb="6">
      <t>ヨリョク</t>
    </rPh>
    <rPh sb="6" eb="8">
      <t>ヒリツ</t>
    </rPh>
    <rPh sb="10" eb="12">
      <t>シハライ</t>
    </rPh>
    <rPh sb="12" eb="14">
      <t>ヨリョク</t>
    </rPh>
    <rPh sb="14" eb="16">
      <t>ソウガク</t>
    </rPh>
    <rPh sb="28" eb="31">
      <t>ゴウケイガク</t>
    </rPh>
    <phoneticPr fontId="3"/>
  </si>
  <si>
    <t>２．リスクの合計額</t>
    <rPh sb="6" eb="8">
      <t>ゴウケイ</t>
    </rPh>
    <rPh sb="8" eb="9">
      <t>ガク</t>
    </rPh>
    <phoneticPr fontId="3"/>
  </si>
  <si>
    <t>（ⅰ）価格変動リスク対象資産</t>
    <rPh sb="3" eb="5">
      <t>カカク</t>
    </rPh>
    <rPh sb="5" eb="7">
      <t>ヘンドウ</t>
    </rPh>
    <rPh sb="10" eb="12">
      <t>タイショウ</t>
    </rPh>
    <rPh sb="12" eb="14">
      <t>シサン</t>
    </rPh>
    <phoneticPr fontId="3"/>
  </si>
  <si>
    <t>（ⅱ）信用リスク対象資産</t>
    <rPh sb="3" eb="5">
      <t>シンヨウ</t>
    </rPh>
    <rPh sb="8" eb="10">
      <t>タイショウ</t>
    </rPh>
    <rPh sb="10" eb="12">
      <t>シサン</t>
    </rPh>
    <phoneticPr fontId="3"/>
  </si>
  <si>
    <t>出再責任準備金</t>
    <rPh sb="0" eb="1">
      <t>シュツ</t>
    </rPh>
    <rPh sb="1" eb="2">
      <t>サイ</t>
    </rPh>
    <rPh sb="2" eb="4">
      <t>セキニン</t>
    </rPh>
    <rPh sb="4" eb="7">
      <t>ジュンビキン</t>
    </rPh>
    <phoneticPr fontId="3"/>
  </si>
  <si>
    <t>出再支払備金</t>
    <rPh sb="0" eb="1">
      <t>シュツ</t>
    </rPh>
    <rPh sb="1" eb="2">
      <t>サイ</t>
    </rPh>
    <rPh sb="2" eb="6">
      <t>シハライビキン</t>
    </rPh>
    <phoneticPr fontId="3"/>
  </si>
  <si>
    <t>未収再共済・再保険勘定</t>
    <phoneticPr fontId="3"/>
  </si>
  <si>
    <t>リスク対象金額</t>
    <rPh sb="3" eb="5">
      <t>タイショウ</t>
    </rPh>
    <rPh sb="5" eb="7">
      <t>キンガク</t>
    </rPh>
    <phoneticPr fontId="3"/>
  </si>
  <si>
    <t>-</t>
    <phoneticPr fontId="3"/>
  </si>
  <si>
    <t>予定利率区分以下のリスク係数</t>
    <rPh sb="0" eb="2">
      <t>ヨテイ</t>
    </rPh>
    <rPh sb="2" eb="4">
      <t>リリツ</t>
    </rPh>
    <rPh sb="4" eb="6">
      <t>クブン</t>
    </rPh>
    <rPh sb="6" eb="8">
      <t>イカ</t>
    </rPh>
    <rPh sb="12" eb="14">
      <t>ケイスウ</t>
    </rPh>
    <phoneticPr fontId="3"/>
  </si>
  <si>
    <t>予定利率区分のリスク係数</t>
    <rPh sb="0" eb="2">
      <t>ヨテイ</t>
    </rPh>
    <rPh sb="2" eb="4">
      <t>リリツ</t>
    </rPh>
    <rPh sb="4" eb="6">
      <t>クブン</t>
    </rPh>
    <rPh sb="10" eb="12">
      <t>ケイスウ</t>
    </rPh>
    <phoneticPr fontId="3"/>
  </si>
  <si>
    <t>邦貨建債券（満期保有目的債券）</t>
    <rPh sb="0" eb="2">
      <t>ホウカ</t>
    </rPh>
    <rPh sb="2" eb="3">
      <t>ダテ</t>
    </rPh>
    <rPh sb="3" eb="5">
      <t>サイケン</t>
    </rPh>
    <rPh sb="6" eb="8">
      <t>マンキ</t>
    </rPh>
    <rPh sb="8" eb="10">
      <t>ホユウ</t>
    </rPh>
    <rPh sb="10" eb="12">
      <t>モクテキ</t>
    </rPh>
    <rPh sb="12" eb="14">
      <t>サイケン</t>
    </rPh>
    <phoneticPr fontId="3"/>
  </si>
  <si>
    <t>満期保有目的債券以外</t>
    <rPh sb="0" eb="2">
      <t>マンキ</t>
    </rPh>
    <rPh sb="2" eb="4">
      <t>ホユウ</t>
    </rPh>
    <rPh sb="4" eb="6">
      <t>モクテキ</t>
    </rPh>
    <rPh sb="6" eb="8">
      <t>サイケン</t>
    </rPh>
    <rPh sb="8" eb="10">
      <t>イガイ</t>
    </rPh>
    <phoneticPr fontId="3"/>
  </si>
  <si>
    <t>（単位：１及び２は百万円、３は％）</t>
    <rPh sb="1" eb="3">
      <t>タンイ</t>
    </rPh>
    <rPh sb="5" eb="6">
      <t>オヨ</t>
    </rPh>
    <rPh sb="9" eb="12">
      <t>ヒャクマンエン</t>
    </rPh>
    <phoneticPr fontId="3"/>
  </si>
  <si>
    <t>Ｋ</t>
    <phoneticPr fontId="3"/>
  </si>
  <si>
    <t>Ｌ</t>
    <phoneticPr fontId="3"/>
  </si>
  <si>
    <t>貸付金</t>
    <rPh sb="0" eb="3">
      <t>カシツケキン</t>
    </rPh>
    <phoneticPr fontId="3"/>
  </si>
  <si>
    <t>計</t>
    <rPh sb="0" eb="1">
      <t>ケイ</t>
    </rPh>
    <phoneticPr fontId="3"/>
  </si>
  <si>
    <t>証券化商品</t>
    <rPh sb="0" eb="3">
      <t>ショウケンカ</t>
    </rPh>
    <rPh sb="3" eb="5">
      <t>ショウヒン</t>
    </rPh>
    <phoneticPr fontId="3"/>
  </si>
  <si>
    <t>ランク１に該当せず、ＢＢＢ格相当以上の格付を有するもの</t>
    <rPh sb="5" eb="7">
      <t>ガイトウ</t>
    </rPh>
    <rPh sb="13" eb="14">
      <t>カク</t>
    </rPh>
    <rPh sb="14" eb="16">
      <t>ソウトウ</t>
    </rPh>
    <rPh sb="16" eb="18">
      <t>イジョウ</t>
    </rPh>
    <rPh sb="19" eb="21">
      <t>カクヅケ</t>
    </rPh>
    <rPh sb="22" eb="23">
      <t>ユウ</t>
    </rPh>
    <phoneticPr fontId="3"/>
  </si>
  <si>
    <t>ランク１又はランク２に該当せず、ＢＢ格相当以上の格付を有するもの</t>
    <rPh sb="4" eb="5">
      <t>マタ</t>
    </rPh>
    <rPh sb="11" eb="13">
      <t>ガイトウ</t>
    </rPh>
    <rPh sb="18" eb="19">
      <t>カク</t>
    </rPh>
    <rPh sb="19" eb="21">
      <t>ソウトウ</t>
    </rPh>
    <rPh sb="21" eb="23">
      <t>イジョウ</t>
    </rPh>
    <rPh sb="24" eb="26">
      <t>カクヅケ</t>
    </rPh>
    <rPh sb="27" eb="28">
      <t>ユウ</t>
    </rPh>
    <phoneticPr fontId="3"/>
  </si>
  <si>
    <t>ランク１～ランク３、内容把握不十分のいずれにも該当しないもの</t>
    <rPh sb="10" eb="12">
      <t>ナイヨウ</t>
    </rPh>
    <rPh sb="12" eb="14">
      <t>ハアク</t>
    </rPh>
    <rPh sb="14" eb="17">
      <t>フジュウブン</t>
    </rPh>
    <rPh sb="23" eb="25">
      <t>ガイトウ</t>
    </rPh>
    <phoneticPr fontId="3"/>
  </si>
  <si>
    <t>【入力表（その１）】（支払余力関係）</t>
    <rPh sb="1" eb="3">
      <t>ニュウリョク</t>
    </rPh>
    <rPh sb="3" eb="4">
      <t>ヒョウ</t>
    </rPh>
    <rPh sb="11" eb="13">
      <t>シハライ</t>
    </rPh>
    <rPh sb="13" eb="15">
      <t>ヨリョク</t>
    </rPh>
    <rPh sb="15" eb="17">
      <t>カンケイ</t>
    </rPh>
    <phoneticPr fontId="3"/>
  </si>
  <si>
    <t>【入力表（その３）】（予定利率リスク関係）</t>
    <rPh sb="1" eb="3">
      <t>ニュウリョク</t>
    </rPh>
    <rPh sb="3" eb="4">
      <t>ヒョウ</t>
    </rPh>
    <rPh sb="11" eb="13">
      <t>ヨテイ</t>
    </rPh>
    <rPh sb="13" eb="15">
      <t>リリツ</t>
    </rPh>
    <rPh sb="18" eb="20">
      <t>カンケイ</t>
    </rPh>
    <phoneticPr fontId="3"/>
  </si>
  <si>
    <t>【入力表（その４）】（価格変動リスク、信用リスク、子会社等リスク関係（デリバティブ関係を除く。））</t>
    <rPh sb="1" eb="3">
      <t>ニュウリョク</t>
    </rPh>
    <rPh sb="3" eb="4">
      <t>ヒョウ</t>
    </rPh>
    <rPh sb="11" eb="13">
      <t>カカク</t>
    </rPh>
    <rPh sb="13" eb="15">
      <t>ヘンドウ</t>
    </rPh>
    <rPh sb="19" eb="21">
      <t>シンヨウ</t>
    </rPh>
    <rPh sb="25" eb="28">
      <t>コガイシャ</t>
    </rPh>
    <rPh sb="28" eb="29">
      <t>トウ</t>
    </rPh>
    <rPh sb="32" eb="34">
      <t>カンケイ</t>
    </rPh>
    <rPh sb="41" eb="43">
      <t>カンケイ</t>
    </rPh>
    <rPh sb="44" eb="45">
      <t>ノゾ</t>
    </rPh>
    <phoneticPr fontId="3"/>
  </si>
  <si>
    <t>リスク相当額</t>
    <rPh sb="3" eb="6">
      <t>ソウトウガク</t>
    </rPh>
    <phoneticPr fontId="3"/>
  </si>
  <si>
    <t>出再の有無</t>
    <rPh sb="0" eb="1">
      <t>シュツ</t>
    </rPh>
    <rPh sb="1" eb="2">
      <t>サイ</t>
    </rPh>
    <rPh sb="3" eb="5">
      <t>ウム</t>
    </rPh>
    <phoneticPr fontId="3"/>
  </si>
  <si>
    <t xml:space="preserve">  先物取引（売建）</t>
    <rPh sb="2" eb="4">
      <t>サキモノ</t>
    </rPh>
    <rPh sb="4" eb="6">
      <t>トリヒキ</t>
    </rPh>
    <rPh sb="7" eb="8">
      <t>ウ</t>
    </rPh>
    <rPh sb="8" eb="9">
      <t>ダ</t>
    </rPh>
    <phoneticPr fontId="3"/>
  </si>
  <si>
    <t xml:space="preserve">  オプション取引（プット買）</t>
    <rPh sb="7" eb="9">
      <t>トリヒキ</t>
    </rPh>
    <rPh sb="13" eb="14">
      <t>カ</t>
    </rPh>
    <phoneticPr fontId="3"/>
  </si>
  <si>
    <t xml:space="preserve">  先物取引（買建）</t>
    <rPh sb="2" eb="4">
      <t>サキモノ</t>
    </rPh>
    <rPh sb="4" eb="6">
      <t>トリヒキ</t>
    </rPh>
    <rPh sb="7" eb="9">
      <t>カイダテ</t>
    </rPh>
    <phoneticPr fontId="3"/>
  </si>
  <si>
    <t xml:space="preserve">  オプション取引（プット売）</t>
    <rPh sb="7" eb="9">
      <t>トリヒキ</t>
    </rPh>
    <rPh sb="13" eb="14">
      <t>ウ</t>
    </rPh>
    <phoneticPr fontId="3"/>
  </si>
  <si>
    <t>１年以内</t>
    <rPh sb="1" eb="2">
      <t>ネン</t>
    </rPh>
    <rPh sb="2" eb="4">
      <t>イナイ</t>
    </rPh>
    <phoneticPr fontId="3"/>
  </si>
  <si>
    <t>１年超</t>
    <rPh sb="1" eb="2">
      <t>ネン</t>
    </rPh>
    <rPh sb="2" eb="3">
      <t>チョウ</t>
    </rPh>
    <phoneticPr fontId="3"/>
  </si>
  <si>
    <t>取引の種類</t>
    <rPh sb="0" eb="2">
      <t>トリヒキ</t>
    </rPh>
    <rPh sb="3" eb="5">
      <t>シュルイ</t>
    </rPh>
    <phoneticPr fontId="3"/>
  </si>
  <si>
    <t>原契約期間の区分</t>
    <rPh sb="0" eb="3">
      <t>ゲンケイヤク</t>
    </rPh>
    <rPh sb="3" eb="5">
      <t>キカン</t>
    </rPh>
    <rPh sb="6" eb="8">
      <t>クブン</t>
    </rPh>
    <phoneticPr fontId="3"/>
  </si>
  <si>
    <t>想定元本額</t>
    <rPh sb="0" eb="2">
      <t>ソウテイ</t>
    </rPh>
    <rPh sb="2" eb="4">
      <t>ガンポン</t>
    </rPh>
    <rPh sb="4" eb="5">
      <t>ガク</t>
    </rPh>
    <phoneticPr fontId="3"/>
  </si>
  <si>
    <t>原契約期間の年数</t>
    <rPh sb="0" eb="3">
      <t>ゲンケイヤク</t>
    </rPh>
    <rPh sb="3" eb="5">
      <t>キカン</t>
    </rPh>
    <rPh sb="6" eb="8">
      <t>ネンスウ</t>
    </rPh>
    <phoneticPr fontId="3"/>
  </si>
  <si>
    <t>計</t>
    <rPh sb="0" eb="1">
      <t>ケイ</t>
    </rPh>
    <phoneticPr fontId="3"/>
  </si>
  <si>
    <t>　外国為替関連取引</t>
    <rPh sb="1" eb="3">
      <t>ガイコク</t>
    </rPh>
    <rPh sb="3" eb="5">
      <t>カワセ</t>
    </rPh>
    <rPh sb="5" eb="7">
      <t>カンレン</t>
    </rPh>
    <rPh sb="7" eb="9">
      <t>トリヒキ</t>
    </rPh>
    <phoneticPr fontId="3"/>
  </si>
  <si>
    <t>　金利関連取引</t>
    <rPh sb="1" eb="3">
      <t>キンリ</t>
    </rPh>
    <rPh sb="3" eb="5">
      <t>カンレン</t>
    </rPh>
    <rPh sb="5" eb="7">
      <t>トリヒキ</t>
    </rPh>
    <phoneticPr fontId="3"/>
  </si>
  <si>
    <t>　法的に有効なネッティング契約下にある外国為替関連取引</t>
    <phoneticPr fontId="3"/>
  </si>
  <si>
    <t>　法的に有効なネッティング契約下にある金利関連取引</t>
    <phoneticPr fontId="3"/>
  </si>
  <si>
    <t>①　先物取引、オプション取引</t>
    <rPh sb="2" eb="4">
      <t>サキモノ</t>
    </rPh>
    <rPh sb="4" eb="6">
      <t>トリヒキ</t>
    </rPh>
    <rPh sb="12" eb="14">
      <t>トリヒキ</t>
    </rPh>
    <phoneticPr fontId="3"/>
  </si>
  <si>
    <t>②　スワップ取引</t>
    <rPh sb="6" eb="8">
      <t>トリヒキ</t>
    </rPh>
    <phoneticPr fontId="3"/>
  </si>
  <si>
    <t>　再構築コストの金額</t>
    <rPh sb="1" eb="4">
      <t>サイコウチク</t>
    </rPh>
    <rPh sb="8" eb="10">
      <t>キンガク</t>
    </rPh>
    <phoneticPr fontId="3"/>
  </si>
  <si>
    <t>残存期間の区分</t>
    <rPh sb="0" eb="2">
      <t>ザンゾン</t>
    </rPh>
    <rPh sb="2" eb="4">
      <t>キカン</t>
    </rPh>
    <rPh sb="5" eb="7">
      <t>クブン</t>
    </rPh>
    <phoneticPr fontId="3"/>
  </si>
  <si>
    <t>想定元本</t>
    <rPh sb="0" eb="2">
      <t>ソウテイ</t>
    </rPh>
    <rPh sb="2" eb="4">
      <t>ガンポン</t>
    </rPh>
    <phoneticPr fontId="3"/>
  </si>
  <si>
    <t>１年以内</t>
    <rPh sb="1" eb="2">
      <t>ネン</t>
    </rPh>
    <rPh sb="2" eb="4">
      <t>イナイ</t>
    </rPh>
    <phoneticPr fontId="3"/>
  </si>
  <si>
    <t>１年超５年以内</t>
    <rPh sb="1" eb="2">
      <t>トシ</t>
    </rPh>
    <rPh sb="2" eb="3">
      <t>チョウ</t>
    </rPh>
    <rPh sb="4" eb="5">
      <t>ネン</t>
    </rPh>
    <rPh sb="5" eb="7">
      <t>イナイ</t>
    </rPh>
    <phoneticPr fontId="3"/>
  </si>
  <si>
    <t>５年超</t>
    <rPh sb="1" eb="2">
      <t>ネン</t>
    </rPh>
    <rPh sb="2" eb="3">
      <t>チョウ</t>
    </rPh>
    <phoneticPr fontId="3"/>
  </si>
  <si>
    <t>　外国為替関連取引</t>
    <rPh sb="1" eb="3">
      <t>ガイコク</t>
    </rPh>
    <rPh sb="3" eb="5">
      <t>カワセ</t>
    </rPh>
    <rPh sb="5" eb="7">
      <t>カンレン</t>
    </rPh>
    <rPh sb="7" eb="9">
      <t>トリヒキ</t>
    </rPh>
    <phoneticPr fontId="3"/>
  </si>
  <si>
    <t>　金利関連取引</t>
    <rPh sb="1" eb="3">
      <t>キンリ</t>
    </rPh>
    <rPh sb="3" eb="5">
      <t>カンレン</t>
    </rPh>
    <rPh sb="5" eb="7">
      <t>トリヒキ</t>
    </rPh>
    <phoneticPr fontId="3"/>
  </si>
  <si>
    <t>　株式関連取引</t>
    <rPh sb="1" eb="3">
      <t>カブシキ</t>
    </rPh>
    <rPh sb="3" eb="5">
      <t>カンレン</t>
    </rPh>
    <rPh sb="5" eb="7">
      <t>トリヒキ</t>
    </rPh>
    <phoneticPr fontId="3"/>
  </si>
  <si>
    <t>１．一般共済リスク関係</t>
    <rPh sb="2" eb="4">
      <t>イッパン</t>
    </rPh>
    <rPh sb="4" eb="6">
      <t>キョウサイ</t>
    </rPh>
    <rPh sb="9" eb="11">
      <t>カンケイ</t>
    </rPh>
    <phoneticPr fontId="3"/>
  </si>
  <si>
    <t>地震災害リスク</t>
    <rPh sb="0" eb="2">
      <t>ジシン</t>
    </rPh>
    <rPh sb="2" eb="4">
      <t>サイガイ</t>
    </rPh>
    <phoneticPr fontId="3"/>
  </si>
  <si>
    <t>風水害リスク</t>
    <rPh sb="0" eb="3">
      <t>フウスイガイ</t>
    </rPh>
    <phoneticPr fontId="3"/>
  </si>
  <si>
    <t>出再の有無</t>
    <rPh sb="0" eb="1">
      <t>シュツ</t>
    </rPh>
    <rPh sb="1" eb="2">
      <t>サイ</t>
    </rPh>
    <rPh sb="3" eb="5">
      <t>ウム</t>
    </rPh>
    <phoneticPr fontId="3"/>
  </si>
  <si>
    <t>改正案</t>
    <rPh sb="0" eb="3">
      <t>カイセイアン</t>
    </rPh>
    <phoneticPr fontId="3"/>
  </si>
  <si>
    <t>出再により積み立てなかった</t>
    <rPh sb="0" eb="1">
      <t>シュツ</t>
    </rPh>
    <rPh sb="1" eb="2">
      <t>サイ</t>
    </rPh>
    <rPh sb="5" eb="6">
      <t>ツ</t>
    </rPh>
    <rPh sb="7" eb="8">
      <t>タ</t>
    </rPh>
    <phoneticPr fontId="3"/>
  </si>
  <si>
    <t>責任準備金</t>
    <phoneticPr fontId="3"/>
  </si>
  <si>
    <t>支払備金</t>
    <phoneticPr fontId="3"/>
  </si>
  <si>
    <t>No</t>
    <phoneticPr fontId="3"/>
  </si>
  <si>
    <t>No</t>
    <phoneticPr fontId="3"/>
  </si>
  <si>
    <t>責任準備金対応債券</t>
    <rPh sb="0" eb="2">
      <t>セキニン</t>
    </rPh>
    <rPh sb="2" eb="5">
      <t>ジュンビキン</t>
    </rPh>
    <rPh sb="5" eb="7">
      <t>タイオウ</t>
    </rPh>
    <rPh sb="7" eb="9">
      <t>サイケン</t>
    </rPh>
    <phoneticPr fontId="3"/>
  </si>
  <si>
    <t>責任準備金対応債券以外（満期保有目的債券を除く）</t>
    <rPh sb="0" eb="2">
      <t>セキニン</t>
    </rPh>
    <rPh sb="2" eb="5">
      <t>ジュンビキン</t>
    </rPh>
    <rPh sb="5" eb="7">
      <t>タイオウ</t>
    </rPh>
    <rPh sb="7" eb="9">
      <t>サイケン</t>
    </rPh>
    <rPh sb="9" eb="11">
      <t>イガイ</t>
    </rPh>
    <rPh sb="12" eb="14">
      <t>マンキ</t>
    </rPh>
    <rPh sb="14" eb="16">
      <t>ホユウ</t>
    </rPh>
    <rPh sb="16" eb="18">
      <t>モクテキ</t>
    </rPh>
    <rPh sb="18" eb="20">
      <t>サイケン</t>
    </rPh>
    <rPh sb="21" eb="22">
      <t>ノゾ</t>
    </rPh>
    <phoneticPr fontId="3"/>
  </si>
  <si>
    <t>取引高</t>
    <rPh sb="0" eb="3">
      <t>トリヒキダカ</t>
    </rPh>
    <phoneticPr fontId="3"/>
  </si>
  <si>
    <t>計</t>
    <rPh sb="0" eb="1">
      <t>ケイ</t>
    </rPh>
    <phoneticPr fontId="3"/>
  </si>
  <si>
    <t>デリバティブ取引によるリスクヘッジ</t>
    <rPh sb="6" eb="8">
      <t>トリヒキ</t>
    </rPh>
    <phoneticPr fontId="3"/>
  </si>
  <si>
    <t>あり</t>
    <phoneticPr fontId="3"/>
  </si>
  <si>
    <t>なし</t>
    <phoneticPr fontId="3"/>
  </si>
  <si>
    <t>※　取引高の計算式</t>
    <rPh sb="2" eb="5">
      <t>トリヒキダカ</t>
    </rPh>
    <rPh sb="6" eb="9">
      <t>ケイサンシキ</t>
    </rPh>
    <phoneticPr fontId="3"/>
  </si>
  <si>
    <t xml:space="preserve"> 国内株式</t>
    <phoneticPr fontId="3"/>
  </si>
  <si>
    <t xml:space="preserve"> 外国株式</t>
    <phoneticPr fontId="3"/>
  </si>
  <si>
    <t xml:space="preserve"> 邦貨建債券</t>
    <phoneticPr fontId="3"/>
  </si>
  <si>
    <t xml:space="preserve"> 外貨建債券、外貨建貸付金等</t>
    <phoneticPr fontId="3"/>
  </si>
  <si>
    <t xml:space="preserve"> 為替リスクを含むもの</t>
    <phoneticPr fontId="3"/>
  </si>
  <si>
    <t>　時価×取引単位×契約数量</t>
    <rPh sb="1" eb="3">
      <t>ジカ</t>
    </rPh>
    <rPh sb="4" eb="6">
      <t>トリヒキ</t>
    </rPh>
    <rPh sb="6" eb="8">
      <t>タンイ</t>
    </rPh>
    <rPh sb="9" eb="11">
      <t>ケイヤク</t>
    </rPh>
    <rPh sb="11" eb="13">
      <t>スウリョウ</t>
    </rPh>
    <phoneticPr fontId="3"/>
  </si>
  <si>
    <t>　行使価格×取引単位×契約数量</t>
    <rPh sb="1" eb="3">
      <t>コウシ</t>
    </rPh>
    <rPh sb="3" eb="5">
      <t>カカク</t>
    </rPh>
    <rPh sb="6" eb="8">
      <t>トリヒキ</t>
    </rPh>
    <rPh sb="8" eb="10">
      <t>タンイ</t>
    </rPh>
    <rPh sb="11" eb="13">
      <t>ケイヤク</t>
    </rPh>
    <rPh sb="13" eb="15">
      <t>スウリョウ</t>
    </rPh>
    <phoneticPr fontId="3"/>
  </si>
  <si>
    <r>
      <t>構成割合
X</t>
    </r>
    <r>
      <rPr>
        <vertAlign val="subscript"/>
        <sz val="9"/>
        <rFont val="ＭＳ ゴシック"/>
        <family val="3"/>
        <charset val="128"/>
      </rPr>
      <t>i</t>
    </r>
    <rPh sb="0" eb="2">
      <t>コウセイ</t>
    </rPh>
    <rPh sb="2" eb="4">
      <t>ワリアイ</t>
    </rPh>
    <phoneticPr fontId="3"/>
  </si>
  <si>
    <t>掛目（１年超）</t>
    <rPh sb="0" eb="2">
      <t>カケメ</t>
    </rPh>
    <rPh sb="4" eb="5">
      <t>ネン</t>
    </rPh>
    <rPh sb="5" eb="6">
      <t>チョウ</t>
    </rPh>
    <phoneticPr fontId="3"/>
  </si>
  <si>
    <t>当期未処理損失計上の有無</t>
    <rPh sb="0" eb="2">
      <t>トウキ</t>
    </rPh>
    <rPh sb="2" eb="5">
      <t>ミショリ</t>
    </rPh>
    <rPh sb="5" eb="7">
      <t>ソンシツ</t>
    </rPh>
    <rPh sb="7" eb="9">
      <t>ケイジョウ</t>
    </rPh>
    <rPh sb="10" eb="12">
      <t>ウム</t>
    </rPh>
    <phoneticPr fontId="3"/>
  </si>
  <si>
    <r>
      <t>３．予定利率リスク相当額（Ｒ</t>
    </r>
    <r>
      <rPr>
        <vertAlign val="subscript"/>
        <sz val="11"/>
        <rFont val="ＭＳ ゴシック"/>
        <family val="3"/>
        <charset val="128"/>
      </rPr>
      <t>3</t>
    </r>
    <r>
      <rPr>
        <sz val="11"/>
        <rFont val="ＭＳ ゴシック"/>
        <family val="3"/>
        <charset val="128"/>
      </rPr>
      <t>）</t>
    </r>
    <rPh sb="2" eb="4">
      <t>ヨテイ</t>
    </rPh>
    <rPh sb="4" eb="6">
      <t>リリツ</t>
    </rPh>
    <rPh sb="9" eb="11">
      <t>ソウトウ</t>
    </rPh>
    <rPh sb="11" eb="12">
      <t>ガク</t>
    </rPh>
    <phoneticPr fontId="3"/>
  </si>
  <si>
    <r>
      <t>４．資産運用リスク相当額（Ｒ</t>
    </r>
    <r>
      <rPr>
        <vertAlign val="subscript"/>
        <sz val="11"/>
        <rFont val="ＭＳ ゴシック"/>
        <family val="3"/>
        <charset val="128"/>
      </rPr>
      <t>4</t>
    </r>
    <r>
      <rPr>
        <sz val="11"/>
        <rFont val="ＭＳ ゴシック"/>
        <family val="3"/>
        <charset val="128"/>
      </rPr>
      <t>）＝（ⅰ）＋(ⅱ）＋（ⅲ）＋（ⅳ）＋（ⅴ）＋（ⅵ）＋（ⅶ）</t>
    </r>
    <rPh sb="2" eb="4">
      <t>シサン</t>
    </rPh>
    <rPh sb="4" eb="6">
      <t>ウンヨウ</t>
    </rPh>
    <rPh sb="9" eb="11">
      <t>ソウトウ</t>
    </rPh>
    <rPh sb="11" eb="12">
      <t>ガク</t>
    </rPh>
    <phoneticPr fontId="3"/>
  </si>
  <si>
    <t>（ⅵ）再共済又は再保険リスク相当額</t>
    <rPh sb="3" eb="4">
      <t>サイ</t>
    </rPh>
    <rPh sb="4" eb="6">
      <t>キョウサイ</t>
    </rPh>
    <rPh sb="6" eb="7">
      <t>マタ</t>
    </rPh>
    <rPh sb="8" eb="11">
      <t>サイホケン</t>
    </rPh>
    <rPh sb="14" eb="16">
      <t>ソウトウ</t>
    </rPh>
    <rPh sb="16" eb="17">
      <t>ガク</t>
    </rPh>
    <phoneticPr fontId="3"/>
  </si>
  <si>
    <t>・「出再の有無」欄には、出再を行っている共済事業に○をつけてください。</t>
    <rPh sb="2" eb="4">
      <t>シュッサイ</t>
    </rPh>
    <rPh sb="5" eb="7">
      <t>ウム</t>
    </rPh>
    <rPh sb="8" eb="9">
      <t>ラン</t>
    </rPh>
    <rPh sb="12" eb="14">
      <t>シュッサイ</t>
    </rPh>
    <rPh sb="15" eb="16">
      <t>オコナ</t>
    </rPh>
    <rPh sb="20" eb="22">
      <t>キョウサイ</t>
    </rPh>
    <rPh sb="22" eb="24">
      <t>ジギョウ</t>
    </rPh>
    <phoneticPr fontId="3"/>
  </si>
  <si>
    <t>Ⅱ．リスク相当額の計算（その４）</t>
    <rPh sb="5" eb="7">
      <t>ソウトウ</t>
    </rPh>
    <rPh sb="7" eb="8">
      <t>ガク</t>
    </rPh>
    <rPh sb="9" eb="11">
      <t>ケイサン</t>
    </rPh>
    <phoneticPr fontId="3"/>
  </si>
  <si>
    <t>【経営管理リスク関係】</t>
    <rPh sb="1" eb="3">
      <t>ケイエイ</t>
    </rPh>
    <rPh sb="3" eb="5">
      <t>カンリ</t>
    </rPh>
    <rPh sb="8" eb="10">
      <t>カンケイ</t>
    </rPh>
    <phoneticPr fontId="3"/>
  </si>
  <si>
    <t>⑩－γ　（マイナスの場合は零）</t>
    <phoneticPr fontId="3"/>
  </si>
  <si>
    <t>β－⑫　（マイナスの場合は零）</t>
    <phoneticPr fontId="3"/>
  </si>
  <si>
    <t>(10)－１　共済掛金積立金等余剰部分</t>
    <rPh sb="7" eb="9">
      <t>キョウサイ</t>
    </rPh>
    <rPh sb="9" eb="11">
      <t>カケキン</t>
    </rPh>
    <rPh sb="11" eb="13">
      <t>ツミタテ</t>
    </rPh>
    <rPh sb="13" eb="14">
      <t>キン</t>
    </rPh>
    <rPh sb="14" eb="15">
      <t>トウ</t>
    </rPh>
    <rPh sb="15" eb="17">
      <t>ヨジョウ</t>
    </rPh>
    <rPh sb="17" eb="19">
      <t>ブブン</t>
    </rPh>
    <phoneticPr fontId="3"/>
  </si>
  <si>
    <r>
      <t>Ｒ</t>
    </r>
    <r>
      <rPr>
        <vertAlign val="subscript"/>
        <sz val="11"/>
        <rFont val="ＭＳ ゴシック"/>
        <family val="3"/>
        <charset val="128"/>
      </rPr>
      <t>1</t>
    </r>
    <phoneticPr fontId="3"/>
  </si>
  <si>
    <t>普通支払備金（３事業年度前）</t>
    <rPh sb="0" eb="2">
      <t>フツウ</t>
    </rPh>
    <rPh sb="2" eb="6">
      <t>シハライビキン</t>
    </rPh>
    <rPh sb="8" eb="10">
      <t>ジギョウ</t>
    </rPh>
    <rPh sb="10" eb="12">
      <t>ネンド</t>
    </rPh>
    <rPh sb="12" eb="13">
      <t>マエゼンネンド</t>
    </rPh>
    <phoneticPr fontId="3"/>
  </si>
  <si>
    <t>（注）</t>
    <rPh sb="1" eb="2">
      <t>チュウ</t>
    </rPh>
    <phoneticPr fontId="3"/>
  </si>
  <si>
    <t>火災共済の正味発生共済金については、大規模災害（１回の災害に対する正味発生共済金が正味経過危険共済掛金の３３％を上回る災害）に係る額を控除することができます。</t>
    <rPh sb="0" eb="2">
      <t>カサイ</t>
    </rPh>
    <rPh sb="2" eb="4">
      <t>キョウサイ</t>
    </rPh>
    <rPh sb="5" eb="7">
      <t>ショウミ</t>
    </rPh>
    <rPh sb="7" eb="9">
      <t>ハッセイ</t>
    </rPh>
    <rPh sb="9" eb="12">
      <t>キョウサイキン</t>
    </rPh>
    <rPh sb="18" eb="21">
      <t>ダイキボ</t>
    </rPh>
    <rPh sb="21" eb="23">
      <t>サイガイ</t>
    </rPh>
    <rPh sb="25" eb="26">
      <t>カイ</t>
    </rPh>
    <rPh sb="27" eb="29">
      <t>サイガイ</t>
    </rPh>
    <rPh sb="30" eb="31">
      <t>タイ</t>
    </rPh>
    <rPh sb="33" eb="35">
      <t>ショウミ</t>
    </rPh>
    <rPh sb="35" eb="37">
      <t>ハッセイ</t>
    </rPh>
    <rPh sb="37" eb="40">
      <t>キョウサイキン</t>
    </rPh>
    <rPh sb="41" eb="43">
      <t>ショウミ</t>
    </rPh>
    <rPh sb="43" eb="45">
      <t>ケイカ</t>
    </rPh>
    <rPh sb="45" eb="47">
      <t>キケン</t>
    </rPh>
    <rPh sb="47" eb="49">
      <t>キョウサイ</t>
    </rPh>
    <rPh sb="49" eb="51">
      <t>カケキン</t>
    </rPh>
    <rPh sb="56" eb="58">
      <t>ウワマワ</t>
    </rPh>
    <rPh sb="59" eb="61">
      <t>サイガイ</t>
    </rPh>
    <rPh sb="63" eb="64">
      <t>カカ</t>
    </rPh>
    <rPh sb="65" eb="66">
      <t>ガク</t>
    </rPh>
    <rPh sb="67" eb="69">
      <t>コウジョ</t>
    </rPh>
    <phoneticPr fontId="3"/>
  </si>
  <si>
    <t>①</t>
    <phoneticPr fontId="3"/>
  </si>
  <si>
    <t>②</t>
    <phoneticPr fontId="3"/>
  </si>
  <si>
    <t>③</t>
    <phoneticPr fontId="3"/>
  </si>
  <si>
    <t>④</t>
    <phoneticPr fontId="3"/>
  </si>
  <si>
    <t>⑤</t>
    <phoneticPr fontId="3"/>
  </si>
  <si>
    <t>最上級格付を有する中央政府、中央銀行、国際機関</t>
  </si>
  <si>
    <t>ＯＥＣＤ諸国の中央政府、中央銀行</t>
  </si>
  <si>
    <t>我が国の政府関係機関、地方公共団体、公企業</t>
  </si>
  <si>
    <t>①～③の者の保証するもの</t>
  </si>
  <si>
    <t>共済契約貸付</t>
  </si>
  <si>
    <t>①</t>
    <phoneticPr fontId="3"/>
  </si>
  <si>
    <t>②</t>
    <phoneticPr fontId="3"/>
  </si>
  <si>
    <t>③</t>
    <phoneticPr fontId="3"/>
  </si>
  <si>
    <t>⑥</t>
    <phoneticPr fontId="3"/>
  </si>
  <si>
    <t>⑦</t>
    <phoneticPr fontId="3"/>
  </si>
  <si>
    <t>ランク１の①、②に該当しない国の中央政府、中央銀行</t>
  </si>
  <si>
    <t>ランク１の①に該当しない国際機関</t>
  </si>
  <si>
    <t>外国政府関係機関、地方公共団体、公企業</t>
  </si>
  <si>
    <t>我が国・外国の金融機関</t>
  </si>
  <si>
    <t>BBB格相当以上の格付を有する者</t>
  </si>
  <si>
    <t>他組合への貸付</t>
  </si>
  <si>
    <t>⑧</t>
    <phoneticPr fontId="3"/>
  </si>
  <si>
    <t>⑨</t>
    <phoneticPr fontId="3"/>
  </si>
  <si>
    <t>⑩</t>
    <phoneticPr fontId="3"/>
  </si>
  <si>
    <t>抵当権付住宅ローン</t>
    <rPh sb="0" eb="3">
      <t>テイトウケン</t>
    </rPh>
    <rPh sb="3" eb="4">
      <t>ツ</t>
    </rPh>
    <rPh sb="4" eb="6">
      <t>ジュウタク</t>
    </rPh>
    <phoneticPr fontId="3"/>
  </si>
  <si>
    <t>有価証券、不動産等を担保とする与信</t>
    <rPh sb="0" eb="2">
      <t>ユウカ</t>
    </rPh>
    <rPh sb="2" eb="4">
      <t>ショウケン</t>
    </rPh>
    <rPh sb="5" eb="8">
      <t>フドウサン</t>
    </rPh>
    <rPh sb="8" eb="9">
      <t>トウ</t>
    </rPh>
    <rPh sb="10" eb="12">
      <t>タンポ</t>
    </rPh>
    <rPh sb="15" eb="17">
      <t>ヨシン</t>
    </rPh>
    <phoneticPr fontId="3"/>
  </si>
  <si>
    <t>信用保証協会の保証する与信</t>
    <rPh sb="0" eb="2">
      <t>シンヨウ</t>
    </rPh>
    <rPh sb="2" eb="4">
      <t>ホショウ</t>
    </rPh>
    <rPh sb="4" eb="6">
      <t>キョウカイ</t>
    </rPh>
    <rPh sb="7" eb="9">
      <t>ホショウ</t>
    </rPh>
    <rPh sb="11" eb="13">
      <t>ヨシン</t>
    </rPh>
    <phoneticPr fontId="3"/>
  </si>
  <si>
    <t>③</t>
    <phoneticPr fontId="3"/>
  </si>
  <si>
    <t>破綻先債権</t>
    <rPh sb="0" eb="2">
      <t>ハタン</t>
    </rPh>
    <rPh sb="2" eb="3">
      <t>サキ</t>
    </rPh>
    <rPh sb="3" eb="5">
      <t>サイケン</t>
    </rPh>
    <phoneticPr fontId="3"/>
  </si>
  <si>
    <t>延滞債権</t>
    <rPh sb="0" eb="2">
      <t>エンタイ</t>
    </rPh>
    <rPh sb="2" eb="4">
      <t>サイケン</t>
    </rPh>
    <phoneticPr fontId="3"/>
  </si>
  <si>
    <t>３ヶ月以上延滞債権</t>
    <rPh sb="2" eb="3">
      <t>ゲツ</t>
    </rPh>
    <rPh sb="3" eb="5">
      <t>イジョウ</t>
    </rPh>
    <rPh sb="5" eb="7">
      <t>エンタイ</t>
    </rPh>
    <rPh sb="7" eb="9">
      <t>サイケン</t>
    </rPh>
    <phoneticPr fontId="3"/>
  </si>
  <si>
    <t>④</t>
    <phoneticPr fontId="3"/>
  </si>
  <si>
    <t>貸付条件緩和債権</t>
    <rPh sb="0" eb="2">
      <t>カシツケ</t>
    </rPh>
    <rPh sb="2" eb="4">
      <t>ジョウケン</t>
    </rPh>
    <rPh sb="4" eb="6">
      <t>カンワ</t>
    </rPh>
    <rPh sb="6" eb="8">
      <t>サイケン</t>
    </rPh>
    <phoneticPr fontId="3"/>
  </si>
  <si>
    <t>ランク１、ランク２、ランク４以外のもの</t>
    <rPh sb="14" eb="16">
      <t>イガイ</t>
    </rPh>
    <phoneticPr fontId="3"/>
  </si>
  <si>
    <t>個々の商品のリスク特性と原資産のリスク特性について、包括的な把握を継続的に行っていること</t>
    <phoneticPr fontId="3"/>
  </si>
  <si>
    <t>原資産の業績情報を適時取得できること</t>
  </si>
  <si>
    <t>保有する商品の特性を組合が自ら適切に把握していること</t>
  </si>
  <si>
    <t xml:space="preserve"> 内容把握不十分</t>
    <rPh sb="1" eb="3">
      <t>ナイヨウ</t>
    </rPh>
    <rPh sb="3" eb="5">
      <t>ハアク</t>
    </rPh>
    <rPh sb="5" eb="8">
      <t>フジュウブン</t>
    </rPh>
    <phoneticPr fontId="3"/>
  </si>
  <si>
    <t xml:space="preserve"> ランク１</t>
    <phoneticPr fontId="3"/>
  </si>
  <si>
    <t>　　リスク相当額</t>
    <rPh sb="5" eb="7">
      <t>ソウトウ</t>
    </rPh>
    <rPh sb="7" eb="8">
      <t>ガク</t>
    </rPh>
    <phoneticPr fontId="3"/>
  </si>
  <si>
    <t>　　再構築コストの金額</t>
    <rPh sb="2" eb="5">
      <t>サイコウチク</t>
    </rPh>
    <rPh sb="9" eb="11">
      <t>キンガク</t>
    </rPh>
    <phoneticPr fontId="3"/>
  </si>
  <si>
    <t>　　ネット再構築コストの金額</t>
    <rPh sb="5" eb="8">
      <t>サイコウチク</t>
    </rPh>
    <rPh sb="12" eb="14">
      <t>キンガク</t>
    </rPh>
    <phoneticPr fontId="3"/>
  </si>
  <si>
    <t>想定元本額
(ｹ)</t>
    <rPh sb="0" eb="2">
      <t>ソウテイ</t>
    </rPh>
    <rPh sb="2" eb="4">
      <t>ガンポン</t>
    </rPh>
    <rPh sb="4" eb="5">
      <t>ガク</t>
    </rPh>
    <phoneticPr fontId="3"/>
  </si>
  <si>
    <t>原契約期間
の年数(ｺ)</t>
    <rPh sb="0" eb="3">
      <t>ゲンケイヤク</t>
    </rPh>
    <rPh sb="3" eb="5">
      <t>キカン</t>
    </rPh>
    <rPh sb="7" eb="9">
      <t>ネンスウ</t>
    </rPh>
    <phoneticPr fontId="3"/>
  </si>
  <si>
    <t>掛目
（一年以内）
(ｻ)</t>
    <rPh sb="0" eb="2">
      <t>カケメ</t>
    </rPh>
    <rPh sb="4" eb="6">
      <t>イチネン</t>
    </rPh>
    <rPh sb="6" eb="8">
      <t>イナイ</t>
    </rPh>
    <phoneticPr fontId="3"/>
  </si>
  <si>
    <t>基礎となる掛目(ｽ)</t>
    <rPh sb="0" eb="2">
      <t>キソ</t>
    </rPh>
    <rPh sb="5" eb="7">
      <t>カケメ</t>
    </rPh>
    <phoneticPr fontId="3"/>
  </si>
  <si>
    <t>計算結果(ｾ)＝(ｼ)×(ｺ)－(ｽ)</t>
    <rPh sb="0" eb="2">
      <t>ケイサン</t>
    </rPh>
    <rPh sb="2" eb="4">
      <t>ケッカ</t>
    </rPh>
    <phoneticPr fontId="3"/>
  </si>
  <si>
    <t>掛目(ｿ)
＝(ｻ)又は(ｾ)</t>
    <rPh sb="0" eb="2">
      <t>カケメ</t>
    </rPh>
    <rPh sb="10" eb="11">
      <t>マタ</t>
    </rPh>
    <phoneticPr fontId="3"/>
  </si>
  <si>
    <t>リスク相当額(ﾀ)＝(ｹ)×(ｿ)</t>
    <rPh sb="3" eb="5">
      <t>ソウトウ</t>
    </rPh>
    <rPh sb="5" eb="6">
      <t>ガク</t>
    </rPh>
    <phoneticPr fontId="3"/>
  </si>
  <si>
    <t>(ｸ) ＝ (ﾀ)×１％</t>
    <phoneticPr fontId="3"/>
  </si>
  <si>
    <t>(ﾂ)</t>
    <phoneticPr fontId="3"/>
  </si>
  <si>
    <t>(ﾃ)</t>
    <phoneticPr fontId="3"/>
  </si>
  <si>
    <t>(ﾄ)</t>
    <phoneticPr fontId="3"/>
  </si>
  <si>
    <t>想定元本額
(ﾅ)</t>
    <rPh sb="0" eb="2">
      <t>ソウテイ</t>
    </rPh>
    <rPh sb="2" eb="4">
      <t>ガンポン</t>
    </rPh>
    <rPh sb="4" eb="5">
      <t>ガク</t>
    </rPh>
    <phoneticPr fontId="3"/>
  </si>
  <si>
    <t>掛目
(ﾆ)</t>
    <rPh sb="0" eb="2">
      <t>カケメ</t>
    </rPh>
    <phoneticPr fontId="3"/>
  </si>
  <si>
    <t>リスク相当額(ﾇ)＝(ﾅ)×(ﾆ)</t>
    <rPh sb="3" eb="5">
      <t>ソウトウ</t>
    </rPh>
    <rPh sb="5" eb="6">
      <t>ガク</t>
    </rPh>
    <phoneticPr fontId="3"/>
  </si>
  <si>
    <t>(ｷ)＋(ｸ)＋(ﾁ)</t>
    <phoneticPr fontId="3"/>
  </si>
  <si>
    <t>（円）</t>
    <rPh sb="1" eb="2">
      <t>エン</t>
    </rPh>
    <phoneticPr fontId="3"/>
  </si>
  <si>
    <t>γ－(k)</t>
    <phoneticPr fontId="3"/>
  </si>
  <si>
    <t>・「共済事業名」欄に各共済の名称を入力し、それぞれの共済で保障する内容について、「保障内容」欄に○をつけてください。</t>
    <rPh sb="2" eb="4">
      <t>キョウサイ</t>
    </rPh>
    <rPh sb="4" eb="6">
      <t>ジギョウ</t>
    </rPh>
    <rPh sb="6" eb="7">
      <t>メイ</t>
    </rPh>
    <rPh sb="8" eb="9">
      <t>ラン</t>
    </rPh>
    <rPh sb="10" eb="11">
      <t>カク</t>
    </rPh>
    <rPh sb="11" eb="13">
      <t>キョウサイ</t>
    </rPh>
    <rPh sb="14" eb="16">
      <t>メイショウ</t>
    </rPh>
    <rPh sb="17" eb="19">
      <t>ニュウリョク</t>
    </rPh>
    <rPh sb="26" eb="28">
      <t>キョウサイ</t>
    </rPh>
    <rPh sb="29" eb="31">
      <t>ホショウ</t>
    </rPh>
    <rPh sb="33" eb="35">
      <t>ナイヨウ</t>
    </rPh>
    <phoneticPr fontId="3"/>
  </si>
  <si>
    <t>（円、年）</t>
    <rPh sb="1" eb="2">
      <t>エン</t>
    </rPh>
    <rPh sb="3" eb="4">
      <t>ネン</t>
    </rPh>
    <phoneticPr fontId="3"/>
  </si>
  <si>
    <t>リスク対応財源として期待できないもの</t>
    <rPh sb="3" eb="5">
      <t>タイオウ</t>
    </rPh>
    <rPh sb="5" eb="7">
      <t>ザイゲン</t>
    </rPh>
    <rPh sb="10" eb="12">
      <t>キタイ</t>
    </rPh>
    <phoneticPr fontId="3"/>
  </si>
  <si>
    <t>割戻等として流出する額（純資産の部の額に振り替えられるものを除く。）を入力してください。</t>
    <rPh sb="0" eb="2">
      <t>ワリモドシ</t>
    </rPh>
    <rPh sb="2" eb="3">
      <t>トウ</t>
    </rPh>
    <rPh sb="6" eb="8">
      <t>リュウシュツ</t>
    </rPh>
    <rPh sb="10" eb="11">
      <t>ガク</t>
    </rPh>
    <rPh sb="12" eb="15">
      <t>ジュンシサン</t>
    </rPh>
    <rPh sb="16" eb="17">
      <t>ブ</t>
    </rPh>
    <rPh sb="18" eb="19">
      <t>ガク</t>
    </rPh>
    <rPh sb="20" eb="21">
      <t>フ</t>
    </rPh>
    <rPh sb="22" eb="23">
      <t>カ</t>
    </rPh>
    <rPh sb="30" eb="31">
      <t>ノゾ</t>
    </rPh>
    <rPh sb="35" eb="37">
      <t>ニュウリョク</t>
    </rPh>
    <phoneticPr fontId="3"/>
  </si>
  <si>
    <t>(ｹ)</t>
    <phoneticPr fontId="3"/>
  </si>
  <si>
    <t>(ｺ)</t>
    <phoneticPr fontId="3"/>
  </si>
  <si>
    <t>法定準備金積増額</t>
    <rPh sb="0" eb="2">
      <t>ホウテイ</t>
    </rPh>
    <rPh sb="2" eb="5">
      <t>ジュンビキン</t>
    </rPh>
    <rPh sb="5" eb="6">
      <t>ツ</t>
    </rPh>
    <rPh sb="6" eb="7">
      <t>マ</t>
    </rPh>
    <rPh sb="7" eb="8">
      <t>ガク</t>
    </rPh>
    <phoneticPr fontId="3"/>
  </si>
  <si>
    <t>剰余金処分により、法定準備金として積み立てる額を入力してください。</t>
    <rPh sb="0" eb="3">
      <t>ジョウヨキン</t>
    </rPh>
    <rPh sb="3" eb="5">
      <t>ショブン</t>
    </rPh>
    <rPh sb="9" eb="11">
      <t>ホウテイ</t>
    </rPh>
    <rPh sb="11" eb="14">
      <t>ジュンビキン</t>
    </rPh>
    <rPh sb="17" eb="18">
      <t>ツ</t>
    </rPh>
    <rPh sb="19" eb="20">
      <t>タ</t>
    </rPh>
    <rPh sb="22" eb="23">
      <t>ガク</t>
    </rPh>
    <rPh sb="24" eb="26">
      <t>ニュウリョク</t>
    </rPh>
    <phoneticPr fontId="3"/>
  </si>
  <si>
    <t>(ｴ)＋(ｹ)</t>
    <phoneticPr fontId="3"/>
  </si>
  <si>
    <t>(ｸ)</t>
    <phoneticPr fontId="3"/>
  </si>
  <si>
    <t>(ｶ)＋(ｺ)</t>
    <phoneticPr fontId="3"/>
  </si>
  <si>
    <t>リスク対応財源として期待できないもの</t>
    <phoneticPr fontId="3"/>
  </si>
  <si>
    <t>(ｹ)</t>
    <phoneticPr fontId="3"/>
  </si>
  <si>
    <t>(ｺ)</t>
    <phoneticPr fontId="3"/>
  </si>
  <si>
    <t>(ｻ)</t>
    <phoneticPr fontId="3"/>
  </si>
  <si>
    <t>(ｼ)</t>
    <phoneticPr fontId="3"/>
  </si>
  <si>
    <t>(ﾆ)</t>
    <phoneticPr fontId="3"/>
  </si>
  <si>
    <t>(ﾇ)</t>
    <phoneticPr fontId="3"/>
  </si>
  <si>
    <t>(ﾜ)</t>
    <phoneticPr fontId="3"/>
  </si>
  <si>
    <t>(ﾗ)</t>
    <phoneticPr fontId="3"/>
  </si>
  <si>
    <t>(ﾘ)</t>
    <phoneticPr fontId="3"/>
  </si>
  <si>
    <t>任意積立金のうち、共済金の支払に充てることができないと見込まれるものの額を入力してください。（支払を約束している見舞金目的の積立金はここに含めてください。）</t>
    <rPh sb="0" eb="2">
      <t>ニンイ</t>
    </rPh>
    <rPh sb="2" eb="4">
      <t>ツミタテ</t>
    </rPh>
    <rPh sb="4" eb="5">
      <t>キン</t>
    </rPh>
    <rPh sb="9" eb="12">
      <t>キョウサイキン</t>
    </rPh>
    <rPh sb="13" eb="15">
      <t>シハライ</t>
    </rPh>
    <rPh sb="16" eb="17">
      <t>ア</t>
    </rPh>
    <rPh sb="27" eb="29">
      <t>ミコ</t>
    </rPh>
    <rPh sb="35" eb="36">
      <t>ガク</t>
    </rPh>
    <rPh sb="37" eb="39">
      <t>ニュウリョク</t>
    </rPh>
    <rPh sb="69" eb="70">
      <t>フク</t>
    </rPh>
    <phoneticPr fontId="3"/>
  </si>
  <si>
    <t>(ｻ)</t>
    <phoneticPr fontId="3"/>
  </si>
  <si>
    <t>(ｽ)</t>
    <phoneticPr fontId="3"/>
  </si>
  <si>
    <t>(ｱ)－｛(ｶ)＋(ｸ)＋(ｺ)＋(ｻ)＋(ｽ)｝</t>
    <phoneticPr fontId="3"/>
  </si>
  <si>
    <t>(ﾐ)</t>
    <phoneticPr fontId="3"/>
  </si>
  <si>
    <t>(ﾍ)</t>
    <phoneticPr fontId="3"/>
  </si>
  <si>
    <t>(ﾙ)</t>
    <phoneticPr fontId="3"/>
  </si>
  <si>
    <t>(ｾ)</t>
    <phoneticPr fontId="3"/>
  </si>
  <si>
    <t>(ｿ)</t>
    <phoneticPr fontId="3"/>
  </si>
  <si>
    <t>(ｾ)－(ｿ)</t>
    <phoneticPr fontId="3"/>
  </si>
  <si>
    <t>(ﾀ)</t>
    <phoneticPr fontId="3"/>
  </si>
  <si>
    <t>(ﾁ)</t>
    <phoneticPr fontId="3"/>
  </si>
  <si>
    <t>(ﾀ)－(ﾁ)</t>
    <phoneticPr fontId="3"/>
  </si>
  <si>
    <t>(ﾉ)</t>
    <phoneticPr fontId="3"/>
  </si>
  <si>
    <t>(ﾊ)</t>
    <phoneticPr fontId="3"/>
  </si>
  <si>
    <t>(ﾋ)</t>
    <phoneticPr fontId="3"/>
  </si>
  <si>
    <t>(ﾌ)</t>
    <phoneticPr fontId="3"/>
  </si>
  <si>
    <t>(ﾎ)</t>
    <phoneticPr fontId="3"/>
  </si>
  <si>
    <t>(ﾏ)</t>
    <phoneticPr fontId="3"/>
  </si>
  <si>
    <t>(ﾉ)＋(ﾌ)－max{(ﾎ),(ﾏ)}－(ﾋ)　（マイナスの場合は零）</t>
    <phoneticPr fontId="3"/>
  </si>
  <si>
    <t>(ﾑ)－(ﾒ)</t>
    <phoneticPr fontId="3"/>
  </si>
  <si>
    <t>(ﾑ)</t>
    <phoneticPr fontId="3"/>
  </si>
  <si>
    <t>(ﾒ)</t>
    <phoneticPr fontId="3"/>
  </si>
  <si>
    <t>(ｳ)－｛(ｴ)＋(ｹ)＋(ｸ)＋(ｶ)＋(ｺ)｝</t>
    <phoneticPr fontId="3"/>
  </si>
  <si>
    <t>(ﾚ)</t>
    <phoneticPr fontId="3"/>
  </si>
  <si>
    <t>(ﾛ)</t>
    <phoneticPr fontId="3"/>
  </si>
  <si>
    <t>(ﾜ)</t>
    <phoneticPr fontId="3"/>
  </si>
  <si>
    <t>(ﾚ)＋(ﾜ)</t>
    <phoneticPr fontId="3"/>
  </si>
  <si>
    <t>(ﾂ)－(ﾓ)</t>
    <phoneticPr fontId="3"/>
  </si>
  <si>
    <t>(ﾃ)－(ﾔ)</t>
    <phoneticPr fontId="3"/>
  </si>
  <si>
    <t>(ﾄ)－(ﾕ)</t>
    <phoneticPr fontId="3"/>
  </si>
  <si>
    <t>(ﾅ)－(ﾖ)</t>
    <phoneticPr fontId="3"/>
  </si>
  <si>
    <t>(ﾆ)－(ﾗ)</t>
    <phoneticPr fontId="3"/>
  </si>
  <si>
    <t>(ﾇ)－(ﾘ)</t>
    <phoneticPr fontId="3"/>
  </si>
  <si>
    <t>(ｼ)　（マイナスの場合のみ）</t>
    <rPh sb="10" eb="12">
      <t>バアイ</t>
    </rPh>
    <phoneticPr fontId="3"/>
  </si>
  <si>
    <t>(ﾉ)＋(ﾌ)－max{(ﾎ),(ﾏ)}</t>
    <phoneticPr fontId="3"/>
  </si>
  <si>
    <r>
      <t xml:space="preserve">(ﾜ)－δ×50% </t>
    </r>
    <r>
      <rPr>
        <sz val="11"/>
        <color indexed="10"/>
        <rFont val="ＭＳ ゴシック"/>
        <family val="3"/>
        <charset val="128"/>
      </rPr>
      <t>（マイナスの場合は零）</t>
    </r>
    <rPh sb="16" eb="18">
      <t>バアイ</t>
    </rPh>
    <rPh sb="19" eb="20">
      <t>レイ</t>
    </rPh>
    <phoneticPr fontId="3"/>
  </si>
  <si>
    <t>⑪－(ﾛ)－⑮</t>
    <phoneticPr fontId="3"/>
  </si>
  <si>
    <t>(ﾉ)＋(ﾌ)＋(ﾍ)</t>
    <phoneticPr fontId="3"/>
  </si>
  <si>
    <t>計算が困難な場合は、(ﾉ)の額を入力してください。</t>
    <rPh sb="0" eb="2">
      <t>ケイサン</t>
    </rPh>
    <rPh sb="3" eb="5">
      <t>コンナン</t>
    </rPh>
    <rPh sb="6" eb="8">
      <t>バアイ</t>
    </rPh>
    <rPh sb="14" eb="15">
      <t>ガク</t>
    </rPh>
    <rPh sb="16" eb="18">
      <t>ニュウリョク</t>
    </rPh>
    <phoneticPr fontId="3"/>
  </si>
  <si>
    <t xml:space="preserve"> ①　</t>
    <phoneticPr fontId="3"/>
  </si>
  <si>
    <t>個別貸倒金は含まずに、正の値に変換して入力してください。</t>
    <rPh sb="0" eb="2">
      <t>コベツ</t>
    </rPh>
    <rPh sb="2" eb="5">
      <t>カシダオレキン</t>
    </rPh>
    <rPh sb="6" eb="7">
      <t>フク</t>
    </rPh>
    <rPh sb="11" eb="12">
      <t>セイ</t>
    </rPh>
    <rPh sb="13" eb="14">
      <t>アタイ</t>
    </rPh>
    <rPh sb="15" eb="17">
      <t>ヘンカン</t>
    </rPh>
    <rPh sb="19" eb="21">
      <t>ニュウリョク</t>
    </rPh>
    <phoneticPr fontId="3"/>
  </si>
  <si>
    <r>
      <t>平均正味発生共済金額（g</t>
    </r>
    <r>
      <rPr>
        <vertAlign val="subscript"/>
        <sz val="11"/>
        <rFont val="ＭＳ ゴシック"/>
        <family val="3"/>
        <charset val="128"/>
      </rPr>
      <t>21</t>
    </r>
    <r>
      <rPr>
        <sz val="11"/>
        <rFont val="ＭＳ ゴシック"/>
        <family val="3"/>
        <charset val="128"/>
      </rPr>
      <t>＋g</t>
    </r>
    <r>
      <rPr>
        <vertAlign val="subscript"/>
        <sz val="11"/>
        <rFont val="ＭＳ ゴシック"/>
        <family val="3"/>
        <charset val="128"/>
      </rPr>
      <t>22</t>
    </r>
    <r>
      <rPr>
        <sz val="11"/>
        <rFont val="ＭＳ ゴシック"/>
        <family val="3"/>
        <charset val="128"/>
      </rPr>
      <t>＋g</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</si>
  <si>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r>
      <t>正味発生共済金（当事業年度） f</t>
    </r>
    <r>
      <rPr>
        <vertAlign val="subscript"/>
        <sz val="11"/>
        <rFont val="ＭＳ ゴシック"/>
        <family val="3"/>
        <charset val="128"/>
      </rPr>
      <t>31</t>
    </r>
    <r>
      <rPr>
        <sz val="11"/>
        <rFont val="ＭＳ ゴシック"/>
        <family val="3"/>
        <charset val="128"/>
      </rPr>
      <t>＋f</t>
    </r>
    <r>
      <rPr>
        <vertAlign val="subscript"/>
        <sz val="11"/>
        <rFont val="ＭＳ ゴシック"/>
        <family val="3"/>
        <charset val="128"/>
      </rPr>
      <t>41</t>
    </r>
    <r>
      <rPr>
        <sz val="11"/>
        <rFont val="ＭＳ ゴシック"/>
        <family val="3"/>
        <charset val="128"/>
      </rPr>
      <t>－f</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</si>
  <si>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r>
      <t>正味発生共済金（前事業年度） f</t>
    </r>
    <r>
      <rPr>
        <vertAlign val="subscript"/>
        <sz val="11"/>
        <rFont val="ＭＳ ゴシック"/>
        <family val="3"/>
        <charset val="128"/>
      </rPr>
      <t>32</t>
    </r>
    <r>
      <rPr>
        <sz val="11"/>
        <rFont val="ＭＳ ゴシック"/>
        <family val="3"/>
        <charset val="128"/>
      </rPr>
      <t>＋f</t>
    </r>
    <r>
      <rPr>
        <vertAlign val="subscript"/>
        <sz val="11"/>
        <rFont val="ＭＳ ゴシック"/>
        <family val="3"/>
        <charset val="128"/>
      </rPr>
      <t>42</t>
    </r>
    <r>
      <rPr>
        <sz val="11"/>
        <rFont val="ＭＳ ゴシック"/>
        <family val="3"/>
        <charset val="128"/>
      </rPr>
      <t>－f</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</si>
  <si>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r>
      <t>正味発生共済金（前々事業年度） f</t>
    </r>
    <r>
      <rPr>
        <vertAlign val="subscript"/>
        <sz val="11"/>
        <rFont val="ＭＳ ゴシック"/>
        <family val="3"/>
        <charset val="128"/>
      </rPr>
      <t>33</t>
    </r>
    <r>
      <rPr>
        <sz val="11"/>
        <rFont val="ＭＳ ゴシック"/>
        <family val="3"/>
        <charset val="128"/>
      </rPr>
      <t>＋f</t>
    </r>
    <r>
      <rPr>
        <vertAlign val="subscript"/>
        <sz val="11"/>
        <rFont val="ＭＳ ゴシック"/>
        <family val="3"/>
        <charset val="128"/>
      </rPr>
      <t>43</t>
    </r>
    <r>
      <rPr>
        <sz val="11"/>
        <rFont val="ＭＳ ゴシック"/>
        <family val="3"/>
        <charset val="128"/>
      </rPr>
      <t>－f</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</si>
  <si>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正味支払共済金（当事業年度）</t>
    <rPh sb="0" eb="2">
      <t>ショウミ</t>
    </rPh>
    <rPh sb="2" eb="4">
      <t>シハライ</t>
    </rPh>
    <rPh sb="4" eb="7">
      <t>キョウサイキン</t>
    </rPh>
    <rPh sb="8" eb="9">
      <t>トウ</t>
    </rPh>
    <rPh sb="9" eb="11">
      <t>ジギョウ</t>
    </rPh>
    <rPh sb="11" eb="13">
      <t>ネンド</t>
    </rPh>
    <phoneticPr fontId="3"/>
  </si>
  <si>
    <t>正味支払共済金（前事業年度）</t>
    <rPh sb="0" eb="2">
      <t>ショウミ</t>
    </rPh>
    <rPh sb="2" eb="4">
      <t>シハライ</t>
    </rPh>
    <rPh sb="4" eb="7">
      <t>キョウサイキン</t>
    </rPh>
    <rPh sb="8" eb="9">
      <t>マエ</t>
    </rPh>
    <rPh sb="9" eb="11">
      <t>ジギョウ</t>
    </rPh>
    <rPh sb="11" eb="13">
      <t>ネンド</t>
    </rPh>
    <phoneticPr fontId="3"/>
  </si>
  <si>
    <t>正味支払共済金（前々事業年度）</t>
    <rPh sb="0" eb="2">
      <t>ショウミ</t>
    </rPh>
    <rPh sb="2" eb="4">
      <t>シハライ</t>
    </rPh>
    <rPh sb="4" eb="7">
      <t>キョウサイキン</t>
    </rPh>
    <rPh sb="8" eb="10">
      <t>ゼンゼン</t>
    </rPh>
    <rPh sb="10" eb="12">
      <t>ジギョウ</t>
    </rPh>
    <rPh sb="12" eb="14">
      <t>ネンド</t>
    </rPh>
    <phoneticPr fontId="3"/>
  </si>
  <si>
    <t>普通支払備金（当事業年度）</t>
    <rPh sb="0" eb="2">
      <t>フツウ</t>
    </rPh>
    <rPh sb="2" eb="6">
      <t>シハライビキン</t>
    </rPh>
    <rPh sb="7" eb="8">
      <t>トウ</t>
    </rPh>
    <rPh sb="8" eb="10">
      <t>ジギョウ</t>
    </rPh>
    <rPh sb="10" eb="12">
      <t>ネンド</t>
    </rPh>
    <phoneticPr fontId="3"/>
  </si>
  <si>
    <t>普通支払備金（前事業年度）</t>
    <rPh sb="0" eb="2">
      <t>フツウ</t>
    </rPh>
    <rPh sb="2" eb="6">
      <t>シハライビキン</t>
    </rPh>
    <rPh sb="7" eb="8">
      <t>マエ</t>
    </rPh>
    <rPh sb="8" eb="10">
      <t>ジギョウ</t>
    </rPh>
    <rPh sb="10" eb="12">
      <t>ネンド</t>
    </rPh>
    <phoneticPr fontId="3"/>
  </si>
  <si>
    <t>普通支払備金（前々事業年度）</t>
    <rPh sb="0" eb="2">
      <t>フツウ</t>
    </rPh>
    <rPh sb="2" eb="6">
      <t>シハライビキン</t>
    </rPh>
    <rPh sb="7" eb="9">
      <t>マエマエ</t>
    </rPh>
    <rPh sb="9" eb="11">
      <t>ジギョウ</t>
    </rPh>
    <rPh sb="11" eb="13">
      <t>ネンド</t>
    </rPh>
    <phoneticPr fontId="3"/>
  </si>
  <si>
    <r>
      <t>正味発生共済金（当事業年度） g</t>
    </r>
    <r>
      <rPr>
        <vertAlign val="subscript"/>
        <sz val="11"/>
        <rFont val="ＭＳ ゴシック"/>
        <family val="3"/>
        <charset val="128"/>
      </rPr>
      <t>31</t>
    </r>
    <r>
      <rPr>
        <sz val="11"/>
        <rFont val="ＭＳ ゴシック"/>
        <family val="3"/>
        <charset val="128"/>
      </rPr>
      <t>＋g</t>
    </r>
    <r>
      <rPr>
        <vertAlign val="subscript"/>
        <sz val="11"/>
        <rFont val="ＭＳ ゴシック"/>
        <family val="3"/>
        <charset val="128"/>
      </rPr>
      <t>41</t>
    </r>
    <r>
      <rPr>
        <sz val="11"/>
        <rFont val="ＭＳ ゴシック"/>
        <family val="3"/>
        <charset val="128"/>
      </rPr>
      <t>－g</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</si>
  <si>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r>
      <t>正味発生共済金（前事業年度） g</t>
    </r>
    <r>
      <rPr>
        <vertAlign val="subscript"/>
        <sz val="11"/>
        <rFont val="ＭＳ ゴシック"/>
        <family val="3"/>
        <charset val="128"/>
      </rPr>
      <t>32</t>
    </r>
    <r>
      <rPr>
        <sz val="11"/>
        <rFont val="ＭＳ ゴシック"/>
        <family val="3"/>
        <charset val="128"/>
      </rPr>
      <t>＋g</t>
    </r>
    <r>
      <rPr>
        <vertAlign val="subscript"/>
        <sz val="11"/>
        <rFont val="ＭＳ ゴシック"/>
        <family val="3"/>
        <charset val="128"/>
      </rPr>
      <t>42</t>
    </r>
    <r>
      <rPr>
        <sz val="11"/>
        <rFont val="ＭＳ ゴシック"/>
        <family val="3"/>
        <charset val="128"/>
      </rPr>
      <t>－g</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</si>
  <si>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r>
      <t>正味発生共済金（前々事業年度） g</t>
    </r>
    <r>
      <rPr>
        <vertAlign val="subscript"/>
        <sz val="11"/>
        <rFont val="ＭＳ ゴシック"/>
        <family val="3"/>
        <charset val="128"/>
      </rPr>
      <t>33</t>
    </r>
    <r>
      <rPr>
        <sz val="11"/>
        <rFont val="ＭＳ ゴシック"/>
        <family val="3"/>
        <charset val="128"/>
      </rPr>
      <t>＋g</t>
    </r>
    <r>
      <rPr>
        <vertAlign val="subscript"/>
        <sz val="11"/>
        <rFont val="ＭＳ ゴシック"/>
        <family val="3"/>
        <charset val="128"/>
      </rPr>
      <t>43</t>
    </r>
    <r>
      <rPr>
        <sz val="11"/>
        <rFont val="ＭＳ ゴシック"/>
        <family val="3"/>
        <charset val="128"/>
      </rPr>
      <t>－g</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</si>
  <si>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事業年度の期間が１年に満たない事業年度などがある場合には、１年分の額に換算して入力してください。</t>
    <phoneticPr fontId="3"/>
  </si>
  <si>
    <t>により計算してください。</t>
    <rPh sb="3" eb="5">
      <t>ケイサン</t>
    </rPh>
    <phoneticPr fontId="3"/>
  </si>
  <si>
    <t>未収再共済・再保険勘定</t>
    <phoneticPr fontId="3"/>
  </si>
  <si>
    <t>共済事業</t>
    <rPh sb="0" eb="2">
      <t>キョウサイ</t>
    </rPh>
    <rPh sb="2" eb="4">
      <t>ジギョウ</t>
    </rPh>
    <phoneticPr fontId="3"/>
  </si>
  <si>
    <t>※　以下の条件のいずれか１つでも満たさないものは「内容把握不十分」に計上してください。</t>
    <rPh sb="25" eb="27">
      <t>ナイヨウ</t>
    </rPh>
    <rPh sb="27" eb="29">
      <t>ハアク</t>
    </rPh>
    <rPh sb="29" eb="32">
      <t>フジュウブン</t>
    </rPh>
    <rPh sb="34" eb="36">
      <t>ケイジョウ</t>
    </rPh>
    <phoneticPr fontId="3"/>
  </si>
  <si>
    <t>グロスのアドオン</t>
    <phoneticPr fontId="3"/>
  </si>
  <si>
    <t>　ネット再構築コストの金額</t>
    <rPh sb="4" eb="7">
      <t>サイコウチク</t>
    </rPh>
    <rPh sb="11" eb="13">
      <t>キンガク</t>
    </rPh>
    <phoneticPr fontId="3"/>
  </si>
  <si>
    <t>　  ネットのアドオン</t>
    <phoneticPr fontId="3"/>
  </si>
  <si>
    <t>　ネットのアドオン</t>
    <phoneticPr fontId="3"/>
  </si>
  <si>
    <t>(ﾁ) ＝｛(ﾂ)＋(ﾃ)＋(ﾄ)＋(ﾇ)｝×１％　</t>
    <phoneticPr fontId="3"/>
  </si>
  <si>
    <t>マイナスの場合でも、マイナスのまま入力してください。</t>
    <rPh sb="5" eb="7">
      <t>バアイ</t>
    </rPh>
    <rPh sb="17" eb="19">
      <t>ニュウリョク</t>
    </rPh>
    <phoneticPr fontId="3"/>
  </si>
  <si>
    <t>事業規約に基づき計算した額</t>
    <rPh sb="8" eb="10">
      <t>ケイサン</t>
    </rPh>
    <rPh sb="12" eb="13">
      <t>ガク</t>
    </rPh>
    <phoneticPr fontId="3"/>
  </si>
  <si>
    <t>事業規約に基づき算出する場合は、当該額</t>
    <rPh sb="0" eb="2">
      <t>ジギョウ</t>
    </rPh>
    <rPh sb="2" eb="4">
      <t>キヤク</t>
    </rPh>
    <rPh sb="5" eb="6">
      <t>モト</t>
    </rPh>
    <rPh sb="8" eb="10">
      <t>サンシュツ</t>
    </rPh>
    <rPh sb="12" eb="14">
      <t>バアイ</t>
    </rPh>
    <rPh sb="16" eb="18">
      <t>トウガイ</t>
    </rPh>
    <rPh sb="18" eb="19">
      <t>ガク</t>
    </rPh>
    <phoneticPr fontId="3"/>
  </si>
  <si>
    <t xml:space="preserve">     　共　済　種　類</t>
    <rPh sb="6" eb="7">
      <t>トモ</t>
    </rPh>
    <rPh sb="8" eb="9">
      <t>スミ</t>
    </rPh>
    <rPh sb="10" eb="11">
      <t>シュ</t>
    </rPh>
    <rPh sb="12" eb="13">
      <t>タグイ</t>
    </rPh>
    <phoneticPr fontId="3"/>
  </si>
  <si>
    <t>契約者割戻しの有無</t>
    <rPh sb="0" eb="3">
      <t>ケイヤクシャ</t>
    </rPh>
    <rPh sb="3" eb="5">
      <t>ワリモド</t>
    </rPh>
    <rPh sb="7" eb="9">
      <t>ウム</t>
    </rPh>
    <phoneticPr fontId="3"/>
  </si>
  <si>
    <t>当期未処分損失の場合は、マイナス値で計上してください。</t>
    <rPh sb="0" eb="2">
      <t>トウキ</t>
    </rPh>
    <rPh sb="2" eb="5">
      <t>ミショブン</t>
    </rPh>
    <rPh sb="5" eb="7">
      <t>ソンシツ</t>
    </rPh>
    <rPh sb="8" eb="10">
      <t>バアイ</t>
    </rPh>
    <rPh sb="16" eb="17">
      <t>チ</t>
    </rPh>
    <rPh sb="18" eb="20">
      <t>ケイジョウ</t>
    </rPh>
    <phoneticPr fontId="3"/>
  </si>
  <si>
    <t>・「契約者割戻しの有無」欄には、契約者割戻しを行っている共済事業に○をつけてください。</t>
    <rPh sb="2" eb="5">
      <t>ケイヤクシャ</t>
    </rPh>
    <rPh sb="5" eb="7">
      <t>ワリモド</t>
    </rPh>
    <rPh sb="9" eb="11">
      <t>ウム</t>
    </rPh>
    <rPh sb="12" eb="13">
      <t>ラン</t>
    </rPh>
    <rPh sb="16" eb="19">
      <t>ケイヤクシャ</t>
    </rPh>
    <rPh sb="19" eb="21">
      <t>ワリモド</t>
    </rPh>
    <rPh sb="23" eb="24">
      <t>オコナ</t>
    </rPh>
    <rPh sb="28" eb="30">
      <t>キョウサイ</t>
    </rPh>
    <rPh sb="30" eb="32">
      <t>ジギョウ</t>
    </rPh>
    <phoneticPr fontId="3"/>
  </si>
  <si>
    <t>　　※　責任共済（自賠責共済）については、記載不要です。</t>
    <rPh sb="4" eb="6">
      <t>セキニン</t>
    </rPh>
    <rPh sb="9" eb="12">
      <t>ジバイセキ</t>
    </rPh>
    <rPh sb="12" eb="14">
      <t>キョウサイ</t>
    </rPh>
    <phoneticPr fontId="3"/>
  </si>
  <si>
    <t>共済金の支払に充てることができないと見込まれるものの額を入力してください。（支払を約束している見舞金目的の積立金に充てられる額はここに含めてください。）</t>
    <rPh sb="0" eb="3">
      <t>キョウサイキン</t>
    </rPh>
    <rPh sb="4" eb="6">
      <t>シハライ</t>
    </rPh>
    <rPh sb="7" eb="8">
      <t>ア</t>
    </rPh>
    <rPh sb="18" eb="20">
      <t>ミコ</t>
    </rPh>
    <rPh sb="26" eb="27">
      <t>ガク</t>
    </rPh>
    <rPh sb="28" eb="30">
      <t>ニュウリョク</t>
    </rPh>
    <rPh sb="57" eb="58">
      <t>ア</t>
    </rPh>
    <rPh sb="62" eb="63">
      <t>ガク</t>
    </rPh>
    <phoneticPr fontId="3"/>
  </si>
  <si>
    <t>　正味収入共済掛金 ＝ 共済掛金＋再共済（再保険）返戻金－再共済掛金（再保険料）－解約返戻金</t>
    <rPh sb="1" eb="3">
      <t>ショウミ</t>
    </rPh>
    <rPh sb="3" eb="5">
      <t>シュウニュウ</t>
    </rPh>
    <rPh sb="5" eb="7">
      <t>キョウサイ</t>
    </rPh>
    <rPh sb="7" eb="8">
      <t>カ</t>
    </rPh>
    <rPh sb="8" eb="9">
      <t>キン</t>
    </rPh>
    <rPh sb="25" eb="28">
      <t>ヘンレイキン</t>
    </rPh>
    <rPh sb="32" eb="33">
      <t>カ</t>
    </rPh>
    <rPh sb="33" eb="34">
      <t>キン</t>
    </rPh>
    <rPh sb="38" eb="39">
      <t>リョウ</t>
    </rPh>
    <phoneticPr fontId="3"/>
  </si>
  <si>
    <t>　正味支払共済金＝共済金－再共済金（再保険金）</t>
    <rPh sb="1" eb="3">
      <t>ショウミ</t>
    </rPh>
    <rPh sb="3" eb="5">
      <t>シハライ</t>
    </rPh>
    <rPh sb="5" eb="8">
      <t>キョウサイキン</t>
    </rPh>
    <rPh sb="9" eb="12">
      <t>キョウサイキン</t>
    </rPh>
    <rPh sb="13" eb="14">
      <t>サイ</t>
    </rPh>
    <rPh sb="14" eb="16">
      <t>キョウサイ</t>
    </rPh>
    <rPh sb="16" eb="17">
      <t>キン</t>
    </rPh>
    <rPh sb="18" eb="21">
      <t>サイホケン</t>
    </rPh>
    <rPh sb="21" eb="22">
      <t>キン</t>
    </rPh>
    <phoneticPr fontId="3"/>
  </si>
  <si>
    <t>ランク４</t>
    <phoneticPr fontId="3"/>
  </si>
  <si>
    <t>（ⅳ）子会社等リスク対象資産</t>
    <rPh sb="3" eb="7">
      <t>コガイシャトウ</t>
    </rPh>
    <rPh sb="10" eb="12">
      <t>タイショウ</t>
    </rPh>
    <rPh sb="12" eb="14">
      <t>シサン</t>
    </rPh>
    <phoneticPr fontId="3"/>
  </si>
  <si>
    <t>（ⅲ）　信用リスク対象資産（証券化商品、再証券化商品）</t>
    <rPh sb="4" eb="6">
      <t>シンヨウ</t>
    </rPh>
    <rPh sb="9" eb="11">
      <t>タイショウ</t>
    </rPh>
    <rPh sb="11" eb="13">
      <t>シサン</t>
    </rPh>
    <rPh sb="14" eb="17">
      <t>ショウケンカ</t>
    </rPh>
    <rPh sb="17" eb="19">
      <t>ショウヒン</t>
    </rPh>
    <rPh sb="20" eb="21">
      <t>サイ</t>
    </rPh>
    <rPh sb="21" eb="24">
      <t>ショウケンカ</t>
    </rPh>
    <rPh sb="24" eb="26">
      <t>ショウヒン</t>
    </rPh>
    <phoneticPr fontId="3"/>
  </si>
  <si>
    <t>再証券化商品</t>
    <phoneticPr fontId="3"/>
  </si>
  <si>
    <t>リスク対象資産の所在地</t>
    <rPh sb="3" eb="5">
      <t>タイショウ</t>
    </rPh>
    <rPh sb="5" eb="7">
      <t>シサン</t>
    </rPh>
    <rPh sb="8" eb="11">
      <t>ショザイチ</t>
    </rPh>
    <phoneticPr fontId="3"/>
  </si>
  <si>
    <t>リスク対象資産（※）の額</t>
    <rPh sb="3" eb="5">
      <t>タイショウ</t>
    </rPh>
    <rPh sb="5" eb="7">
      <t>シサン</t>
    </rPh>
    <rPh sb="11" eb="12">
      <t>ガク</t>
    </rPh>
    <phoneticPr fontId="3"/>
  </si>
  <si>
    <t>　日本</t>
    <rPh sb="1" eb="3">
      <t>ニホン</t>
    </rPh>
    <phoneticPr fontId="3"/>
  </si>
  <si>
    <t>　米国</t>
    <rPh sb="1" eb="3">
      <t>ベイコク</t>
    </rPh>
    <phoneticPr fontId="3"/>
  </si>
  <si>
    <t>　欧州</t>
    <rPh sb="1" eb="3">
      <t>オウシュウ</t>
    </rPh>
    <phoneticPr fontId="3"/>
  </si>
  <si>
    <t>　その他</t>
    <rPh sb="3" eb="4">
      <t>タ</t>
    </rPh>
    <phoneticPr fontId="3"/>
  </si>
  <si>
    <t>※　クレジットデフォルトスワップ取引によるプロテクションの売却におけるプロテクションの参照債務の想定元本額</t>
    <phoneticPr fontId="3"/>
  </si>
  <si>
    <t>【入力表（その５）】（デリバティブ・信用スプレッド関係）</t>
    <rPh sb="1" eb="3">
      <t>ニュウリョク</t>
    </rPh>
    <rPh sb="3" eb="4">
      <t>ヒョウ</t>
    </rPh>
    <rPh sb="18" eb="20">
      <t>シンヨウ</t>
    </rPh>
    <rPh sb="25" eb="27">
      <t>カンケイ</t>
    </rPh>
    <phoneticPr fontId="3"/>
  </si>
  <si>
    <t>（ⅱ）信用スプレッドリスク対象資産</t>
    <rPh sb="3" eb="5">
      <t>シンヨウ</t>
    </rPh>
    <rPh sb="13" eb="15">
      <t>タイショウ</t>
    </rPh>
    <rPh sb="15" eb="17">
      <t>シサン</t>
    </rPh>
    <phoneticPr fontId="3"/>
  </si>
  <si>
    <t>リスク対象資産
の所在地</t>
    <rPh sb="3" eb="5">
      <t>タイショウ</t>
    </rPh>
    <rPh sb="5" eb="7">
      <t>シサン</t>
    </rPh>
    <rPh sb="9" eb="12">
      <t>ショザイチ</t>
    </rPh>
    <phoneticPr fontId="3"/>
  </si>
  <si>
    <t>日本</t>
    <rPh sb="0" eb="2">
      <t>ニホン</t>
    </rPh>
    <phoneticPr fontId="3"/>
  </si>
  <si>
    <t>米国</t>
    <rPh sb="0" eb="2">
      <t>ベイコク</t>
    </rPh>
    <phoneticPr fontId="3"/>
  </si>
  <si>
    <t>欧州</t>
    <rPh sb="0" eb="2">
      <t>オウシュウ</t>
    </rPh>
    <phoneticPr fontId="3"/>
  </si>
  <si>
    <t>その他</t>
    <rPh sb="2" eb="3">
      <t>タ</t>
    </rPh>
    <phoneticPr fontId="3"/>
  </si>
  <si>
    <t>（ⅵ）再共済又は再保険リスク相当額</t>
    <rPh sb="3" eb="4">
      <t>サイ</t>
    </rPh>
    <rPh sb="4" eb="6">
      <t>キョウサイ</t>
    </rPh>
    <rPh sb="6" eb="7">
      <t>マタ</t>
    </rPh>
    <rPh sb="8" eb="9">
      <t>サイ</t>
    </rPh>
    <rPh sb="9" eb="11">
      <t>ホケン</t>
    </rPh>
    <rPh sb="14" eb="16">
      <t>ソウトウ</t>
    </rPh>
    <rPh sb="16" eb="17">
      <t>ガク</t>
    </rPh>
    <phoneticPr fontId="3"/>
  </si>
  <si>
    <t>（ⅵ）再共済又は再保険リスク相当額</t>
    <rPh sb="3" eb="6">
      <t>サイキョウサイ</t>
    </rPh>
    <rPh sb="6" eb="7">
      <t>マタ</t>
    </rPh>
    <rPh sb="8" eb="11">
      <t>サイホケン</t>
    </rPh>
    <rPh sb="14" eb="17">
      <t>ソウトウガク</t>
    </rPh>
    <phoneticPr fontId="3"/>
  </si>
  <si>
    <t>（ⅰ）　デリバティブ取引の取引高</t>
    <rPh sb="13" eb="16">
      <t>トリヒキダカ</t>
    </rPh>
    <phoneticPr fontId="3"/>
  </si>
  <si>
    <t>①～⑤までのいずれかに掲げる者の保証するもの</t>
    <phoneticPr fontId="3"/>
  </si>
  <si>
    <t>貸付金、債券、預貯金、短資取引　(ｱ)</t>
    <rPh sb="0" eb="2">
      <t>カシツケ</t>
    </rPh>
    <rPh sb="2" eb="3">
      <t>キン</t>
    </rPh>
    <rPh sb="4" eb="6">
      <t>サイケン</t>
    </rPh>
    <rPh sb="7" eb="10">
      <t>ヨチョキン</t>
    </rPh>
    <rPh sb="11" eb="13">
      <t>タンシ</t>
    </rPh>
    <rPh sb="13" eb="15">
      <t>トリヒキ</t>
    </rPh>
    <phoneticPr fontId="3"/>
  </si>
  <si>
    <t>当該リスクの風水害に係る契約高</t>
    <rPh sb="0" eb="2">
      <t>トウガイ</t>
    </rPh>
    <rPh sb="6" eb="9">
      <t>フウスイガイ</t>
    </rPh>
    <rPh sb="10" eb="11">
      <t>カカ</t>
    </rPh>
    <rPh sb="12" eb="15">
      <t>ケイヤクダカ</t>
    </rPh>
    <phoneticPr fontId="3"/>
  </si>
  <si>
    <t>当該リスクの地震災害に係る契約高</t>
    <rPh sb="0" eb="2">
      <t>トウガイ</t>
    </rPh>
    <rPh sb="6" eb="8">
      <t>ジシン</t>
    </rPh>
    <rPh sb="8" eb="10">
      <t>サイガイ</t>
    </rPh>
    <rPh sb="11" eb="12">
      <t>カカ</t>
    </rPh>
    <rPh sb="13" eb="16">
      <t>ケイヤクダカ</t>
    </rPh>
    <phoneticPr fontId="3"/>
  </si>
  <si>
    <t>【支払余力比率の算出結果】</t>
    <rPh sb="1" eb="3">
      <t>シハライ</t>
    </rPh>
    <rPh sb="3" eb="5">
      <t>ヨリョク</t>
    </rPh>
    <rPh sb="5" eb="7">
      <t>ヒリツ</t>
    </rPh>
    <rPh sb="8" eb="10">
      <t>サンシュツ</t>
    </rPh>
    <rPh sb="10" eb="12">
      <t>ケッカ</t>
    </rPh>
    <phoneticPr fontId="3"/>
  </si>
  <si>
    <t>出再割合が５０％以下の部分</t>
    <rPh sb="8" eb="10">
      <t>イカ</t>
    </rPh>
    <phoneticPr fontId="3"/>
  </si>
  <si>
    <t>出再割合が５０％超の部分</t>
    <rPh sb="8" eb="9">
      <t>チョウ</t>
    </rPh>
    <phoneticPr fontId="3"/>
  </si>
  <si>
    <t>総支払限度額超過及び再共済又は再保険回収予想額</t>
    <rPh sb="0" eb="1">
      <t>ソウ</t>
    </rPh>
    <rPh sb="1" eb="3">
      <t>シハライ</t>
    </rPh>
    <rPh sb="3" eb="6">
      <t>ゲンドガク</t>
    </rPh>
    <rPh sb="6" eb="8">
      <t>チョウカ</t>
    </rPh>
    <rPh sb="8" eb="9">
      <t>オヨ</t>
    </rPh>
    <rPh sb="10" eb="11">
      <t>サイ</t>
    </rPh>
    <rPh sb="11" eb="13">
      <t>キョウサイ</t>
    </rPh>
    <rPh sb="13" eb="14">
      <t>マタ</t>
    </rPh>
    <rPh sb="15" eb="18">
      <t>サイホケン</t>
    </rPh>
    <rPh sb="18" eb="20">
      <t>カイシュウ</t>
    </rPh>
    <rPh sb="20" eb="22">
      <t>ヨソウ</t>
    </rPh>
    <rPh sb="22" eb="23">
      <t>ガク</t>
    </rPh>
    <phoneticPr fontId="3"/>
  </si>
  <si>
    <t>総支払限度超過額及び再共済又は再保険回収予想額</t>
    <rPh sb="0" eb="1">
      <t>ソウ</t>
    </rPh>
    <rPh sb="1" eb="3">
      <t>シハライ</t>
    </rPh>
    <rPh sb="3" eb="5">
      <t>ゲンド</t>
    </rPh>
    <rPh sb="5" eb="7">
      <t>チョウカ</t>
    </rPh>
    <rPh sb="7" eb="8">
      <t>ガク</t>
    </rPh>
    <rPh sb="8" eb="9">
      <t>オヨ</t>
    </rPh>
    <rPh sb="10" eb="11">
      <t>サイ</t>
    </rPh>
    <rPh sb="11" eb="13">
      <t>キョウサイ</t>
    </rPh>
    <rPh sb="13" eb="14">
      <t>マタ</t>
    </rPh>
    <rPh sb="15" eb="18">
      <t>サイホケン</t>
    </rPh>
    <rPh sb="18" eb="20">
      <t>カイシュウ</t>
    </rPh>
    <rPh sb="20" eb="22">
      <t>ヨソウ</t>
    </rPh>
    <rPh sb="22" eb="23">
      <t>ガク</t>
    </rPh>
    <phoneticPr fontId="3"/>
  </si>
  <si>
    <t>短期共済事のみ実施している場合は、(ﾌ)の額を入力してください。また、計算が困難な場合は、(ﾉ)＋(ﾌ)－(ﾊ) の額を入力してください。</t>
    <rPh sb="35" eb="37">
      <t>ケイサン</t>
    </rPh>
    <rPh sb="38" eb="40">
      <t>コンナン</t>
    </rPh>
    <rPh sb="41" eb="43">
      <t>バアイ</t>
    </rPh>
    <rPh sb="58" eb="59">
      <t>ガク</t>
    </rPh>
    <rPh sb="60" eb="62">
      <t>ニュウリョク</t>
    </rPh>
    <phoneticPr fontId="3"/>
  </si>
  <si>
    <t>金融業務</t>
    <rPh sb="0" eb="2">
      <t>キンユウ</t>
    </rPh>
    <rPh sb="2" eb="4">
      <t>ギョウム</t>
    </rPh>
    <phoneticPr fontId="3"/>
  </si>
  <si>
    <t>非金融業務</t>
    <rPh sb="0" eb="1">
      <t>ヒ</t>
    </rPh>
    <rPh sb="1" eb="3">
      <t>キンユウ</t>
    </rPh>
    <rPh sb="3" eb="5">
      <t>ギョウム</t>
    </rPh>
    <phoneticPr fontId="3"/>
  </si>
  <si>
    <t>（参考）実質資産負債差額</t>
    <rPh sb="1" eb="3">
      <t>サンコウ</t>
    </rPh>
    <rPh sb="4" eb="6">
      <t>ジッシツ</t>
    </rPh>
    <rPh sb="6" eb="8">
      <t>シサン</t>
    </rPh>
    <rPh sb="8" eb="10">
      <t>フサイ</t>
    </rPh>
    <rPh sb="10" eb="12">
      <t>サガク</t>
    </rPh>
    <phoneticPr fontId="3"/>
  </si>
  <si>
    <t>貸借対照表の資産の部合計額</t>
    <rPh sb="0" eb="2">
      <t>タイシャク</t>
    </rPh>
    <rPh sb="2" eb="5">
      <t>タイショウヒョウ</t>
    </rPh>
    <rPh sb="6" eb="8">
      <t>シサン</t>
    </rPh>
    <rPh sb="9" eb="10">
      <t>ブ</t>
    </rPh>
    <rPh sb="10" eb="12">
      <t>ゴウケイ</t>
    </rPh>
    <rPh sb="12" eb="13">
      <t>ガク</t>
    </rPh>
    <phoneticPr fontId="3"/>
  </si>
  <si>
    <t>不動産の含み損益</t>
    <phoneticPr fontId="3"/>
  </si>
  <si>
    <t>その他有価証券に係る繰延税金資産</t>
    <phoneticPr fontId="3"/>
  </si>
  <si>
    <t>有価証券の含み損益</t>
    <phoneticPr fontId="3"/>
  </si>
  <si>
    <t>有価証券・不動産以外の資産の含み損益</t>
    <phoneticPr fontId="3"/>
  </si>
  <si>
    <t>実質資産負差額</t>
    <rPh sb="0" eb="2">
      <t>ジッシツ</t>
    </rPh>
    <rPh sb="2" eb="4">
      <t>シサン</t>
    </rPh>
    <rPh sb="5" eb="7">
      <t>サガク</t>
    </rPh>
    <phoneticPr fontId="3"/>
  </si>
  <si>
    <t>資産額</t>
    <rPh sb="0" eb="2">
      <t>シサン</t>
    </rPh>
    <rPh sb="2" eb="3">
      <t>ガク</t>
    </rPh>
    <phoneticPr fontId="3"/>
  </si>
  <si>
    <t>負債額</t>
    <rPh sb="0" eb="3">
      <t>フサイガク</t>
    </rPh>
    <phoneticPr fontId="3"/>
  </si>
  <si>
    <t>貸借対照表の負債の部合計額</t>
    <rPh sb="0" eb="2">
      <t>タイシャク</t>
    </rPh>
    <rPh sb="2" eb="5">
      <t>タイショウヒョウ</t>
    </rPh>
    <rPh sb="6" eb="8">
      <t>フサイ</t>
    </rPh>
    <rPh sb="9" eb="10">
      <t>ブ</t>
    </rPh>
    <rPh sb="10" eb="13">
      <t>ゴウケイガク</t>
    </rPh>
    <phoneticPr fontId="1"/>
  </si>
  <si>
    <t>価格変動準備金</t>
    <rPh sb="0" eb="2">
      <t>カカク</t>
    </rPh>
    <rPh sb="2" eb="4">
      <t>ヘンドウ</t>
    </rPh>
    <rPh sb="4" eb="7">
      <t>ジュンビキン</t>
    </rPh>
    <phoneticPr fontId="1"/>
  </si>
  <si>
    <t>異常危険準備金</t>
    <rPh sb="0" eb="2">
      <t>イジョウ</t>
    </rPh>
    <rPh sb="2" eb="4">
      <t>キケン</t>
    </rPh>
    <rPh sb="4" eb="7">
      <t>ジュンビキン</t>
    </rPh>
    <phoneticPr fontId="1"/>
  </si>
  <si>
    <t>その他有価証券に係る繰延税金負債</t>
    <rPh sb="2" eb="3">
      <t>タ</t>
    </rPh>
    <rPh sb="3" eb="5">
      <t>ユウカ</t>
    </rPh>
    <rPh sb="5" eb="7">
      <t>ショウケン</t>
    </rPh>
    <rPh sb="8" eb="9">
      <t>カカ</t>
    </rPh>
    <rPh sb="10" eb="12">
      <t>クリノベ</t>
    </rPh>
    <rPh sb="12" eb="14">
      <t>ゼイキン</t>
    </rPh>
    <rPh sb="14" eb="16">
      <t>フサイ</t>
    </rPh>
    <phoneticPr fontId="1"/>
  </si>
  <si>
    <t>共済掛金積立金余剰部分</t>
    <rPh sb="0" eb="2">
      <t>キョウサイ</t>
    </rPh>
    <rPh sb="2" eb="3">
      <t>カ</t>
    </rPh>
    <rPh sb="3" eb="4">
      <t>キン</t>
    </rPh>
    <rPh sb="4" eb="6">
      <t>ツミタテ</t>
    </rPh>
    <rPh sb="6" eb="7">
      <t>キン</t>
    </rPh>
    <rPh sb="7" eb="9">
      <t>ヨジョウ</t>
    </rPh>
    <rPh sb="9" eb="11">
      <t>ブブン</t>
    </rPh>
    <phoneticPr fontId="1"/>
  </si>
  <si>
    <t>契約者割戻準備金未割当部分</t>
    <rPh sb="0" eb="3">
      <t>ケイヤクシャ</t>
    </rPh>
    <rPh sb="3" eb="4">
      <t>ワ</t>
    </rPh>
    <rPh sb="4" eb="5">
      <t>モド</t>
    </rPh>
    <rPh sb="5" eb="8">
      <t>ジュンビキン</t>
    </rPh>
    <rPh sb="8" eb="9">
      <t>ミ</t>
    </rPh>
    <rPh sb="9" eb="11">
      <t>ワリアテ</t>
    </rPh>
    <rPh sb="11" eb="13">
      <t>ブブン</t>
    </rPh>
    <phoneticPr fontId="1"/>
  </si>
  <si>
    <t>共済生協の支払余力比率算出の記入様式(別紙１)</t>
    <rPh sb="0" eb="2">
      <t>キョウサイ</t>
    </rPh>
    <rPh sb="2" eb="4">
      <t>セイキョウ</t>
    </rPh>
    <rPh sb="5" eb="7">
      <t>シハライ</t>
    </rPh>
    <rPh sb="7" eb="9">
      <t>ヨリョク</t>
    </rPh>
    <rPh sb="9" eb="11">
      <t>ヒリツ</t>
    </rPh>
    <rPh sb="11" eb="13">
      <t>サンシュツ</t>
    </rPh>
    <rPh sb="14" eb="16">
      <t>キニュウ</t>
    </rPh>
    <rPh sb="16" eb="18">
      <t>ヨウシキ</t>
    </rPh>
    <rPh sb="19" eb="21">
      <t>ベッシ</t>
    </rPh>
    <phoneticPr fontId="3"/>
  </si>
  <si>
    <t>共済生協の支払余力比率算出の記入様式(別紙１)【事業概要】</t>
    <rPh sb="0" eb="2">
      <t>キョウサイ</t>
    </rPh>
    <rPh sb="2" eb="4">
      <t>セイキョウ</t>
    </rPh>
    <rPh sb="5" eb="7">
      <t>シハライ</t>
    </rPh>
    <rPh sb="7" eb="9">
      <t>ヨリョク</t>
    </rPh>
    <rPh sb="9" eb="11">
      <t>ヒリツ</t>
    </rPh>
    <rPh sb="11" eb="13">
      <t>サンシュツ</t>
    </rPh>
    <rPh sb="14" eb="16">
      <t>キニュウ</t>
    </rPh>
    <rPh sb="16" eb="18">
      <t>ヨウシキ</t>
    </rPh>
    <rPh sb="24" eb="28">
      <t>ジギョウガイヨウ</t>
    </rPh>
    <phoneticPr fontId="3"/>
  </si>
  <si>
    <t>共済生協の支払余力比率算出の記入様式(別紙１)</t>
    <rPh sb="0" eb="2">
      <t>キョウサイ</t>
    </rPh>
    <rPh sb="2" eb="4">
      <t>セイキョウ</t>
    </rPh>
    <rPh sb="5" eb="7">
      <t>シハライ</t>
    </rPh>
    <rPh sb="7" eb="9">
      <t>ヨリョク</t>
    </rPh>
    <rPh sb="9" eb="11">
      <t>ヒリツ</t>
    </rPh>
    <rPh sb="11" eb="13">
      <t>サンシュツ</t>
    </rPh>
    <rPh sb="14" eb="16">
      <t>キニュウ</t>
    </rPh>
    <rPh sb="16" eb="18">
      <t>ヨウシキ</t>
    </rPh>
    <phoneticPr fontId="3"/>
  </si>
  <si>
    <t>デリバティブ取引によってリスクヘッジを行っている場合の当該デリバティブ取引高（意図的取引を除く）</t>
    <rPh sb="6" eb="8">
      <t>トリヒキ</t>
    </rPh>
    <rPh sb="19" eb="20">
      <t>オコナ</t>
    </rPh>
    <rPh sb="24" eb="26">
      <t>バアイ</t>
    </rPh>
    <rPh sb="27" eb="29">
      <t>トウガイ</t>
    </rPh>
    <rPh sb="35" eb="37">
      <t>トリヒキ</t>
    </rPh>
    <rPh sb="37" eb="38">
      <t>タカ</t>
    </rPh>
    <rPh sb="39" eb="42">
      <t>イトテキ</t>
    </rPh>
    <rPh sb="42" eb="44">
      <t>トリヒキ</t>
    </rPh>
    <rPh sb="45" eb="46">
      <t>ノゾ</t>
    </rPh>
    <phoneticPr fontId="3"/>
  </si>
  <si>
    <t>うち、意図的に取引を行っていると認められる額</t>
    <phoneticPr fontId="3"/>
  </si>
  <si>
    <t>b</t>
    <phoneticPr fontId="3"/>
  </si>
  <si>
    <t>c11</t>
    <phoneticPr fontId="3"/>
  </si>
  <si>
    <t>c12</t>
    <phoneticPr fontId="3"/>
  </si>
  <si>
    <t>c13</t>
    <phoneticPr fontId="3"/>
  </si>
  <si>
    <t>c14</t>
    <phoneticPr fontId="3"/>
  </si>
  <si>
    <r>
      <t>正味経過危険共済掛金　（c</t>
    </r>
    <r>
      <rPr>
        <vertAlign val="subscript"/>
        <sz val="11"/>
        <rFont val="ＭＳ ゴシック"/>
        <family val="3"/>
        <charset val="128"/>
      </rPr>
      <t>11</t>
    </r>
    <r>
      <rPr>
        <sz val="11"/>
        <rFont val="ＭＳ ゴシック"/>
        <family val="3"/>
        <charset val="128"/>
      </rPr>
      <t>＋c</t>
    </r>
    <r>
      <rPr>
        <vertAlign val="subscript"/>
        <sz val="11"/>
        <rFont val="ＭＳ ゴシック"/>
        <family val="3"/>
        <charset val="128"/>
      </rPr>
      <t>12</t>
    </r>
    <r>
      <rPr>
        <sz val="11"/>
        <rFont val="ＭＳ ゴシック"/>
        <family val="3"/>
        <charset val="128"/>
      </rPr>
      <t>－c</t>
    </r>
    <r>
      <rPr>
        <vertAlign val="subscript"/>
        <sz val="11"/>
        <rFont val="ＭＳ ゴシック"/>
        <family val="3"/>
        <charset val="128"/>
      </rPr>
      <t>13</t>
    </r>
    <r>
      <rPr>
        <sz val="11"/>
        <rFont val="ＭＳ ゴシック"/>
        <family val="3"/>
        <charset val="128"/>
      </rPr>
      <t>)×c</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</si>
  <si>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r>
      <t>平均正味発生共済金額　（c</t>
    </r>
    <r>
      <rPr>
        <vertAlign val="subscript"/>
        <sz val="11"/>
        <rFont val="ＭＳ ゴシック"/>
        <family val="3"/>
        <charset val="128"/>
      </rPr>
      <t>21</t>
    </r>
    <r>
      <rPr>
        <sz val="11"/>
        <rFont val="ＭＳ ゴシック"/>
        <family val="3"/>
        <charset val="128"/>
      </rPr>
      <t>＋c</t>
    </r>
    <r>
      <rPr>
        <vertAlign val="subscript"/>
        <sz val="11"/>
        <rFont val="ＭＳ ゴシック"/>
        <family val="3"/>
        <charset val="128"/>
      </rPr>
      <t>22</t>
    </r>
    <r>
      <rPr>
        <sz val="11"/>
        <rFont val="ＭＳ ゴシック"/>
        <family val="3"/>
        <charset val="128"/>
      </rPr>
      <t>＋c</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</si>
  <si>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t>c21</t>
    <phoneticPr fontId="3"/>
  </si>
  <si>
    <r>
      <t>正味発生共済金（当事業年度） c</t>
    </r>
    <r>
      <rPr>
        <vertAlign val="subscript"/>
        <sz val="11"/>
        <rFont val="ＭＳ ゴシック"/>
        <family val="3"/>
        <charset val="128"/>
      </rPr>
      <t>31</t>
    </r>
    <r>
      <rPr>
        <sz val="11"/>
        <rFont val="ＭＳ ゴシック"/>
        <family val="3"/>
        <charset val="128"/>
      </rPr>
      <t>＋c</t>
    </r>
    <r>
      <rPr>
        <vertAlign val="subscript"/>
        <sz val="11"/>
        <rFont val="ＭＳ ゴシック"/>
        <family val="3"/>
        <charset val="128"/>
      </rPr>
      <t>41</t>
    </r>
    <r>
      <rPr>
        <sz val="11"/>
        <rFont val="ＭＳ ゴシック"/>
        <family val="3"/>
        <charset val="128"/>
      </rPr>
      <t>－c</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</si>
  <si>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t>c22</t>
    <phoneticPr fontId="3"/>
  </si>
  <si>
    <r>
      <t>正味発生共済金（前事業年度） c</t>
    </r>
    <r>
      <rPr>
        <vertAlign val="subscript"/>
        <sz val="11"/>
        <rFont val="ＭＳ ゴシック"/>
        <family val="3"/>
        <charset val="128"/>
      </rPr>
      <t>32</t>
    </r>
    <r>
      <rPr>
        <sz val="11"/>
        <rFont val="ＭＳ ゴシック"/>
        <family val="3"/>
        <charset val="128"/>
      </rPr>
      <t>＋c</t>
    </r>
    <r>
      <rPr>
        <vertAlign val="subscript"/>
        <sz val="11"/>
        <rFont val="ＭＳ ゴシック"/>
        <family val="3"/>
        <charset val="128"/>
      </rPr>
      <t>42</t>
    </r>
    <r>
      <rPr>
        <sz val="11"/>
        <rFont val="ＭＳ ゴシック"/>
        <family val="3"/>
        <charset val="128"/>
      </rPr>
      <t>－c</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</si>
  <si>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t>c23</t>
    <phoneticPr fontId="3"/>
  </si>
  <si>
    <r>
      <t>正味発生共済金（前々事業年度） c</t>
    </r>
    <r>
      <rPr>
        <vertAlign val="subscript"/>
        <sz val="11"/>
        <rFont val="ＭＳ ゴシック"/>
        <family val="3"/>
        <charset val="128"/>
      </rPr>
      <t>33</t>
    </r>
    <r>
      <rPr>
        <sz val="11"/>
        <rFont val="ＭＳ ゴシック"/>
        <family val="3"/>
        <charset val="128"/>
      </rPr>
      <t>＋c</t>
    </r>
    <r>
      <rPr>
        <vertAlign val="subscript"/>
        <sz val="11"/>
        <rFont val="ＭＳ ゴシック"/>
        <family val="3"/>
        <charset val="128"/>
      </rPr>
      <t>43</t>
    </r>
    <r>
      <rPr>
        <sz val="11"/>
        <rFont val="ＭＳ ゴシック"/>
        <family val="3"/>
        <charset val="128"/>
      </rPr>
      <t>－c</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</si>
  <si>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c31</t>
    <phoneticPr fontId="3"/>
  </si>
  <si>
    <t>c32</t>
    <phoneticPr fontId="3"/>
  </si>
  <si>
    <t>c33</t>
    <phoneticPr fontId="3"/>
  </si>
  <si>
    <t>c41</t>
    <phoneticPr fontId="3"/>
  </si>
  <si>
    <t>c42</t>
    <phoneticPr fontId="3"/>
  </si>
  <si>
    <t>c43</t>
    <phoneticPr fontId="3"/>
  </si>
  <si>
    <t>c44</t>
    <phoneticPr fontId="3"/>
  </si>
  <si>
    <r>
      <t>正味経過危険共済掛金　（d</t>
    </r>
    <r>
      <rPr>
        <vertAlign val="subscript"/>
        <sz val="11"/>
        <rFont val="ＭＳ ゴシック"/>
        <family val="3"/>
        <charset val="128"/>
      </rPr>
      <t>11</t>
    </r>
    <r>
      <rPr>
        <sz val="11"/>
        <rFont val="ＭＳ ゴシック"/>
        <family val="3"/>
        <charset val="128"/>
      </rPr>
      <t>＋d</t>
    </r>
    <r>
      <rPr>
        <vertAlign val="subscript"/>
        <sz val="11"/>
        <rFont val="ＭＳ ゴシック"/>
        <family val="3"/>
        <charset val="128"/>
      </rPr>
      <t>12</t>
    </r>
    <r>
      <rPr>
        <sz val="11"/>
        <rFont val="ＭＳ ゴシック"/>
        <family val="3"/>
        <charset val="128"/>
      </rPr>
      <t>－d</t>
    </r>
    <r>
      <rPr>
        <vertAlign val="subscript"/>
        <sz val="11"/>
        <rFont val="ＭＳ ゴシック"/>
        <family val="3"/>
        <charset val="128"/>
      </rPr>
      <t>13</t>
    </r>
    <r>
      <rPr>
        <sz val="11"/>
        <rFont val="ＭＳ ゴシック"/>
        <family val="3"/>
        <charset val="128"/>
      </rPr>
      <t>)×d</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</si>
  <si>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t>d11</t>
    <phoneticPr fontId="3"/>
  </si>
  <si>
    <t>d12</t>
    <phoneticPr fontId="3"/>
  </si>
  <si>
    <t>d13</t>
    <phoneticPr fontId="3"/>
  </si>
  <si>
    <t>d14</t>
    <phoneticPr fontId="3"/>
  </si>
  <si>
    <r>
      <t>平均正味発生共済金額（d</t>
    </r>
    <r>
      <rPr>
        <vertAlign val="subscript"/>
        <sz val="11"/>
        <rFont val="ＭＳ ゴシック"/>
        <family val="3"/>
        <charset val="128"/>
      </rPr>
      <t>21</t>
    </r>
    <r>
      <rPr>
        <sz val="11"/>
        <rFont val="ＭＳ ゴシック"/>
        <family val="3"/>
        <charset val="128"/>
      </rPr>
      <t>＋d</t>
    </r>
    <r>
      <rPr>
        <vertAlign val="subscript"/>
        <sz val="11"/>
        <rFont val="ＭＳ ゴシック"/>
        <family val="3"/>
        <charset val="128"/>
      </rPr>
      <t>22</t>
    </r>
    <r>
      <rPr>
        <sz val="11"/>
        <rFont val="ＭＳ ゴシック"/>
        <family val="3"/>
        <charset val="128"/>
      </rPr>
      <t>＋d</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</si>
  <si>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t>d21</t>
    <phoneticPr fontId="3"/>
  </si>
  <si>
    <r>
      <t>正味発生共済金（当事業年度） d</t>
    </r>
    <r>
      <rPr>
        <vertAlign val="subscript"/>
        <sz val="11"/>
        <rFont val="ＭＳ ゴシック"/>
        <family val="3"/>
        <charset val="128"/>
      </rPr>
      <t>31</t>
    </r>
    <r>
      <rPr>
        <sz val="11"/>
        <rFont val="ＭＳ ゴシック"/>
        <family val="3"/>
        <charset val="128"/>
      </rPr>
      <t>＋d</t>
    </r>
    <r>
      <rPr>
        <vertAlign val="subscript"/>
        <sz val="11"/>
        <rFont val="ＭＳ ゴシック"/>
        <family val="3"/>
        <charset val="128"/>
      </rPr>
      <t>41</t>
    </r>
    <r>
      <rPr>
        <sz val="11"/>
        <rFont val="ＭＳ ゴシック"/>
        <family val="3"/>
        <charset val="128"/>
      </rPr>
      <t>－d</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</si>
  <si>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r>
      <t>正味発生共済金（前事業年度） d</t>
    </r>
    <r>
      <rPr>
        <vertAlign val="subscript"/>
        <sz val="11"/>
        <rFont val="ＭＳ ゴシック"/>
        <family val="3"/>
        <charset val="128"/>
      </rPr>
      <t>32</t>
    </r>
    <r>
      <rPr>
        <sz val="11"/>
        <rFont val="ＭＳ ゴシック"/>
        <family val="3"/>
        <charset val="128"/>
      </rPr>
      <t>＋d</t>
    </r>
    <r>
      <rPr>
        <vertAlign val="subscript"/>
        <sz val="11"/>
        <rFont val="ＭＳ ゴシック"/>
        <family val="3"/>
        <charset val="128"/>
      </rPr>
      <t>42</t>
    </r>
    <r>
      <rPr>
        <sz val="11"/>
        <rFont val="ＭＳ ゴシック"/>
        <family val="3"/>
        <charset val="128"/>
      </rPr>
      <t>－d</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</si>
  <si>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r>
      <t>正味発生共済金（前々事業年度） d</t>
    </r>
    <r>
      <rPr>
        <vertAlign val="subscript"/>
        <sz val="11"/>
        <rFont val="ＭＳ ゴシック"/>
        <family val="3"/>
        <charset val="128"/>
      </rPr>
      <t>33</t>
    </r>
    <r>
      <rPr>
        <sz val="11"/>
        <rFont val="ＭＳ ゴシック"/>
        <family val="3"/>
        <charset val="128"/>
      </rPr>
      <t>＋d</t>
    </r>
    <r>
      <rPr>
        <vertAlign val="subscript"/>
        <sz val="11"/>
        <rFont val="ＭＳ ゴシック"/>
        <family val="3"/>
        <charset val="128"/>
      </rPr>
      <t>43</t>
    </r>
    <r>
      <rPr>
        <sz val="11"/>
        <rFont val="ＭＳ ゴシック"/>
        <family val="3"/>
        <charset val="128"/>
      </rPr>
      <t>－d</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</si>
  <si>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d22</t>
    <phoneticPr fontId="3"/>
  </si>
  <si>
    <t>d23</t>
    <phoneticPr fontId="3"/>
  </si>
  <si>
    <t>d31</t>
    <phoneticPr fontId="3"/>
  </si>
  <si>
    <t>d32</t>
    <phoneticPr fontId="3"/>
  </si>
  <si>
    <t>d33</t>
    <phoneticPr fontId="3"/>
  </si>
  <si>
    <t>d41</t>
    <phoneticPr fontId="3"/>
  </si>
  <si>
    <t>d42</t>
    <phoneticPr fontId="3"/>
  </si>
  <si>
    <t>d43</t>
    <phoneticPr fontId="3"/>
  </si>
  <si>
    <t>d44</t>
    <phoneticPr fontId="3"/>
  </si>
  <si>
    <r>
      <t>正味経過危険共済掛金　（e</t>
    </r>
    <r>
      <rPr>
        <vertAlign val="subscript"/>
        <sz val="11"/>
        <rFont val="ＭＳ ゴシック"/>
        <family val="3"/>
        <charset val="128"/>
      </rPr>
      <t>11</t>
    </r>
    <r>
      <rPr>
        <sz val="11"/>
        <rFont val="ＭＳ ゴシック"/>
        <family val="3"/>
        <charset val="128"/>
      </rPr>
      <t>＋e</t>
    </r>
    <r>
      <rPr>
        <vertAlign val="subscript"/>
        <sz val="11"/>
        <rFont val="ＭＳ ゴシック"/>
        <family val="3"/>
        <charset val="128"/>
      </rPr>
      <t>12</t>
    </r>
    <r>
      <rPr>
        <sz val="11"/>
        <rFont val="ＭＳ ゴシック"/>
        <family val="3"/>
        <charset val="128"/>
      </rPr>
      <t>－e</t>
    </r>
    <r>
      <rPr>
        <vertAlign val="subscript"/>
        <sz val="11"/>
        <rFont val="ＭＳ ゴシック"/>
        <family val="3"/>
        <charset val="128"/>
      </rPr>
      <t>13</t>
    </r>
    <r>
      <rPr>
        <sz val="11"/>
        <rFont val="ＭＳ ゴシック"/>
        <family val="3"/>
        <charset val="128"/>
      </rPr>
      <t>)×e</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</si>
  <si>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t>e11</t>
    <phoneticPr fontId="3"/>
  </si>
  <si>
    <t>e12</t>
    <phoneticPr fontId="3"/>
  </si>
  <si>
    <t>e13</t>
    <phoneticPr fontId="3"/>
  </si>
  <si>
    <t>e14</t>
    <phoneticPr fontId="3"/>
  </si>
  <si>
    <r>
      <t>平均正味発生共済金額（e</t>
    </r>
    <r>
      <rPr>
        <vertAlign val="subscript"/>
        <sz val="11"/>
        <rFont val="ＭＳ ゴシック"/>
        <family val="3"/>
        <charset val="128"/>
      </rPr>
      <t>21</t>
    </r>
    <r>
      <rPr>
        <sz val="11"/>
        <rFont val="ＭＳ ゴシック"/>
        <family val="3"/>
        <charset val="128"/>
      </rPr>
      <t>＋e</t>
    </r>
    <r>
      <rPr>
        <vertAlign val="subscript"/>
        <sz val="11"/>
        <rFont val="ＭＳ ゴシック"/>
        <family val="3"/>
        <charset val="128"/>
      </rPr>
      <t>22</t>
    </r>
    <r>
      <rPr>
        <sz val="11"/>
        <rFont val="ＭＳ ゴシック"/>
        <family val="3"/>
        <charset val="128"/>
      </rPr>
      <t>＋e</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</si>
  <si>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t>e21</t>
    <phoneticPr fontId="3"/>
  </si>
  <si>
    <r>
      <t>正味発生共済金（当事業年度） e</t>
    </r>
    <r>
      <rPr>
        <vertAlign val="subscript"/>
        <sz val="11"/>
        <rFont val="ＭＳ ゴシック"/>
        <family val="3"/>
        <charset val="128"/>
      </rPr>
      <t>31</t>
    </r>
    <r>
      <rPr>
        <sz val="11"/>
        <rFont val="ＭＳ ゴシック"/>
        <family val="3"/>
        <charset val="128"/>
      </rPr>
      <t>＋e</t>
    </r>
    <r>
      <rPr>
        <vertAlign val="subscript"/>
        <sz val="11"/>
        <rFont val="ＭＳ ゴシック"/>
        <family val="3"/>
        <charset val="128"/>
      </rPr>
      <t>41</t>
    </r>
    <r>
      <rPr>
        <sz val="11"/>
        <rFont val="ＭＳ ゴシック"/>
        <family val="3"/>
        <charset val="128"/>
      </rPr>
      <t>－e</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</si>
  <si>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t>e22</t>
    <phoneticPr fontId="3"/>
  </si>
  <si>
    <r>
      <t>正味発生共済金（前事業年度） e</t>
    </r>
    <r>
      <rPr>
        <vertAlign val="subscript"/>
        <sz val="11"/>
        <rFont val="ＭＳ ゴシック"/>
        <family val="3"/>
        <charset val="128"/>
      </rPr>
      <t>32</t>
    </r>
    <r>
      <rPr>
        <sz val="11"/>
        <rFont val="ＭＳ ゴシック"/>
        <family val="3"/>
        <charset val="128"/>
      </rPr>
      <t>＋e</t>
    </r>
    <r>
      <rPr>
        <vertAlign val="subscript"/>
        <sz val="11"/>
        <rFont val="ＭＳ ゴシック"/>
        <family val="3"/>
        <charset val="128"/>
      </rPr>
      <t>42</t>
    </r>
    <r>
      <rPr>
        <sz val="11"/>
        <rFont val="ＭＳ ゴシック"/>
        <family val="3"/>
        <charset val="128"/>
      </rPr>
      <t>－e</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</si>
  <si>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t>e23</t>
    <phoneticPr fontId="3"/>
  </si>
  <si>
    <r>
      <t>正味発生共済金（前々事業年度） e</t>
    </r>
    <r>
      <rPr>
        <vertAlign val="subscript"/>
        <sz val="11"/>
        <rFont val="ＭＳ ゴシック"/>
        <family val="3"/>
        <charset val="128"/>
      </rPr>
      <t>33</t>
    </r>
    <r>
      <rPr>
        <sz val="11"/>
        <rFont val="ＭＳ ゴシック"/>
        <family val="3"/>
        <charset val="128"/>
      </rPr>
      <t>＋e</t>
    </r>
    <r>
      <rPr>
        <vertAlign val="subscript"/>
        <sz val="11"/>
        <rFont val="ＭＳ ゴシック"/>
        <family val="3"/>
        <charset val="128"/>
      </rPr>
      <t>43</t>
    </r>
    <r>
      <rPr>
        <sz val="11"/>
        <rFont val="ＭＳ ゴシック"/>
        <family val="3"/>
        <charset val="128"/>
      </rPr>
      <t>－e</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</si>
  <si>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e31</t>
    <phoneticPr fontId="3"/>
  </si>
  <si>
    <t>e32</t>
    <phoneticPr fontId="3"/>
  </si>
  <si>
    <t>e33</t>
    <phoneticPr fontId="3"/>
  </si>
  <si>
    <t>e41</t>
    <phoneticPr fontId="3"/>
  </si>
  <si>
    <t>e42</t>
    <phoneticPr fontId="3"/>
  </si>
  <si>
    <t>e43</t>
    <phoneticPr fontId="3"/>
  </si>
  <si>
    <t>e44</t>
    <phoneticPr fontId="3"/>
  </si>
  <si>
    <t>f11</t>
    <phoneticPr fontId="3"/>
  </si>
  <si>
    <t>f13</t>
    <phoneticPr fontId="3"/>
  </si>
  <si>
    <t>f12</t>
    <phoneticPr fontId="3"/>
  </si>
  <si>
    <t>f14</t>
    <phoneticPr fontId="3"/>
  </si>
  <si>
    <r>
      <t>平均正味発生共済金額（f</t>
    </r>
    <r>
      <rPr>
        <vertAlign val="subscript"/>
        <sz val="11"/>
        <rFont val="ＭＳ ゴシック"/>
        <family val="3"/>
        <charset val="128"/>
      </rPr>
      <t>21</t>
    </r>
    <r>
      <rPr>
        <sz val="11"/>
        <rFont val="ＭＳ ゴシック"/>
        <family val="3"/>
        <charset val="128"/>
      </rPr>
      <t>＋f</t>
    </r>
    <r>
      <rPr>
        <vertAlign val="subscript"/>
        <sz val="11"/>
        <rFont val="ＭＳ ゴシック"/>
        <family val="3"/>
        <charset val="128"/>
      </rPr>
      <t>22</t>
    </r>
    <r>
      <rPr>
        <sz val="11"/>
        <rFont val="ＭＳ ゴシック"/>
        <family val="3"/>
        <charset val="128"/>
      </rPr>
      <t>＋f</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</si>
  <si>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t>f21</t>
    <phoneticPr fontId="3"/>
  </si>
  <si>
    <t>f22</t>
    <phoneticPr fontId="3"/>
  </si>
  <si>
    <t>f23</t>
    <phoneticPr fontId="3"/>
  </si>
  <si>
    <t>f31</t>
    <phoneticPr fontId="3"/>
  </si>
  <si>
    <t>f32</t>
    <phoneticPr fontId="3"/>
  </si>
  <si>
    <t>f33</t>
    <phoneticPr fontId="3"/>
  </si>
  <si>
    <t>f41</t>
    <phoneticPr fontId="3"/>
  </si>
  <si>
    <t>f42</t>
    <phoneticPr fontId="3"/>
  </si>
  <si>
    <t>f43</t>
    <phoneticPr fontId="3"/>
  </si>
  <si>
    <t>f44</t>
    <phoneticPr fontId="3"/>
  </si>
  <si>
    <t>g11</t>
    <phoneticPr fontId="3"/>
  </si>
  <si>
    <t>g12</t>
    <phoneticPr fontId="3"/>
  </si>
  <si>
    <t>g13</t>
    <phoneticPr fontId="3"/>
  </si>
  <si>
    <t>g14</t>
    <phoneticPr fontId="3"/>
  </si>
  <si>
    <t>g21</t>
    <phoneticPr fontId="3"/>
  </si>
  <si>
    <t>g22</t>
    <phoneticPr fontId="3"/>
  </si>
  <si>
    <t>g23</t>
    <phoneticPr fontId="3"/>
  </si>
  <si>
    <t>g31</t>
    <phoneticPr fontId="3"/>
  </si>
  <si>
    <t>g32</t>
    <phoneticPr fontId="3"/>
  </si>
  <si>
    <t>g33</t>
    <phoneticPr fontId="3"/>
  </si>
  <si>
    <t>g41</t>
    <phoneticPr fontId="3"/>
  </si>
  <si>
    <t>g42</t>
    <phoneticPr fontId="3"/>
  </si>
  <si>
    <t>g43</t>
    <phoneticPr fontId="3"/>
  </si>
  <si>
    <t>g44</t>
    <phoneticPr fontId="3"/>
  </si>
  <si>
    <t>２．第三分野共済の共済契約に係るリスク関係</t>
    <rPh sb="2" eb="3">
      <t>ダイ</t>
    </rPh>
    <rPh sb="3" eb="6">
      <t>サンブンヤ</t>
    </rPh>
    <rPh sb="6" eb="8">
      <t>キョウサイ</t>
    </rPh>
    <rPh sb="9" eb="13">
      <t>キョウサイケイヤク</t>
    </rPh>
    <rPh sb="14" eb="15">
      <t>カカ</t>
    </rPh>
    <rPh sb="19" eb="21">
      <t>カンケイ</t>
    </rPh>
    <phoneticPr fontId="3"/>
  </si>
  <si>
    <t>ストレステストの対象とするリスク</t>
    <rPh sb="8" eb="10">
      <t>タイショウ</t>
    </rPh>
    <phoneticPr fontId="3"/>
  </si>
  <si>
    <t>ストレステスト算出額</t>
    <rPh sb="7" eb="10">
      <t>サンシュツガク</t>
    </rPh>
    <phoneticPr fontId="3"/>
  </si>
  <si>
    <t>h</t>
    <phoneticPr fontId="3"/>
  </si>
  <si>
    <t>j</t>
    <phoneticPr fontId="3"/>
  </si>
  <si>
    <t>i</t>
    <phoneticPr fontId="3"/>
  </si>
  <si>
    <r>
      <t>災害入院共済金（j</t>
    </r>
    <r>
      <rPr>
        <vertAlign val="subscript"/>
        <sz val="11"/>
        <rFont val="ＭＳ ゴシック"/>
        <family val="3"/>
        <charset val="128"/>
      </rPr>
      <t>1</t>
    </r>
    <r>
      <rPr>
        <sz val="11"/>
        <rFont val="ＭＳ ゴシック"/>
        <family val="3"/>
        <charset val="128"/>
      </rPr>
      <t>×j</t>
    </r>
    <r>
      <rPr>
        <vertAlign val="subscript"/>
        <sz val="11"/>
        <rFont val="ＭＳ ゴシック"/>
        <family val="3"/>
        <charset val="128"/>
      </rPr>
      <t>2</t>
    </r>
    <r>
      <rPr>
        <sz val="11"/>
        <rFont val="ＭＳ ゴシック"/>
        <family val="3"/>
        <charset val="128"/>
      </rPr>
      <t>）</t>
    </r>
    <rPh sb="0" eb="2">
      <t>サイガイ</t>
    </rPh>
    <rPh sb="2" eb="4">
      <t>ニュウイン</t>
    </rPh>
    <rPh sb="4" eb="7">
      <t>キョウサイキン</t>
    </rPh>
    <phoneticPr fontId="3"/>
  </si>
  <si>
    <t>j1</t>
    <phoneticPr fontId="3"/>
  </si>
  <si>
    <t>j2</t>
    <phoneticPr fontId="3"/>
  </si>
  <si>
    <t>k</t>
    <phoneticPr fontId="3"/>
  </si>
  <si>
    <r>
      <t>疾病入院共済金（k</t>
    </r>
    <r>
      <rPr>
        <vertAlign val="subscript"/>
        <sz val="11"/>
        <rFont val="ＭＳ ゴシック"/>
        <family val="3"/>
        <charset val="128"/>
      </rPr>
      <t>1</t>
    </r>
    <r>
      <rPr>
        <sz val="11"/>
        <rFont val="ＭＳ ゴシック"/>
        <family val="3"/>
        <charset val="128"/>
      </rPr>
      <t>×k</t>
    </r>
    <r>
      <rPr>
        <vertAlign val="subscript"/>
        <sz val="11"/>
        <rFont val="ＭＳ ゴシック"/>
        <family val="3"/>
        <charset val="128"/>
      </rPr>
      <t>2</t>
    </r>
    <r>
      <rPr>
        <sz val="11"/>
        <rFont val="ＭＳ ゴシック"/>
        <family val="3"/>
        <charset val="128"/>
      </rPr>
      <t>）</t>
    </r>
    <rPh sb="0" eb="2">
      <t>シッペイ</t>
    </rPh>
    <rPh sb="2" eb="4">
      <t>ニュウイン</t>
    </rPh>
    <rPh sb="4" eb="7">
      <t>キョウサイキン</t>
    </rPh>
    <phoneticPr fontId="3"/>
  </si>
  <si>
    <t>k1</t>
    <phoneticPr fontId="3"/>
  </si>
  <si>
    <t>k2</t>
    <phoneticPr fontId="3"/>
  </si>
  <si>
    <t>３．巨大災害リスク関係</t>
    <rPh sb="2" eb="4">
      <t>キョダイ</t>
    </rPh>
    <rPh sb="4" eb="6">
      <t>サイガイ</t>
    </rPh>
    <rPh sb="9" eb="11">
      <t>カンケイ</t>
    </rPh>
    <phoneticPr fontId="3"/>
  </si>
  <si>
    <t>その他のリスク</t>
    <rPh sb="2" eb="3">
      <t>タ</t>
    </rPh>
    <phoneticPr fontId="3"/>
  </si>
  <si>
    <r>
      <t>正味経過危険共済掛金　（l</t>
    </r>
    <r>
      <rPr>
        <vertAlign val="subscript"/>
        <sz val="11"/>
        <rFont val="ＭＳ ゴシック"/>
        <family val="3"/>
        <charset val="128"/>
      </rPr>
      <t>11</t>
    </r>
    <r>
      <rPr>
        <sz val="11"/>
        <rFont val="ＭＳ ゴシック"/>
        <family val="3"/>
        <charset val="128"/>
      </rPr>
      <t>＋l</t>
    </r>
    <r>
      <rPr>
        <vertAlign val="subscript"/>
        <sz val="11"/>
        <rFont val="ＭＳ ゴシック"/>
        <family val="3"/>
        <charset val="128"/>
      </rPr>
      <t>12</t>
    </r>
    <r>
      <rPr>
        <sz val="11"/>
        <rFont val="ＭＳ ゴシック"/>
        <family val="3"/>
        <charset val="128"/>
      </rPr>
      <t>－l</t>
    </r>
    <r>
      <rPr>
        <vertAlign val="subscript"/>
        <sz val="11"/>
        <rFont val="ＭＳ ゴシック"/>
        <family val="3"/>
        <charset val="128"/>
      </rPr>
      <t>13</t>
    </r>
    <r>
      <rPr>
        <sz val="11"/>
        <rFont val="ＭＳ ゴシック"/>
        <family val="3"/>
        <charset val="128"/>
      </rPr>
      <t>)×l</t>
    </r>
    <r>
      <rPr>
        <vertAlign val="subscript"/>
        <sz val="11"/>
        <rFont val="ＭＳ ゴシック"/>
        <family val="3"/>
        <charset val="128"/>
      </rPr>
      <t>14</t>
    </r>
    <rPh sb="0" eb="2">
      <t>ショウミ</t>
    </rPh>
    <rPh sb="2" eb="4">
      <t>ケイカ</t>
    </rPh>
    <rPh sb="4" eb="6">
      <t>キケン</t>
    </rPh>
    <rPh sb="6" eb="8">
      <t>キョウサイ</t>
    </rPh>
    <rPh sb="8" eb="10">
      <t>カケキン</t>
    </rPh>
    <phoneticPr fontId="3"/>
  </si>
  <si>
    <t>l11</t>
    <phoneticPr fontId="3"/>
  </si>
  <si>
    <t>l12</t>
    <phoneticPr fontId="3"/>
  </si>
  <si>
    <t>l13</t>
    <phoneticPr fontId="3"/>
  </si>
  <si>
    <t>l14</t>
    <phoneticPr fontId="3"/>
  </si>
  <si>
    <t>l21</t>
    <phoneticPr fontId="3"/>
  </si>
  <si>
    <r>
      <t>平均正味発生共済金額（l</t>
    </r>
    <r>
      <rPr>
        <vertAlign val="subscript"/>
        <sz val="11"/>
        <rFont val="ＭＳ ゴシック"/>
        <family val="3"/>
        <charset val="128"/>
      </rPr>
      <t>21</t>
    </r>
    <r>
      <rPr>
        <sz val="11"/>
        <rFont val="ＭＳ ゴシック"/>
        <family val="3"/>
        <charset val="128"/>
      </rPr>
      <t>＋l</t>
    </r>
    <r>
      <rPr>
        <vertAlign val="subscript"/>
        <sz val="11"/>
        <rFont val="ＭＳ ゴシック"/>
        <family val="3"/>
        <charset val="128"/>
      </rPr>
      <t>22</t>
    </r>
    <r>
      <rPr>
        <sz val="11"/>
        <rFont val="ＭＳ ゴシック"/>
        <family val="3"/>
        <charset val="128"/>
      </rPr>
      <t>＋l</t>
    </r>
    <r>
      <rPr>
        <vertAlign val="subscript"/>
        <sz val="11"/>
        <rFont val="ＭＳ ゴシック"/>
        <family val="3"/>
        <charset val="128"/>
      </rPr>
      <t>23</t>
    </r>
    <r>
      <rPr>
        <sz val="11"/>
        <rFont val="ＭＳ ゴシック"/>
        <family val="3"/>
        <charset val="128"/>
      </rPr>
      <t>）／３</t>
    </r>
    <rPh sb="0" eb="2">
      <t>ヘイキン</t>
    </rPh>
    <rPh sb="2" eb="4">
      <t>ショウミ</t>
    </rPh>
    <rPh sb="4" eb="6">
      <t>ハッセイ</t>
    </rPh>
    <rPh sb="6" eb="9">
      <t>キョウサイキン</t>
    </rPh>
    <rPh sb="9" eb="10">
      <t>ガク</t>
    </rPh>
    <phoneticPr fontId="3"/>
  </si>
  <si>
    <r>
      <t>正味発生共済金（当事業年度） l</t>
    </r>
    <r>
      <rPr>
        <vertAlign val="subscript"/>
        <sz val="11"/>
        <rFont val="ＭＳ ゴシック"/>
        <family val="3"/>
        <charset val="128"/>
      </rPr>
      <t>31</t>
    </r>
    <r>
      <rPr>
        <sz val="11"/>
        <rFont val="ＭＳ ゴシック"/>
        <family val="3"/>
        <charset val="128"/>
      </rPr>
      <t>＋l</t>
    </r>
    <r>
      <rPr>
        <vertAlign val="subscript"/>
        <sz val="11"/>
        <rFont val="ＭＳ ゴシック"/>
        <family val="3"/>
        <charset val="128"/>
      </rPr>
      <t>41</t>
    </r>
    <r>
      <rPr>
        <sz val="11"/>
        <rFont val="ＭＳ ゴシック"/>
        <family val="3"/>
        <charset val="128"/>
      </rPr>
      <t>－l</t>
    </r>
    <r>
      <rPr>
        <vertAlign val="subscript"/>
        <sz val="11"/>
        <rFont val="ＭＳ ゴシック"/>
        <family val="3"/>
        <charset val="128"/>
      </rPr>
      <t>42</t>
    </r>
    <rPh sb="0" eb="2">
      <t>ショウミ</t>
    </rPh>
    <rPh sb="2" eb="4">
      <t>ハッセイ</t>
    </rPh>
    <rPh sb="4" eb="7">
      <t>キョウサイキン</t>
    </rPh>
    <rPh sb="8" eb="9">
      <t>トウ</t>
    </rPh>
    <rPh sb="9" eb="11">
      <t>ジギョウ</t>
    </rPh>
    <rPh sb="11" eb="13">
      <t>ネンド</t>
    </rPh>
    <phoneticPr fontId="3"/>
  </si>
  <si>
    <r>
      <t>正味発生共済金（前事業年度） l</t>
    </r>
    <r>
      <rPr>
        <vertAlign val="subscript"/>
        <sz val="11"/>
        <rFont val="ＭＳ ゴシック"/>
        <family val="3"/>
        <charset val="128"/>
      </rPr>
      <t>32</t>
    </r>
    <r>
      <rPr>
        <sz val="11"/>
        <rFont val="ＭＳ ゴシック"/>
        <family val="3"/>
        <charset val="128"/>
      </rPr>
      <t>＋l</t>
    </r>
    <r>
      <rPr>
        <vertAlign val="subscript"/>
        <sz val="11"/>
        <rFont val="ＭＳ ゴシック"/>
        <family val="3"/>
        <charset val="128"/>
      </rPr>
      <t>42</t>
    </r>
    <r>
      <rPr>
        <sz val="11"/>
        <rFont val="ＭＳ ゴシック"/>
        <family val="3"/>
        <charset val="128"/>
      </rPr>
      <t>－l</t>
    </r>
    <r>
      <rPr>
        <vertAlign val="subscript"/>
        <sz val="11"/>
        <rFont val="ＭＳ ゴシック"/>
        <family val="3"/>
        <charset val="128"/>
      </rPr>
      <t>43</t>
    </r>
    <rPh sb="0" eb="2">
      <t>ショウミ</t>
    </rPh>
    <rPh sb="2" eb="4">
      <t>ハッセイ</t>
    </rPh>
    <rPh sb="4" eb="7">
      <t>キョウサイキン</t>
    </rPh>
    <rPh sb="8" eb="9">
      <t>マエ</t>
    </rPh>
    <rPh sb="9" eb="11">
      <t>ジギョウ</t>
    </rPh>
    <rPh sb="11" eb="13">
      <t>ネンド</t>
    </rPh>
    <phoneticPr fontId="3"/>
  </si>
  <si>
    <r>
      <t>正味発生共済金（前々事業年度） l</t>
    </r>
    <r>
      <rPr>
        <vertAlign val="subscript"/>
        <sz val="11"/>
        <rFont val="ＭＳ ゴシック"/>
        <family val="3"/>
        <charset val="128"/>
      </rPr>
      <t>33</t>
    </r>
    <r>
      <rPr>
        <sz val="11"/>
        <rFont val="ＭＳ ゴシック"/>
        <family val="3"/>
        <charset val="128"/>
      </rPr>
      <t>＋l</t>
    </r>
    <r>
      <rPr>
        <vertAlign val="subscript"/>
        <sz val="11"/>
        <rFont val="ＭＳ ゴシック"/>
        <family val="3"/>
        <charset val="128"/>
      </rPr>
      <t>43</t>
    </r>
    <r>
      <rPr>
        <sz val="11"/>
        <rFont val="ＭＳ ゴシック"/>
        <family val="3"/>
        <charset val="128"/>
      </rPr>
      <t>－l</t>
    </r>
    <r>
      <rPr>
        <vertAlign val="subscript"/>
        <sz val="11"/>
        <rFont val="ＭＳ ゴシック"/>
        <family val="3"/>
        <charset val="128"/>
      </rPr>
      <t>44</t>
    </r>
    <rPh sb="0" eb="2">
      <t>ショウミ</t>
    </rPh>
    <rPh sb="2" eb="4">
      <t>ハッセイ</t>
    </rPh>
    <rPh sb="4" eb="7">
      <t>キョウサイキン</t>
    </rPh>
    <rPh sb="8" eb="10">
      <t>マエマエ</t>
    </rPh>
    <rPh sb="10" eb="12">
      <t>ジギョウ</t>
    </rPh>
    <rPh sb="12" eb="14">
      <t>ネンド</t>
    </rPh>
    <phoneticPr fontId="3"/>
  </si>
  <si>
    <t>l22</t>
    <phoneticPr fontId="3"/>
  </si>
  <si>
    <t>l23</t>
    <phoneticPr fontId="3"/>
  </si>
  <si>
    <t>l31</t>
    <phoneticPr fontId="3"/>
  </si>
  <si>
    <t>l32</t>
    <phoneticPr fontId="3"/>
  </si>
  <si>
    <t>l33</t>
    <phoneticPr fontId="3"/>
  </si>
  <si>
    <t>l41</t>
    <phoneticPr fontId="3"/>
  </si>
  <si>
    <t>l42</t>
    <phoneticPr fontId="3"/>
  </si>
  <si>
    <t>l43</t>
    <phoneticPr fontId="3"/>
  </si>
  <si>
    <t>l44</t>
    <phoneticPr fontId="3"/>
  </si>
  <si>
    <t>「１．一般共済リスク」、「２．第三分野共済の共済契約に係るリスク関係」について、入力値からは出再額を控除してください。</t>
    <rPh sb="3" eb="5">
      <t>イッパン</t>
    </rPh>
    <rPh sb="5" eb="7">
      <t>キョウサイ</t>
    </rPh>
    <rPh sb="40" eb="42">
      <t>ニュウリョク</t>
    </rPh>
    <rPh sb="42" eb="43">
      <t>チ</t>
    </rPh>
    <rPh sb="46" eb="48">
      <t>シュッサイ</t>
    </rPh>
    <rPh sb="48" eb="49">
      <t>ガク</t>
    </rPh>
    <rPh sb="50" eb="52">
      <t>コウジョ</t>
    </rPh>
    <phoneticPr fontId="3"/>
  </si>
  <si>
    <r>
      <t>正味収入共済掛金（c</t>
    </r>
    <r>
      <rPr>
        <vertAlign val="subscript"/>
        <sz val="11"/>
        <rFont val="ＭＳ ゴシック"/>
        <family val="3"/>
        <charset val="128"/>
      </rPr>
      <t>11</t>
    </r>
    <r>
      <rPr>
        <sz val="11"/>
        <rFont val="ＭＳ ゴシック"/>
        <family val="3"/>
        <charset val="128"/>
      </rPr>
      <t>～g</t>
    </r>
    <r>
      <rPr>
        <vertAlign val="subscript"/>
        <sz val="11"/>
        <rFont val="ＭＳ ゴシック"/>
        <family val="3"/>
        <charset val="128"/>
      </rPr>
      <t>11</t>
    </r>
    <r>
      <rPr>
        <sz val="11"/>
        <rFont val="ＭＳ ゴシック"/>
        <family val="3"/>
        <charset val="128"/>
      </rPr>
      <t>,l</t>
    </r>
    <r>
      <rPr>
        <vertAlign val="subscript"/>
        <sz val="11"/>
        <rFont val="ＭＳ ゴシック"/>
        <family val="3"/>
        <charset val="128"/>
      </rPr>
      <t>11</t>
    </r>
    <r>
      <rPr>
        <sz val="11"/>
        <rFont val="ＭＳ ゴシック"/>
        <family val="3"/>
        <charset val="128"/>
      </rPr>
      <t>）については、</t>
    </r>
    <rPh sb="0" eb="2">
      <t>ショウミ</t>
    </rPh>
    <rPh sb="2" eb="4">
      <t>シュウニュウ</t>
    </rPh>
    <rPh sb="4" eb="6">
      <t>キョウサイ</t>
    </rPh>
    <rPh sb="6" eb="7">
      <t>カ</t>
    </rPh>
    <rPh sb="7" eb="8">
      <t>キン</t>
    </rPh>
    <phoneticPr fontId="3"/>
  </si>
  <si>
    <r>
      <t>危険掛金割合（c</t>
    </r>
    <r>
      <rPr>
        <vertAlign val="subscript"/>
        <sz val="11"/>
        <rFont val="ＭＳ ゴシック"/>
        <family val="3"/>
        <charset val="128"/>
      </rPr>
      <t>14</t>
    </r>
    <r>
      <rPr>
        <sz val="11"/>
        <rFont val="ＭＳ ゴシック"/>
        <family val="3"/>
        <charset val="128"/>
      </rPr>
      <t>～g</t>
    </r>
    <r>
      <rPr>
        <vertAlign val="subscript"/>
        <sz val="11"/>
        <rFont val="ＭＳ ゴシック"/>
        <family val="3"/>
        <charset val="128"/>
      </rPr>
      <t>14</t>
    </r>
    <r>
      <rPr>
        <sz val="11"/>
        <rFont val="ＭＳ ゴシック"/>
        <family val="3"/>
        <charset val="128"/>
      </rPr>
      <t>,l</t>
    </r>
    <r>
      <rPr>
        <vertAlign val="subscript"/>
        <sz val="11"/>
        <rFont val="ＭＳ ゴシック"/>
        <family val="3"/>
        <charset val="128"/>
      </rPr>
      <t>14</t>
    </r>
    <r>
      <rPr>
        <sz val="11"/>
        <rFont val="ＭＳ ゴシック"/>
        <family val="3"/>
        <charset val="128"/>
      </rPr>
      <t>）については、共済掛金総額のうち、付加掛金を除いた純掛金等の割合を記入して下さい。</t>
    </r>
    <rPh sb="0" eb="2">
      <t>キケン</t>
    </rPh>
    <rPh sb="2" eb="4">
      <t>カケキン</t>
    </rPh>
    <rPh sb="4" eb="6">
      <t>ワリアイ</t>
    </rPh>
    <rPh sb="25" eb="27">
      <t>キョウサイ</t>
    </rPh>
    <rPh sb="27" eb="29">
      <t>カケキン</t>
    </rPh>
    <rPh sb="29" eb="31">
      <t>ソウガク</t>
    </rPh>
    <rPh sb="35" eb="37">
      <t>フカ</t>
    </rPh>
    <rPh sb="37" eb="39">
      <t>カケキン</t>
    </rPh>
    <rPh sb="40" eb="41">
      <t>ノゾ</t>
    </rPh>
    <rPh sb="43" eb="44">
      <t>ジュン</t>
    </rPh>
    <rPh sb="44" eb="46">
      <t>カケキン</t>
    </rPh>
    <rPh sb="46" eb="47">
      <t>トウ</t>
    </rPh>
    <rPh sb="48" eb="50">
      <t>ワリアイ</t>
    </rPh>
    <rPh sb="51" eb="53">
      <t>キニュウ</t>
    </rPh>
    <rPh sb="55" eb="56">
      <t>クダ</t>
    </rPh>
    <phoneticPr fontId="3"/>
  </si>
  <si>
    <r>
      <t>「１．一般共済リスク」におけるその他のリスク（生命）、その他のリスク（損害）及び「２．第三分野共済の共済契約に係るリスク関係」におけるその他のリスクについて、共済事業規約の定めにより計算する場合は、f</t>
    </r>
    <r>
      <rPr>
        <vertAlign val="subscript"/>
        <sz val="11"/>
        <rFont val="ＭＳ ゴシック"/>
        <family val="3"/>
        <charset val="128"/>
      </rPr>
      <t>3</t>
    </r>
    <r>
      <rPr>
        <sz val="11"/>
        <rFont val="ＭＳ ゴシック"/>
        <family val="3"/>
        <charset val="128"/>
      </rPr>
      <t>、g</t>
    </r>
    <r>
      <rPr>
        <vertAlign val="subscript"/>
        <sz val="11"/>
        <rFont val="ＭＳ ゴシック"/>
        <family val="3"/>
        <charset val="128"/>
      </rPr>
      <t>3</t>
    </r>
    <r>
      <rPr>
        <sz val="11"/>
        <rFont val="ＭＳ ゴシック"/>
        <family val="3"/>
        <charset val="128"/>
      </rPr>
      <t>、l</t>
    </r>
    <r>
      <rPr>
        <vertAlign val="subscript"/>
        <sz val="11"/>
        <rFont val="ＭＳ ゴシック"/>
        <family val="3"/>
        <charset val="128"/>
      </rPr>
      <t>3</t>
    </r>
    <r>
      <rPr>
        <sz val="11"/>
        <rFont val="ＭＳ ゴシック"/>
        <family val="3"/>
        <charset val="128"/>
      </rPr>
      <t>にのみ記載し、他の欄（f</t>
    </r>
    <r>
      <rPr>
        <vertAlign val="subscript"/>
        <sz val="11"/>
        <rFont val="ＭＳ ゴシック"/>
        <family val="3"/>
        <charset val="128"/>
      </rPr>
      <t>11</t>
    </r>
    <r>
      <rPr>
        <sz val="11"/>
        <rFont val="ＭＳ ゴシック"/>
        <family val="3"/>
        <charset val="128"/>
      </rPr>
      <t>～f</t>
    </r>
    <r>
      <rPr>
        <vertAlign val="subscript"/>
        <sz val="11"/>
        <rFont val="ＭＳ ゴシック"/>
        <family val="3"/>
        <charset val="128"/>
      </rPr>
      <t>44</t>
    </r>
    <r>
      <rPr>
        <sz val="11"/>
        <rFont val="ＭＳ ゴシック"/>
        <family val="3"/>
        <charset val="128"/>
      </rPr>
      <t>、g</t>
    </r>
    <r>
      <rPr>
        <vertAlign val="subscript"/>
        <sz val="11"/>
        <rFont val="ＭＳ ゴシック"/>
        <family val="3"/>
        <charset val="128"/>
      </rPr>
      <t>11</t>
    </r>
    <r>
      <rPr>
        <sz val="11"/>
        <rFont val="ＭＳ ゴシック"/>
        <family val="3"/>
        <charset val="128"/>
      </rPr>
      <t>～g</t>
    </r>
    <r>
      <rPr>
        <vertAlign val="subscript"/>
        <sz val="11"/>
        <rFont val="ＭＳ ゴシック"/>
        <family val="3"/>
        <charset val="128"/>
      </rPr>
      <t>44</t>
    </r>
    <r>
      <rPr>
        <sz val="11"/>
        <rFont val="ＭＳ ゴシック"/>
        <family val="3"/>
        <charset val="128"/>
      </rPr>
      <t>、l</t>
    </r>
    <r>
      <rPr>
        <vertAlign val="subscript"/>
        <sz val="11"/>
        <rFont val="ＭＳ ゴシック"/>
        <family val="3"/>
        <charset val="128"/>
      </rPr>
      <t>11</t>
    </r>
    <r>
      <rPr>
        <sz val="11"/>
        <rFont val="ＭＳ ゴシック"/>
        <family val="3"/>
        <charset val="128"/>
      </rPr>
      <t>～l</t>
    </r>
    <r>
      <rPr>
        <vertAlign val="subscript"/>
        <sz val="11"/>
        <rFont val="ＭＳ ゴシック"/>
        <family val="3"/>
        <charset val="128"/>
      </rPr>
      <t>44</t>
    </r>
    <r>
      <rPr>
        <sz val="11"/>
        <rFont val="ＭＳ ゴシック"/>
        <family val="3"/>
        <charset val="128"/>
      </rPr>
      <t>）には記入しないでください。</t>
    </r>
    <rPh sb="17" eb="18">
      <t>タ</t>
    </rPh>
    <rPh sb="23" eb="25">
      <t>セイメイ</t>
    </rPh>
    <rPh sb="29" eb="30">
      <t>タ</t>
    </rPh>
    <rPh sb="35" eb="37">
      <t>ソンガイ</t>
    </rPh>
    <rPh sb="38" eb="39">
      <t>オヨ</t>
    </rPh>
    <rPh sb="69" eb="70">
      <t>タ</t>
    </rPh>
    <rPh sb="79" eb="81">
      <t>キョウサイ</t>
    </rPh>
    <rPh sb="81" eb="83">
      <t>ジギョウ</t>
    </rPh>
    <rPh sb="83" eb="85">
      <t>キヤク</t>
    </rPh>
    <rPh sb="86" eb="87">
      <t>サダ</t>
    </rPh>
    <rPh sb="91" eb="93">
      <t>ケイサン</t>
    </rPh>
    <rPh sb="95" eb="97">
      <t>バアイ</t>
    </rPh>
    <rPh sb="110" eb="112">
      <t>キサイ</t>
    </rPh>
    <rPh sb="114" eb="115">
      <t>ホカ</t>
    </rPh>
    <rPh sb="116" eb="117">
      <t>ラン</t>
    </rPh>
    <rPh sb="144" eb="146">
      <t>キニュウ</t>
    </rPh>
    <phoneticPr fontId="3"/>
  </si>
  <si>
    <r>
      <rPr>
        <sz val="11"/>
        <rFont val="ＭＳ ゴシック"/>
        <family val="3"/>
        <charset val="128"/>
      </rPr>
      <t>c</t>
    </r>
    <r>
      <rPr>
        <vertAlign val="subscript"/>
        <sz val="11"/>
        <rFont val="ＭＳ ゴシック"/>
        <family val="3"/>
        <charset val="128"/>
      </rPr>
      <t>1</t>
    </r>
    <phoneticPr fontId="3"/>
  </si>
  <si>
    <r>
      <rPr>
        <sz val="11"/>
        <rFont val="ＭＳ ゴシック"/>
        <family val="3"/>
        <charset val="128"/>
      </rPr>
      <t>c</t>
    </r>
    <r>
      <rPr>
        <vertAlign val="subscript"/>
        <sz val="11"/>
        <rFont val="ＭＳ ゴシック"/>
        <family val="3"/>
        <charset val="128"/>
      </rPr>
      <t>2</t>
    </r>
    <phoneticPr fontId="3"/>
  </si>
  <si>
    <r>
      <rPr>
        <sz val="11"/>
        <rFont val="ＭＳ ゴシック"/>
        <family val="3"/>
        <charset val="128"/>
      </rPr>
      <t>d</t>
    </r>
    <r>
      <rPr>
        <vertAlign val="subscript"/>
        <sz val="11"/>
        <rFont val="ＭＳ ゴシック"/>
        <family val="3"/>
        <charset val="128"/>
      </rPr>
      <t>1</t>
    </r>
    <phoneticPr fontId="3"/>
  </si>
  <si>
    <r>
      <rPr>
        <sz val="11"/>
        <rFont val="ＭＳ ゴシック"/>
        <family val="3"/>
        <charset val="128"/>
      </rPr>
      <t>d</t>
    </r>
    <r>
      <rPr>
        <vertAlign val="subscript"/>
        <sz val="11"/>
        <rFont val="ＭＳ ゴシック"/>
        <family val="3"/>
        <charset val="128"/>
      </rPr>
      <t>2</t>
    </r>
    <phoneticPr fontId="3"/>
  </si>
  <si>
    <r>
      <rPr>
        <sz val="11"/>
        <rFont val="ＭＳ ゴシック"/>
        <family val="3"/>
        <charset val="128"/>
      </rPr>
      <t>e</t>
    </r>
    <r>
      <rPr>
        <vertAlign val="subscript"/>
        <sz val="11"/>
        <rFont val="ＭＳ ゴシック"/>
        <family val="3"/>
        <charset val="128"/>
      </rPr>
      <t>1</t>
    </r>
    <phoneticPr fontId="3"/>
  </si>
  <si>
    <r>
      <rPr>
        <sz val="11"/>
        <rFont val="ＭＳ ゴシック"/>
        <family val="3"/>
        <charset val="128"/>
      </rPr>
      <t>e</t>
    </r>
    <r>
      <rPr>
        <vertAlign val="subscript"/>
        <sz val="11"/>
        <rFont val="ＭＳ ゴシック"/>
        <family val="3"/>
        <charset val="128"/>
      </rPr>
      <t>2</t>
    </r>
    <phoneticPr fontId="3"/>
  </si>
  <si>
    <r>
      <rPr>
        <sz val="11"/>
        <rFont val="ＭＳ ゴシック"/>
        <family val="3"/>
        <charset val="128"/>
      </rPr>
      <t>f</t>
    </r>
    <r>
      <rPr>
        <vertAlign val="subscript"/>
        <sz val="11"/>
        <rFont val="ＭＳ ゴシック"/>
        <family val="3"/>
        <charset val="128"/>
      </rPr>
      <t>1</t>
    </r>
    <phoneticPr fontId="3"/>
  </si>
  <si>
    <r>
      <rPr>
        <sz val="11"/>
        <rFont val="ＭＳ ゴシック"/>
        <family val="3"/>
        <charset val="128"/>
      </rPr>
      <t>f</t>
    </r>
    <r>
      <rPr>
        <vertAlign val="subscript"/>
        <sz val="11"/>
        <rFont val="ＭＳ ゴシック"/>
        <family val="3"/>
        <charset val="128"/>
      </rPr>
      <t>2</t>
    </r>
    <phoneticPr fontId="3"/>
  </si>
  <si>
    <r>
      <rPr>
        <sz val="11"/>
        <rFont val="ＭＳ ゴシック"/>
        <family val="3"/>
        <charset val="128"/>
      </rPr>
      <t>f</t>
    </r>
    <r>
      <rPr>
        <vertAlign val="subscript"/>
        <sz val="11"/>
        <rFont val="ＭＳ ゴシック"/>
        <family val="3"/>
        <charset val="128"/>
      </rPr>
      <t>3</t>
    </r>
    <phoneticPr fontId="3"/>
  </si>
  <si>
    <r>
      <rPr>
        <sz val="11"/>
        <rFont val="ＭＳ ゴシック"/>
        <family val="3"/>
        <charset val="128"/>
      </rPr>
      <t>g</t>
    </r>
    <r>
      <rPr>
        <vertAlign val="subscript"/>
        <sz val="11"/>
        <rFont val="ＭＳ ゴシック"/>
        <family val="3"/>
        <charset val="128"/>
      </rPr>
      <t>1</t>
    </r>
    <phoneticPr fontId="3"/>
  </si>
  <si>
    <r>
      <rPr>
        <sz val="11"/>
        <rFont val="ＭＳ ゴシック"/>
        <family val="3"/>
        <charset val="128"/>
      </rPr>
      <t>g</t>
    </r>
    <r>
      <rPr>
        <vertAlign val="subscript"/>
        <sz val="11"/>
        <rFont val="ＭＳ ゴシック"/>
        <family val="3"/>
        <charset val="128"/>
      </rPr>
      <t>2</t>
    </r>
    <phoneticPr fontId="3"/>
  </si>
  <si>
    <r>
      <rPr>
        <sz val="11"/>
        <rFont val="ＭＳ ゴシック"/>
        <family val="3"/>
        <charset val="128"/>
      </rPr>
      <t>g</t>
    </r>
    <r>
      <rPr>
        <vertAlign val="subscript"/>
        <sz val="11"/>
        <rFont val="ＭＳ ゴシック"/>
        <family val="3"/>
        <charset val="128"/>
      </rPr>
      <t>3</t>
    </r>
    <phoneticPr fontId="3"/>
  </si>
  <si>
    <r>
      <rPr>
        <sz val="11"/>
        <rFont val="ＭＳ ゴシック"/>
        <family val="3"/>
        <charset val="128"/>
      </rPr>
      <t>l</t>
    </r>
    <r>
      <rPr>
        <vertAlign val="subscript"/>
        <sz val="11"/>
        <rFont val="ＭＳ ゴシック"/>
        <family val="3"/>
        <charset val="128"/>
      </rPr>
      <t>1</t>
    </r>
    <phoneticPr fontId="3"/>
  </si>
  <si>
    <r>
      <rPr>
        <sz val="11"/>
        <rFont val="ＭＳ ゴシック"/>
        <family val="3"/>
        <charset val="128"/>
      </rPr>
      <t>l</t>
    </r>
    <r>
      <rPr>
        <vertAlign val="subscript"/>
        <sz val="11"/>
        <rFont val="ＭＳ ゴシック"/>
        <family val="3"/>
        <charset val="128"/>
      </rPr>
      <t>2</t>
    </r>
    <phoneticPr fontId="3"/>
  </si>
  <si>
    <r>
      <rPr>
        <sz val="11"/>
        <rFont val="ＭＳ ゴシック"/>
        <family val="3"/>
        <charset val="128"/>
      </rPr>
      <t>l</t>
    </r>
    <r>
      <rPr>
        <vertAlign val="subscript"/>
        <sz val="11"/>
        <rFont val="ＭＳ ゴシック"/>
        <family val="3"/>
        <charset val="128"/>
      </rPr>
      <t>3</t>
    </r>
    <phoneticPr fontId="3"/>
  </si>
  <si>
    <r>
      <rPr>
        <sz val="11"/>
        <rFont val="ＭＳ ゴシック"/>
        <family val="3"/>
        <charset val="128"/>
      </rPr>
      <t>m</t>
    </r>
    <r>
      <rPr>
        <vertAlign val="subscript"/>
        <sz val="11"/>
        <rFont val="ＭＳ ゴシック"/>
        <family val="3"/>
        <charset val="128"/>
      </rPr>
      <t>1</t>
    </r>
    <phoneticPr fontId="3"/>
  </si>
  <si>
    <r>
      <rPr>
        <sz val="11"/>
        <rFont val="ＭＳ ゴシック"/>
        <family val="3"/>
        <charset val="128"/>
      </rPr>
      <t>m</t>
    </r>
    <r>
      <rPr>
        <vertAlign val="subscript"/>
        <sz val="11"/>
        <rFont val="ＭＳ ゴシック"/>
        <family val="3"/>
        <charset val="128"/>
      </rPr>
      <t>2</t>
    </r>
    <phoneticPr fontId="3"/>
  </si>
  <si>
    <r>
      <rPr>
        <sz val="11"/>
        <rFont val="ＭＳ ゴシック"/>
        <family val="3"/>
        <charset val="128"/>
      </rPr>
      <t>m</t>
    </r>
    <r>
      <rPr>
        <vertAlign val="subscript"/>
        <sz val="11"/>
        <rFont val="ＭＳ ゴシック"/>
        <family val="3"/>
        <charset val="128"/>
      </rPr>
      <t>3</t>
    </r>
    <phoneticPr fontId="3"/>
  </si>
  <si>
    <r>
      <rPr>
        <sz val="11"/>
        <rFont val="ＭＳ ゴシック"/>
        <family val="3"/>
        <charset val="128"/>
      </rPr>
      <t>n</t>
    </r>
    <r>
      <rPr>
        <vertAlign val="subscript"/>
        <sz val="11"/>
        <rFont val="ＭＳ ゴシック"/>
        <family val="3"/>
        <charset val="128"/>
      </rPr>
      <t>1</t>
    </r>
    <phoneticPr fontId="3"/>
  </si>
  <si>
    <r>
      <rPr>
        <sz val="11"/>
        <rFont val="ＭＳ ゴシック"/>
        <family val="3"/>
        <charset val="128"/>
      </rPr>
      <t>n</t>
    </r>
    <r>
      <rPr>
        <vertAlign val="subscript"/>
        <sz val="11"/>
        <rFont val="ＭＳ ゴシック"/>
        <family val="3"/>
        <charset val="128"/>
      </rPr>
      <t>2</t>
    </r>
    <phoneticPr fontId="3"/>
  </si>
  <si>
    <r>
      <rPr>
        <sz val="11"/>
        <rFont val="ＭＳ ゴシック"/>
        <family val="3"/>
        <charset val="128"/>
      </rPr>
      <t>n</t>
    </r>
    <r>
      <rPr>
        <vertAlign val="subscript"/>
        <sz val="11"/>
        <rFont val="ＭＳ ゴシック"/>
        <family val="3"/>
        <charset val="128"/>
      </rPr>
      <t>3</t>
    </r>
    <phoneticPr fontId="3"/>
  </si>
  <si>
    <t>【入力表（その２）】（一般共済リスク、第三分野共済の共済契約に係るリスク、巨大災害リスク、再共済・再保険関係）</t>
    <rPh sb="1" eb="3">
      <t>ニュウリョク</t>
    </rPh>
    <rPh sb="3" eb="4">
      <t>ヒョウ</t>
    </rPh>
    <rPh sb="11" eb="13">
      <t>イッパン</t>
    </rPh>
    <rPh sb="13" eb="15">
      <t>キョウサイ</t>
    </rPh>
    <rPh sb="19" eb="20">
      <t>ダイ</t>
    </rPh>
    <rPh sb="20" eb="21">
      <t>サン</t>
    </rPh>
    <rPh sb="21" eb="23">
      <t>ブンヤ</t>
    </rPh>
    <rPh sb="23" eb="25">
      <t>キョウサイ</t>
    </rPh>
    <rPh sb="26" eb="28">
      <t>キョウサイ</t>
    </rPh>
    <rPh sb="28" eb="30">
      <t>ケイヤク</t>
    </rPh>
    <rPh sb="31" eb="32">
      <t>カカ</t>
    </rPh>
    <rPh sb="37" eb="39">
      <t>キョダイ</t>
    </rPh>
    <rPh sb="39" eb="41">
      <t>サイガイ</t>
    </rPh>
    <rPh sb="45" eb="46">
      <t>サイ</t>
    </rPh>
    <rPh sb="46" eb="48">
      <t>キョウサイ</t>
    </rPh>
    <rPh sb="49" eb="50">
      <t>サイ</t>
    </rPh>
    <rPh sb="50" eb="52">
      <t>ホケン</t>
    </rPh>
    <rPh sb="52" eb="54">
      <t>カンケイ</t>
    </rPh>
    <phoneticPr fontId="3"/>
  </si>
  <si>
    <t>【一般共済リスク、第三分野共済の共済契約に係るリスク、巨大災害リスク関係】</t>
    <rPh sb="1" eb="3">
      <t>イッパン</t>
    </rPh>
    <rPh sb="3" eb="5">
      <t>キョウサイ</t>
    </rPh>
    <rPh sb="9" eb="10">
      <t>ダイ</t>
    </rPh>
    <rPh sb="10" eb="11">
      <t>サン</t>
    </rPh>
    <rPh sb="11" eb="13">
      <t>ブンヤ</t>
    </rPh>
    <rPh sb="13" eb="15">
      <t>キョウサイ</t>
    </rPh>
    <rPh sb="16" eb="18">
      <t>キョウサイ</t>
    </rPh>
    <rPh sb="18" eb="20">
      <t>ケイヤク</t>
    </rPh>
    <rPh sb="21" eb="22">
      <t>カカ</t>
    </rPh>
    <rPh sb="27" eb="29">
      <t>キョダイ</t>
    </rPh>
    <rPh sb="29" eb="31">
      <t>サイガイ</t>
    </rPh>
    <rPh sb="34" eb="36">
      <t>カンケイ</t>
    </rPh>
    <phoneticPr fontId="3"/>
  </si>
  <si>
    <t>ストレステストのリスク対象とするリスク相当額</t>
    <rPh sb="11" eb="13">
      <t>タイショウ</t>
    </rPh>
    <rPh sb="19" eb="22">
      <t>ソウトウガク</t>
    </rPh>
    <phoneticPr fontId="3"/>
  </si>
  <si>
    <t>６．第三分野共済の共済契約に係るリスク相当額</t>
    <rPh sb="2" eb="3">
      <t>ダイ</t>
    </rPh>
    <rPh sb="3" eb="4">
      <t>サン</t>
    </rPh>
    <rPh sb="4" eb="6">
      <t>ブンヤ</t>
    </rPh>
    <rPh sb="6" eb="8">
      <t>キョウサイ</t>
    </rPh>
    <rPh sb="9" eb="11">
      <t>キョウサイ</t>
    </rPh>
    <rPh sb="11" eb="13">
      <t>ケイヤク</t>
    </rPh>
    <rPh sb="14" eb="15">
      <t>カカ</t>
    </rPh>
    <rPh sb="19" eb="22">
      <t>ソウトウガク</t>
    </rPh>
    <phoneticPr fontId="3"/>
  </si>
  <si>
    <r>
      <t>Ｒ</t>
    </r>
    <r>
      <rPr>
        <vertAlign val="subscript"/>
        <sz val="11"/>
        <rFont val="ＭＳ ゴシック"/>
        <family val="3"/>
        <charset val="128"/>
      </rPr>
      <t>2</t>
    </r>
    <phoneticPr fontId="3"/>
  </si>
  <si>
    <t>Ｃ</t>
    <phoneticPr fontId="3"/>
  </si>
  <si>
    <t>Ｄ</t>
    <phoneticPr fontId="3"/>
  </si>
  <si>
    <t>Ｆ</t>
    <phoneticPr fontId="3"/>
  </si>
  <si>
    <t>Ｇ</t>
    <phoneticPr fontId="3"/>
  </si>
  <si>
    <t>Ｈ</t>
    <phoneticPr fontId="3"/>
  </si>
  <si>
    <t>Ｉ</t>
    <phoneticPr fontId="3"/>
  </si>
  <si>
    <t>Ｊ</t>
    <phoneticPr fontId="3"/>
  </si>
  <si>
    <t>Ｍ</t>
    <phoneticPr fontId="3"/>
  </si>
  <si>
    <t>Ｎ</t>
    <phoneticPr fontId="3"/>
  </si>
  <si>
    <r>
      <t>Ｒ</t>
    </r>
    <r>
      <rPr>
        <vertAlign val="subscript"/>
        <sz val="11"/>
        <rFont val="ＭＳ ゴシック"/>
        <family val="3"/>
        <charset val="128"/>
      </rPr>
      <t>6</t>
    </r>
    <phoneticPr fontId="3"/>
  </si>
  <si>
    <r>
      <t>第三分野共済の共済契約に係るリスク相当額（Ｒ</t>
    </r>
    <r>
      <rPr>
        <vertAlign val="subscript"/>
        <sz val="11"/>
        <rFont val="ＭＳ ゴシック"/>
        <family val="3"/>
        <charset val="128"/>
      </rPr>
      <t>6</t>
    </r>
    <r>
      <rPr>
        <sz val="11"/>
        <rFont val="ＭＳ ゴシック"/>
        <family val="3"/>
        <charset val="128"/>
      </rPr>
      <t>）</t>
    </r>
    <rPh sb="0" eb="6">
      <t>ダイサンブンヤキョウサイ</t>
    </rPh>
    <rPh sb="7" eb="11">
      <t>キョウサイケイヤク</t>
    </rPh>
    <rPh sb="12" eb="13">
      <t>カカ</t>
    </rPh>
    <rPh sb="17" eb="19">
      <t>ソウトウ</t>
    </rPh>
    <rPh sb="19" eb="20">
      <t>ガク</t>
    </rPh>
    <phoneticPr fontId="3"/>
  </si>
  <si>
    <t>(ｵ)</t>
    <phoneticPr fontId="3"/>
  </si>
  <si>
    <t>(ｶ)＝(ｱ)＋(ｲ)＋(ｳ)＋(ｴ)＋(ｵ)</t>
    <phoneticPr fontId="3"/>
  </si>
  <si>
    <t>(ｷ)</t>
    <phoneticPr fontId="3"/>
  </si>
  <si>
    <t>(ｶ)×(ｷ)</t>
    <phoneticPr fontId="3"/>
  </si>
  <si>
    <r>
      <t>{[(A</t>
    </r>
    <r>
      <rPr>
        <vertAlign val="superscript"/>
        <sz val="11"/>
        <rFont val="ＭＳ ゴシック"/>
        <family val="3"/>
        <charset val="128"/>
      </rPr>
      <t>2</t>
    </r>
    <r>
      <rPr>
        <sz val="11"/>
        <rFont val="ＭＳ ゴシック"/>
        <family val="3"/>
        <charset val="128"/>
      </rPr>
      <t>+B</t>
    </r>
    <r>
      <rPr>
        <vertAlign val="superscript"/>
        <sz val="11"/>
        <rFont val="ＭＳ ゴシック"/>
        <family val="3"/>
        <charset val="128"/>
      </rPr>
      <t>2</t>
    </r>
    <r>
      <rPr>
        <sz val="11"/>
        <rFont val="ＭＳ ゴシック"/>
        <family val="3"/>
        <charset val="128"/>
      </rPr>
      <t>)</t>
    </r>
    <r>
      <rPr>
        <vertAlign val="superscript"/>
        <sz val="11"/>
        <rFont val="ＭＳ ゴシック"/>
        <family val="3"/>
        <charset val="128"/>
      </rPr>
      <t>1/2</t>
    </r>
    <r>
      <rPr>
        <sz val="11"/>
        <rFont val="ＭＳ ゴシック"/>
        <family val="3"/>
        <charset val="128"/>
      </rPr>
      <t>+E+F]</t>
    </r>
    <r>
      <rPr>
        <vertAlign val="superscript"/>
        <sz val="11"/>
        <rFont val="ＭＳ ゴシック"/>
        <family val="3"/>
        <charset val="128"/>
      </rPr>
      <t>2</t>
    </r>
    <r>
      <rPr>
        <sz val="11"/>
        <rFont val="ＭＳ ゴシック"/>
        <family val="3"/>
        <charset val="128"/>
      </rPr>
      <t>+C</t>
    </r>
    <r>
      <rPr>
        <vertAlign val="superscript"/>
        <sz val="11"/>
        <rFont val="ＭＳ ゴシック"/>
        <family val="3"/>
        <charset val="128"/>
      </rPr>
      <t>2</t>
    </r>
    <r>
      <rPr>
        <sz val="11"/>
        <rFont val="ＭＳ ゴシック"/>
        <family val="3"/>
        <charset val="128"/>
      </rPr>
      <t>+D</t>
    </r>
    <r>
      <rPr>
        <vertAlign val="superscript"/>
        <sz val="11"/>
        <rFont val="ＭＳ ゴシック"/>
        <family val="3"/>
        <charset val="128"/>
      </rPr>
      <t>2</t>
    </r>
    <r>
      <rPr>
        <sz val="11"/>
        <rFont val="ＭＳ ゴシック"/>
        <family val="3"/>
        <charset val="128"/>
      </rPr>
      <t>+G</t>
    </r>
    <r>
      <rPr>
        <vertAlign val="superscript"/>
        <sz val="11"/>
        <rFont val="ＭＳ ゴシック"/>
        <family val="3"/>
        <charset val="128"/>
      </rPr>
      <t>2</t>
    </r>
    <r>
      <rPr>
        <sz val="11"/>
        <rFont val="ＭＳ ゴシック"/>
        <family val="3"/>
        <charset val="128"/>
      </rPr>
      <t>}</t>
    </r>
    <r>
      <rPr>
        <vertAlign val="superscript"/>
        <sz val="11"/>
        <rFont val="ＭＳ ゴシック"/>
        <family val="3"/>
        <charset val="128"/>
      </rPr>
      <t>1/2</t>
    </r>
    <phoneticPr fontId="3"/>
  </si>
  <si>
    <t>H+I+J+K+L</t>
    <phoneticPr fontId="3"/>
  </si>
  <si>
    <t>４．再共済・再保険関係</t>
    <rPh sb="2" eb="3">
      <t>サイ</t>
    </rPh>
    <rPh sb="3" eb="5">
      <t>キョウサイ</t>
    </rPh>
    <rPh sb="6" eb="9">
      <t>サイホケン</t>
    </rPh>
    <rPh sb="9" eb="11">
      <t>カンケイ</t>
    </rPh>
    <phoneticPr fontId="3"/>
  </si>
  <si>
    <r>
      <t>Ｒ</t>
    </r>
    <r>
      <rPr>
        <vertAlign val="subscript"/>
        <sz val="11"/>
        <rFont val="ＭＳ ゴシック"/>
        <family val="3"/>
        <charset val="128"/>
      </rPr>
      <t>6</t>
    </r>
    <r>
      <rPr>
        <sz val="11"/>
        <rFont val="ＭＳ ゴシック"/>
        <family val="3"/>
        <charset val="128"/>
      </rPr>
      <t>　第三分野共済の共済契約に係るリスク相当額</t>
    </r>
    <rPh sb="3" eb="9">
      <t>ダイサンブンヤキョウサイ</t>
    </rPh>
    <rPh sb="10" eb="14">
      <t>キョウサイケイヤク</t>
    </rPh>
    <rPh sb="15" eb="16">
      <t>カカ</t>
    </rPh>
    <rPh sb="20" eb="22">
      <t>ソウトウ</t>
    </rPh>
    <rPh sb="22" eb="23">
      <t>ガク</t>
    </rPh>
    <phoneticPr fontId="3"/>
  </si>
  <si>
    <r>
      <t>［（Ｒ</t>
    </r>
    <r>
      <rPr>
        <vertAlign val="subscript"/>
        <sz val="11"/>
        <rFont val="ＭＳ ゴシック"/>
        <family val="3"/>
        <charset val="128"/>
      </rPr>
      <t>1</t>
    </r>
    <r>
      <rPr>
        <sz val="11"/>
        <rFont val="ＭＳ ゴシック"/>
        <family val="3"/>
        <charset val="128"/>
      </rPr>
      <t>＋Ｒ</t>
    </r>
    <r>
      <rPr>
        <vertAlign val="subscript"/>
        <sz val="11"/>
        <rFont val="ＭＳ ゴシック"/>
        <family val="3"/>
        <charset val="128"/>
      </rPr>
      <t>6</t>
    </r>
    <r>
      <rPr>
        <sz val="11"/>
        <rFont val="ＭＳ ゴシック"/>
        <family val="3"/>
        <charset val="128"/>
      </rPr>
      <t>）</t>
    </r>
    <r>
      <rPr>
        <vertAlign val="superscript"/>
        <sz val="11"/>
        <rFont val="ＭＳ ゴシック"/>
        <family val="3"/>
        <charset val="128"/>
      </rPr>
      <t>2</t>
    </r>
    <r>
      <rPr>
        <sz val="11"/>
        <rFont val="ＭＳ ゴシック"/>
        <family val="3"/>
        <charset val="128"/>
      </rPr>
      <t>＋（Ｒ</t>
    </r>
    <r>
      <rPr>
        <vertAlign val="subscript"/>
        <sz val="11"/>
        <rFont val="ＭＳ ゴシック"/>
        <family val="3"/>
        <charset val="128"/>
      </rPr>
      <t>3</t>
    </r>
    <r>
      <rPr>
        <sz val="11"/>
        <rFont val="ＭＳ ゴシック"/>
        <family val="3"/>
        <charset val="128"/>
      </rPr>
      <t>＋Ｒ</t>
    </r>
    <r>
      <rPr>
        <vertAlign val="subscript"/>
        <sz val="11"/>
        <rFont val="ＭＳ ゴシック"/>
        <family val="3"/>
        <charset val="128"/>
      </rPr>
      <t>4</t>
    </r>
    <r>
      <rPr>
        <sz val="11"/>
        <rFont val="ＭＳ ゴシック"/>
        <family val="3"/>
        <charset val="128"/>
      </rPr>
      <t>）</t>
    </r>
    <r>
      <rPr>
        <vertAlign val="superscript"/>
        <sz val="11"/>
        <rFont val="ＭＳ ゴシック"/>
        <family val="3"/>
        <charset val="128"/>
      </rPr>
      <t>2</t>
    </r>
    <r>
      <rPr>
        <sz val="11"/>
        <rFont val="ＭＳ ゴシック"/>
        <family val="3"/>
        <charset val="128"/>
      </rPr>
      <t>］</t>
    </r>
    <r>
      <rPr>
        <vertAlign val="superscript"/>
        <sz val="11"/>
        <rFont val="ＭＳ ゴシック"/>
        <family val="3"/>
        <charset val="128"/>
      </rPr>
      <t>1/2</t>
    </r>
    <r>
      <rPr>
        <sz val="11"/>
        <rFont val="ＭＳ ゴシック"/>
        <family val="3"/>
        <charset val="128"/>
      </rPr>
      <t>＋Ｒ</t>
    </r>
    <r>
      <rPr>
        <vertAlign val="subscript"/>
        <sz val="11"/>
        <rFont val="ＭＳ ゴシック"/>
        <family val="3"/>
        <charset val="128"/>
      </rPr>
      <t>2</t>
    </r>
    <r>
      <rPr>
        <sz val="11"/>
        <rFont val="ＭＳ ゴシック"/>
        <family val="3"/>
        <charset val="128"/>
      </rPr>
      <t>＋Ｒ</t>
    </r>
    <r>
      <rPr>
        <vertAlign val="subscript"/>
        <sz val="11"/>
        <rFont val="ＭＳ ゴシック"/>
        <family val="3"/>
        <charset val="128"/>
      </rPr>
      <t>5</t>
    </r>
    <phoneticPr fontId="3"/>
  </si>
  <si>
    <t>一般共済</t>
    <rPh sb="0" eb="2">
      <t>イッパン</t>
    </rPh>
    <rPh sb="2" eb="4">
      <t>キョウサイ</t>
    </rPh>
    <phoneticPr fontId="3"/>
  </si>
  <si>
    <t>第三分野共済</t>
    <rPh sb="0" eb="2">
      <t>ダイサン</t>
    </rPh>
    <rPh sb="2" eb="4">
      <t>ブンヤ</t>
    </rPh>
    <rPh sb="4" eb="6">
      <t>キョウサイ</t>
    </rPh>
    <phoneticPr fontId="3"/>
  </si>
  <si>
    <r>
      <t>正味支払共済金（c</t>
    </r>
    <r>
      <rPr>
        <vertAlign val="subscript"/>
        <sz val="11"/>
        <rFont val="ＭＳ ゴシック"/>
        <family val="3"/>
        <charset val="128"/>
      </rPr>
      <t>31</t>
    </r>
    <r>
      <rPr>
        <sz val="11"/>
        <rFont val="ＭＳ ゴシック"/>
        <family val="3"/>
        <charset val="128"/>
      </rPr>
      <t>～g</t>
    </r>
    <r>
      <rPr>
        <vertAlign val="subscript"/>
        <sz val="11"/>
        <rFont val="ＭＳ ゴシック"/>
        <family val="3"/>
        <charset val="128"/>
      </rPr>
      <t>33</t>
    </r>
    <r>
      <rPr>
        <sz val="11"/>
        <rFont val="ＭＳ ゴシック"/>
        <family val="3"/>
        <charset val="128"/>
      </rPr>
      <t>,l</t>
    </r>
    <r>
      <rPr>
        <vertAlign val="subscript"/>
        <sz val="11"/>
        <rFont val="ＭＳ ゴシック"/>
        <family val="3"/>
        <charset val="128"/>
      </rPr>
      <t>31</t>
    </r>
    <r>
      <rPr>
        <sz val="11"/>
        <rFont val="ＭＳ ゴシック"/>
        <family val="3"/>
        <charset val="128"/>
      </rPr>
      <t>～l</t>
    </r>
    <r>
      <rPr>
        <vertAlign val="subscript"/>
        <sz val="11"/>
        <rFont val="ＭＳ ゴシック"/>
        <family val="3"/>
        <charset val="128"/>
      </rPr>
      <t>33</t>
    </r>
    <r>
      <rPr>
        <sz val="11"/>
        <rFont val="ＭＳ ゴシック"/>
        <family val="3"/>
        <charset val="128"/>
      </rPr>
      <t>）については、</t>
    </r>
    <rPh sb="0" eb="2">
      <t>ショウミ</t>
    </rPh>
    <rPh sb="2" eb="4">
      <t>シハライ</t>
    </rPh>
    <rPh sb="4" eb="7">
      <t>キョウサイキン</t>
    </rPh>
    <phoneticPr fontId="3"/>
  </si>
  <si>
    <t>max(Ｍ,Ｎ)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</si>
</sst>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00%"/>
    <numFmt numFmtId="178" formatCode="0.0000%"/>
    <numFmt numFmtId="179" formatCode="0.00_ "/>
    <numFmt numFmtId="180" formatCode="0.00000%"/>
    <numFmt numFmtId="181" formatCode="0_ "/>
    <numFmt numFmtId="182" formatCode="0_ ;[Red]\-0\ "/>
    <numFmt numFmtId="183" formatCode="#,##0.000;[Red]\-#,##0.000"/>
  </numFmts>
  <fonts count="15"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vertAlign val="subscript"/>
      <sz val="11"/>
      <name val="ＭＳ ゴシック"/>
      <family val="3"/>
      <charset val="128"/>
    </font>
    <font>
      <vertAlign val="superscript"/>
      <sz val="11"/>
      <name val="ＭＳ ゴシック"/>
      <family val="3"/>
      <charset val="128"/>
    </font>
    <font>
      <sz val="9"/>
      <name val="ＭＳ ゴシック"/>
      <family val="3"/>
      <charset val="128"/>
    </font>
    <font>
      <sz val="6"/>
      <name val="ＭＳ ゴシック"/>
      <family val="3"/>
      <charset val="128"/>
    </font>
    <font>
      <vertAlign val="subscript"/>
      <sz val="9"/>
      <name val="ＭＳ ゴシック"/>
      <family val="3"/>
      <charset val="128"/>
    </font>
    <font>
      <sz val="11"/>
      <name val="ＭＳ Ｐゴシック"/>
      <family val="3"/>
      <charset val="128"/>
    </font>
    <font>
      <i/>
      <sz val="11"/>
      <name val="ＭＳ ゴシック"/>
      <family val="3"/>
      <charset val="128"/>
    </font>
    <font>
      <sz val="10"/>
      <name val="ＭＳ ゴシック"/>
      <family val="3"/>
      <charset val="128"/>
    </font>
    <font>
      <sz val="11"/>
      <color indexed="10"/>
      <name val="ＭＳ ゴシック"/>
      <family val="3"/>
      <charset val="128"/>
    </font>
    <font>
      <sz val="14"/>
      <name val="ＭＳ ゴシック"/>
      <family val="3"/>
      <charset val="128"/>
    </font>
    <font>
      <sz val="11"/>
      <color rgb="FFFF0000"/>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15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diagonalUp="1">
      <left style="medium">
        <color indexed="64"/>
      </left>
      <right style="medium">
        <color indexed="64"/>
      </right>
      <top style="medium">
        <color indexed="64"/>
      </top>
      <bottom style="medium">
        <color indexed="64"/>
      </bottom>
      <diagonal style="thin">
        <color indexed="64"/>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double">
        <color indexed="64"/>
      </bottom>
      <diagonal/>
    </border>
    <border diagonalUp="1">
      <left style="medium">
        <color indexed="64"/>
      </left>
      <right style="medium">
        <color indexed="64"/>
      </right>
      <top style="medium">
        <color indexed="64"/>
      </top>
      <bottom/>
      <diagonal style="thin">
        <color indexed="64"/>
      </diagonal>
    </border>
    <border>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diagonalUp="1">
      <left/>
      <right style="medium">
        <color indexed="64"/>
      </right>
      <top style="medium">
        <color indexed="64"/>
      </top>
      <bottom style="thin">
        <color indexed="64"/>
      </bottom>
      <diagonal style="thin">
        <color indexed="64"/>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left style="double">
        <color indexed="64"/>
      </left>
      <right style="medium">
        <color indexed="64"/>
      </right>
      <top style="double">
        <color indexed="64"/>
      </top>
      <bottom style="medium">
        <color indexed="64"/>
      </bottom>
      <diagonal style="thin">
        <color indexed="64"/>
      </diagonal>
    </border>
    <border>
      <left style="medium">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double">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double">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medium">
        <color indexed="64"/>
      </right>
      <top/>
      <bottom style="double">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3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Alignment="1">
      <alignment horizontal="righ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10" xfId="0" applyFont="1" applyBorder="1" applyAlignment="1">
      <alignment horizontal="right" vertical="center"/>
    </xf>
    <xf numFmtId="0" fontId="2" fillId="0" borderId="12" xfId="0" applyFont="1" applyBorder="1" applyAlignment="1">
      <alignment horizontal="center"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9" xfId="0" applyFont="1" applyBorder="1" applyAlignment="1">
      <alignment horizontal="right" vertical="center"/>
    </xf>
    <xf numFmtId="0" fontId="2" fillId="0" borderId="6" xfId="0" applyFont="1" applyBorder="1" applyAlignment="1">
      <alignment horizontal="righ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9" fontId="2" fillId="0" borderId="17" xfId="1" applyFont="1" applyBorder="1">
      <alignment vertical="center"/>
    </xf>
    <xf numFmtId="176" fontId="2" fillId="0" borderId="17" xfId="1" applyNumberFormat="1"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6" fillId="0" borderId="8" xfId="0" applyFont="1" applyBorder="1" applyAlignment="1">
      <alignment horizontal="center" vertical="center" wrapText="1"/>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9" fontId="2" fillId="0" borderId="26" xfId="1" applyFont="1" applyBorder="1">
      <alignment vertical="center"/>
    </xf>
    <xf numFmtId="9" fontId="2" fillId="0" borderId="19" xfId="1" applyFont="1" applyBorder="1">
      <alignment vertical="center"/>
    </xf>
    <xf numFmtId="0" fontId="2" fillId="0" borderId="8" xfId="0" applyFont="1" applyBorder="1" applyAlignment="1">
      <alignment vertical="center"/>
    </xf>
    <xf numFmtId="0" fontId="2" fillId="0" borderId="9" xfId="0" applyFont="1" applyBorder="1" applyAlignment="1">
      <alignment vertical="center"/>
    </xf>
    <xf numFmtId="0" fontId="7" fillId="0" borderId="8" xfId="0" applyFont="1" applyBorder="1" applyAlignment="1">
      <alignment horizontal="center" vertical="center" wrapText="1"/>
    </xf>
    <xf numFmtId="0" fontId="6" fillId="0" borderId="12" xfId="0" applyFont="1" applyBorder="1" applyAlignment="1">
      <alignment horizontal="center" vertical="center" wrapText="1"/>
    </xf>
    <xf numFmtId="179" fontId="2" fillId="0" borderId="33" xfId="0" applyNumberFormat="1" applyFont="1" applyBorder="1">
      <alignment vertical="center"/>
    </xf>
    <xf numFmtId="179" fontId="2" fillId="0" borderId="36" xfId="0" applyNumberFormat="1" applyFont="1" applyBorder="1">
      <alignment vertical="center"/>
    </xf>
    <xf numFmtId="179" fontId="2" fillId="0" borderId="35" xfId="0" applyNumberFormat="1" applyFont="1" applyBorder="1">
      <alignment vertical="center"/>
    </xf>
    <xf numFmtId="179" fontId="2" fillId="0" borderId="41" xfId="0" applyNumberFormat="1" applyFont="1" applyBorder="1">
      <alignment vertical="center"/>
    </xf>
    <xf numFmtId="0" fontId="2" fillId="0" borderId="42" xfId="0" applyFont="1" applyBorder="1" applyAlignment="1">
      <alignment horizontal="center" vertical="center" wrapText="1"/>
    </xf>
    <xf numFmtId="179" fontId="2" fillId="0" borderId="43" xfId="0" applyNumberFormat="1" applyFont="1" applyBorder="1">
      <alignment vertical="center"/>
    </xf>
    <xf numFmtId="179" fontId="2" fillId="0" borderId="44" xfId="0" applyNumberFormat="1" applyFont="1" applyBorder="1">
      <alignment vertical="center"/>
    </xf>
    <xf numFmtId="179" fontId="2" fillId="0" borderId="45" xfId="0" applyNumberFormat="1" applyFont="1" applyBorder="1">
      <alignment vertical="center"/>
    </xf>
    <xf numFmtId="179" fontId="2" fillId="0" borderId="46" xfId="0" applyNumberFormat="1" applyFont="1" applyBorder="1">
      <alignment vertical="center"/>
    </xf>
    <xf numFmtId="179" fontId="2" fillId="0" borderId="47" xfId="0" applyNumberFormat="1" applyFont="1" applyBorder="1">
      <alignment vertical="center"/>
    </xf>
    <xf numFmtId="9" fontId="2" fillId="0" borderId="48" xfId="1" applyFont="1" applyBorder="1">
      <alignment vertical="center"/>
    </xf>
    <xf numFmtId="0" fontId="2" fillId="0" borderId="12" xfId="0" applyFont="1" applyBorder="1" applyAlignment="1">
      <alignment horizontal="center" vertical="center" wrapText="1"/>
    </xf>
    <xf numFmtId="176" fontId="2" fillId="0" borderId="26" xfId="1" applyNumberFormat="1" applyFont="1" applyBorder="1">
      <alignment vertical="center"/>
    </xf>
    <xf numFmtId="176" fontId="2" fillId="0" borderId="19" xfId="1" applyNumberFormat="1" applyFont="1" applyBorder="1">
      <alignment vertical="center"/>
    </xf>
    <xf numFmtId="0" fontId="2" fillId="0" borderId="49" xfId="0" applyFont="1" applyBorder="1" applyAlignment="1">
      <alignment horizontal="center" vertical="center" wrapText="1"/>
    </xf>
    <xf numFmtId="0" fontId="2" fillId="0" borderId="50" xfId="0" applyFont="1" applyBorder="1">
      <alignment vertical="center"/>
    </xf>
    <xf numFmtId="0" fontId="2" fillId="0" borderId="51" xfId="0" applyFont="1" applyBorder="1">
      <alignment vertical="center"/>
    </xf>
    <xf numFmtId="176" fontId="2" fillId="0" borderId="51" xfId="1" applyNumberFormat="1" applyFont="1" applyBorder="1">
      <alignment vertical="center"/>
    </xf>
    <xf numFmtId="176" fontId="2" fillId="0" borderId="31" xfId="1" applyNumberFormat="1" applyFont="1" applyBorder="1">
      <alignment vertical="center"/>
    </xf>
    <xf numFmtId="0" fontId="2" fillId="0" borderId="2" xfId="0" applyFont="1" applyBorder="1" applyAlignment="1">
      <alignment horizontal="right" vertical="center"/>
    </xf>
    <xf numFmtId="0" fontId="2" fillId="0" borderId="25" xfId="0" applyFont="1" applyBorder="1" applyAlignment="1">
      <alignment horizontal="right" vertical="center"/>
    </xf>
    <xf numFmtId="0" fontId="2" fillId="0" borderId="16" xfId="0" applyFont="1" applyBorder="1" applyAlignment="1">
      <alignment horizontal="right" vertical="center"/>
    </xf>
    <xf numFmtId="0" fontId="2" fillId="0" borderId="22" xfId="0" applyFont="1" applyBorder="1" applyAlignment="1">
      <alignment horizontal="right" vertical="center"/>
    </xf>
    <xf numFmtId="0" fontId="2" fillId="0" borderId="52" xfId="0" applyFont="1" applyBorder="1" applyAlignment="1">
      <alignment vertical="center" wrapText="1"/>
    </xf>
    <xf numFmtId="0" fontId="2" fillId="0" borderId="53" xfId="0" applyFont="1" applyBorder="1" applyAlignment="1">
      <alignment vertical="center" wrapText="1"/>
    </xf>
    <xf numFmtId="0" fontId="2" fillId="0" borderId="54" xfId="0" applyFont="1" applyBorder="1" applyAlignment="1">
      <alignment vertical="center" wrapText="1"/>
    </xf>
    <xf numFmtId="0" fontId="2" fillId="0" borderId="5" xfId="0" applyFont="1" applyBorder="1" applyAlignment="1">
      <alignment vertical="center" wrapText="1"/>
    </xf>
    <xf numFmtId="0" fontId="2" fillId="0" borderId="55" xfId="0" applyFont="1" applyBorder="1">
      <alignment vertical="center"/>
    </xf>
    <xf numFmtId="0" fontId="2" fillId="0" borderId="17" xfId="0" applyFont="1" applyFill="1" applyBorder="1">
      <alignment vertical="center"/>
    </xf>
    <xf numFmtId="0" fontId="2" fillId="0" borderId="0" xfId="0" applyFont="1" applyAlignment="1">
      <alignment horizontal="center" vertical="center"/>
    </xf>
    <xf numFmtId="0" fontId="2" fillId="0" borderId="56" xfId="0" applyFont="1" applyBorder="1">
      <alignment vertical="center"/>
    </xf>
    <xf numFmtId="0" fontId="2" fillId="0" borderId="0" xfId="0" applyFont="1" applyBorder="1" applyAlignment="1">
      <alignment horizontal="center" vertical="center"/>
    </xf>
    <xf numFmtId="0" fontId="2" fillId="0" borderId="0" xfId="0" applyFont="1" applyFill="1">
      <alignment vertical="center"/>
    </xf>
    <xf numFmtId="0" fontId="2" fillId="0" borderId="0" xfId="0" applyFont="1" applyFill="1" applyBorder="1">
      <alignment vertical="center"/>
    </xf>
    <xf numFmtId="0" fontId="2" fillId="0" borderId="7" xfId="0" applyFont="1" applyFill="1" applyBorder="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57" xfId="0" applyFont="1" applyBorder="1">
      <alignment vertical="center"/>
    </xf>
    <xf numFmtId="0" fontId="2" fillId="0" borderId="58" xfId="0" applyFont="1" applyBorder="1">
      <alignment vertical="center"/>
    </xf>
    <xf numFmtId="0" fontId="2" fillId="0" borderId="10" xfId="0" applyFont="1" applyFill="1" applyBorder="1">
      <alignment vertical="center"/>
    </xf>
    <xf numFmtId="0" fontId="2" fillId="0" borderId="27" xfId="0" applyFont="1" applyFill="1" applyBorder="1">
      <alignment vertical="center"/>
    </xf>
    <xf numFmtId="0" fontId="2" fillId="0" borderId="4" xfId="0" applyFont="1" applyFill="1" applyBorder="1">
      <alignment vertical="center"/>
    </xf>
    <xf numFmtId="0" fontId="2" fillId="0" borderId="25" xfId="0" applyFont="1" applyFill="1" applyBorder="1">
      <alignment vertical="center"/>
    </xf>
    <xf numFmtId="0" fontId="2" fillId="0" borderId="30" xfId="0" applyFont="1" applyFill="1" applyBorder="1">
      <alignment vertical="center"/>
    </xf>
    <xf numFmtId="0" fontId="2" fillId="0" borderId="16" xfId="0" applyFont="1" applyFill="1" applyBorder="1">
      <alignment vertical="center"/>
    </xf>
    <xf numFmtId="0" fontId="2" fillId="0" borderId="21" xfId="0" applyFont="1" applyFill="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1" xfId="0" applyFont="1" applyBorder="1" applyAlignment="1">
      <alignment horizontal="center" vertical="center"/>
    </xf>
    <xf numFmtId="0" fontId="2" fillId="0" borderId="60" xfId="0" applyFont="1" applyBorder="1">
      <alignment vertical="center"/>
    </xf>
    <xf numFmtId="0" fontId="2" fillId="0" borderId="12" xfId="0" applyFont="1" applyFill="1" applyBorder="1" applyAlignment="1">
      <alignment horizontal="center" vertical="center"/>
    </xf>
    <xf numFmtId="0" fontId="2" fillId="0" borderId="23" xfId="0" applyFont="1" applyFill="1" applyBorder="1">
      <alignment vertical="center"/>
    </xf>
    <xf numFmtId="0" fontId="2" fillId="0" borderId="24" xfId="0" applyFont="1" applyFill="1" applyBorder="1">
      <alignment vertical="center"/>
    </xf>
    <xf numFmtId="9" fontId="2" fillId="0" borderId="23" xfId="1" applyFont="1" applyFill="1" applyBorder="1" applyAlignment="1">
      <alignment horizontal="lef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lignment vertical="center"/>
    </xf>
    <xf numFmtId="0" fontId="2" fillId="0" borderId="21" xfId="0" applyFont="1" applyBorder="1" applyAlignment="1">
      <alignment horizontal="right" vertical="center"/>
    </xf>
    <xf numFmtId="0" fontId="2" fillId="0" borderId="24" xfId="0" applyFont="1" applyFill="1" applyBorder="1" applyAlignment="1">
      <alignment horizontal="left" vertical="center"/>
    </xf>
    <xf numFmtId="49" fontId="2" fillId="0" borderId="5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53"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64"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21" xfId="0" applyFont="1" applyFill="1" applyBorder="1" applyAlignment="1">
      <alignment horizontal="left" vertical="center"/>
    </xf>
    <xf numFmtId="0" fontId="6" fillId="0" borderId="0" xfId="0" applyFont="1" applyBorder="1">
      <alignment vertical="center"/>
    </xf>
    <xf numFmtId="0" fontId="6" fillId="0" borderId="16" xfId="0" applyFont="1" applyBorder="1">
      <alignment vertical="center"/>
    </xf>
    <xf numFmtId="49" fontId="2" fillId="0" borderId="8" xfId="0" applyNumberFormat="1" applyFont="1" applyBorder="1" applyAlignment="1">
      <alignment horizontal="center" vertical="center"/>
    </xf>
    <xf numFmtId="9" fontId="2" fillId="0" borderId="27" xfId="1" applyFont="1" applyFill="1" applyBorder="1" applyAlignment="1">
      <alignment horizontal="left" vertical="center"/>
    </xf>
    <xf numFmtId="0" fontId="2" fillId="0" borderId="29" xfId="0" applyFont="1" applyBorder="1" applyAlignment="1">
      <alignment horizontal="right" vertical="center"/>
    </xf>
    <xf numFmtId="0" fontId="2" fillId="0" borderId="30" xfId="0" applyFont="1" applyFill="1" applyBorder="1" applyAlignment="1">
      <alignment horizontal="left" vertical="center"/>
    </xf>
    <xf numFmtId="0" fontId="2" fillId="0" borderId="31" xfId="0" applyFont="1" applyFill="1" applyBorder="1">
      <alignment vertical="center"/>
    </xf>
    <xf numFmtId="0" fontId="2" fillId="0" borderId="56" xfId="0" applyFont="1" applyFill="1" applyBorder="1" applyAlignment="1">
      <alignment horizontal="left" vertical="center"/>
    </xf>
    <xf numFmtId="0" fontId="2" fillId="0" borderId="7" xfId="0" applyFont="1" applyFill="1" applyBorder="1" applyAlignment="1">
      <alignment horizontal="left" vertical="center"/>
    </xf>
    <xf numFmtId="0" fontId="2" fillId="0" borderId="23" xfId="0" applyFont="1" applyFill="1" applyBorder="1" applyAlignment="1">
      <alignment horizontal="left" vertical="center"/>
    </xf>
    <xf numFmtId="0" fontId="2" fillId="0" borderId="0" xfId="0" applyFont="1" applyFill="1" applyBorder="1" applyAlignment="1">
      <alignment horizontal="left" vertical="center"/>
    </xf>
    <xf numFmtId="0" fontId="2" fillId="0" borderId="65"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4" xfId="0" applyFont="1" applyFill="1" applyBorder="1" applyAlignment="1">
      <alignment horizontal="left" vertical="center"/>
    </xf>
    <xf numFmtId="0" fontId="2" fillId="0" borderId="6" xfId="0" applyFont="1" applyBorder="1" applyAlignment="1">
      <alignment horizontal="center" vertical="center"/>
    </xf>
    <xf numFmtId="0" fontId="2" fillId="0" borderId="29"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30" xfId="0" applyFont="1" applyBorder="1" applyAlignment="1">
      <alignment horizontal="right" vertical="center"/>
    </xf>
    <xf numFmtId="0" fontId="2" fillId="0" borderId="1"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28" xfId="0" applyFont="1" applyBorder="1" applyAlignment="1">
      <alignment vertical="center"/>
    </xf>
    <xf numFmtId="0" fontId="2" fillId="0" borderId="18" xfId="0" applyFont="1" applyBorder="1" applyAlignment="1">
      <alignment vertical="center"/>
    </xf>
    <xf numFmtId="0" fontId="2" fillId="0" borderId="45" xfId="0" applyFont="1" applyBorder="1">
      <alignment vertical="center"/>
    </xf>
    <xf numFmtId="10" fontId="2" fillId="0" borderId="66" xfId="0" applyNumberFormat="1" applyFont="1" applyBorder="1">
      <alignment vertical="center"/>
    </xf>
    <xf numFmtId="0" fontId="2" fillId="0" borderId="67" xfId="0" applyFont="1" applyBorder="1">
      <alignment vertical="center"/>
    </xf>
    <xf numFmtId="10" fontId="2" fillId="0" borderId="67" xfId="0" applyNumberFormat="1" applyFont="1" applyBorder="1">
      <alignment vertical="center"/>
    </xf>
    <xf numFmtId="0" fontId="2" fillId="0" borderId="68" xfId="0" applyFont="1" applyBorder="1">
      <alignment vertical="center"/>
    </xf>
    <xf numFmtId="10" fontId="2" fillId="0" borderId="53" xfId="0" applyNumberFormat="1" applyFont="1" applyBorder="1">
      <alignment vertical="center"/>
    </xf>
    <xf numFmtId="10" fontId="2" fillId="0" borderId="16" xfId="0" applyNumberFormat="1" applyFont="1" applyBorder="1">
      <alignment vertical="center"/>
    </xf>
    <xf numFmtId="9" fontId="2" fillId="0" borderId="53" xfId="0" applyNumberFormat="1" applyFont="1" applyBorder="1">
      <alignment vertical="center"/>
    </xf>
    <xf numFmtId="10" fontId="2" fillId="0" borderId="54" xfId="0" applyNumberFormat="1" applyFont="1" applyBorder="1">
      <alignment vertical="center"/>
    </xf>
    <xf numFmtId="178" fontId="2" fillId="0" borderId="41" xfId="1" applyNumberFormat="1" applyFont="1" applyBorder="1">
      <alignment vertical="center"/>
    </xf>
    <xf numFmtId="178" fontId="2" fillId="0" borderId="44" xfId="1" applyNumberFormat="1" applyFont="1" applyBorder="1">
      <alignment vertical="center"/>
    </xf>
    <xf numFmtId="178" fontId="2" fillId="0" borderId="46" xfId="1" applyNumberFormat="1" applyFont="1" applyBorder="1">
      <alignment vertical="center"/>
    </xf>
    <xf numFmtId="178" fontId="2" fillId="0" borderId="47" xfId="1" applyNumberFormat="1" applyFont="1" applyBorder="1">
      <alignment vertical="center"/>
    </xf>
    <xf numFmtId="10" fontId="2" fillId="0" borderId="69" xfId="1" applyNumberFormat="1" applyFont="1" applyBorder="1">
      <alignment vertical="center"/>
    </xf>
    <xf numFmtId="10" fontId="2" fillId="0" borderId="70" xfId="1" applyNumberFormat="1" applyFont="1" applyBorder="1">
      <alignment vertical="center"/>
    </xf>
    <xf numFmtId="10" fontId="2" fillId="0" borderId="71" xfId="1" applyNumberFormat="1" applyFont="1" applyBorder="1">
      <alignment vertical="center"/>
    </xf>
    <xf numFmtId="178" fontId="2" fillId="0" borderId="60" xfId="1" applyNumberFormat="1" applyFont="1" applyBorder="1">
      <alignment vertical="center"/>
    </xf>
    <xf numFmtId="178" fontId="2" fillId="0" borderId="72" xfId="1" applyNumberFormat="1" applyFont="1" applyBorder="1">
      <alignment vertical="center"/>
    </xf>
    <xf numFmtId="0" fontId="2" fillId="0" borderId="73" xfId="0" applyFont="1" applyBorder="1" applyAlignment="1">
      <alignment horizontal="center" vertical="center"/>
    </xf>
    <xf numFmtId="180" fontId="2" fillId="0" borderId="17" xfId="0" applyNumberFormat="1" applyFont="1" applyBorder="1">
      <alignment vertical="center"/>
    </xf>
    <xf numFmtId="180" fontId="2" fillId="0" borderId="19" xfId="0" applyNumberFormat="1" applyFont="1" applyBorder="1">
      <alignment vertical="center"/>
    </xf>
    <xf numFmtId="0" fontId="2" fillId="0" borderId="74"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xf>
    <xf numFmtId="0" fontId="2" fillId="0" borderId="49" xfId="0" applyFont="1" applyBorder="1" applyAlignment="1">
      <alignment horizontal="center" vertical="center"/>
    </xf>
    <xf numFmtId="0" fontId="2" fillId="0" borderId="11" xfId="0" applyFont="1" applyBorder="1" applyAlignment="1">
      <alignment horizontal="center" vertical="center" wrapText="1"/>
    </xf>
    <xf numFmtId="0" fontId="2" fillId="0" borderId="44" xfId="0" applyFont="1" applyBorder="1">
      <alignment vertical="center"/>
    </xf>
    <xf numFmtId="0" fontId="2" fillId="0" borderId="77" xfId="0" applyFont="1" applyBorder="1" applyAlignment="1">
      <alignment vertical="center" shrinkToFit="1"/>
    </xf>
    <xf numFmtId="38" fontId="6" fillId="0" borderId="12" xfId="2" applyFont="1" applyBorder="1" applyAlignment="1">
      <alignment horizontal="center" vertical="center" wrapText="1"/>
    </xf>
    <xf numFmtId="38" fontId="2" fillId="4" borderId="26" xfId="2" applyFont="1" applyFill="1" applyBorder="1">
      <alignment vertical="center"/>
    </xf>
    <xf numFmtId="38" fontId="2" fillId="4" borderId="17" xfId="2" applyFont="1" applyFill="1" applyBorder="1">
      <alignment vertical="center"/>
    </xf>
    <xf numFmtId="38" fontId="2" fillId="4" borderId="19" xfId="2" applyFont="1" applyFill="1" applyBorder="1">
      <alignment vertical="center"/>
    </xf>
    <xf numFmtId="38" fontId="2" fillId="4" borderId="12" xfId="2" applyFont="1" applyFill="1" applyBorder="1">
      <alignment vertical="center"/>
    </xf>
    <xf numFmtId="0" fontId="14" fillId="0" borderId="0" xfId="0" applyFont="1">
      <alignment vertical="center"/>
    </xf>
    <xf numFmtId="0" fontId="2" fillId="0" borderId="78" xfId="0" applyFont="1" applyBorder="1">
      <alignment vertical="center"/>
    </xf>
    <xf numFmtId="0" fontId="2" fillId="0" borderId="71" xfId="0" applyFont="1" applyBorder="1">
      <alignment vertical="center"/>
    </xf>
    <xf numFmtId="0" fontId="2" fillId="0" borderId="79" xfId="0" applyFont="1" applyBorder="1" applyAlignment="1">
      <alignment vertical="center"/>
    </xf>
    <xf numFmtId="0" fontId="2" fillId="0" borderId="32" xfId="0" applyFont="1" applyBorder="1" applyAlignment="1">
      <alignment vertical="center"/>
    </xf>
    <xf numFmtId="0" fontId="2" fillId="0" borderId="80" xfId="0" applyFont="1" applyBorder="1" applyAlignment="1">
      <alignment vertical="center"/>
    </xf>
    <xf numFmtId="0" fontId="2" fillId="0" borderId="10" xfId="0" applyFont="1" applyBorder="1" applyAlignment="1">
      <alignment vertical="center"/>
    </xf>
    <xf numFmtId="0" fontId="2" fillId="0" borderId="81" xfId="0" applyFont="1" applyBorder="1" applyAlignment="1">
      <alignment horizontal="center" vertical="center" wrapText="1"/>
    </xf>
    <xf numFmtId="178" fontId="2" fillId="4" borderId="63" xfId="0" applyNumberFormat="1" applyFont="1" applyFill="1" applyBorder="1">
      <alignment vertical="center"/>
    </xf>
    <xf numFmtId="178" fontId="2" fillId="4" borderId="53" xfId="0" applyNumberFormat="1" applyFont="1" applyFill="1" applyBorder="1">
      <alignment vertical="center"/>
    </xf>
    <xf numFmtId="178" fontId="2" fillId="4" borderId="54" xfId="0" applyNumberFormat="1" applyFont="1" applyFill="1" applyBorder="1">
      <alignment vertical="center"/>
    </xf>
    <xf numFmtId="10" fontId="2" fillId="0" borderId="55" xfId="1" applyNumberFormat="1" applyFont="1" applyBorder="1">
      <alignment vertical="center"/>
    </xf>
    <xf numFmtId="10" fontId="2" fillId="0" borderId="16" xfId="1" applyNumberFormat="1" applyFont="1" applyBorder="1">
      <alignment vertical="center"/>
    </xf>
    <xf numFmtId="10" fontId="2" fillId="0" borderId="22" xfId="1" applyNumberFormat="1" applyFont="1" applyBorder="1">
      <alignment vertical="center"/>
    </xf>
    <xf numFmtId="0" fontId="2" fillId="0" borderId="27" xfId="0" applyFont="1" applyBorder="1" applyAlignment="1">
      <alignment vertical="center" wrapText="1"/>
    </xf>
    <xf numFmtId="0" fontId="2" fillId="0" borderId="21" xfId="0" applyFont="1" applyBorder="1" applyAlignment="1">
      <alignment vertical="center" wrapText="1"/>
    </xf>
    <xf numFmtId="0" fontId="2" fillId="0" borderId="23" xfId="0" applyFont="1" applyBorder="1" applyAlignment="1">
      <alignment vertical="center" wrapText="1"/>
    </xf>
    <xf numFmtId="0" fontId="2" fillId="0" borderId="0" xfId="0" applyFont="1" applyBorder="1" applyAlignment="1">
      <alignment horizontal="right" vertical="center"/>
    </xf>
    <xf numFmtId="0" fontId="2" fillId="0" borderId="0" xfId="0" applyFont="1" applyAlignment="1">
      <alignment horizontal="left" vertical="center"/>
    </xf>
    <xf numFmtId="0" fontId="2" fillId="0" borderId="9" xfId="0" applyFont="1" applyFill="1" applyBorder="1">
      <alignment vertical="center"/>
    </xf>
    <xf numFmtId="0" fontId="11" fillId="0" borderId="16" xfId="0" applyFont="1" applyBorder="1">
      <alignment vertical="center"/>
    </xf>
    <xf numFmtId="0" fontId="11" fillId="0" borderId="28" xfId="0" applyFont="1" applyBorder="1">
      <alignment vertical="center"/>
    </xf>
    <xf numFmtId="0" fontId="2" fillId="0" borderId="25" xfId="0" applyFont="1" applyBorder="1" applyAlignment="1">
      <alignment horizontal="left" vertical="center"/>
    </xf>
    <xf numFmtId="0" fontId="2" fillId="0" borderId="16" xfId="0" applyFont="1" applyBorder="1" applyAlignment="1">
      <alignment horizontal="left" vertical="center"/>
    </xf>
    <xf numFmtId="0" fontId="2" fillId="0" borderId="22" xfId="0" applyFont="1" applyBorder="1" applyAlignment="1">
      <alignment horizontal="left" vertical="center"/>
    </xf>
    <xf numFmtId="38" fontId="2" fillId="4" borderId="11" xfId="2" applyFont="1" applyFill="1" applyBorder="1">
      <alignment vertical="center"/>
    </xf>
    <xf numFmtId="0" fontId="2" fillId="0" borderId="82" xfId="0" applyFont="1" applyBorder="1" applyAlignment="1">
      <alignment horizontal="center" vertical="center"/>
    </xf>
    <xf numFmtId="0" fontId="2" fillId="0" borderId="47" xfId="0" applyFont="1" applyBorder="1">
      <alignment vertical="center"/>
    </xf>
    <xf numFmtId="0" fontId="2" fillId="0" borderId="72" xfId="0" applyFont="1" applyBorder="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wrapText="1"/>
    </xf>
    <xf numFmtId="0" fontId="2" fillId="0" borderId="34" xfId="0" applyFont="1" applyBorder="1" applyAlignment="1">
      <alignment vertical="center" wrapText="1"/>
    </xf>
    <xf numFmtId="0" fontId="2" fillId="0" borderId="50" xfId="0" applyFont="1" applyBorder="1" applyAlignment="1">
      <alignment horizontal="center" vertical="center"/>
    </xf>
    <xf numFmtId="9" fontId="2" fillId="0" borderId="51" xfId="1" applyFont="1" applyBorder="1">
      <alignment vertical="center"/>
    </xf>
    <xf numFmtId="0" fontId="2" fillId="4" borderId="26" xfId="0" applyFont="1" applyFill="1" applyBorder="1">
      <alignment vertical="center"/>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83" xfId="0" applyFont="1" applyBorder="1">
      <alignment vertical="center"/>
    </xf>
    <xf numFmtId="0" fontId="2" fillId="0" borderId="44" xfId="0" applyFont="1" applyBorder="1" applyAlignment="1">
      <alignment vertical="center"/>
    </xf>
    <xf numFmtId="0" fontId="2" fillId="0" borderId="47" xfId="0" applyFont="1" applyBorder="1" applyAlignment="1">
      <alignment vertical="center"/>
    </xf>
    <xf numFmtId="0" fontId="2" fillId="0" borderId="1" xfId="0" applyFont="1" applyBorder="1" applyAlignment="1">
      <alignment horizontal="left" vertical="center"/>
    </xf>
    <xf numFmtId="0" fontId="2" fillId="0" borderId="82" xfId="0" applyFont="1" applyBorder="1" applyAlignment="1">
      <alignment horizontal="center" vertical="center" wrapText="1"/>
    </xf>
    <xf numFmtId="9" fontId="2" fillId="0" borderId="31" xfId="1" applyFont="1" applyBorder="1">
      <alignment vertical="center"/>
    </xf>
    <xf numFmtId="9" fontId="2" fillId="4" borderId="1" xfId="1" applyFont="1" applyFill="1" applyBorder="1">
      <alignment vertical="center"/>
    </xf>
    <xf numFmtId="9" fontId="2" fillId="4" borderId="17" xfId="1" applyFont="1" applyFill="1" applyBorder="1">
      <alignment vertical="center"/>
    </xf>
    <xf numFmtId="9" fontId="2" fillId="4" borderId="53" xfId="1" applyFont="1" applyFill="1" applyBorder="1">
      <alignment vertical="center"/>
    </xf>
    <xf numFmtId="9" fontId="2" fillId="4" borderId="61" xfId="1" applyFont="1" applyFill="1" applyBorder="1">
      <alignment vertical="center"/>
    </xf>
    <xf numFmtId="9" fontId="2" fillId="4" borderId="12" xfId="1" applyFont="1" applyFill="1" applyBorder="1">
      <alignment vertical="center"/>
    </xf>
    <xf numFmtId="0" fontId="2" fillId="4" borderId="16" xfId="0" applyFont="1" applyFill="1" applyBorder="1">
      <alignment vertical="center"/>
    </xf>
    <xf numFmtId="0" fontId="2" fillId="4" borderId="22" xfId="0" applyFont="1" applyFill="1" applyBorder="1">
      <alignment vertical="center"/>
    </xf>
    <xf numFmtId="0" fontId="2" fillId="0" borderId="77" xfId="0" applyFont="1" applyBorder="1">
      <alignment vertical="center"/>
    </xf>
    <xf numFmtId="176" fontId="2" fillId="0" borderId="26" xfId="0" applyNumberFormat="1" applyFont="1" applyFill="1" applyBorder="1">
      <alignment vertical="center"/>
    </xf>
    <xf numFmtId="0" fontId="2" fillId="0" borderId="50" xfId="0" applyFont="1" applyFill="1" applyBorder="1">
      <alignment vertical="center"/>
    </xf>
    <xf numFmtId="0" fontId="2" fillId="0" borderId="84" xfId="0" applyFont="1" applyFill="1" applyBorder="1">
      <alignment vertical="center"/>
    </xf>
    <xf numFmtId="0" fontId="2" fillId="0" borderId="77" xfId="0" applyFont="1" applyFill="1" applyBorder="1">
      <alignment vertical="center"/>
    </xf>
    <xf numFmtId="10" fontId="2" fillId="0" borderId="26" xfId="0" applyNumberFormat="1" applyFont="1" applyFill="1" applyBorder="1">
      <alignment vertical="center"/>
    </xf>
    <xf numFmtId="176" fontId="2" fillId="0" borderId="19" xfId="0" applyNumberFormat="1" applyFont="1" applyFill="1" applyBorder="1">
      <alignment vertical="center"/>
    </xf>
    <xf numFmtId="10" fontId="2" fillId="0" borderId="19" xfId="0" applyNumberFormat="1" applyFont="1" applyFill="1" applyBorder="1">
      <alignment vertical="center"/>
    </xf>
    <xf numFmtId="0" fontId="2" fillId="0" borderId="10" xfId="0" applyFont="1" applyFill="1" applyBorder="1" applyAlignment="1">
      <alignment horizontal="center" vertical="center" wrapText="1"/>
    </xf>
    <xf numFmtId="0" fontId="13" fillId="0" borderId="0" xfId="0" applyFont="1">
      <alignment vertical="center"/>
    </xf>
    <xf numFmtId="0" fontId="2" fillId="0" borderId="58" xfId="0" applyFont="1" applyFill="1" applyBorder="1">
      <alignmen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41" xfId="0" applyFont="1" applyBorder="1">
      <alignment vertical="center"/>
    </xf>
    <xf numFmtId="0" fontId="2" fillId="0" borderId="49" xfId="0" applyFont="1" applyFill="1" applyBorder="1">
      <alignment vertical="center"/>
    </xf>
    <xf numFmtId="49" fontId="2" fillId="0" borderId="53" xfId="0" applyNumberFormat="1" applyFont="1" applyBorder="1" applyAlignment="1">
      <alignment vertical="center"/>
    </xf>
    <xf numFmtId="0" fontId="2" fillId="0" borderId="53" xfId="0" applyFont="1" applyBorder="1" applyAlignment="1">
      <alignment horizontal="left" vertical="center"/>
    </xf>
    <xf numFmtId="0" fontId="2" fillId="0" borderId="63" xfId="0" applyFont="1" applyBorder="1" applyAlignment="1">
      <alignment horizontal="left" vertical="center"/>
    </xf>
    <xf numFmtId="0" fontId="2" fillId="0" borderId="53" xfId="0" applyFont="1" applyBorder="1" applyAlignment="1">
      <alignment vertical="center"/>
    </xf>
    <xf numFmtId="0" fontId="2" fillId="0" borderId="63" xfId="0" applyFont="1" applyBorder="1" applyAlignment="1">
      <alignment vertical="center"/>
    </xf>
    <xf numFmtId="0" fontId="2" fillId="0" borderId="5" xfId="0" applyFont="1" applyBorder="1" applyAlignment="1">
      <alignment horizontal="left" vertical="center"/>
    </xf>
    <xf numFmtId="181" fontId="2" fillId="0" borderId="0" xfId="0" applyNumberFormat="1" applyFont="1">
      <alignment vertical="center"/>
    </xf>
    <xf numFmtId="0" fontId="2" fillId="0" borderId="51" xfId="0" applyFont="1" applyBorder="1" applyAlignment="1">
      <alignment horizontal="left" vertical="center"/>
    </xf>
    <xf numFmtId="0" fontId="2" fillId="0" borderId="65" xfId="0" applyFont="1" applyBorder="1">
      <alignment vertical="center"/>
    </xf>
    <xf numFmtId="0" fontId="2" fillId="0" borderId="76" xfId="0" applyFont="1" applyBorder="1">
      <alignment vertical="center"/>
    </xf>
    <xf numFmtId="0" fontId="2" fillId="0" borderId="74" xfId="0" applyFont="1" applyBorder="1" applyAlignment="1">
      <alignment horizontal="center" vertical="center"/>
    </xf>
    <xf numFmtId="0" fontId="2" fillId="0" borderId="55" xfId="0" applyFont="1" applyBorder="1" applyAlignment="1">
      <alignment horizontal="center" vertical="center"/>
    </xf>
    <xf numFmtId="10" fontId="2" fillId="0" borderId="61" xfId="0" applyNumberFormat="1" applyFont="1" applyFill="1" applyBorder="1" applyAlignment="1">
      <alignment horizontal="right" vertical="center"/>
    </xf>
    <xf numFmtId="177" fontId="2" fillId="0" borderId="61" xfId="0" applyNumberFormat="1" applyFont="1" applyFill="1" applyBorder="1" applyAlignment="1">
      <alignment horizontal="right" vertical="center"/>
    </xf>
    <xf numFmtId="9" fontId="2" fillId="0" borderId="61" xfId="0" applyNumberFormat="1" applyFont="1" applyFill="1" applyBorder="1" applyAlignment="1">
      <alignment horizontal="right" vertical="center"/>
    </xf>
    <xf numFmtId="176" fontId="2" fillId="0" borderId="61" xfId="0" applyNumberFormat="1" applyFont="1" applyFill="1" applyBorder="1" applyAlignment="1">
      <alignment horizontal="right" vertical="center"/>
    </xf>
    <xf numFmtId="0" fontId="2" fillId="0" borderId="85" xfId="0" applyFont="1" applyBorder="1" applyAlignment="1">
      <alignment horizontal="center" vertical="center"/>
    </xf>
    <xf numFmtId="0" fontId="2" fillId="0" borderId="86" xfId="0" applyFont="1" applyBorder="1">
      <alignment vertical="center"/>
    </xf>
    <xf numFmtId="0" fontId="2" fillId="0" borderId="87" xfId="0" applyFont="1" applyBorder="1">
      <alignment vertical="center"/>
    </xf>
    <xf numFmtId="0" fontId="2" fillId="0" borderId="88" xfId="0" applyFont="1" applyBorder="1">
      <alignment vertical="center"/>
    </xf>
    <xf numFmtId="0" fontId="11" fillId="0" borderId="15" xfId="0" applyFont="1" applyBorder="1">
      <alignment vertical="center"/>
    </xf>
    <xf numFmtId="0" fontId="2" fillId="0" borderId="48" xfId="0" applyFont="1" applyFill="1" applyBorder="1">
      <alignment vertical="center"/>
    </xf>
    <xf numFmtId="0" fontId="2" fillId="0" borderId="89" xfId="0" applyFont="1" applyBorder="1" applyAlignment="1">
      <alignment horizontal="center" vertical="center"/>
    </xf>
    <xf numFmtId="9" fontId="2" fillId="0" borderId="21" xfId="0" applyNumberFormat="1" applyFont="1" applyFill="1" applyBorder="1">
      <alignment vertical="center"/>
    </xf>
    <xf numFmtId="9" fontId="2" fillId="0" borderId="19" xfId="1" applyFont="1" applyFill="1" applyBorder="1">
      <alignment vertical="center"/>
    </xf>
    <xf numFmtId="0" fontId="2" fillId="0" borderId="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51" xfId="0" applyFont="1" applyBorder="1" applyAlignment="1">
      <alignment horizontal="right" vertical="center"/>
    </xf>
    <xf numFmtId="0" fontId="2" fillId="0" borderId="17" xfId="0" applyFont="1" applyBorder="1" applyAlignment="1">
      <alignment horizontal="right" vertical="center"/>
    </xf>
    <xf numFmtId="0" fontId="2" fillId="0" borderId="19" xfId="0" applyFont="1" applyBorder="1" applyAlignment="1">
      <alignment horizontal="right" vertical="center"/>
    </xf>
    <xf numFmtId="0" fontId="2" fillId="4" borderId="55" xfId="0" applyFont="1" applyFill="1" applyBorder="1">
      <alignment vertical="center"/>
    </xf>
    <xf numFmtId="0" fontId="2" fillId="0" borderId="26" xfId="0" applyFont="1" applyBorder="1" applyAlignment="1">
      <alignment horizontal="center" vertical="center" wrapText="1"/>
    </xf>
    <xf numFmtId="0" fontId="2" fillId="0" borderId="82" xfId="0" applyFont="1" applyBorder="1">
      <alignment vertical="center"/>
    </xf>
    <xf numFmtId="10" fontId="2" fillId="4" borderId="19" xfId="0" applyNumberFormat="1" applyFont="1" applyFill="1" applyBorder="1">
      <alignment vertical="center"/>
    </xf>
    <xf numFmtId="0" fontId="11" fillId="0" borderId="1" xfId="0" applyFont="1" applyBorder="1">
      <alignment vertical="center"/>
    </xf>
    <xf numFmtId="0" fontId="11" fillId="0" borderId="2" xfId="0" applyFont="1" applyBorder="1">
      <alignment vertical="center"/>
    </xf>
    <xf numFmtId="0" fontId="11" fillId="0" borderId="24" xfId="0" applyFont="1" applyBorder="1">
      <alignment vertical="center"/>
    </xf>
    <xf numFmtId="0" fontId="11" fillId="0" borderId="3" xfId="0" applyFont="1" applyBorder="1">
      <alignment vertical="center"/>
    </xf>
    <xf numFmtId="0" fontId="11" fillId="0" borderId="29" xfId="0" applyFont="1" applyBorder="1">
      <alignment vertical="center"/>
    </xf>
    <xf numFmtId="0" fontId="11" fillId="0" borderId="30" xfId="0" applyFont="1" applyBorder="1">
      <alignment vertical="center"/>
    </xf>
    <xf numFmtId="0" fontId="11" fillId="0" borderId="13" xfId="0" applyFont="1" applyBorder="1">
      <alignment vertical="center"/>
    </xf>
    <xf numFmtId="0" fontId="11" fillId="0" borderId="21" xfId="0" applyFont="1" applyBorder="1">
      <alignment vertical="center"/>
    </xf>
    <xf numFmtId="0" fontId="11" fillId="0" borderId="20" xfId="0" applyFont="1" applyBorder="1">
      <alignment vertical="center"/>
    </xf>
    <xf numFmtId="0" fontId="11" fillId="0" borderId="56" xfId="0" applyFont="1" applyBorder="1">
      <alignment vertical="center"/>
    </xf>
    <xf numFmtId="0" fontId="11" fillId="0" borderId="5" xfId="0" applyFont="1" applyBorder="1">
      <alignment vertical="center"/>
    </xf>
    <xf numFmtId="0" fontId="11" fillId="0" borderId="14" xfId="0" applyFont="1" applyBorder="1">
      <alignment vertical="center"/>
    </xf>
    <xf numFmtId="0" fontId="11" fillId="0" borderId="18" xfId="0" applyFont="1" applyBorder="1">
      <alignment vertical="center"/>
    </xf>
    <xf numFmtId="0" fontId="11" fillId="0" borderId="23" xfId="0" applyFont="1" applyBorder="1">
      <alignment vertical="center"/>
    </xf>
    <xf numFmtId="0" fontId="11" fillId="0" borderId="22" xfId="0" applyFont="1" applyBorder="1">
      <alignment vertical="center"/>
    </xf>
    <xf numFmtId="38" fontId="2" fillId="4" borderId="12" xfId="0" applyNumberFormat="1" applyFont="1" applyFill="1" applyBorder="1">
      <alignment vertical="center"/>
    </xf>
    <xf numFmtId="9" fontId="2" fillId="4" borderId="49" xfId="1" applyFont="1" applyFill="1" applyBorder="1">
      <alignment vertical="center"/>
    </xf>
    <xf numFmtId="177" fontId="2" fillId="4" borderId="60" xfId="1" applyNumberFormat="1" applyFont="1" applyFill="1" applyBorder="1">
      <alignment vertical="center"/>
    </xf>
    <xf numFmtId="177" fontId="2" fillId="4" borderId="41" xfId="1" applyNumberFormat="1" applyFont="1" applyFill="1" applyBorder="1">
      <alignment vertical="center"/>
    </xf>
    <xf numFmtId="177" fontId="2" fillId="4" borderId="46" xfId="1" applyNumberFormat="1" applyFont="1" applyFill="1" applyBorder="1">
      <alignment vertical="center"/>
    </xf>
    <xf numFmtId="183" fontId="2" fillId="4" borderId="17" xfId="2" applyNumberFormat="1" applyFont="1" applyFill="1" applyBorder="1">
      <alignment vertical="center"/>
    </xf>
    <xf numFmtId="183" fontId="2" fillId="4" borderId="26" xfId="2" applyNumberFormat="1" applyFont="1" applyFill="1" applyBorder="1">
      <alignment vertical="center"/>
    </xf>
    <xf numFmtId="183" fontId="2" fillId="4" borderId="17" xfId="0" applyNumberFormat="1" applyFont="1" applyFill="1" applyBorder="1">
      <alignment vertical="center"/>
    </xf>
    <xf numFmtId="183" fontId="2" fillId="4" borderId="17" xfId="2" applyNumberFormat="1" applyFont="1" applyFill="1" applyBorder="1" applyAlignment="1">
      <alignment vertical="center"/>
    </xf>
    <xf numFmtId="183" fontId="2" fillId="4" borderId="19" xfId="2" applyNumberFormat="1" applyFont="1" applyFill="1" applyBorder="1">
      <alignment vertical="center"/>
    </xf>
    <xf numFmtId="183" fontId="2" fillId="4" borderId="12" xfId="2" applyNumberFormat="1" applyFont="1" applyFill="1" applyBorder="1">
      <alignment vertical="center"/>
    </xf>
    <xf numFmtId="183" fontId="2" fillId="4" borderId="90" xfId="2" applyNumberFormat="1" applyFont="1" applyFill="1" applyBorder="1">
      <alignment vertical="center"/>
    </xf>
    <xf numFmtId="183" fontId="2" fillId="4" borderId="91" xfId="2" applyNumberFormat="1" applyFont="1" applyFill="1" applyBorder="1">
      <alignment vertical="center"/>
    </xf>
    <xf numFmtId="183" fontId="2" fillId="4" borderId="92" xfId="2" applyNumberFormat="1" applyFont="1" applyFill="1" applyBorder="1">
      <alignment vertical="center"/>
    </xf>
    <xf numFmtId="183" fontId="2" fillId="4" borderId="33" xfId="2" applyNumberFormat="1" applyFont="1" applyFill="1" applyBorder="1">
      <alignment vertical="center"/>
    </xf>
    <xf numFmtId="183" fontId="2" fillId="4" borderId="36" xfId="2" applyNumberFormat="1" applyFont="1" applyFill="1" applyBorder="1">
      <alignment vertical="center"/>
    </xf>
    <xf numFmtId="183" fontId="2" fillId="4" borderId="37" xfId="2" applyNumberFormat="1" applyFont="1" applyFill="1" applyBorder="1">
      <alignment vertical="center"/>
    </xf>
    <xf numFmtId="183" fontId="2" fillId="4" borderId="35" xfId="2" applyNumberFormat="1" applyFont="1" applyFill="1" applyBorder="1">
      <alignment vertical="center"/>
    </xf>
    <xf numFmtId="183" fontId="2" fillId="4" borderId="41" xfId="2" applyNumberFormat="1" applyFont="1" applyFill="1" applyBorder="1">
      <alignment vertical="center"/>
    </xf>
    <xf numFmtId="183" fontId="2" fillId="4" borderId="93" xfId="2" applyNumberFormat="1" applyFont="1" applyFill="1" applyBorder="1">
      <alignment vertical="center"/>
    </xf>
    <xf numFmtId="183" fontId="2" fillId="4" borderId="38" xfId="2" applyNumberFormat="1" applyFont="1" applyFill="1" applyBorder="1">
      <alignment vertical="center"/>
    </xf>
    <xf numFmtId="183" fontId="2" fillId="4" borderId="94" xfId="2" applyNumberFormat="1" applyFont="1" applyFill="1" applyBorder="1">
      <alignment vertical="center"/>
    </xf>
    <xf numFmtId="183" fontId="2" fillId="4" borderId="95" xfId="2" applyNumberFormat="1" applyFont="1" applyFill="1" applyBorder="1">
      <alignment vertical="center"/>
    </xf>
    <xf numFmtId="183" fontId="2" fillId="4" borderId="34" xfId="2" applyNumberFormat="1" applyFont="1" applyFill="1" applyBorder="1">
      <alignment vertical="center"/>
    </xf>
    <xf numFmtId="183" fontId="2" fillId="4" borderId="39" xfId="2" applyNumberFormat="1" applyFont="1" applyFill="1" applyBorder="1">
      <alignment vertical="center"/>
    </xf>
    <xf numFmtId="183" fontId="2" fillId="4" borderId="40" xfId="2" applyNumberFormat="1" applyFont="1" applyFill="1" applyBorder="1">
      <alignment vertical="center"/>
    </xf>
    <xf numFmtId="183" fontId="2" fillId="0" borderId="96" xfId="2" applyNumberFormat="1" applyFont="1" applyBorder="1">
      <alignment vertical="center"/>
    </xf>
    <xf numFmtId="10" fontId="2" fillId="4" borderId="26" xfId="1" applyNumberFormat="1" applyFont="1" applyFill="1" applyBorder="1">
      <alignment vertical="center"/>
    </xf>
    <xf numFmtId="10" fontId="2" fillId="4" borderId="19" xfId="1" applyNumberFormat="1" applyFont="1" applyFill="1" applyBorder="1">
      <alignment vertical="center"/>
    </xf>
    <xf numFmtId="177" fontId="2" fillId="4" borderId="19" xfId="0" applyNumberFormat="1" applyFont="1" applyFill="1" applyBorder="1">
      <alignment vertical="center"/>
    </xf>
    <xf numFmtId="0" fontId="2" fillId="5" borderId="28" xfId="0" applyFont="1" applyFill="1" applyBorder="1" applyProtection="1">
      <alignment vertical="center"/>
      <protection locked="0"/>
    </xf>
    <xf numFmtId="0" fontId="2" fillId="5" borderId="29" xfId="0" applyFont="1" applyFill="1" applyBorder="1" applyProtection="1">
      <alignment vertical="center"/>
      <protection locked="0"/>
    </xf>
    <xf numFmtId="0" fontId="2" fillId="5" borderId="55" xfId="0" applyFont="1" applyFill="1" applyBorder="1" applyProtection="1">
      <alignment vertical="center"/>
      <protection locked="0"/>
    </xf>
    <xf numFmtId="0" fontId="2" fillId="5" borderId="20" xfId="0" applyFont="1" applyFill="1" applyBorder="1" applyProtection="1">
      <alignment vertical="center"/>
      <protection locked="0"/>
    </xf>
    <xf numFmtId="0" fontId="0" fillId="5" borderId="55" xfId="0" applyFill="1" applyBorder="1" applyProtection="1">
      <alignment vertical="center"/>
      <protection locked="0"/>
    </xf>
    <xf numFmtId="0" fontId="0" fillId="5" borderId="80"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72" xfId="0" applyFill="1" applyBorder="1" applyAlignment="1" applyProtection="1">
      <alignment horizontal="center" vertical="center"/>
      <protection locked="0"/>
    </xf>
    <xf numFmtId="0" fontId="0" fillId="5" borderId="51" xfId="0" applyFill="1" applyBorder="1" applyAlignment="1" applyProtection="1">
      <alignment horizontal="center" vertical="center"/>
      <protection locked="0"/>
    </xf>
    <xf numFmtId="0" fontId="0" fillId="5" borderId="16" xfId="0" applyFill="1" applyBorder="1" applyProtection="1">
      <alignment vertical="center"/>
      <protection locked="0"/>
    </xf>
    <xf numFmtId="0" fontId="0" fillId="5" borderId="35"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5" borderId="44"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0" fillId="5" borderId="29" xfId="0" applyFill="1" applyBorder="1" applyProtection="1">
      <alignment vertical="center"/>
      <protection locked="0"/>
    </xf>
    <xf numFmtId="0" fontId="0" fillId="5" borderId="22" xfId="0" applyFill="1" applyBorder="1" applyProtection="1">
      <alignment vertical="center"/>
      <protection locked="0"/>
    </xf>
    <xf numFmtId="0" fontId="0" fillId="5" borderId="45" xfId="0" applyFill="1" applyBorder="1" applyAlignment="1" applyProtection="1">
      <alignment horizontal="center" vertical="center"/>
      <protection locked="0"/>
    </xf>
    <xf numFmtId="0" fontId="0" fillId="5" borderId="46"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47"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9" fontId="2" fillId="5" borderId="7" xfId="1" applyFont="1" applyFill="1" applyBorder="1" applyAlignment="1" applyProtection="1">
      <alignment horizontal="right" vertical="center"/>
      <protection locked="0"/>
    </xf>
    <xf numFmtId="177" fontId="2" fillId="5" borderId="60" xfId="1" applyNumberFormat="1" applyFont="1" applyFill="1" applyBorder="1" applyProtection="1">
      <alignment vertical="center"/>
      <protection locked="0"/>
    </xf>
    <xf numFmtId="0" fontId="2" fillId="5" borderId="16" xfId="0" applyFont="1" applyFill="1" applyBorder="1" applyProtection="1">
      <alignment vertical="center"/>
      <protection locked="0"/>
    </xf>
    <xf numFmtId="177" fontId="2" fillId="5" borderId="41" xfId="1" applyNumberFormat="1" applyFont="1" applyFill="1" applyBorder="1" applyProtection="1">
      <alignment vertical="center"/>
      <protection locked="0"/>
    </xf>
    <xf numFmtId="0" fontId="2" fillId="5" borderId="22" xfId="0" applyFont="1" applyFill="1" applyBorder="1" applyProtection="1">
      <alignment vertical="center"/>
      <protection locked="0"/>
    </xf>
    <xf numFmtId="177" fontId="2" fillId="5" borderId="46" xfId="1" applyNumberFormat="1" applyFont="1" applyFill="1" applyBorder="1" applyProtection="1">
      <alignment vertical="center"/>
      <protection locked="0"/>
    </xf>
    <xf numFmtId="38" fontId="2" fillId="4" borderId="97" xfId="2" applyFont="1" applyFill="1" applyBorder="1">
      <alignment vertical="center"/>
    </xf>
    <xf numFmtId="38" fontId="2" fillId="4" borderId="31" xfId="2" applyFont="1" applyFill="1" applyBorder="1">
      <alignment vertical="center"/>
    </xf>
    <xf numFmtId="38" fontId="2" fillId="4" borderId="53" xfId="2" applyFont="1" applyFill="1" applyBorder="1">
      <alignment vertical="center"/>
    </xf>
    <xf numFmtId="38" fontId="2" fillId="4" borderId="21" xfId="2" applyFont="1" applyFill="1" applyBorder="1" applyAlignment="1">
      <alignment horizontal="right" vertical="center"/>
    </xf>
    <xf numFmtId="38" fontId="2" fillId="5" borderId="21" xfId="2" quotePrefix="1" applyFont="1" applyFill="1" applyBorder="1" applyAlignment="1" applyProtection="1">
      <alignment horizontal="right" vertical="center"/>
      <protection locked="0"/>
    </xf>
    <xf numFmtId="38" fontId="2" fillId="5" borderId="30" xfId="2" applyFont="1" applyFill="1" applyBorder="1" applyAlignment="1" applyProtection="1">
      <alignment horizontal="right" vertical="center"/>
      <protection locked="0"/>
    </xf>
    <xf numFmtId="38" fontId="2" fillId="4" borderId="27" xfId="2" applyFont="1" applyFill="1" applyBorder="1" applyAlignment="1">
      <alignment horizontal="right" vertical="center"/>
    </xf>
    <xf numFmtId="38" fontId="2" fillId="4" borderId="4" xfId="2" applyFont="1" applyFill="1" applyBorder="1" applyAlignment="1">
      <alignment horizontal="right" vertical="center"/>
    </xf>
    <xf numFmtId="38" fontId="2" fillId="4" borderId="30" xfId="2" applyFont="1" applyFill="1" applyBorder="1" applyAlignment="1">
      <alignment horizontal="right" vertical="center"/>
    </xf>
    <xf numFmtId="38" fontId="2" fillId="4" borderId="23" xfId="2" applyFont="1" applyFill="1" applyBorder="1" applyAlignment="1">
      <alignment horizontal="right" vertical="center"/>
    </xf>
    <xf numFmtId="38" fontId="2" fillId="4" borderId="7" xfId="2" applyFont="1" applyFill="1" applyBorder="1" applyAlignment="1">
      <alignment horizontal="right" vertical="center"/>
    </xf>
    <xf numFmtId="38" fontId="2" fillId="4" borderId="24" xfId="2" applyFont="1" applyFill="1" applyBorder="1" applyAlignment="1">
      <alignment horizontal="right" vertical="center"/>
    </xf>
    <xf numFmtId="38" fontId="2" fillId="4" borderId="56" xfId="2" applyFont="1" applyFill="1" applyBorder="1" applyAlignment="1">
      <alignment horizontal="right" vertical="center"/>
    </xf>
    <xf numFmtId="38" fontId="2" fillId="4" borderId="7" xfId="2" applyFont="1" applyFill="1" applyBorder="1">
      <alignment vertical="center"/>
    </xf>
    <xf numFmtId="38" fontId="2" fillId="4" borderId="30" xfId="2" applyFont="1" applyFill="1" applyBorder="1">
      <alignment vertical="center"/>
    </xf>
    <xf numFmtId="38" fontId="2" fillId="4" borderId="23" xfId="2" applyFont="1" applyFill="1" applyBorder="1">
      <alignment vertical="center"/>
    </xf>
    <xf numFmtId="38" fontId="2" fillId="4" borderId="56" xfId="2" applyFont="1" applyFill="1" applyBorder="1">
      <alignment vertical="center"/>
    </xf>
    <xf numFmtId="38" fontId="2" fillId="4" borderId="21" xfId="2" applyFont="1" applyFill="1" applyBorder="1">
      <alignment vertical="center"/>
    </xf>
    <xf numFmtId="38" fontId="2" fillId="4" borderId="20" xfId="2" applyFont="1" applyFill="1" applyBorder="1">
      <alignment vertical="center"/>
    </xf>
    <xf numFmtId="38" fontId="2" fillId="4" borderId="15" xfId="2" applyFont="1" applyFill="1" applyBorder="1">
      <alignment vertical="center"/>
    </xf>
    <xf numFmtId="38" fontId="2" fillId="4" borderId="18" xfId="2" applyFont="1" applyFill="1" applyBorder="1">
      <alignment vertical="center"/>
    </xf>
    <xf numFmtId="38" fontId="2" fillId="4" borderId="52" xfId="2" applyFont="1" applyFill="1" applyBorder="1">
      <alignment vertical="center"/>
    </xf>
    <xf numFmtId="38" fontId="2" fillId="4" borderId="63" xfId="2" applyFont="1" applyFill="1" applyBorder="1">
      <alignment vertical="center"/>
    </xf>
    <xf numFmtId="38" fontId="2" fillId="0" borderId="48" xfId="2" applyFont="1" applyBorder="1">
      <alignment vertical="center"/>
    </xf>
    <xf numFmtId="38" fontId="2" fillId="4" borderId="54" xfId="2" applyFont="1" applyFill="1" applyBorder="1">
      <alignment vertical="center"/>
    </xf>
    <xf numFmtId="38" fontId="2" fillId="4" borderId="24" xfId="2" applyFont="1" applyFill="1" applyBorder="1" applyAlignment="1">
      <alignment horizontal="right" vertical="center" wrapText="1"/>
    </xf>
    <xf numFmtId="38" fontId="2" fillId="4" borderId="51" xfId="2" applyFont="1" applyFill="1" applyBorder="1">
      <alignment vertical="center"/>
    </xf>
    <xf numFmtId="38" fontId="2" fillId="4" borderId="27" xfId="2" applyFont="1" applyFill="1" applyBorder="1">
      <alignment vertical="center"/>
    </xf>
    <xf numFmtId="38" fontId="2" fillId="4" borderId="16" xfId="2" applyFont="1" applyFill="1" applyBorder="1">
      <alignment vertical="center"/>
    </xf>
    <xf numFmtId="38" fontId="2" fillId="4" borderId="22" xfId="2" applyFont="1" applyFill="1" applyBorder="1">
      <alignment vertical="center"/>
    </xf>
    <xf numFmtId="38" fontId="2" fillId="4" borderId="2" xfId="2" applyFont="1" applyFill="1" applyBorder="1" applyAlignment="1">
      <alignment horizontal="right" vertical="center" wrapText="1"/>
    </xf>
    <xf numFmtId="38" fontId="2" fillId="4" borderId="25" xfId="2" applyFont="1" applyFill="1" applyBorder="1">
      <alignment vertical="center"/>
    </xf>
    <xf numFmtId="38" fontId="2" fillId="4" borderId="29" xfId="2" applyFont="1" applyFill="1" applyBorder="1">
      <alignment vertical="center"/>
    </xf>
    <xf numFmtId="38" fontId="2" fillId="4" borderId="55" xfId="2" applyFont="1" applyFill="1" applyBorder="1">
      <alignment vertical="center"/>
    </xf>
    <xf numFmtId="38" fontId="2" fillId="4" borderId="12" xfId="2" applyFont="1" applyFill="1" applyBorder="1" applyAlignment="1">
      <alignment horizontal="right" vertical="center" wrapText="1"/>
    </xf>
    <xf numFmtId="38" fontId="2" fillId="4" borderId="32" xfId="2" applyFont="1" applyFill="1" applyBorder="1">
      <alignment vertical="center"/>
    </xf>
    <xf numFmtId="38" fontId="2" fillId="4" borderId="4" xfId="2" applyFont="1" applyFill="1" applyBorder="1">
      <alignment vertical="center"/>
    </xf>
    <xf numFmtId="38" fontId="2" fillId="4" borderId="0" xfId="2" applyFont="1" applyFill="1" applyBorder="1">
      <alignment vertical="center"/>
    </xf>
    <xf numFmtId="38" fontId="2" fillId="4" borderId="35" xfId="2" applyFont="1" applyFill="1" applyBorder="1">
      <alignment vertical="center"/>
    </xf>
    <xf numFmtId="38" fontId="2" fillId="4" borderId="45" xfId="2" applyFont="1" applyFill="1" applyBorder="1">
      <alignment vertical="center"/>
    </xf>
    <xf numFmtId="38" fontId="2" fillId="4" borderId="49" xfId="2" applyFont="1" applyFill="1" applyBorder="1">
      <alignment vertical="center"/>
    </xf>
    <xf numFmtId="38" fontId="2" fillId="5" borderId="56" xfId="2" applyFont="1" applyFill="1" applyBorder="1" applyProtection="1">
      <alignment vertical="center"/>
      <protection locked="0"/>
    </xf>
    <xf numFmtId="38" fontId="2" fillId="5" borderId="21" xfId="2" applyFont="1" applyFill="1" applyBorder="1" applyProtection="1">
      <alignment vertical="center"/>
      <protection locked="0"/>
    </xf>
    <xf numFmtId="38" fontId="2" fillId="5" borderId="23" xfId="2" applyFont="1" applyFill="1" applyBorder="1" applyProtection="1">
      <alignment vertical="center"/>
      <protection locked="0"/>
    </xf>
    <xf numFmtId="38" fontId="2" fillId="5" borderId="26" xfId="2" applyFont="1" applyFill="1" applyBorder="1" applyProtection="1">
      <alignment vertical="center"/>
      <protection locked="0"/>
    </xf>
    <xf numFmtId="38" fontId="2" fillId="5" borderId="17" xfId="2" applyFont="1" applyFill="1" applyBorder="1" applyProtection="1">
      <alignment vertical="center"/>
      <protection locked="0"/>
    </xf>
    <xf numFmtId="38" fontId="2" fillId="5" borderId="51" xfId="2" applyFont="1" applyFill="1" applyBorder="1" applyProtection="1">
      <alignment vertical="center"/>
      <protection locked="0"/>
    </xf>
    <xf numFmtId="38" fontId="2" fillId="5" borderId="19" xfId="2" applyFont="1" applyFill="1" applyBorder="1" applyProtection="1">
      <alignment vertical="center"/>
      <protection locked="0"/>
    </xf>
    <xf numFmtId="38" fontId="2" fillId="5" borderId="98" xfId="2" applyFont="1" applyFill="1" applyBorder="1" applyProtection="1">
      <alignment vertical="center"/>
      <protection locked="0"/>
    </xf>
    <xf numFmtId="38" fontId="2" fillId="5" borderId="99" xfId="2" applyFont="1" applyFill="1" applyBorder="1" applyProtection="1">
      <alignment vertical="center"/>
      <protection locked="0"/>
    </xf>
    <xf numFmtId="38" fontId="2" fillId="5" borderId="100" xfId="2" applyFont="1" applyFill="1" applyBorder="1" applyProtection="1">
      <alignment vertical="center"/>
      <protection locked="0"/>
    </xf>
    <xf numFmtId="38" fontId="2" fillId="5" borderId="101" xfId="2" applyFont="1" applyFill="1" applyBorder="1" applyProtection="1">
      <alignment vertical="center"/>
      <protection locked="0"/>
    </xf>
    <xf numFmtId="38" fontId="2" fillId="5" borderId="102" xfId="2" applyFont="1" applyFill="1" applyBorder="1" applyProtection="1">
      <alignment vertical="center"/>
      <protection locked="0"/>
    </xf>
    <xf numFmtId="38" fontId="2" fillId="5" borderId="103" xfId="2" applyFont="1" applyFill="1" applyBorder="1" applyProtection="1">
      <alignment vertical="center"/>
      <protection locked="0"/>
    </xf>
    <xf numFmtId="38" fontId="2" fillId="5" borderId="104" xfId="2" applyFont="1" applyFill="1" applyBorder="1" applyProtection="1">
      <alignment vertical="center"/>
      <protection locked="0"/>
    </xf>
    <xf numFmtId="38" fontId="2" fillId="5" borderId="105" xfId="2" applyFont="1" applyFill="1" applyBorder="1" applyProtection="1">
      <alignment vertical="center"/>
      <protection locked="0"/>
    </xf>
    <xf numFmtId="38" fontId="2" fillId="5" borderId="106" xfId="2" applyFont="1" applyFill="1" applyBorder="1" applyProtection="1">
      <alignment vertical="center"/>
      <protection locked="0"/>
    </xf>
    <xf numFmtId="38" fontId="2" fillId="5" borderId="31" xfId="2" applyFont="1" applyFill="1" applyBorder="1" applyProtection="1">
      <alignment vertical="center"/>
      <protection locked="0"/>
    </xf>
    <xf numFmtId="38" fontId="2" fillId="5" borderId="41" xfId="2" applyFont="1" applyFill="1" applyBorder="1" applyProtection="1">
      <alignment vertical="center"/>
      <protection locked="0"/>
    </xf>
    <xf numFmtId="38" fontId="2" fillId="5" borderId="44" xfId="2" applyFont="1" applyFill="1" applyBorder="1" applyProtection="1">
      <alignment vertical="center"/>
      <protection locked="0"/>
    </xf>
    <xf numFmtId="38" fontId="2" fillId="0" borderId="107" xfId="2" applyFont="1" applyFill="1" applyBorder="1" applyProtection="1">
      <alignment vertical="center"/>
      <protection locked="0"/>
    </xf>
    <xf numFmtId="38" fontId="2" fillId="5" borderId="72" xfId="2" applyFont="1" applyFill="1" applyBorder="1" applyProtection="1">
      <alignment vertical="center"/>
      <protection locked="0"/>
    </xf>
    <xf numFmtId="38" fontId="2" fillId="0" borderId="89" xfId="2" applyFont="1" applyFill="1" applyBorder="1" applyAlignment="1">
      <alignment horizontal="right" vertical="center"/>
    </xf>
    <xf numFmtId="0" fontId="2" fillId="0" borderId="108" xfId="0" applyFont="1" applyFill="1" applyBorder="1" applyAlignment="1">
      <alignment horizontal="right" vertical="center"/>
    </xf>
    <xf numFmtId="0" fontId="2" fillId="0" borderId="5" xfId="0" applyFont="1" applyFill="1" applyBorder="1" applyAlignment="1">
      <alignment horizontal="center" vertical="center"/>
    </xf>
    <xf numFmtId="9" fontId="2" fillId="0" borderId="54" xfId="0" applyNumberFormat="1" applyFont="1" applyFill="1" applyBorder="1" applyAlignment="1">
      <alignment horizontal="right" vertical="center"/>
    </xf>
    <xf numFmtId="40" fontId="2" fillId="4" borderId="26" xfId="2" applyNumberFormat="1" applyFont="1" applyFill="1" applyBorder="1">
      <alignment vertical="center"/>
    </xf>
    <xf numFmtId="40" fontId="2" fillId="4" borderId="19" xfId="2" applyNumberFormat="1" applyFont="1" applyFill="1" applyBorder="1">
      <alignment vertical="center"/>
    </xf>
    <xf numFmtId="38" fontId="2" fillId="0" borderId="50" xfId="2" applyFont="1" applyBorder="1" applyAlignment="1">
      <alignment horizontal="center" vertical="center"/>
    </xf>
    <xf numFmtId="38" fontId="2" fillId="0" borderId="50" xfId="2" applyFont="1" applyFill="1" applyBorder="1">
      <alignment vertical="center"/>
    </xf>
    <xf numFmtId="38" fontId="2" fillId="5" borderId="21" xfId="2" applyFont="1" applyFill="1" applyBorder="1" applyAlignment="1" applyProtection="1">
      <alignment horizontal="right" vertical="center"/>
      <protection locked="0"/>
    </xf>
    <xf numFmtId="38" fontId="2" fillId="5" borderId="23" xfId="2" applyFont="1" applyFill="1" applyBorder="1" applyAlignment="1" applyProtection="1">
      <alignment horizontal="right" vertical="center"/>
      <protection locked="0"/>
    </xf>
    <xf numFmtId="38" fontId="13" fillId="0" borderId="0" xfId="2" applyFont="1" applyProtection="1">
      <alignment vertical="center"/>
    </xf>
    <xf numFmtId="38" fontId="2" fillId="0" borderId="0" xfId="2" applyFont="1" applyProtection="1">
      <alignment vertical="center"/>
    </xf>
    <xf numFmtId="38" fontId="14" fillId="0" borderId="0" xfId="2" applyFont="1" applyProtection="1">
      <alignment vertical="center"/>
    </xf>
    <xf numFmtId="38" fontId="2" fillId="0" borderId="0" xfId="2" applyFont="1" applyAlignment="1" applyProtection="1">
      <alignment horizontal="right" vertical="center"/>
    </xf>
    <xf numFmtId="38" fontId="2" fillId="0" borderId="1" xfId="2" applyFont="1" applyBorder="1" applyAlignment="1" applyProtection="1">
      <alignment vertical="center"/>
    </xf>
    <xf numFmtId="38" fontId="2" fillId="0" borderId="2" xfId="2" applyFont="1" applyBorder="1" applyAlignment="1" applyProtection="1">
      <alignment vertical="center"/>
    </xf>
    <xf numFmtId="38" fontId="2" fillId="0" borderId="24" xfId="2" applyFont="1" applyBorder="1" applyAlignment="1" applyProtection="1">
      <alignment vertical="center"/>
    </xf>
    <xf numFmtId="38" fontId="2" fillId="0" borderId="8" xfId="2" applyFont="1" applyBorder="1" applyAlignment="1" applyProtection="1">
      <alignment vertical="center"/>
    </xf>
    <xf numFmtId="38" fontId="2" fillId="0" borderId="9" xfId="2" applyFont="1" applyBorder="1" applyAlignment="1" applyProtection="1">
      <alignment vertical="center"/>
    </xf>
    <xf numFmtId="38" fontId="2" fillId="0" borderId="10" xfId="2" applyFont="1" applyBorder="1" applyAlignment="1" applyProtection="1">
      <alignment vertical="center"/>
    </xf>
    <xf numFmtId="38" fontId="2" fillId="0" borderId="5" xfId="2" applyFont="1" applyBorder="1" applyAlignment="1" applyProtection="1">
      <alignment vertical="center"/>
    </xf>
    <xf numFmtId="38" fontId="2" fillId="0" borderId="6" xfId="2" applyFont="1" applyBorder="1" applyAlignment="1" applyProtection="1">
      <alignment vertical="center"/>
    </xf>
    <xf numFmtId="38" fontId="2" fillId="0" borderId="7" xfId="2" applyFont="1" applyBorder="1" applyAlignment="1" applyProtection="1">
      <alignment vertical="center"/>
    </xf>
    <xf numFmtId="38" fontId="2" fillId="0" borderId="109" xfId="2" applyFont="1" applyFill="1" applyBorder="1" applyAlignment="1" applyProtection="1">
      <alignment horizontal="center" vertical="center" wrapText="1"/>
    </xf>
    <xf numFmtId="38" fontId="2" fillId="0" borderId="110" xfId="2" applyFont="1" applyFill="1" applyBorder="1" applyAlignment="1" applyProtection="1">
      <alignment horizontal="center" vertical="center" wrapText="1"/>
    </xf>
    <xf numFmtId="38" fontId="2" fillId="0" borderId="111" xfId="2" applyFont="1" applyFill="1" applyBorder="1" applyAlignment="1" applyProtection="1">
      <alignment horizontal="center" vertical="center" wrapText="1"/>
    </xf>
    <xf numFmtId="38" fontId="2" fillId="6" borderId="1" xfId="2" applyFont="1" applyFill="1" applyBorder="1" applyProtection="1">
      <alignment vertical="center"/>
    </xf>
    <xf numFmtId="38" fontId="2" fillId="6" borderId="2" xfId="2" applyFont="1" applyFill="1" applyBorder="1" applyProtection="1">
      <alignment vertical="center"/>
    </xf>
    <xf numFmtId="38" fontId="2" fillId="6" borderId="25" xfId="2" applyFont="1" applyFill="1" applyBorder="1" applyProtection="1">
      <alignment vertical="center"/>
    </xf>
    <xf numFmtId="38" fontId="2" fillId="6" borderId="11" xfId="2" applyFont="1" applyFill="1" applyBorder="1" applyAlignment="1" applyProtection="1">
      <alignment horizontal="right" vertical="center"/>
    </xf>
    <xf numFmtId="38" fontId="2" fillId="6" borderId="33" xfId="2" applyFont="1" applyFill="1" applyBorder="1" applyAlignment="1" applyProtection="1">
      <alignment horizontal="right" vertical="center"/>
    </xf>
    <xf numFmtId="38" fontId="2" fillId="6" borderId="36" xfId="2" applyFont="1" applyFill="1" applyBorder="1" applyAlignment="1" applyProtection="1">
      <alignment horizontal="right" vertical="center"/>
    </xf>
    <xf numFmtId="38" fontId="2" fillId="6" borderId="43" xfId="2" applyFont="1" applyFill="1" applyBorder="1" applyAlignment="1" applyProtection="1">
      <alignment horizontal="right" vertical="center"/>
    </xf>
    <xf numFmtId="38" fontId="2" fillId="6" borderId="3" xfId="2" applyFont="1" applyFill="1" applyBorder="1" applyProtection="1">
      <alignment vertical="center"/>
    </xf>
    <xf numFmtId="38" fontId="2" fillId="0" borderId="112" xfId="2" applyFont="1" applyBorder="1" applyProtection="1">
      <alignment vertical="center"/>
    </xf>
    <xf numFmtId="38" fontId="2" fillId="0" borderId="15" xfId="2" applyFont="1" applyFill="1" applyBorder="1" applyAlignment="1" applyProtection="1">
      <alignment horizontal="center" vertical="center"/>
    </xf>
    <xf numFmtId="38" fontId="2" fillId="0" borderId="55" xfId="2" applyFont="1" applyBorder="1" applyProtection="1">
      <alignment vertical="center"/>
    </xf>
    <xf numFmtId="38" fontId="2" fillId="4" borderId="17" xfId="2" applyFont="1" applyFill="1" applyBorder="1" applyAlignment="1" applyProtection="1">
      <alignment horizontal="right" vertical="center"/>
    </xf>
    <xf numFmtId="38" fontId="2" fillId="0" borderId="28" xfId="2" applyFont="1" applyFill="1" applyBorder="1" applyAlignment="1" applyProtection="1">
      <alignment horizontal="center" vertical="center"/>
    </xf>
    <xf numFmtId="38" fontId="2" fillId="4" borderId="80" xfId="2" applyFont="1" applyFill="1" applyBorder="1" applyAlignment="1" applyProtection="1">
      <alignment horizontal="right" vertical="center"/>
    </xf>
    <xf numFmtId="38" fontId="2" fillId="4" borderId="60" xfId="2" applyFont="1" applyFill="1" applyBorder="1" applyAlignment="1" applyProtection="1">
      <alignment horizontal="right" vertical="center"/>
    </xf>
    <xf numFmtId="38" fontId="2" fillId="4" borderId="72" xfId="2" applyFont="1" applyFill="1" applyBorder="1" applyAlignment="1" applyProtection="1">
      <alignment horizontal="right" vertical="center"/>
    </xf>
    <xf numFmtId="38" fontId="2" fillId="0" borderId="62" xfId="2" applyFont="1" applyBorder="1" applyProtection="1">
      <alignment vertical="center"/>
    </xf>
    <xf numFmtId="38" fontId="2" fillId="0" borderId="62" xfId="2" applyFont="1" applyFill="1" applyBorder="1" applyAlignment="1" applyProtection="1">
      <alignment horizontal="center" vertical="center"/>
    </xf>
    <xf numFmtId="38" fontId="2" fillId="0" borderId="16" xfId="2" applyFont="1" applyBorder="1" applyProtection="1">
      <alignment vertical="center"/>
    </xf>
    <xf numFmtId="38" fontId="2" fillId="0" borderId="48" xfId="2" applyFont="1" applyFill="1" applyBorder="1" applyAlignment="1" applyProtection="1">
      <alignment horizontal="right" vertical="center"/>
    </xf>
    <xf numFmtId="38" fontId="2" fillId="0" borderId="60" xfId="2" applyFont="1" applyBorder="1" applyProtection="1">
      <alignment vertical="center"/>
    </xf>
    <xf numFmtId="38" fontId="2" fillId="0" borderId="60" xfId="2" applyFont="1" applyFill="1" applyBorder="1" applyAlignment="1" applyProtection="1">
      <alignment horizontal="center" vertical="center"/>
    </xf>
    <xf numFmtId="38" fontId="2" fillId="0" borderId="13" xfId="2" applyFont="1" applyFill="1" applyBorder="1" applyAlignment="1" applyProtection="1">
      <alignment horizontal="center" vertical="center"/>
    </xf>
    <xf numFmtId="38" fontId="2" fillId="4" borderId="35" xfId="2" applyFont="1" applyFill="1" applyBorder="1" applyAlignment="1" applyProtection="1">
      <alignment horizontal="right" vertical="center"/>
    </xf>
    <xf numFmtId="38" fontId="2" fillId="4" borderId="41" xfId="2" applyFont="1" applyFill="1" applyBorder="1" applyAlignment="1" applyProtection="1">
      <alignment horizontal="right" vertical="center"/>
    </xf>
    <xf numFmtId="38" fontId="2" fillId="4" borderId="44" xfId="2" applyFont="1" applyFill="1" applyBorder="1" applyAlignment="1" applyProtection="1">
      <alignment horizontal="right" vertical="center"/>
    </xf>
    <xf numFmtId="10" fontId="2" fillId="0" borderId="48" xfId="1" applyNumberFormat="1" applyFont="1" applyFill="1" applyBorder="1" applyAlignment="1" applyProtection="1">
      <alignment horizontal="right" vertical="center"/>
    </xf>
    <xf numFmtId="38" fontId="2" fillId="0" borderId="15" xfId="2" applyFont="1" applyBorder="1" applyProtection="1">
      <alignment vertical="center"/>
    </xf>
    <xf numFmtId="38" fontId="2" fillId="6" borderId="11" xfId="2" applyFont="1" applyFill="1" applyBorder="1" applyProtection="1">
      <alignment vertical="center"/>
    </xf>
    <xf numFmtId="38" fontId="2" fillId="6" borderId="109" xfId="2" applyFont="1" applyFill="1" applyBorder="1" applyProtection="1">
      <alignment vertical="center"/>
    </xf>
    <xf numFmtId="38" fontId="2" fillId="6" borderId="110" xfId="2" applyFont="1" applyFill="1" applyBorder="1" applyProtection="1">
      <alignment vertical="center"/>
    </xf>
    <xf numFmtId="38" fontId="2" fillId="6" borderId="111" xfId="2" applyFont="1" applyFill="1" applyBorder="1" applyProtection="1">
      <alignment vertical="center"/>
    </xf>
    <xf numFmtId="38" fontId="2" fillId="0" borderId="0" xfId="2" applyFont="1" applyFill="1" applyBorder="1" applyProtection="1">
      <alignment vertical="center"/>
    </xf>
    <xf numFmtId="38" fontId="2" fillId="0" borderId="28" xfId="2" applyFont="1" applyBorder="1" applyAlignment="1" applyProtection="1">
      <alignment vertical="center"/>
    </xf>
    <xf numFmtId="38" fontId="2" fillId="0" borderId="16" xfId="2" applyFont="1" applyBorder="1" applyAlignment="1" applyProtection="1">
      <alignment vertical="center"/>
    </xf>
    <xf numFmtId="38" fontId="2" fillId="4" borderId="17" xfId="2" applyFont="1" applyFill="1" applyBorder="1" applyProtection="1">
      <alignment vertical="center"/>
    </xf>
    <xf numFmtId="38" fontId="2" fillId="6" borderId="5" xfId="2" applyFont="1" applyFill="1" applyBorder="1" applyProtection="1">
      <alignment vertical="center"/>
    </xf>
    <xf numFmtId="38" fontId="2" fillId="0" borderId="14" xfId="2" applyFont="1" applyBorder="1" applyProtection="1">
      <alignment vertical="center"/>
    </xf>
    <xf numFmtId="38" fontId="2" fillId="0" borderId="22" xfId="2" applyFont="1" applyBorder="1" applyProtection="1">
      <alignment vertical="center"/>
    </xf>
    <xf numFmtId="38" fontId="2" fillId="4" borderId="19" xfId="2" applyFont="1" applyFill="1" applyBorder="1" applyProtection="1">
      <alignment vertical="center"/>
    </xf>
    <xf numFmtId="38" fontId="2" fillId="6" borderId="24" xfId="2" applyFont="1" applyFill="1" applyBorder="1" applyProtection="1">
      <alignment vertical="center"/>
    </xf>
    <xf numFmtId="38" fontId="2" fillId="0" borderId="112" xfId="2" applyFont="1" applyBorder="1" applyAlignment="1" applyProtection="1">
      <alignment horizontal="left" vertical="center"/>
    </xf>
    <xf numFmtId="38" fontId="2" fillId="0" borderId="21" xfId="2" applyFont="1" applyBorder="1" applyProtection="1">
      <alignment vertical="center"/>
    </xf>
    <xf numFmtId="38" fontId="2" fillId="0" borderId="41" xfId="2" applyFont="1" applyBorder="1" applyProtection="1">
      <alignment vertical="center"/>
    </xf>
    <xf numFmtId="38" fontId="2" fillId="0" borderId="60" xfId="2" applyFont="1" applyBorder="1" applyAlignment="1" applyProtection="1">
      <alignment horizontal="left" vertical="center"/>
    </xf>
    <xf numFmtId="38" fontId="2" fillId="0" borderId="18" xfId="2" applyFont="1" applyBorder="1" applyProtection="1">
      <alignment vertical="center"/>
    </xf>
    <xf numFmtId="38" fontId="2" fillId="0" borderId="23" xfId="2" applyFont="1" applyBorder="1" applyProtection="1">
      <alignment vertical="center"/>
    </xf>
    <xf numFmtId="38" fontId="2" fillId="0" borderId="41" xfId="2" applyFont="1" applyBorder="1" applyAlignment="1" applyProtection="1">
      <alignment vertical="center"/>
    </xf>
    <xf numFmtId="38" fontId="2" fillId="0" borderId="55" xfId="2" applyFont="1" applyFill="1" applyBorder="1" applyAlignment="1" applyProtection="1">
      <alignment horizontal="left" vertical="center"/>
    </xf>
    <xf numFmtId="38" fontId="2" fillId="0" borderId="0" xfId="2" applyFont="1" applyBorder="1" applyProtection="1">
      <alignment vertical="center"/>
    </xf>
    <xf numFmtId="38" fontId="2" fillId="4" borderId="97" xfId="2" applyFont="1" applyFill="1" applyBorder="1" applyAlignment="1" applyProtection="1">
      <alignment horizontal="right" vertical="center"/>
    </xf>
    <xf numFmtId="38" fontId="2" fillId="0" borderId="39" xfId="2" applyFont="1" applyBorder="1" applyProtection="1">
      <alignment vertical="center"/>
    </xf>
    <xf numFmtId="0" fontId="0" fillId="5" borderId="55"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13"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29" xfId="0" applyFont="1" applyBorder="1" applyAlignment="1" applyProtection="1">
      <alignment horizontal="center" vertical="center"/>
    </xf>
    <xf numFmtId="0" fontId="2" fillId="0" borderId="113"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71" xfId="0" applyFont="1" applyBorder="1" applyAlignment="1" applyProtection="1">
      <alignment horizontal="center" vertical="center"/>
    </xf>
    <xf numFmtId="0" fontId="2" fillId="0" borderId="0" xfId="0" applyFont="1" applyFill="1" applyBorder="1" applyProtection="1">
      <alignment vertical="center"/>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0" fillId="0" borderId="0" xfId="0" applyProtection="1">
      <alignment vertical="center"/>
    </xf>
    <xf numFmtId="0" fontId="2" fillId="0" borderId="0" xfId="0" applyFont="1" applyAlignment="1" applyProtection="1">
      <alignment horizontal="left" vertical="center"/>
    </xf>
    <xf numFmtId="0" fontId="0" fillId="0" borderId="114" xfId="0" applyBorder="1" applyAlignment="1" applyProtection="1">
      <alignment horizontal="center" vertical="center" wrapText="1"/>
    </xf>
    <xf numFmtId="0" fontId="0" fillId="0" borderId="115"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80" xfId="0" applyBorder="1" applyProtection="1">
      <alignment vertical="center"/>
    </xf>
    <xf numFmtId="0" fontId="0" fillId="0" borderId="35" xfId="0" applyBorder="1" applyProtection="1">
      <alignment vertical="center"/>
    </xf>
    <xf numFmtId="0" fontId="0" fillId="0" borderId="45" xfId="0" applyBorder="1" applyProtection="1">
      <alignment vertical="center"/>
    </xf>
    <xf numFmtId="0" fontId="2" fillId="0" borderId="0" xfId="0" applyFont="1" applyFill="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11" xfId="0" applyFont="1" applyBorder="1" applyAlignment="1" applyProtection="1">
      <alignment horizontal="center" vertical="center" wrapText="1"/>
    </xf>
    <xf numFmtId="0" fontId="2" fillId="6" borderId="1" xfId="0" applyFont="1" applyFill="1" applyBorder="1" applyProtection="1">
      <alignment vertical="center"/>
    </xf>
    <xf numFmtId="0" fontId="2" fillId="6" borderId="2" xfId="0" applyFont="1" applyFill="1" applyBorder="1" applyProtection="1">
      <alignment vertical="center"/>
    </xf>
    <xf numFmtId="49" fontId="2" fillId="6" borderId="1" xfId="0" applyNumberFormat="1" applyFont="1" applyFill="1" applyBorder="1" applyAlignment="1" applyProtection="1">
      <alignment horizontal="center" vertical="center"/>
    </xf>
    <xf numFmtId="182" fontId="2" fillId="6" borderId="24" xfId="0" applyNumberFormat="1" applyFont="1" applyFill="1" applyBorder="1" applyAlignment="1" applyProtection="1">
      <alignment horizontal="right" vertical="center"/>
    </xf>
    <xf numFmtId="49" fontId="2" fillId="6" borderId="11" xfId="0" applyNumberFormat="1" applyFont="1" applyFill="1" applyBorder="1" applyAlignment="1" applyProtection="1">
      <alignment horizontal="center" vertical="center"/>
    </xf>
    <xf numFmtId="0" fontId="2" fillId="6" borderId="3" xfId="0" applyFont="1" applyFill="1" applyBorder="1" applyProtection="1">
      <alignment vertical="center"/>
    </xf>
    <xf numFmtId="0" fontId="2" fillId="0" borderId="28" xfId="0" applyFont="1" applyFill="1" applyBorder="1" applyProtection="1">
      <alignment vertical="center"/>
    </xf>
    <xf numFmtId="0" fontId="2" fillId="0" borderId="16" xfId="0" applyFont="1" applyFill="1" applyBorder="1" applyProtection="1">
      <alignment vertical="center"/>
    </xf>
    <xf numFmtId="49" fontId="2" fillId="0" borderId="53" xfId="0" applyNumberFormat="1" applyFont="1" applyFill="1" applyBorder="1" applyAlignment="1" applyProtection="1">
      <alignment horizontal="center" vertical="center"/>
    </xf>
    <xf numFmtId="49" fontId="2" fillId="0" borderId="17" xfId="0" applyNumberFormat="1" applyFont="1" applyFill="1" applyBorder="1" applyAlignment="1" applyProtection="1">
      <alignment horizontal="center" vertical="center"/>
    </xf>
    <xf numFmtId="38" fontId="2" fillId="0" borderId="0" xfId="0" applyNumberFormat="1" applyFont="1" applyProtection="1">
      <alignment vertical="center"/>
    </xf>
    <xf numFmtId="0" fontId="2" fillId="0" borderId="62" xfId="0" applyFont="1" applyBorder="1" applyProtection="1">
      <alignment vertical="center"/>
    </xf>
    <xf numFmtId="0" fontId="2" fillId="0" borderId="20" xfId="0" applyFont="1" applyBorder="1" applyProtection="1">
      <alignment vertical="center"/>
    </xf>
    <xf numFmtId="0" fontId="2" fillId="0" borderId="0" xfId="0" applyFont="1" applyBorder="1" applyProtection="1">
      <alignment vertical="center"/>
    </xf>
    <xf numFmtId="49" fontId="2" fillId="0" borderId="63" xfId="0" applyNumberFormat="1" applyFont="1" applyBorder="1" applyAlignment="1" applyProtection="1">
      <alignment horizontal="center" vertical="center"/>
    </xf>
    <xf numFmtId="49" fontId="2" fillId="0" borderId="51" xfId="0" applyNumberFormat="1" applyFont="1" applyFill="1" applyBorder="1" applyAlignment="1" applyProtection="1">
      <alignment horizontal="center" vertical="center"/>
    </xf>
    <xf numFmtId="0" fontId="2" fillId="0" borderId="13" xfId="0" applyFont="1" applyBorder="1" applyProtection="1">
      <alignment vertical="center"/>
    </xf>
    <xf numFmtId="0" fontId="2" fillId="0" borderId="16" xfId="0" applyFont="1" applyBorder="1" applyProtection="1">
      <alignment vertical="center"/>
    </xf>
    <xf numFmtId="49" fontId="2" fillId="0" borderId="53"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0" fontId="2" fillId="0" borderId="28" xfId="0" applyFont="1" applyBorder="1" applyProtection="1">
      <alignment vertical="center"/>
    </xf>
    <xf numFmtId="0" fontId="2" fillId="0" borderId="29" xfId="0" applyFont="1" applyBorder="1" applyProtection="1">
      <alignment vertical="center"/>
    </xf>
    <xf numFmtId="49" fontId="2" fillId="0" borderId="61" xfId="0" applyNumberFormat="1" applyFont="1" applyBorder="1" applyAlignment="1" applyProtection="1">
      <alignment horizontal="center" vertical="center"/>
    </xf>
    <xf numFmtId="0" fontId="2" fillId="0" borderId="60" xfId="0" applyFont="1" applyBorder="1" applyProtection="1">
      <alignment vertical="center"/>
    </xf>
    <xf numFmtId="0" fontId="2" fillId="0" borderId="15" xfId="0" applyFont="1" applyBorder="1" applyProtection="1">
      <alignment vertical="center"/>
    </xf>
    <xf numFmtId="49" fontId="2" fillId="0" borderId="17" xfId="0" applyNumberFormat="1" applyFont="1" applyFill="1" applyBorder="1" applyAlignment="1" applyProtection="1">
      <alignment horizontal="left" vertical="center"/>
    </xf>
    <xf numFmtId="0" fontId="6" fillId="0" borderId="0" xfId="0" applyFont="1" applyBorder="1" applyProtection="1">
      <alignment vertical="center"/>
    </xf>
    <xf numFmtId="0" fontId="2" fillId="0" borderId="29" xfId="0" applyFont="1" applyFill="1" applyBorder="1" applyProtection="1">
      <alignment vertical="center"/>
    </xf>
    <xf numFmtId="49" fontId="2" fillId="0" borderId="61" xfId="0" applyNumberFormat="1" applyFont="1" applyFill="1" applyBorder="1" applyAlignment="1" applyProtection="1">
      <alignment horizontal="center" vertical="center"/>
    </xf>
    <xf numFmtId="49" fontId="2" fillId="0" borderId="31" xfId="0" applyNumberFormat="1" applyFont="1" applyFill="1" applyBorder="1" applyAlignment="1" applyProtection="1">
      <alignment horizontal="left" vertical="center"/>
    </xf>
    <xf numFmtId="0" fontId="2" fillId="0" borderId="15" xfId="0" applyFont="1" applyFill="1" applyBorder="1" applyProtection="1">
      <alignment vertical="center"/>
    </xf>
    <xf numFmtId="0" fontId="2" fillId="6" borderId="5" xfId="0" applyFont="1" applyFill="1" applyBorder="1" applyProtection="1">
      <alignment vertical="center"/>
    </xf>
    <xf numFmtId="0" fontId="2" fillId="0" borderId="39" xfId="0" applyFont="1" applyBorder="1" applyProtection="1">
      <alignment vertical="center"/>
    </xf>
    <xf numFmtId="0" fontId="2" fillId="0" borderId="83" xfId="0" applyFont="1" applyBorder="1" applyProtection="1">
      <alignment vertical="center"/>
    </xf>
    <xf numFmtId="0" fontId="2" fillId="0" borderId="22" xfId="0" applyFont="1" applyBorder="1" applyProtection="1">
      <alignment vertical="center"/>
    </xf>
    <xf numFmtId="49" fontId="2" fillId="0" borderId="54" xfId="0" applyNumberFormat="1" applyFont="1" applyBorder="1" applyAlignment="1" applyProtection="1">
      <alignment horizontal="center" vertical="center"/>
    </xf>
    <xf numFmtId="49" fontId="2" fillId="0" borderId="19" xfId="0" applyNumberFormat="1" applyFont="1" applyFill="1" applyBorder="1" applyAlignment="1" applyProtection="1">
      <alignment horizontal="left" vertical="center"/>
    </xf>
    <xf numFmtId="0" fontId="2" fillId="6" borderId="0" xfId="0" applyFont="1" applyFill="1" applyBorder="1" applyProtection="1">
      <alignment vertical="center"/>
    </xf>
    <xf numFmtId="49" fontId="2" fillId="6" borderId="63" xfId="0" applyNumberFormat="1" applyFont="1" applyFill="1" applyBorder="1" applyAlignment="1" applyProtection="1">
      <alignment horizontal="center" vertical="center"/>
    </xf>
    <xf numFmtId="38" fontId="2" fillId="6" borderId="56" xfId="2" applyFont="1" applyFill="1" applyBorder="1" applyAlignment="1" applyProtection="1">
      <alignment horizontal="right" vertical="center"/>
    </xf>
    <xf numFmtId="49" fontId="2" fillId="6" borderId="51" xfId="0" applyNumberFormat="1" applyFont="1" applyFill="1" applyBorder="1" applyAlignment="1" applyProtection="1">
      <alignment horizontal="center" vertical="center"/>
    </xf>
    <xf numFmtId="0" fontId="2" fillId="0" borderId="28" xfId="0" applyFont="1" applyBorder="1" applyAlignment="1" applyProtection="1">
      <alignment vertical="center"/>
    </xf>
    <xf numFmtId="0" fontId="2" fillId="0" borderId="29" xfId="0" applyFont="1" applyBorder="1" applyAlignment="1" applyProtection="1">
      <alignment vertical="center"/>
    </xf>
    <xf numFmtId="0" fontId="2" fillId="0" borderId="113" xfId="0" applyFont="1" applyBorder="1" applyAlignment="1" applyProtection="1">
      <alignment vertical="center"/>
    </xf>
    <xf numFmtId="0" fontId="2" fillId="0" borderId="20" xfId="0" applyFont="1" applyBorder="1" applyAlignment="1" applyProtection="1">
      <alignment vertical="center"/>
    </xf>
    <xf numFmtId="0" fontId="2" fillId="0" borderId="55" xfId="0" applyFont="1" applyBorder="1" applyAlignment="1" applyProtection="1">
      <alignment vertical="center"/>
    </xf>
    <xf numFmtId="0" fontId="2" fillId="0" borderId="71" xfId="0" applyFont="1" applyBorder="1" applyAlignment="1" applyProtection="1">
      <alignment vertical="center"/>
    </xf>
    <xf numFmtId="0" fontId="2" fillId="0" borderId="72" xfId="0" applyFont="1" applyBorder="1" applyProtection="1">
      <alignment vertical="center"/>
    </xf>
    <xf numFmtId="0" fontId="2" fillId="0" borderId="5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55" xfId="0" applyFont="1" applyBorder="1" applyProtection="1">
      <alignment vertical="center"/>
    </xf>
    <xf numFmtId="0" fontId="2" fillId="0" borderId="17" xfId="0" applyFont="1" applyFill="1" applyBorder="1" applyAlignment="1" applyProtection="1">
      <alignment horizontal="center" vertical="center"/>
    </xf>
    <xf numFmtId="49" fontId="2" fillId="6" borderId="17" xfId="0" applyNumberFormat="1" applyFont="1" applyFill="1" applyBorder="1" applyAlignment="1" applyProtection="1">
      <alignment horizontal="center" vertical="center"/>
    </xf>
    <xf numFmtId="38" fontId="2" fillId="4" borderId="21" xfId="2" applyFont="1" applyFill="1" applyBorder="1" applyAlignment="1" applyProtection="1">
      <alignment horizontal="right" vertical="center"/>
    </xf>
    <xf numFmtId="49" fontId="2" fillId="0" borderId="17" xfId="0" applyNumberFormat="1" applyFont="1" applyBorder="1" applyAlignment="1" applyProtection="1">
      <alignment horizontal="left" vertical="center"/>
    </xf>
    <xf numFmtId="49" fontId="2" fillId="0" borderId="17" xfId="0" applyNumberFormat="1" applyFont="1" applyBorder="1" applyAlignment="1" applyProtection="1">
      <alignment horizontal="center" vertical="center"/>
    </xf>
    <xf numFmtId="49" fontId="2" fillId="0" borderId="17" xfId="0" applyNumberFormat="1" applyFont="1" applyBorder="1" applyAlignment="1" applyProtection="1">
      <alignment vertical="center"/>
    </xf>
    <xf numFmtId="49" fontId="2" fillId="0" borderId="51" xfId="0" applyNumberFormat="1" applyFont="1" applyBorder="1" applyAlignment="1" applyProtection="1">
      <alignment vertical="center"/>
    </xf>
    <xf numFmtId="0" fontId="14" fillId="0" borderId="0" xfId="0" applyFont="1" applyProtection="1">
      <alignment vertical="center"/>
    </xf>
    <xf numFmtId="0" fontId="10" fillId="0" borderId="97" xfId="0" applyFont="1" applyFill="1" applyBorder="1" applyProtection="1">
      <alignment vertical="center"/>
    </xf>
    <xf numFmtId="49" fontId="10" fillId="0" borderId="53" xfId="0" applyNumberFormat="1" applyFont="1" applyBorder="1" applyAlignment="1" applyProtection="1">
      <alignment horizontal="center" vertical="center"/>
    </xf>
    <xf numFmtId="49" fontId="10" fillId="0" borderId="17" xfId="0" applyNumberFormat="1" applyFont="1" applyBorder="1" applyAlignment="1" applyProtection="1">
      <alignment horizontal="center" vertical="center"/>
    </xf>
    <xf numFmtId="49" fontId="10" fillId="0" borderId="53" xfId="0" quotePrefix="1" applyNumberFormat="1" applyFont="1" applyBorder="1" applyAlignment="1" applyProtection="1">
      <alignment horizontal="center" vertical="center"/>
    </xf>
    <xf numFmtId="49" fontId="10" fillId="0" borderId="17" xfId="0" quotePrefix="1" applyNumberFormat="1" applyFont="1" applyBorder="1" applyAlignment="1" applyProtection="1">
      <alignment horizontal="center" vertical="center"/>
    </xf>
    <xf numFmtId="49" fontId="10" fillId="0" borderId="61" xfId="0" applyNumberFormat="1" applyFont="1" applyBorder="1" applyAlignment="1" applyProtection="1">
      <alignment horizontal="center" vertical="center"/>
    </xf>
    <xf numFmtId="49" fontId="10" fillId="0" borderId="31" xfId="0" applyNumberFormat="1" applyFont="1" applyBorder="1" applyAlignment="1" applyProtection="1">
      <alignment horizontal="center" vertical="center"/>
    </xf>
    <xf numFmtId="49" fontId="2" fillId="6" borderId="52" xfId="0" applyNumberFormat="1" applyFont="1" applyFill="1" applyBorder="1" applyAlignment="1" applyProtection="1">
      <alignment horizontal="center" vertical="center"/>
    </xf>
    <xf numFmtId="38" fontId="2" fillId="6" borderId="27" xfId="2" applyFont="1" applyFill="1" applyBorder="1" applyAlignment="1" applyProtection="1">
      <alignment horizontal="right" vertical="center"/>
    </xf>
    <xf numFmtId="49" fontId="2" fillId="6" borderId="27" xfId="0" applyNumberFormat="1" applyFont="1" applyFill="1" applyBorder="1" applyAlignment="1" applyProtection="1">
      <alignment horizontal="center" vertical="center"/>
    </xf>
    <xf numFmtId="0" fontId="2" fillId="0" borderId="18" xfId="0" applyFont="1" applyBorder="1" applyProtection="1">
      <alignment vertical="center"/>
    </xf>
    <xf numFmtId="49" fontId="2" fillId="0" borderId="5"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38" fontId="2" fillId="0" borderId="35" xfId="2" applyFont="1" applyFill="1" applyBorder="1" applyAlignment="1" applyProtection="1">
      <alignment horizontal="right" vertical="center"/>
      <protection locked="0"/>
    </xf>
    <xf numFmtId="38" fontId="2" fillId="0" borderId="41" xfId="2" applyFont="1" applyFill="1" applyBorder="1" applyAlignment="1" applyProtection="1">
      <alignment horizontal="right" vertical="center"/>
      <protection locked="0"/>
    </xf>
    <xf numFmtId="38" fontId="2" fillId="0" borderId="44" xfId="2" applyFont="1" applyFill="1" applyBorder="1" applyAlignment="1" applyProtection="1">
      <alignment horizontal="right" vertical="center"/>
      <protection locked="0"/>
    </xf>
    <xf numFmtId="38" fontId="2" fillId="0" borderId="53" xfId="2" applyFont="1" applyFill="1" applyBorder="1" applyAlignment="1" applyProtection="1">
      <alignment horizontal="right" vertical="center"/>
      <protection locked="0"/>
    </xf>
    <xf numFmtId="38" fontId="2" fillId="0" borderId="15" xfId="2" applyFont="1" applyFill="1" applyBorder="1" applyAlignment="1" applyProtection="1">
      <alignment horizontal="right" vertical="center"/>
      <protection locked="0"/>
    </xf>
    <xf numFmtId="38" fontId="2" fillId="0" borderId="80" xfId="2" applyFont="1" applyFill="1" applyBorder="1" applyAlignment="1" applyProtection="1">
      <alignment horizontal="right" vertical="center"/>
      <protection locked="0"/>
    </xf>
    <xf numFmtId="38" fontId="2" fillId="0" borderId="60" xfId="2" applyFont="1" applyFill="1" applyBorder="1" applyAlignment="1" applyProtection="1">
      <alignment horizontal="right" vertical="center"/>
      <protection locked="0"/>
    </xf>
    <xf numFmtId="38" fontId="2" fillId="0" borderId="72" xfId="2" applyFont="1" applyFill="1" applyBorder="1" applyAlignment="1" applyProtection="1">
      <alignment horizontal="right" vertical="center"/>
      <protection locked="0"/>
    </xf>
    <xf numFmtId="10" fontId="2" fillId="0" borderId="80" xfId="1" applyNumberFormat="1" applyFont="1" applyFill="1" applyBorder="1" applyAlignment="1" applyProtection="1">
      <alignment horizontal="right" vertical="center"/>
      <protection locked="0"/>
    </xf>
    <xf numFmtId="10" fontId="2" fillId="0" borderId="60" xfId="1" applyNumberFormat="1" applyFont="1" applyFill="1" applyBorder="1" applyAlignment="1" applyProtection="1">
      <alignment horizontal="right" vertical="center"/>
      <protection locked="0"/>
    </xf>
    <xf numFmtId="10" fontId="2" fillId="0" borderId="72" xfId="1" applyNumberFormat="1" applyFont="1" applyFill="1" applyBorder="1" applyAlignment="1" applyProtection="1">
      <alignment horizontal="right" vertical="center"/>
      <protection locked="0"/>
    </xf>
    <xf numFmtId="38" fontId="2" fillId="0" borderId="32" xfId="2" applyFont="1" applyFill="1" applyBorder="1" applyAlignment="1" applyProtection="1">
      <alignment horizontal="right" vertical="center"/>
      <protection locked="0"/>
    </xf>
    <xf numFmtId="38" fontId="2" fillId="0" borderId="62" xfId="2" applyFont="1" applyFill="1" applyBorder="1" applyAlignment="1" applyProtection="1">
      <alignment horizontal="right" vertical="center"/>
      <protection locked="0"/>
    </xf>
    <xf numFmtId="38" fontId="2" fillId="0" borderId="117" xfId="2" applyFont="1" applyFill="1" applyBorder="1" applyAlignment="1" applyProtection="1">
      <alignment horizontal="right" vertical="center"/>
      <protection locked="0"/>
    </xf>
    <xf numFmtId="38" fontId="2" fillId="0" borderId="35" xfId="2" applyFont="1" applyFill="1" applyBorder="1" applyProtection="1">
      <alignment vertical="center"/>
      <protection locked="0"/>
    </xf>
    <xf numFmtId="38" fontId="2" fillId="0" borderId="41" xfId="2" applyFont="1" applyFill="1" applyBorder="1" applyProtection="1">
      <alignment vertical="center"/>
      <protection locked="0"/>
    </xf>
    <xf numFmtId="38" fontId="2" fillId="0" borderId="44" xfId="2" applyFont="1" applyFill="1" applyBorder="1" applyProtection="1">
      <alignment vertical="center"/>
      <protection locked="0"/>
    </xf>
    <xf numFmtId="38" fontId="2" fillId="0" borderId="41" xfId="2" applyFont="1" applyBorder="1" applyProtection="1">
      <alignment vertical="center"/>
      <protection locked="0"/>
    </xf>
    <xf numFmtId="38" fontId="2" fillId="0" borderId="44" xfId="2" applyFont="1" applyBorder="1" applyProtection="1">
      <alignment vertical="center"/>
      <protection locked="0"/>
    </xf>
    <xf numFmtId="38" fontId="2" fillId="0" borderId="46" xfId="2" applyFont="1" applyBorder="1" applyProtection="1">
      <alignment vertical="center"/>
      <protection locked="0"/>
    </xf>
    <xf numFmtId="38" fontId="2" fillId="0" borderId="47" xfId="2" applyFont="1" applyBorder="1" applyProtection="1">
      <alignment vertical="center"/>
      <protection locked="0"/>
    </xf>
    <xf numFmtId="0" fontId="2" fillId="0" borderId="1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18" xfId="0" applyFont="1" applyBorder="1" applyAlignment="1" applyProtection="1">
      <alignment horizontal="center" vertical="center"/>
    </xf>
    <xf numFmtId="0" fontId="2" fillId="0" borderId="10" xfId="0" applyFont="1" applyBorder="1" applyAlignment="1" applyProtection="1">
      <alignment horizontal="center" vertical="center" wrapText="1"/>
    </xf>
    <xf numFmtId="0" fontId="2" fillId="0" borderId="51" xfId="0" applyFont="1" applyBorder="1" applyProtection="1">
      <alignment vertical="center"/>
    </xf>
    <xf numFmtId="0" fontId="2" fillId="0" borderId="17" xfId="0" applyFont="1" applyBorder="1" applyProtection="1">
      <alignment vertical="center"/>
    </xf>
    <xf numFmtId="0" fontId="2" fillId="0" borderId="19" xfId="0" applyFont="1" applyBorder="1" applyProtection="1">
      <alignment vertical="center"/>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10" xfId="0" applyFont="1" applyBorder="1" applyProtection="1">
      <alignment vertical="center"/>
    </xf>
    <xf numFmtId="0" fontId="6" fillId="0" borderId="12" xfId="0" applyFont="1" applyBorder="1" applyAlignment="1" applyProtection="1">
      <alignment horizontal="center" vertical="center" wrapText="1"/>
    </xf>
    <xf numFmtId="0" fontId="2" fillId="0" borderId="33" xfId="0" applyFont="1" applyBorder="1" applyProtection="1">
      <alignment vertical="center"/>
    </xf>
    <xf numFmtId="0" fontId="2" fillId="0" borderId="25" xfId="0" applyFont="1" applyBorder="1" applyProtection="1">
      <alignment vertical="center"/>
    </xf>
    <xf numFmtId="0" fontId="2" fillId="0" borderId="27" xfId="0" applyFont="1" applyBorder="1" applyProtection="1">
      <alignment vertical="center"/>
    </xf>
    <xf numFmtId="0" fontId="2" fillId="0" borderId="35" xfId="0" applyFont="1" applyBorder="1" applyProtection="1">
      <alignment vertical="center"/>
    </xf>
    <xf numFmtId="0" fontId="2" fillId="0" borderId="21" xfId="0" applyFont="1" applyBorder="1" applyProtection="1">
      <alignment vertical="center"/>
    </xf>
    <xf numFmtId="0" fontId="2" fillId="0" borderId="79" xfId="0" applyFont="1" applyBorder="1" applyAlignment="1" applyProtection="1">
      <alignment vertical="center"/>
    </xf>
    <xf numFmtId="0" fontId="2" fillId="0" borderId="3" xfId="0" applyFont="1" applyBorder="1" applyProtection="1">
      <alignment vertical="center"/>
    </xf>
    <xf numFmtId="0" fontId="11" fillId="0" borderId="16" xfId="0" applyFont="1" applyBorder="1" applyProtection="1">
      <alignment vertical="center"/>
    </xf>
    <xf numFmtId="0" fontId="2" fillId="0" borderId="32" xfId="0" applyFont="1" applyBorder="1" applyAlignment="1" applyProtection="1">
      <alignment vertical="center"/>
    </xf>
    <xf numFmtId="0" fontId="2" fillId="0" borderId="78" xfId="0" applyFont="1" applyBorder="1" applyProtection="1">
      <alignment vertical="center"/>
    </xf>
    <xf numFmtId="0" fontId="2" fillId="0" borderId="80" xfId="0" applyFont="1" applyBorder="1" applyAlignment="1" applyProtection="1">
      <alignment vertical="center"/>
    </xf>
    <xf numFmtId="0" fontId="2" fillId="0" borderId="71" xfId="0" applyFont="1" applyBorder="1" applyProtection="1">
      <alignment vertical="center"/>
    </xf>
    <xf numFmtId="0" fontId="2" fillId="0" borderId="45" xfId="0" applyFont="1" applyBorder="1" applyProtection="1">
      <alignment vertical="center"/>
    </xf>
    <xf numFmtId="0" fontId="2" fillId="0" borderId="23"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38" fontId="2" fillId="4" borderId="49" xfId="2" applyFont="1" applyFill="1" applyBorder="1" applyProtection="1">
      <alignment vertical="center"/>
    </xf>
    <xf numFmtId="0" fontId="2" fillId="0" borderId="49" xfId="0" applyFont="1" applyBorder="1" applyAlignment="1" applyProtection="1">
      <alignment vertical="center"/>
    </xf>
    <xf numFmtId="0" fontId="2" fillId="0" borderId="10" xfId="0" applyFont="1" applyBorder="1" applyAlignment="1" applyProtection="1">
      <alignment vertical="center"/>
    </xf>
    <xf numFmtId="38" fontId="2" fillId="4" borderId="12" xfId="2" applyFont="1" applyFill="1" applyBorder="1" applyProtection="1">
      <alignment vertical="center"/>
    </xf>
    <xf numFmtId="0" fontId="2" fillId="0" borderId="119" xfId="0" applyFont="1" applyBorder="1" applyAlignment="1" applyProtection="1">
      <alignment horizontal="center" vertical="center" wrapText="1"/>
    </xf>
    <xf numFmtId="0" fontId="2" fillId="0" borderId="120" xfId="0" applyFont="1" applyBorder="1" applyAlignment="1" applyProtection="1">
      <alignment horizontal="center" vertical="center"/>
    </xf>
    <xf numFmtId="38" fontId="2" fillId="4" borderId="80" xfId="2" applyFont="1" applyFill="1" applyBorder="1" applyProtection="1">
      <alignment vertical="center"/>
    </xf>
    <xf numFmtId="38" fontId="2" fillId="4" borderId="60" xfId="2" applyFont="1" applyFill="1" applyBorder="1" applyProtection="1">
      <alignment vertical="center"/>
    </xf>
    <xf numFmtId="38" fontId="2" fillId="4" borderId="72" xfId="2" applyFont="1" applyFill="1" applyBorder="1" applyProtection="1">
      <alignment vertical="center"/>
    </xf>
    <xf numFmtId="0" fontId="2" fillId="0" borderId="61" xfId="0" applyFont="1" applyBorder="1" applyAlignment="1" applyProtection="1">
      <alignment vertical="center"/>
    </xf>
    <xf numFmtId="0" fontId="2" fillId="0" borderId="30" xfId="0" applyFont="1" applyBorder="1" applyAlignment="1" applyProtection="1">
      <alignment vertical="center"/>
    </xf>
    <xf numFmtId="38" fontId="2" fillId="4" borderId="79" xfId="2" applyFont="1" applyFill="1" applyBorder="1" applyProtection="1">
      <alignment vertical="center"/>
    </xf>
    <xf numFmtId="38" fontId="2" fillId="4" borderId="112" xfId="2" applyFont="1" applyFill="1" applyBorder="1" applyProtection="1">
      <alignment vertical="center"/>
    </xf>
    <xf numFmtId="38" fontId="2" fillId="4" borderId="121" xfId="2" applyFont="1" applyFill="1" applyBorder="1" applyProtection="1">
      <alignment vertical="center"/>
    </xf>
    <xf numFmtId="0" fontId="2" fillId="0" borderId="3" xfId="0" applyFont="1" applyBorder="1" applyAlignment="1" applyProtection="1">
      <alignment horizontal="center" vertical="center"/>
    </xf>
    <xf numFmtId="0" fontId="2" fillId="0" borderId="122" xfId="0" applyFont="1" applyBorder="1" applyAlignment="1" applyProtection="1">
      <alignment horizontal="center" vertical="center"/>
    </xf>
    <xf numFmtId="0" fontId="2" fillId="0" borderId="123" xfId="0" applyFont="1" applyBorder="1" applyAlignment="1" applyProtection="1">
      <alignment horizontal="left" vertical="center"/>
    </xf>
    <xf numFmtId="0" fontId="2" fillId="0" borderId="123" xfId="0" applyFont="1" applyBorder="1" applyAlignment="1" applyProtection="1">
      <alignment horizontal="center" vertical="center"/>
    </xf>
    <xf numFmtId="0" fontId="2" fillId="0" borderId="123" xfId="0" applyFont="1" applyBorder="1" applyAlignment="1" applyProtection="1">
      <alignment vertical="center" wrapText="1"/>
    </xf>
    <xf numFmtId="0" fontId="2" fillId="0" borderId="63" xfId="0" applyFont="1" applyBorder="1" applyAlignment="1" applyProtection="1">
      <alignment horizontal="center" vertical="center"/>
    </xf>
    <xf numFmtId="0" fontId="2" fillId="0" borderId="124" xfId="0" applyFont="1" applyBorder="1" applyAlignment="1" applyProtection="1">
      <alignment horizontal="center" vertical="center"/>
    </xf>
    <xf numFmtId="0" fontId="2" fillId="0" borderId="125" xfId="0" applyFont="1" applyBorder="1" applyAlignment="1" applyProtection="1">
      <alignment horizontal="left" vertical="center"/>
    </xf>
    <xf numFmtId="0" fontId="2" fillId="0" borderId="125" xfId="0" applyFont="1" applyBorder="1" applyAlignment="1" applyProtection="1">
      <alignment horizontal="center" vertical="center"/>
    </xf>
    <xf numFmtId="0" fontId="2" fillId="0" borderId="125" xfId="0" applyFont="1" applyBorder="1" applyAlignment="1" applyProtection="1">
      <alignment vertical="center" wrapText="1"/>
    </xf>
    <xf numFmtId="0" fontId="11" fillId="0" borderId="123" xfId="0" applyFont="1" applyBorder="1" applyAlignment="1" applyProtection="1">
      <alignment vertical="center" wrapText="1"/>
    </xf>
    <xf numFmtId="0" fontId="11" fillId="0" borderId="125" xfId="0" applyFont="1" applyBorder="1" applyAlignment="1" applyProtection="1">
      <alignment vertical="center" wrapText="1"/>
    </xf>
    <xf numFmtId="0" fontId="11" fillId="0" borderId="125" xfId="0" applyFont="1" applyBorder="1" applyProtection="1">
      <alignment vertical="center"/>
    </xf>
    <xf numFmtId="0" fontId="2" fillId="0" borderId="61" xfId="0" applyFont="1" applyBorder="1" applyAlignment="1" applyProtection="1">
      <alignment horizontal="left" vertical="center"/>
    </xf>
    <xf numFmtId="0" fontId="11" fillId="0" borderId="29" xfId="0" applyFont="1" applyBorder="1" applyProtection="1">
      <alignment vertical="center"/>
    </xf>
    <xf numFmtId="0" fontId="11" fillId="0" borderId="123" xfId="0" applyFont="1" applyBorder="1" applyProtection="1">
      <alignment vertical="center"/>
    </xf>
    <xf numFmtId="0" fontId="2" fillId="0" borderId="5" xfId="0" applyFont="1" applyBorder="1" applyAlignment="1" applyProtection="1">
      <alignment horizontal="center" vertical="center"/>
    </xf>
    <xf numFmtId="0" fontId="2" fillId="0" borderId="126" xfId="0" applyFont="1" applyBorder="1" applyAlignment="1" applyProtection="1">
      <alignment horizontal="center" vertical="center"/>
    </xf>
    <xf numFmtId="0" fontId="2" fillId="0" borderId="127" xfId="0" applyFont="1" applyBorder="1" applyAlignment="1" applyProtection="1">
      <alignment horizontal="left" vertical="center"/>
    </xf>
    <xf numFmtId="0" fontId="2" fillId="0" borderId="127" xfId="0" applyFont="1" applyBorder="1" applyAlignment="1" applyProtection="1">
      <alignment horizontal="center" vertical="center"/>
    </xf>
    <xf numFmtId="0" fontId="11" fillId="0" borderId="127" xfId="0" applyFont="1" applyBorder="1" applyProtection="1">
      <alignment vertical="center"/>
    </xf>
    <xf numFmtId="0" fontId="2" fillId="0" borderId="12" xfId="0" applyFont="1" applyBorder="1" applyAlignment="1" applyProtection="1">
      <alignment horizontal="center" vertical="center" wrapText="1"/>
    </xf>
    <xf numFmtId="0" fontId="2" fillId="0" borderId="26" xfId="0" applyFont="1" applyBorder="1" applyProtection="1">
      <alignment vertical="center"/>
    </xf>
    <xf numFmtId="0" fontId="2" fillId="0" borderId="31" xfId="0" applyFont="1" applyBorder="1" applyProtection="1">
      <alignment vertical="center"/>
    </xf>
    <xf numFmtId="0" fontId="11" fillId="0" borderId="16" xfId="0" applyFont="1" applyBorder="1" applyAlignment="1" applyProtection="1">
      <alignment vertical="center" wrapText="1"/>
    </xf>
    <xf numFmtId="0" fontId="2" fillId="0" borderId="54" xfId="0" applyFont="1" applyBorder="1" applyAlignment="1" applyProtection="1">
      <alignmen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0" xfId="0" applyFont="1" applyFill="1" applyBorder="1" applyAlignment="1" applyProtection="1">
      <alignment vertical="center"/>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left" vertical="center"/>
    </xf>
    <xf numFmtId="0" fontId="11"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128" xfId="0" applyFont="1" applyBorder="1" applyAlignment="1" applyProtection="1">
      <alignment vertical="center"/>
    </xf>
    <xf numFmtId="0" fontId="2" fillId="0" borderId="129" xfId="0" applyFont="1" applyBorder="1" applyAlignment="1" applyProtection="1">
      <alignment vertical="center"/>
    </xf>
    <xf numFmtId="0" fontId="2" fillId="6" borderId="130" xfId="0" applyFont="1" applyFill="1" applyBorder="1" applyProtection="1">
      <alignment vertical="center"/>
    </xf>
    <xf numFmtId="0" fontId="2" fillId="6" borderId="131" xfId="0" applyFont="1" applyFill="1" applyBorder="1" applyProtection="1">
      <alignment vertical="center"/>
    </xf>
    <xf numFmtId="38" fontId="2" fillId="4" borderId="35" xfId="2" applyFont="1" applyFill="1" applyBorder="1" applyProtection="1">
      <alignment vertical="center"/>
    </xf>
    <xf numFmtId="0" fontId="2" fillId="6" borderId="63" xfId="0" applyFont="1" applyFill="1" applyBorder="1" applyProtection="1">
      <alignment vertical="center"/>
    </xf>
    <xf numFmtId="0" fontId="2" fillId="6" borderId="55" xfId="0" applyFont="1" applyFill="1" applyBorder="1" applyProtection="1">
      <alignment vertical="center"/>
    </xf>
    <xf numFmtId="38" fontId="2" fillId="6" borderId="32" xfId="2" applyFont="1" applyFill="1" applyBorder="1" applyProtection="1">
      <alignment vertical="center"/>
    </xf>
    <xf numFmtId="38" fontId="2" fillId="6" borderId="62" xfId="2" applyFont="1" applyFill="1" applyBorder="1" applyProtection="1">
      <alignment vertical="center"/>
    </xf>
    <xf numFmtId="38" fontId="2" fillId="6" borderId="117" xfId="2" applyFont="1" applyFill="1" applyBorder="1" applyProtection="1">
      <alignment vertical="center"/>
    </xf>
    <xf numFmtId="0" fontId="2" fillId="6" borderId="28" xfId="0" applyFont="1" applyFill="1" applyBorder="1" applyProtection="1">
      <alignment vertical="center"/>
    </xf>
    <xf numFmtId="0" fontId="2" fillId="6" borderId="29" xfId="0" applyFont="1" applyFill="1" applyBorder="1" applyProtection="1">
      <alignment vertical="center"/>
    </xf>
    <xf numFmtId="38" fontId="2" fillId="6" borderId="79" xfId="2" applyFont="1" applyFill="1" applyBorder="1" applyProtection="1">
      <alignment vertical="center"/>
    </xf>
    <xf numFmtId="38" fontId="2" fillId="6" borderId="112" xfId="2" applyFont="1" applyFill="1" applyBorder="1" applyProtection="1">
      <alignment vertical="center"/>
    </xf>
    <xf numFmtId="38" fontId="2" fillId="6" borderId="121" xfId="2" applyFont="1" applyFill="1" applyBorder="1" applyProtection="1">
      <alignment vertical="center"/>
    </xf>
    <xf numFmtId="0" fontId="2" fillId="6" borderId="13" xfId="0" applyFont="1" applyFill="1" applyBorder="1" applyProtection="1">
      <alignment vertical="center"/>
    </xf>
    <xf numFmtId="0" fontId="2" fillId="6" borderId="78" xfId="0" applyFont="1" applyFill="1" applyBorder="1" applyProtection="1">
      <alignment vertical="center"/>
    </xf>
    <xf numFmtId="0" fontId="2" fillId="6" borderId="60" xfId="0" applyFont="1" applyFill="1" applyBorder="1" applyProtection="1">
      <alignment vertical="center"/>
    </xf>
    <xf numFmtId="20" fontId="2" fillId="0" borderId="0" xfId="0" applyNumberFormat="1" applyFont="1" applyProtection="1">
      <alignment vertical="center"/>
    </xf>
    <xf numFmtId="0" fontId="2" fillId="6" borderId="6" xfId="0" applyFont="1" applyFill="1" applyBorder="1" applyProtection="1">
      <alignment vertical="center"/>
    </xf>
    <xf numFmtId="38" fontId="2" fillId="4" borderId="119" xfId="2" applyFont="1" applyFill="1" applyBorder="1" applyAlignment="1" applyProtection="1">
      <alignment horizontal="right" vertical="center"/>
    </xf>
    <xf numFmtId="38" fontId="2" fillId="4" borderId="118" xfId="2" applyFont="1" applyFill="1" applyBorder="1" applyAlignment="1" applyProtection="1">
      <alignment horizontal="right" vertical="center"/>
    </xf>
    <xf numFmtId="38" fontId="2" fillId="4" borderId="120" xfId="2" applyFont="1" applyFill="1" applyBorder="1" applyAlignment="1" applyProtection="1">
      <alignment horizontal="right" vertical="center"/>
    </xf>
    <xf numFmtId="0" fontId="2" fillId="0" borderId="76" xfId="0" applyFont="1" applyBorder="1" applyAlignment="1" applyProtection="1">
      <alignment horizontal="center" vertical="center"/>
    </xf>
    <xf numFmtId="0" fontId="2" fillId="0" borderId="8" xfId="0" applyFont="1" applyBorder="1" applyProtection="1">
      <alignment vertical="center"/>
    </xf>
    <xf numFmtId="0" fontId="2" fillId="0" borderId="9" xfId="0" applyFont="1" applyBorder="1" applyProtection="1">
      <alignment vertical="center"/>
    </xf>
    <xf numFmtId="38" fontId="2" fillId="0" borderId="0" xfId="2" applyFont="1" applyFill="1" applyBorder="1" applyAlignment="1" applyProtection="1">
      <alignment horizontal="right" vertical="center"/>
    </xf>
    <xf numFmtId="0" fontId="2" fillId="0" borderId="75" xfId="0" applyFont="1" applyBorder="1" applyAlignment="1" applyProtection="1">
      <alignment horizontal="center" vertical="center"/>
    </xf>
    <xf numFmtId="0" fontId="2" fillId="0" borderId="44" xfId="0" applyFont="1" applyBorder="1" applyProtection="1">
      <alignment vertical="center"/>
    </xf>
    <xf numFmtId="0" fontId="2" fillId="0" borderId="83" xfId="0" applyFont="1" applyBorder="1" applyAlignment="1">
      <alignment horizontal="center" vertical="center" wrapText="1"/>
    </xf>
    <xf numFmtId="0" fontId="2" fillId="0" borderId="25" xfId="0" applyFont="1"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40" fontId="2" fillId="4" borderId="12" xfId="2" applyNumberFormat="1" applyFont="1" applyFill="1" applyBorder="1" applyAlignment="1">
      <alignment horizontal="right" vertical="center"/>
    </xf>
    <xf numFmtId="49" fontId="11" fillId="0" borderId="17" xfId="0" applyNumberFormat="1" applyFont="1" applyFill="1" applyBorder="1" applyAlignment="1" applyProtection="1">
      <alignment horizontal="left" vertical="center"/>
    </xf>
    <xf numFmtId="38" fontId="2" fillId="0" borderId="13" xfId="2" applyFont="1" applyBorder="1" applyProtection="1">
      <alignment vertical="center"/>
    </xf>
    <xf numFmtId="38" fontId="2" fillId="0" borderId="55" xfId="2" applyFont="1" applyBorder="1" applyAlignment="1" applyProtection="1">
      <alignment vertical="center"/>
    </xf>
    <xf numFmtId="38" fontId="2" fillId="0" borderId="6" xfId="2" applyFont="1" applyBorder="1" applyProtection="1">
      <alignment vertical="center"/>
    </xf>
    <xf numFmtId="38" fontId="2" fillId="0" borderId="34" xfId="2" applyFont="1" applyFill="1" applyBorder="1" applyProtection="1">
      <alignment vertical="center"/>
      <protection locked="0"/>
    </xf>
    <xf numFmtId="38" fontId="2" fillId="0" borderId="39" xfId="2" applyFont="1" applyFill="1" applyBorder="1" applyProtection="1">
      <alignment vertical="center"/>
      <protection locked="0"/>
    </xf>
    <xf numFmtId="38" fontId="2" fillId="0" borderId="42" xfId="2" applyFont="1" applyFill="1" applyBorder="1" applyProtection="1">
      <alignment vertical="center"/>
      <protection locked="0"/>
    </xf>
    <xf numFmtId="38" fontId="2" fillId="4" borderId="60" xfId="2" applyFont="1" applyFill="1" applyBorder="1" applyAlignment="1" applyProtection="1">
      <alignment horizontal="right" vertical="center"/>
    </xf>
    <xf numFmtId="0" fontId="2" fillId="0" borderId="13" xfId="0" applyFont="1" applyBorder="1" applyAlignment="1" applyProtection="1">
      <alignment vertical="center"/>
    </xf>
    <xf numFmtId="0" fontId="2" fillId="0" borderId="78" xfId="0" applyFont="1" applyBorder="1" applyAlignment="1" applyProtection="1">
      <alignment vertical="center"/>
    </xf>
    <xf numFmtId="0" fontId="2" fillId="0" borderId="117" xfId="0" applyFont="1" applyBorder="1" applyProtection="1">
      <alignment vertical="center"/>
    </xf>
    <xf numFmtId="0" fontId="2" fillId="0" borderId="21" xfId="0" applyFont="1" applyFill="1" applyBorder="1" applyProtection="1">
      <alignment vertical="center"/>
    </xf>
    <xf numFmtId="177" fontId="2" fillId="5" borderId="112" xfId="1" applyNumberFormat="1" applyFont="1" applyFill="1" applyBorder="1" applyProtection="1">
      <alignment vertical="center"/>
      <protection locked="0"/>
    </xf>
    <xf numFmtId="38" fontId="2" fillId="5" borderId="30" xfId="2" applyFont="1" applyFill="1" applyBorder="1" applyProtection="1">
      <alignment vertical="center"/>
      <protection locked="0"/>
    </xf>
    <xf numFmtId="38" fontId="6" fillId="4" borderId="27" xfId="2" applyFont="1" applyFill="1" applyBorder="1" applyAlignment="1">
      <alignment horizontal="right" vertical="center"/>
    </xf>
    <xf numFmtId="38" fontId="6" fillId="4" borderId="4" xfId="2" applyFont="1" applyFill="1" applyBorder="1" applyAlignment="1">
      <alignment horizontal="right" vertical="center"/>
    </xf>
    <xf numFmtId="38" fontId="6" fillId="4" borderId="21" xfId="2" applyFont="1" applyFill="1" applyBorder="1" applyAlignment="1">
      <alignment horizontal="right" vertical="center"/>
    </xf>
    <xf numFmtId="38" fontId="6" fillId="4" borderId="30" xfId="2" applyFont="1" applyFill="1" applyBorder="1" applyAlignment="1">
      <alignment horizontal="right" vertical="center"/>
    </xf>
    <xf numFmtId="38" fontId="6" fillId="4" borderId="23" xfId="2" applyFont="1" applyFill="1" applyBorder="1" applyAlignment="1">
      <alignment horizontal="right" vertical="center"/>
    </xf>
    <xf numFmtId="38" fontId="6" fillId="4" borderId="10" xfId="2" applyFont="1" applyFill="1" applyBorder="1" applyAlignment="1">
      <alignment horizontal="right" vertical="center"/>
    </xf>
    <xf numFmtId="38" fontId="6" fillId="4" borderId="7" xfId="2" applyFont="1" applyFill="1" applyBorder="1" applyAlignment="1">
      <alignment horizontal="right" vertical="center"/>
    </xf>
    <xf numFmtId="38" fontId="6" fillId="4" borderId="24" xfId="2" applyFont="1" applyFill="1" applyBorder="1" applyAlignment="1">
      <alignment horizontal="right" vertical="center"/>
    </xf>
    <xf numFmtId="38" fontId="6" fillId="4" borderId="59" xfId="2" applyFont="1" applyFill="1" applyBorder="1" applyAlignment="1">
      <alignment horizontal="right" vertical="center"/>
    </xf>
    <xf numFmtId="38" fontId="6" fillId="7" borderId="56" xfId="2" applyFont="1" applyFill="1" applyBorder="1" applyAlignment="1">
      <alignment horizontal="right" vertical="center"/>
    </xf>
    <xf numFmtId="9" fontId="6" fillId="7" borderId="23" xfId="1" applyFont="1" applyFill="1" applyBorder="1" applyAlignment="1">
      <alignment horizontal="right" vertical="center"/>
    </xf>
    <xf numFmtId="38" fontId="6" fillId="4" borderId="56" xfId="2" applyFont="1" applyFill="1" applyBorder="1" applyAlignment="1">
      <alignment horizontal="right" vertical="center"/>
    </xf>
    <xf numFmtId="9" fontId="6" fillId="4" borderId="23" xfId="1" applyFont="1" applyFill="1" applyBorder="1" applyAlignment="1">
      <alignment horizontal="right" vertical="center"/>
    </xf>
    <xf numFmtId="9" fontId="6" fillId="4" borderId="21" xfId="1" applyFont="1" applyFill="1" applyBorder="1" applyAlignment="1">
      <alignment horizontal="right" vertical="center"/>
    </xf>
    <xf numFmtId="0" fontId="2" fillId="0" borderId="31" xfId="0" applyFont="1" applyBorder="1" applyAlignment="1">
      <alignment horizontal="right" vertical="center"/>
    </xf>
    <xf numFmtId="38" fontId="2" fillId="4" borderId="33" xfId="2" applyFont="1" applyFill="1" applyBorder="1" applyAlignment="1" applyProtection="1">
      <alignment vertical="center"/>
    </xf>
    <xf numFmtId="38" fontId="2" fillId="4" borderId="43" xfId="2" applyFont="1" applyFill="1" applyBorder="1" applyAlignment="1" applyProtection="1">
      <alignment vertical="center"/>
    </xf>
    <xf numFmtId="38" fontId="2" fillId="4" borderId="132" xfId="2" applyFont="1" applyFill="1" applyBorder="1" applyAlignment="1" applyProtection="1">
      <alignment vertical="center"/>
    </xf>
    <xf numFmtId="38" fontId="2" fillId="4" borderId="133" xfId="2" applyFont="1" applyFill="1" applyBorder="1" applyAlignment="1" applyProtection="1">
      <alignment vertical="center"/>
    </xf>
    <xf numFmtId="38" fontId="2" fillId="5" borderId="98" xfId="2" applyFont="1" applyFill="1" applyBorder="1" applyAlignment="1" applyProtection="1">
      <alignment vertical="center"/>
      <protection locked="0"/>
    </xf>
    <xf numFmtId="38" fontId="2" fillId="5" borderId="100" xfId="2" applyFont="1" applyFill="1" applyBorder="1" applyAlignment="1" applyProtection="1">
      <alignment vertical="center"/>
      <protection locked="0"/>
    </xf>
    <xf numFmtId="38" fontId="2" fillId="5" borderId="101" xfId="2" applyFont="1" applyFill="1" applyBorder="1" applyAlignment="1" applyProtection="1">
      <alignment vertical="center"/>
      <protection locked="0"/>
    </xf>
    <xf numFmtId="38" fontId="2" fillId="5" borderId="103" xfId="2" applyFont="1" applyFill="1" applyBorder="1" applyAlignment="1" applyProtection="1">
      <alignment vertical="center"/>
      <protection locked="0"/>
    </xf>
    <xf numFmtId="38" fontId="2" fillId="5" borderId="35" xfId="2" applyFont="1" applyFill="1" applyBorder="1" applyAlignment="1" applyProtection="1">
      <alignment vertical="center"/>
      <protection locked="0"/>
    </xf>
    <xf numFmtId="38" fontId="2" fillId="5" borderId="44" xfId="2" applyFont="1" applyFill="1" applyBorder="1" applyAlignment="1" applyProtection="1">
      <alignment vertical="center"/>
      <protection locked="0"/>
    </xf>
    <xf numFmtId="38" fontId="2" fillId="5" borderId="45" xfId="2" applyFont="1" applyFill="1" applyBorder="1" applyAlignment="1" applyProtection="1">
      <alignment vertical="center"/>
      <protection locked="0"/>
    </xf>
    <xf numFmtId="38" fontId="2" fillId="5" borderId="47" xfId="2" applyFont="1" applyFill="1" applyBorder="1" applyAlignment="1" applyProtection="1">
      <alignment vertical="center"/>
      <protection locked="0"/>
    </xf>
    <xf numFmtId="0" fontId="2" fillId="0" borderId="120" xfId="0" applyFont="1" applyBorder="1" applyAlignment="1" applyProtection="1">
      <alignment horizontal="center" vertical="center" wrapText="1"/>
    </xf>
    <xf numFmtId="38" fontId="2" fillId="0" borderId="0" xfId="2" applyFont="1" applyFill="1" applyBorder="1">
      <alignment vertical="center"/>
    </xf>
    <xf numFmtId="0" fontId="2" fillId="0" borderId="24" xfId="0" applyFont="1" applyBorder="1" applyAlignment="1" applyProtection="1">
      <alignment vertical="center"/>
    </xf>
    <xf numFmtId="0" fontId="2" fillId="0" borderId="4" xfId="0" applyFont="1" applyBorder="1" applyAlignment="1" applyProtection="1">
      <alignment vertical="center"/>
    </xf>
    <xf numFmtId="0" fontId="2" fillId="0" borderId="134" xfId="0" applyFont="1" applyBorder="1" applyAlignment="1" applyProtection="1">
      <alignment vertical="center"/>
    </xf>
    <xf numFmtId="0" fontId="2" fillId="0" borderId="53" xfId="0" applyFont="1" applyBorder="1" applyAlignment="1" applyProtection="1">
      <alignment vertical="center"/>
    </xf>
    <xf numFmtId="0" fontId="2" fillId="0" borderId="21" xfId="0" applyFont="1" applyBorder="1" applyAlignment="1" applyProtection="1">
      <alignment vertical="center"/>
    </xf>
    <xf numFmtId="0" fontId="2" fillId="6" borderId="53" xfId="0" applyFont="1" applyFill="1" applyBorder="1" applyAlignment="1" applyProtection="1">
      <alignment vertical="center"/>
    </xf>
    <xf numFmtId="0" fontId="2" fillId="6" borderId="21" xfId="0" applyFont="1" applyFill="1" applyBorder="1" applyAlignment="1" applyProtection="1">
      <alignment vertical="center"/>
    </xf>
    <xf numFmtId="0" fontId="2" fillId="6" borderId="66" xfId="0" applyFont="1" applyFill="1" applyBorder="1" applyAlignment="1" applyProtection="1">
      <alignment vertical="center"/>
    </xf>
    <xf numFmtId="0" fontId="2" fillId="6" borderId="68" xfId="0" applyFont="1" applyFill="1" applyBorder="1" applyAlignment="1" applyProtection="1">
      <alignment vertical="center"/>
    </xf>
    <xf numFmtId="38" fontId="2" fillId="0" borderId="135" xfId="2" applyFont="1" applyFill="1" applyBorder="1" applyProtection="1">
      <alignment vertical="center"/>
      <protection locked="0"/>
    </xf>
    <xf numFmtId="38" fontId="2" fillId="0" borderId="136" xfId="2" applyFont="1" applyFill="1" applyBorder="1" applyProtection="1">
      <alignment vertical="center"/>
      <protection locked="0"/>
    </xf>
    <xf numFmtId="0" fontId="2" fillId="0" borderId="65" xfId="0" applyFont="1" applyBorder="1" applyAlignment="1" applyProtection="1">
      <alignment vertical="center"/>
    </xf>
    <xf numFmtId="0" fontId="2" fillId="0" borderId="76" xfId="0" applyFont="1" applyBorder="1" applyAlignment="1" applyProtection="1">
      <alignment vertical="center"/>
    </xf>
    <xf numFmtId="0" fontId="2" fillId="6" borderId="83" xfId="0" applyFont="1" applyFill="1" applyBorder="1" applyProtection="1">
      <alignment vertical="center"/>
    </xf>
    <xf numFmtId="38" fontId="2" fillId="4" borderId="11" xfId="2" applyFont="1" applyFill="1" applyBorder="1" applyProtection="1">
      <alignment vertical="center"/>
    </xf>
    <xf numFmtId="38" fontId="2" fillId="4" borderId="137" xfId="2" applyFont="1" applyFill="1" applyBorder="1" applyProtection="1">
      <alignment vertical="center"/>
    </xf>
    <xf numFmtId="38" fontId="2" fillId="4" borderId="51" xfId="2" applyFont="1" applyFill="1" applyBorder="1" applyProtection="1">
      <alignment vertical="center"/>
    </xf>
    <xf numFmtId="0" fontId="2" fillId="6" borderId="138" xfId="0" applyFont="1" applyFill="1" applyBorder="1" applyProtection="1">
      <alignment vertical="center"/>
    </xf>
    <xf numFmtId="0" fontId="2" fillId="0" borderId="69" xfId="0" applyFont="1" applyBorder="1" applyProtection="1">
      <alignment vertical="center"/>
    </xf>
    <xf numFmtId="0" fontId="2" fillId="0" borderId="0" xfId="0" applyFont="1" applyAlignment="1" applyProtection="1">
      <alignment vertical="center" wrapText="1"/>
    </xf>
    <xf numFmtId="0" fontId="2" fillId="6" borderId="139" xfId="0" applyFont="1" applyFill="1" applyBorder="1" applyProtection="1">
      <alignment vertical="center"/>
    </xf>
    <xf numFmtId="38" fontId="4" fillId="0" borderId="28" xfId="2" applyFont="1" applyFill="1" applyBorder="1" applyAlignment="1" applyProtection="1">
      <alignment horizontal="center" vertical="center"/>
    </xf>
    <xf numFmtId="38" fontId="4" fillId="0" borderId="13" xfId="2" applyFont="1" applyFill="1" applyBorder="1" applyAlignment="1" applyProtection="1">
      <alignment horizontal="center" vertical="center"/>
    </xf>
    <xf numFmtId="38" fontId="4" fillId="0" borderId="15" xfId="2" applyFont="1" applyFill="1" applyBorder="1" applyAlignment="1" applyProtection="1">
      <alignment horizontal="center" vertical="center"/>
    </xf>
    <xf numFmtId="38" fontId="4" fillId="0" borderId="15" xfId="2" applyFont="1" applyBorder="1" applyProtection="1">
      <alignment vertical="center"/>
    </xf>
    <xf numFmtId="38" fontId="4" fillId="0" borderId="20" xfId="2" applyFont="1" applyBorder="1" applyProtection="1">
      <alignment vertical="center"/>
    </xf>
    <xf numFmtId="38" fontId="6" fillId="0" borderId="112" xfId="2" applyFont="1" applyBorder="1" applyProtection="1">
      <alignment vertical="center"/>
    </xf>
    <xf numFmtId="38" fontId="4" fillId="0" borderId="20" xfId="2" applyFont="1" applyFill="1" applyBorder="1" applyAlignment="1" applyProtection="1">
      <alignment horizontal="center" vertical="center"/>
    </xf>
    <xf numFmtId="38" fontId="4" fillId="0" borderId="14" xfId="2" applyFont="1" applyFill="1" applyBorder="1" applyAlignment="1" applyProtection="1">
      <alignment horizontal="center" vertical="center"/>
    </xf>
    <xf numFmtId="0" fontId="2" fillId="0" borderId="97" xfId="0" applyFont="1" applyBorder="1">
      <alignment vertical="center"/>
    </xf>
    <xf numFmtId="0" fontId="0" fillId="0" borderId="11" xfId="0" applyBorder="1" applyAlignment="1" applyProtection="1">
      <alignment horizontal="center" vertical="center" wrapText="1"/>
    </xf>
    <xf numFmtId="0" fontId="0" fillId="0" borderId="97" xfId="0" applyBorder="1" applyAlignment="1" applyProtection="1">
      <alignment horizontal="center" vertical="center" wrapText="1"/>
    </xf>
    <xf numFmtId="0" fontId="0" fillId="0" borderId="153" xfId="0" applyBorder="1" applyAlignment="1" applyProtection="1">
      <alignment horizontal="center" vertical="center" wrapText="1"/>
    </xf>
    <xf numFmtId="0" fontId="0" fillId="0" borderId="53" xfId="0" applyBorder="1" applyAlignment="1" applyProtection="1">
      <alignment horizontal="center" vertical="center"/>
    </xf>
    <xf numFmtId="0" fontId="0" fillId="0" borderId="16" xfId="0" applyBorder="1" applyAlignment="1" applyProtection="1">
      <alignment horizontal="center" vertical="center"/>
    </xf>
    <xf numFmtId="0" fontId="0" fillId="0" borderId="15" xfId="0" applyBorder="1" applyAlignment="1" applyProtection="1">
      <alignment horizontal="center" vertical="center"/>
    </xf>
    <xf numFmtId="0" fontId="0" fillId="0" borderId="21" xfId="0" applyBorder="1" applyAlignment="1" applyProtection="1">
      <alignment horizontal="center" vertical="center"/>
    </xf>
    <xf numFmtId="0" fontId="0" fillId="0" borderId="33" xfId="0" applyBorder="1" applyAlignment="1" applyProtection="1">
      <alignment horizontal="center" vertical="center"/>
    </xf>
    <xf numFmtId="0" fontId="0" fillId="0" borderId="32" xfId="0" applyBorder="1" applyAlignment="1" applyProtection="1">
      <alignment horizontal="center" vertical="center"/>
    </xf>
    <xf numFmtId="0" fontId="0" fillId="0" borderId="38" xfId="0" applyBorder="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center" vertical="center"/>
    </xf>
    <xf numFmtId="0" fontId="2" fillId="5" borderId="15" xfId="0" applyFont="1" applyFill="1" applyBorder="1" applyAlignment="1" applyProtection="1">
      <alignment horizontal="left" vertical="center"/>
      <protection locked="0"/>
    </xf>
    <xf numFmtId="0" fontId="2" fillId="5" borderId="16" xfId="0" applyFont="1" applyFill="1" applyBorder="1" applyAlignment="1" applyProtection="1">
      <alignment horizontal="left" vertical="center"/>
      <protection locked="0"/>
    </xf>
    <xf numFmtId="0" fontId="2" fillId="5" borderId="69" xfId="0" applyFont="1" applyFill="1" applyBorder="1" applyAlignment="1" applyProtection="1">
      <alignment horizontal="left" vertical="center"/>
      <protection locked="0"/>
    </xf>
    <xf numFmtId="0" fontId="0" fillId="0" borderId="24" xfId="0" applyBorder="1" applyAlignment="1" applyProtection="1">
      <alignment horizontal="center" vertical="center"/>
    </xf>
    <xf numFmtId="0" fontId="0" fillId="0" borderId="4" xfId="0" applyBorder="1" applyAlignment="1" applyProtection="1">
      <alignment horizontal="center" vertical="center"/>
    </xf>
    <xf numFmtId="0" fontId="0" fillId="0" borderId="134" xfId="0" applyBorder="1" applyAlignment="1" applyProtection="1">
      <alignment horizontal="center" vertical="center"/>
    </xf>
    <xf numFmtId="0" fontId="2" fillId="0" borderId="16" xfId="0" applyFont="1" applyFill="1" applyBorder="1" applyAlignment="1" applyProtection="1">
      <alignment horizontal="center" vertical="center"/>
    </xf>
    <xf numFmtId="0" fontId="0" fillId="0" borderId="52" xfId="0" applyBorder="1" applyAlignment="1" applyProtection="1">
      <alignment horizontal="center" vertical="center"/>
    </xf>
    <xf numFmtId="0" fontId="0" fillId="0" borderId="25" xfId="0" applyBorder="1" applyAlignment="1" applyProtection="1">
      <alignment horizontal="center" vertical="center"/>
    </xf>
    <xf numFmtId="0" fontId="0" fillId="0" borderId="27" xfId="0" applyBorder="1" applyAlignment="1" applyProtection="1">
      <alignment horizontal="center" vertical="center"/>
    </xf>
    <xf numFmtId="0" fontId="0" fillId="0" borderId="1" xfId="0" applyBorder="1" applyAlignment="1" applyProtection="1">
      <alignment horizontal="center" vertical="center"/>
    </xf>
    <xf numFmtId="0" fontId="0" fillId="0" borderId="63" xfId="0" applyBorder="1" applyAlignment="1" applyProtection="1">
      <alignment horizontal="center" vertical="center"/>
    </xf>
    <xf numFmtId="0" fontId="0" fillId="0" borderId="56" xfId="0" applyBorder="1" applyAlignment="1" applyProtection="1">
      <alignment horizontal="center" vertical="center"/>
    </xf>
    <xf numFmtId="0" fontId="2" fillId="0" borderId="8"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38" fontId="2" fillId="0" borderId="11" xfId="2" applyFont="1" applyBorder="1" applyAlignment="1" applyProtection="1">
      <alignment horizontal="center" vertical="center"/>
    </xf>
    <xf numFmtId="38" fontId="2" fillId="0" borderId="49" xfId="2" applyFont="1" applyBorder="1" applyAlignment="1" applyProtection="1">
      <alignment horizontal="center" vertical="center"/>
    </xf>
    <xf numFmtId="38" fontId="11" fillId="0" borderId="16" xfId="2" applyFont="1" applyBorder="1" applyAlignment="1" applyProtection="1">
      <alignment horizontal="left" vertical="center" wrapText="1"/>
    </xf>
    <xf numFmtId="38" fontId="11" fillId="0" borderId="21" xfId="2" applyFont="1" applyBorder="1" applyAlignment="1" applyProtection="1">
      <alignment horizontal="left" vertical="center" wrapTex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5"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20" xfId="0" applyFont="1" applyBorder="1" applyAlignment="1" applyProtection="1">
      <alignment horizontal="left" vertical="center"/>
    </xf>
    <xf numFmtId="0" fontId="2" fillId="0" borderId="55" xfId="0" applyFont="1" applyBorder="1" applyAlignment="1" applyProtection="1">
      <alignment horizontal="left" vertical="center"/>
    </xf>
    <xf numFmtId="0" fontId="2" fillId="0" borderId="56" xfId="0" applyFont="1" applyBorder="1" applyAlignment="1" applyProtection="1">
      <alignment horizontal="left" vertical="center"/>
    </xf>
    <xf numFmtId="0" fontId="2" fillId="0" borderId="52"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40" xfId="0" applyFont="1" applyBorder="1" applyAlignment="1" applyProtection="1">
      <alignment vertical="center"/>
    </xf>
    <xf numFmtId="0" fontId="0" fillId="0" borderId="15" xfId="0" applyBorder="1" applyAlignment="1" applyProtection="1">
      <alignment vertical="center"/>
    </xf>
    <xf numFmtId="0" fontId="2" fillId="0" borderId="15" xfId="0" applyFont="1" applyBorder="1" applyAlignment="1" applyProtection="1">
      <alignment vertical="center"/>
    </xf>
    <xf numFmtId="0" fontId="0" fillId="0" borderId="28" xfId="0" applyBorder="1" applyAlignment="1" applyProtection="1">
      <alignment vertical="center"/>
    </xf>
    <xf numFmtId="0" fontId="2" fillId="0" borderId="43" xfId="0" applyFont="1" applyBorder="1" applyAlignment="1" applyProtection="1">
      <alignment vertical="center"/>
    </xf>
    <xf numFmtId="0" fontId="0" fillId="0" borderId="44" xfId="0" applyBorder="1" applyAlignment="1" applyProtection="1">
      <alignment vertical="center"/>
    </xf>
    <xf numFmtId="0" fontId="2" fillId="0" borderId="44" xfId="0" applyFont="1" applyBorder="1" applyAlignment="1" applyProtection="1">
      <alignment vertical="center"/>
    </xf>
    <xf numFmtId="0" fontId="0" fillId="0" borderId="47" xfId="0" applyBorder="1" applyAlignment="1" applyProtection="1">
      <alignment vertical="center"/>
    </xf>
    <xf numFmtId="0" fontId="2" fillId="0" borderId="53"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41" xfId="0" applyFont="1" applyBorder="1" applyAlignment="1" applyProtection="1">
      <alignment horizontal="center" vertical="center"/>
    </xf>
    <xf numFmtId="0" fontId="2" fillId="0" borderId="14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78" xfId="0" applyFont="1" applyBorder="1" applyAlignment="1" applyProtection="1">
      <alignment horizontal="center" vertical="center" wrapText="1"/>
    </xf>
    <xf numFmtId="0" fontId="2" fillId="0" borderId="83" xfId="0" applyFont="1" applyBorder="1" applyAlignment="1" applyProtection="1">
      <alignment horizontal="center" vertical="center" wrapText="1"/>
    </xf>
    <xf numFmtId="38" fontId="2" fillId="5" borderId="119" xfId="2" applyFont="1" applyFill="1" applyBorder="1" applyAlignment="1" applyProtection="1">
      <alignment horizontal="right" vertical="center"/>
      <protection locked="0"/>
    </xf>
    <xf numFmtId="38" fontId="2" fillId="5" borderId="120" xfId="2" applyFont="1" applyFill="1" applyBorder="1" applyAlignment="1" applyProtection="1">
      <alignment horizontal="right" vertical="center"/>
      <protection locked="0"/>
    </xf>
    <xf numFmtId="40" fontId="2" fillId="5" borderId="69" xfId="2" applyNumberFormat="1" applyFont="1" applyFill="1" applyBorder="1" applyAlignment="1" applyProtection="1">
      <alignment horizontal="right" vertical="center"/>
      <protection locked="0"/>
    </xf>
    <xf numFmtId="40" fontId="2" fillId="5" borderId="44" xfId="2" applyNumberFormat="1" applyFont="1" applyFill="1" applyBorder="1" applyAlignment="1" applyProtection="1">
      <alignment horizontal="right" vertical="center"/>
      <protection locked="0"/>
    </xf>
    <xf numFmtId="40" fontId="2" fillId="5" borderId="71" xfId="2" applyNumberFormat="1" applyFont="1" applyFill="1" applyBorder="1" applyAlignment="1" applyProtection="1">
      <alignment horizontal="right" vertical="center"/>
      <protection locked="0"/>
    </xf>
    <xf numFmtId="40" fontId="2" fillId="5" borderId="72" xfId="2" applyNumberFormat="1" applyFont="1" applyFill="1" applyBorder="1" applyAlignment="1" applyProtection="1">
      <alignment horizontal="right" vertical="center"/>
      <protection locked="0"/>
    </xf>
    <xf numFmtId="0" fontId="2" fillId="0" borderId="79"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14" xfId="0" applyFont="1" applyBorder="1" applyAlignment="1" applyProtection="1">
      <alignment horizontal="center" vertical="center"/>
    </xf>
    <xf numFmtId="38" fontId="2" fillId="5" borderId="53" xfId="2" applyFont="1" applyFill="1" applyBorder="1" applyAlignment="1" applyProtection="1">
      <alignment horizontal="right" vertical="center"/>
      <protection locked="0"/>
    </xf>
    <xf numFmtId="38" fontId="2" fillId="5" borderId="21" xfId="2" applyFont="1" applyFill="1" applyBorder="1" applyAlignment="1" applyProtection="1">
      <alignment horizontal="right" vertical="center"/>
      <protection locked="0"/>
    </xf>
    <xf numFmtId="0" fontId="2" fillId="0" borderId="24"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2" fillId="0" borderId="28" xfId="0" applyFont="1" applyBorder="1" applyAlignment="1" applyProtection="1">
      <alignment horizontal="center" vertical="center" wrapText="1"/>
    </xf>
    <xf numFmtId="0" fontId="2" fillId="0" borderId="115" xfId="0" applyFont="1" applyBorder="1" applyAlignment="1" applyProtection="1">
      <alignment horizontal="center" vertical="center" wrapText="1"/>
    </xf>
    <xf numFmtId="0" fontId="2" fillId="0" borderId="28" xfId="0" applyFont="1" applyBorder="1" applyAlignment="1" applyProtection="1">
      <alignment horizontal="center" vertical="center"/>
    </xf>
    <xf numFmtId="0" fontId="2" fillId="0" borderId="147" xfId="0" applyFont="1" applyBorder="1" applyAlignment="1" applyProtection="1">
      <alignment horizontal="center" vertical="center"/>
    </xf>
    <xf numFmtId="40" fontId="2" fillId="5" borderId="70" xfId="2" applyNumberFormat="1" applyFont="1" applyFill="1" applyBorder="1" applyAlignment="1" applyProtection="1">
      <alignment horizontal="right" vertical="center"/>
      <protection locked="0"/>
    </xf>
    <xf numFmtId="40" fontId="2" fillId="5" borderId="47" xfId="2" applyNumberFormat="1" applyFont="1" applyFill="1" applyBorder="1" applyAlignment="1" applyProtection="1">
      <alignment horizontal="right" vertical="center"/>
      <protection locked="0"/>
    </xf>
    <xf numFmtId="38" fontId="2" fillId="4" borderId="45" xfId="2" applyFont="1" applyFill="1" applyBorder="1" applyAlignment="1" applyProtection="1">
      <alignment horizontal="right" vertical="center"/>
    </xf>
    <xf numFmtId="38" fontId="2" fillId="4" borderId="47" xfId="2" applyFont="1" applyFill="1" applyBorder="1" applyAlignment="1" applyProtection="1">
      <alignment horizontal="right" vertical="center"/>
    </xf>
    <xf numFmtId="38" fontId="2" fillId="0" borderId="145" xfId="2" applyFont="1" applyFill="1" applyBorder="1" applyAlignment="1" applyProtection="1">
      <alignment horizontal="right" vertical="center"/>
    </xf>
    <xf numFmtId="38" fontId="2" fillId="0" borderId="146" xfId="2" applyFont="1" applyFill="1" applyBorder="1" applyAlignment="1" applyProtection="1">
      <alignment horizontal="right" vertical="center"/>
    </xf>
    <xf numFmtId="0" fontId="2" fillId="0" borderId="35" xfId="0" applyFont="1" applyBorder="1" applyAlignment="1" applyProtection="1">
      <alignment horizontal="left" vertical="center"/>
    </xf>
    <xf numFmtId="0" fontId="2" fillId="0" borderId="41" xfId="0" applyFont="1" applyBorder="1" applyAlignment="1" applyProtection="1">
      <alignment horizontal="left" vertical="center"/>
    </xf>
    <xf numFmtId="38" fontId="2" fillId="5" borderId="54" xfId="2" applyFont="1" applyFill="1" applyBorder="1" applyAlignment="1" applyProtection="1">
      <alignment horizontal="right" vertical="center"/>
      <protection locked="0"/>
    </xf>
    <xf numFmtId="38" fontId="2" fillId="5" borderId="23" xfId="2" applyFont="1" applyFill="1" applyBorder="1" applyAlignment="1" applyProtection="1">
      <alignment horizontal="right" vertical="center"/>
      <protection locked="0"/>
    </xf>
    <xf numFmtId="0" fontId="2" fillId="0" borderId="143" xfId="0"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80" xfId="0" applyFont="1" applyBorder="1" applyAlignment="1" applyProtection="1">
      <alignment horizontal="left" vertical="center"/>
    </xf>
    <xf numFmtId="0" fontId="2" fillId="0" borderId="60" xfId="0" applyFont="1" applyBorder="1" applyAlignment="1" applyProtection="1">
      <alignment horizontal="left" vertical="center"/>
    </xf>
    <xf numFmtId="0" fontId="2" fillId="0" borderId="75" xfId="0" applyFont="1" applyBorder="1" applyAlignment="1" applyProtection="1">
      <alignment horizontal="center" vertical="center"/>
    </xf>
    <xf numFmtId="38" fontId="2" fillId="5" borderId="80" xfId="2" applyFont="1" applyFill="1" applyBorder="1" applyAlignment="1" applyProtection="1">
      <alignment horizontal="right" vertical="center"/>
      <protection locked="0"/>
    </xf>
    <xf numFmtId="38" fontId="2" fillId="5" borderId="72" xfId="2" applyFont="1" applyFill="1" applyBorder="1" applyAlignment="1" applyProtection="1">
      <alignment horizontal="right" vertical="center"/>
      <protection locked="0"/>
    </xf>
    <xf numFmtId="38" fontId="2" fillId="5" borderId="35" xfId="2" applyFont="1" applyFill="1" applyBorder="1" applyAlignment="1" applyProtection="1">
      <alignment horizontal="right" vertical="center"/>
      <protection locked="0"/>
    </xf>
    <xf numFmtId="38" fontId="2" fillId="5" borderId="44" xfId="2" applyFont="1" applyFill="1" applyBorder="1" applyAlignment="1" applyProtection="1">
      <alignment horizontal="right" vertical="center"/>
      <protection locked="0"/>
    </xf>
    <xf numFmtId="0" fontId="2" fillId="0" borderId="144" xfId="0" applyFont="1" applyBorder="1" applyAlignment="1" applyProtection="1">
      <alignment horizontal="center" vertical="center"/>
    </xf>
    <xf numFmtId="38" fontId="2" fillId="5" borderId="66" xfId="2" applyFont="1" applyFill="1" applyBorder="1" applyAlignment="1" applyProtection="1">
      <alignment horizontal="right" vertical="center"/>
      <protection locked="0"/>
    </xf>
    <xf numFmtId="38" fontId="2" fillId="5" borderId="68" xfId="2" applyFont="1" applyFill="1" applyBorder="1" applyAlignment="1" applyProtection="1">
      <alignment horizontal="right" vertical="center"/>
      <protection locked="0"/>
    </xf>
    <xf numFmtId="0" fontId="2" fillId="0" borderId="65" xfId="0" applyFont="1" applyBorder="1" applyAlignment="1" applyProtection="1">
      <alignment horizontal="center" vertical="center" wrapText="1"/>
    </xf>
    <xf numFmtId="0" fontId="2" fillId="0" borderId="76" xfId="0" applyFont="1" applyBorder="1" applyAlignment="1" applyProtection="1">
      <alignment horizontal="center" vertical="center" wrapText="1"/>
    </xf>
    <xf numFmtId="0" fontId="2" fillId="0" borderId="81" xfId="0" applyFont="1" applyBorder="1" applyAlignment="1" applyProtection="1">
      <alignment horizontal="center" vertical="center" wrapText="1"/>
    </xf>
    <xf numFmtId="0" fontId="2" fillId="0" borderId="143" xfId="0" applyFont="1" applyBorder="1" applyAlignment="1" applyProtection="1">
      <alignment horizontal="center" vertical="center" wrapText="1"/>
    </xf>
    <xf numFmtId="0" fontId="2" fillId="0" borderId="75" xfId="0" applyFont="1" applyBorder="1" applyAlignment="1" applyProtection="1">
      <alignment horizontal="center" vertical="center" wrapText="1"/>
    </xf>
    <xf numFmtId="0" fontId="2" fillId="0" borderId="8" xfId="0" applyFont="1" applyBorder="1" applyAlignment="1" applyProtection="1">
      <alignment horizontal="left" vertical="center"/>
    </xf>
    <xf numFmtId="0" fontId="2" fillId="0" borderId="9" xfId="0" applyFont="1" applyBorder="1" applyAlignment="1" applyProtection="1">
      <alignment horizontal="left" vertical="center"/>
    </xf>
    <xf numFmtId="0" fontId="2" fillId="0" borderId="45"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45" xfId="0" applyFont="1" applyBorder="1" applyAlignment="1" applyProtection="1">
      <alignment horizontal="left" vertical="center"/>
    </xf>
    <xf numFmtId="0" fontId="2" fillId="0" borderId="46" xfId="0" applyFont="1" applyBorder="1" applyAlignment="1" applyProtection="1">
      <alignment horizontal="left" vertical="center"/>
    </xf>
    <xf numFmtId="0" fontId="2" fillId="0" borderId="47" xfId="0" applyFont="1" applyBorder="1" applyAlignment="1" applyProtection="1">
      <alignment horizontal="left" vertical="center"/>
    </xf>
    <xf numFmtId="38" fontId="2" fillId="3" borderId="45" xfId="2" applyFont="1" applyFill="1" applyBorder="1" applyAlignment="1" applyProtection="1">
      <alignment horizontal="right" vertical="center"/>
      <protection locked="0"/>
    </xf>
    <xf numFmtId="38" fontId="2" fillId="3" borderId="47" xfId="2" applyFont="1" applyFill="1" applyBorder="1" applyAlignment="1" applyProtection="1">
      <alignment horizontal="right" vertical="center"/>
      <protection locked="0"/>
    </xf>
    <xf numFmtId="38" fontId="2" fillId="2" borderId="8" xfId="2" applyFont="1" applyFill="1" applyBorder="1" applyAlignment="1" applyProtection="1">
      <alignment horizontal="right" vertical="center"/>
    </xf>
    <xf numFmtId="38" fontId="2" fillId="2" borderId="10" xfId="2" applyFont="1" applyFill="1" applyBorder="1" applyAlignment="1" applyProtection="1">
      <alignment horizontal="right" vertical="center"/>
    </xf>
    <xf numFmtId="0" fontId="2" fillId="0" borderId="72" xfId="0" applyFont="1" applyBorder="1" applyAlignment="1" applyProtection="1">
      <alignment horizontal="left" vertical="center"/>
    </xf>
    <xf numFmtId="0" fontId="2" fillId="0" borderId="44" xfId="0" applyFont="1" applyBorder="1" applyAlignment="1" applyProtection="1">
      <alignment horizontal="lef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65" xfId="0" applyFont="1" applyBorder="1" applyAlignment="1">
      <alignment horizontal="center" vertical="center"/>
    </xf>
    <xf numFmtId="0" fontId="2" fillId="0" borderId="76" xfId="0" applyFont="1" applyBorder="1" applyAlignment="1">
      <alignment horizontal="center" vertical="center"/>
    </xf>
    <xf numFmtId="0" fontId="2" fillId="0" borderId="81" xfId="0" applyFont="1" applyBorder="1" applyAlignment="1">
      <alignment horizontal="center" vertical="center"/>
    </xf>
    <xf numFmtId="0" fontId="2" fillId="0" borderId="143" xfId="0" applyFont="1" applyBorder="1" applyAlignment="1">
      <alignment horizontal="center" vertical="center"/>
    </xf>
    <xf numFmtId="0" fontId="2" fillId="0" borderId="73"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left" vertical="center"/>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0" fillId="0" borderId="49" xfId="0"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19" xfId="0" applyFont="1" applyBorder="1" applyAlignment="1">
      <alignment horizontal="center" vertical="center"/>
    </xf>
    <xf numFmtId="0" fontId="2" fillId="0" borderId="118" xfId="0" applyFont="1" applyBorder="1" applyAlignment="1">
      <alignment horizontal="center" vertical="center"/>
    </xf>
    <xf numFmtId="0" fontId="2" fillId="0" borderId="120" xfId="0" applyFont="1" applyBorder="1" applyAlignment="1">
      <alignment horizontal="center" vertical="center"/>
    </xf>
    <xf numFmtId="0" fontId="2" fillId="0" borderId="8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0" xfId="0" applyFont="1" applyBorder="1" applyAlignment="1">
      <alignment vertical="center"/>
    </xf>
    <xf numFmtId="0" fontId="0" fillId="0" borderId="15" xfId="0" applyBorder="1" applyAlignment="1">
      <alignment vertical="center"/>
    </xf>
    <xf numFmtId="0" fontId="2" fillId="0" borderId="15" xfId="0" applyFont="1" applyBorder="1" applyAlignment="1">
      <alignment vertical="center"/>
    </xf>
    <xf numFmtId="0" fontId="0" fillId="0" borderId="18" xfId="0" applyBorder="1" applyAlignment="1">
      <alignment vertical="center"/>
    </xf>
    <xf numFmtId="0" fontId="2" fillId="0" borderId="35"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1" xfId="0" applyFont="1" applyBorder="1" applyAlignment="1">
      <alignment horizontal="left" vertical="center" wrapText="1"/>
    </xf>
    <xf numFmtId="0" fontId="2" fillId="0" borderId="44" xfId="0" applyFont="1" applyBorder="1" applyAlignment="1">
      <alignment horizontal="left" vertical="center" wrapText="1"/>
    </xf>
    <xf numFmtId="0" fontId="2" fillId="0" borderId="109"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34" xfId="0" applyFont="1" applyBorder="1" applyAlignment="1">
      <alignment horizontal="center" vertical="center" textRotation="255"/>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2" xfId="0" applyFont="1" applyBorder="1" applyAlignment="1">
      <alignment horizontal="center" vertical="center" wrapText="1"/>
    </xf>
    <xf numFmtId="0" fontId="0" fillId="0" borderId="27" xfId="0"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lignment horizontal="center" vertical="center" wrapText="1"/>
    </xf>
    <xf numFmtId="0" fontId="0" fillId="0" borderId="7" xfId="0" applyBorder="1" applyAlignment="1">
      <alignment horizontal="center" vertical="center" wrapText="1"/>
    </xf>
    <xf numFmtId="0" fontId="2" fillId="0" borderId="52" xfId="0" applyFont="1" applyBorder="1" applyAlignment="1">
      <alignment vertical="center" wrapText="1"/>
    </xf>
    <xf numFmtId="0" fontId="0" fillId="0" borderId="27" xfId="0" applyBorder="1" applyAlignment="1">
      <alignment vertical="center" wrapText="1"/>
    </xf>
    <xf numFmtId="0" fontId="2" fillId="0" borderId="14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28" xfId="0" applyBorder="1" applyAlignment="1">
      <alignment vertical="center"/>
    </xf>
    <xf numFmtId="0" fontId="2" fillId="0" borderId="79"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24"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6" xfId="0" applyFont="1" applyBorder="1" applyAlignment="1">
      <alignment horizontal="center" vertical="center" wrapText="1"/>
    </xf>
    <xf numFmtId="0" fontId="2" fillId="0" borderId="83" xfId="0" applyFont="1" applyBorder="1" applyAlignment="1">
      <alignment horizontal="center" vertical="center" wrapText="1"/>
    </xf>
  </cellXfs>
  <cellStyles count="3">
    <cellStyle name="パーセント" xfId="1" builtinId="5"/>
    <cellStyle name="桁区切り" xfId="2" builtinId="6"/>
    <cellStyle name="標準" xfId="0" builtinId="0"/>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F42"/>
  <sheetViews>
    <sheetView topLeftCell="A22" zoomScale="85" zoomScaleNormal="85" workbookViewId="0">
      <selection activeCell="E41" sqref="E41"/>
    </sheetView>
  </sheetViews>
  <sheetFormatPr defaultRowHeight="13.5" x14ac:dyDescent="0.15"/>
  <cols>
    <col min="1" max="3" width="2.625" style="1" customWidth="1"/>
    <col min="4" max="4" width="70.625" style="1" customWidth="1"/>
    <col min="5" max="5" width="20.625" style="1" customWidth="1"/>
    <col min="6" max="6" width="51.625" style="1" bestFit="1" customWidth="1"/>
    <col min="7" max="16384" width="9" style="1"/>
  </cols>
  <sheetData>
    <row r="1" spans="1:6" ht="20.100000000000001" customHeight="1" x14ac:dyDescent="0.15">
      <c r="A1" s="250" t="s">
        <v>739</v>
      </c>
      <c r="B1" s="250"/>
    </row>
    <row r="2" spans="1:6" ht="20.100000000000001" customHeight="1" x14ac:dyDescent="0.15">
      <c r="A2" s="250"/>
      <c r="B2" s="250" t="s">
        <v>716</v>
      </c>
    </row>
    <row r="3" spans="1:6" ht="20.100000000000001" customHeight="1" x14ac:dyDescent="0.15"/>
    <row r="4" spans="1:6" ht="20.100000000000001" customHeight="1" x14ac:dyDescent="0.15">
      <c r="B4" s="88" t="str">
        <f>"組合名：　　　　　"&amp;共済事業概要!D7</f>
        <v>組合名：　　　　　</v>
      </c>
      <c r="C4" s="88"/>
      <c r="D4" s="267"/>
    </row>
    <row r="5" spans="1:6" ht="20.100000000000001" customHeight="1" x14ac:dyDescent="0.15"/>
    <row r="6" spans="1:6" ht="20.100000000000001" customHeight="1" x14ac:dyDescent="0.15">
      <c r="B6" s="88" t="str">
        <f>"事業年度：　　　　　"&amp; 共済事業概要!D3&amp;"/"&amp;共済事業概要!F3&amp;"/"&amp;共済事業概要!H3&amp;" ～ "&amp; 共済事業概要!D5&amp;"/"&amp;共済事業概要!F5&amp;"/"&amp;共済事業概要!H5</f>
        <v>事業年度：　　　　　// ～ //</v>
      </c>
      <c r="C6" s="88"/>
      <c r="D6" s="88"/>
    </row>
    <row r="7" spans="1:6" ht="20.100000000000001" customHeight="1" x14ac:dyDescent="0.15">
      <c r="B7" s="5"/>
      <c r="C7" s="5"/>
      <c r="D7" s="5"/>
    </row>
    <row r="8" spans="1:6" ht="20.100000000000001" customHeight="1" thickBot="1" x14ac:dyDescent="0.2">
      <c r="E8" s="15" t="s">
        <v>454</v>
      </c>
      <c r="F8" s="15"/>
    </row>
    <row r="9" spans="1:6" ht="20.100000000000001" customHeight="1" thickBot="1" x14ac:dyDescent="0.2">
      <c r="B9" s="264"/>
      <c r="C9" s="265"/>
      <c r="D9" s="265"/>
      <c r="E9" s="266" t="s">
        <v>498</v>
      </c>
      <c r="F9" s="266" t="s">
        <v>160</v>
      </c>
    </row>
    <row r="10" spans="1:6" ht="20.100000000000001" customHeight="1" thickTop="1" x14ac:dyDescent="0.15">
      <c r="B10" s="4" t="s">
        <v>420</v>
      </c>
      <c r="C10" s="5"/>
      <c r="D10" s="5"/>
      <c r="E10" s="364">
        <f>SUM(E11:E17,E19,E22)-E18</f>
        <v>0</v>
      </c>
      <c r="F10" s="263" t="s">
        <v>425</v>
      </c>
    </row>
    <row r="11" spans="1:6" ht="20.100000000000001" customHeight="1" x14ac:dyDescent="0.15">
      <c r="B11" s="4"/>
      <c r="C11" s="18" t="s">
        <v>406</v>
      </c>
      <c r="D11" s="19"/>
      <c r="E11" s="187">
        <f>'支払余力算定（その１）'!J6/10^6</f>
        <v>0</v>
      </c>
      <c r="F11" s="20" t="s">
        <v>655</v>
      </c>
    </row>
    <row r="12" spans="1:6" ht="20.100000000000001" customHeight="1" x14ac:dyDescent="0.15">
      <c r="B12" s="4"/>
      <c r="C12" s="18" t="s">
        <v>407</v>
      </c>
      <c r="D12" s="19"/>
      <c r="E12" s="187">
        <f>'支払余力算定（その１）'!J19/10^6</f>
        <v>0</v>
      </c>
      <c r="F12" s="20" t="s">
        <v>426</v>
      </c>
    </row>
    <row r="13" spans="1:6" ht="20.100000000000001" customHeight="1" x14ac:dyDescent="0.15">
      <c r="B13" s="4"/>
      <c r="C13" s="18" t="s">
        <v>408</v>
      </c>
      <c r="D13" s="19"/>
      <c r="E13" s="187">
        <f>'支払余力算定（その１）'!J20/10^6</f>
        <v>0</v>
      </c>
      <c r="F13" s="20" t="s">
        <v>427</v>
      </c>
    </row>
    <row r="14" spans="1:6" ht="20.100000000000001" customHeight="1" x14ac:dyDescent="0.15">
      <c r="B14" s="4"/>
      <c r="C14" s="18" t="s">
        <v>409</v>
      </c>
      <c r="D14" s="19"/>
      <c r="E14" s="187">
        <f>'支払余力算定（その１）'!J21/10^6</f>
        <v>0</v>
      </c>
      <c r="F14" s="20" t="s">
        <v>428</v>
      </c>
    </row>
    <row r="15" spans="1:6" ht="20.100000000000001" customHeight="1" x14ac:dyDescent="0.15">
      <c r="B15" s="4"/>
      <c r="C15" s="18" t="s">
        <v>410</v>
      </c>
      <c r="D15" s="19"/>
      <c r="E15" s="187">
        <f>'支払余力算定（その１）'!J22/10^6</f>
        <v>0</v>
      </c>
      <c r="F15" s="20" t="s">
        <v>429</v>
      </c>
    </row>
    <row r="16" spans="1:6" ht="20.100000000000001" customHeight="1" x14ac:dyDescent="0.15">
      <c r="B16" s="4"/>
      <c r="C16" s="18" t="s">
        <v>411</v>
      </c>
      <c r="D16" s="19"/>
      <c r="E16" s="187">
        <f>'支払余力算定（その１）'!J27/10^6</f>
        <v>0</v>
      </c>
      <c r="F16" s="20" t="s">
        <v>430</v>
      </c>
    </row>
    <row r="17" spans="2:6" ht="20.100000000000001" customHeight="1" x14ac:dyDescent="0.15">
      <c r="B17" s="4"/>
      <c r="C17" s="18" t="s">
        <v>412</v>
      </c>
      <c r="D17" s="19"/>
      <c r="E17" s="187">
        <f>'支払余力算定（その１）'!J40/10^6</f>
        <v>0</v>
      </c>
      <c r="F17" s="20" t="s">
        <v>431</v>
      </c>
    </row>
    <row r="18" spans="2:6" ht="20.100000000000001" customHeight="1" x14ac:dyDescent="0.15">
      <c r="B18" s="4"/>
      <c r="C18" s="18" t="s">
        <v>413</v>
      </c>
      <c r="D18" s="19"/>
      <c r="E18" s="187">
        <f>'支払余力算定（その２）'!I6/10^6</f>
        <v>0</v>
      </c>
      <c r="F18" s="20" t="s">
        <v>432</v>
      </c>
    </row>
    <row r="19" spans="2:6" ht="20.100000000000001" customHeight="1" x14ac:dyDescent="0.15">
      <c r="B19" s="4"/>
      <c r="C19" s="35" t="s">
        <v>414</v>
      </c>
      <c r="D19" s="19"/>
      <c r="E19" s="187">
        <f>E20-E21</f>
        <v>0</v>
      </c>
      <c r="F19" s="20" t="s">
        <v>433</v>
      </c>
    </row>
    <row r="20" spans="2:6" ht="20.100000000000001" customHeight="1" x14ac:dyDescent="0.15">
      <c r="B20" s="4"/>
      <c r="C20" s="118"/>
      <c r="D20" s="18" t="s">
        <v>417</v>
      </c>
      <c r="E20" s="187">
        <f>'支払余力算定（その１）'!J43/10^6</f>
        <v>0</v>
      </c>
      <c r="F20" s="20" t="s">
        <v>434</v>
      </c>
    </row>
    <row r="21" spans="2:6" ht="20.100000000000001" customHeight="1" x14ac:dyDescent="0.15">
      <c r="B21" s="4"/>
      <c r="C21" s="23"/>
      <c r="D21" s="18" t="s">
        <v>418</v>
      </c>
      <c r="E21" s="187">
        <f>'支払余力算定（その２）'!I21/10^6</f>
        <v>0</v>
      </c>
      <c r="F21" s="20" t="s">
        <v>435</v>
      </c>
    </row>
    <row r="22" spans="2:6" ht="20.100000000000001" customHeight="1" x14ac:dyDescent="0.15">
      <c r="B22" s="4"/>
      <c r="C22" s="16" t="s">
        <v>415</v>
      </c>
      <c r="D22" s="5"/>
      <c r="E22" s="364">
        <f>E23+E24-E25-E26</f>
        <v>0</v>
      </c>
      <c r="F22" s="20" t="s">
        <v>436</v>
      </c>
    </row>
    <row r="23" spans="2:6" ht="20.100000000000001" customHeight="1" x14ac:dyDescent="0.15">
      <c r="B23" s="4"/>
      <c r="C23" s="16"/>
      <c r="D23" s="18" t="s">
        <v>530</v>
      </c>
      <c r="E23" s="187">
        <f>'支払余力算定（その１）'!J33/10^6</f>
        <v>0</v>
      </c>
      <c r="F23" s="20" t="s">
        <v>437</v>
      </c>
    </row>
    <row r="24" spans="2:6" ht="20.100000000000001" customHeight="1" x14ac:dyDescent="0.15">
      <c r="B24" s="4"/>
      <c r="C24" s="16"/>
      <c r="D24" s="18" t="s">
        <v>421</v>
      </c>
      <c r="E24" s="187">
        <f>'支払余力算定（その１）'!J50/10^6</f>
        <v>0</v>
      </c>
      <c r="F24" s="20" t="s">
        <v>438</v>
      </c>
    </row>
    <row r="25" spans="2:6" ht="20.100000000000001" customHeight="1" x14ac:dyDescent="0.15">
      <c r="B25" s="4"/>
      <c r="C25" s="16"/>
      <c r="D25" s="35" t="s">
        <v>422</v>
      </c>
      <c r="E25" s="365">
        <f>'支払余力算定（その２）'!I34/10^6</f>
        <v>0</v>
      </c>
      <c r="F25" s="20" t="s">
        <v>439</v>
      </c>
    </row>
    <row r="26" spans="2:6" ht="20.100000000000001" customHeight="1" thickBot="1" x14ac:dyDescent="0.2">
      <c r="B26" s="7"/>
      <c r="C26" s="17"/>
      <c r="D26" s="21" t="s">
        <v>423</v>
      </c>
      <c r="E26" s="188">
        <f>'支払余力算定（その２）'!I26/10^6</f>
        <v>0</v>
      </c>
      <c r="F26" s="22" t="s">
        <v>440</v>
      </c>
    </row>
    <row r="27" spans="2:6" ht="20.100000000000001" customHeight="1" x14ac:dyDescent="0.15">
      <c r="B27" s="2" t="s">
        <v>442</v>
      </c>
      <c r="C27" s="3"/>
      <c r="D27" s="3"/>
      <c r="E27" s="215">
        <f>((E28+E40)^2+(E30+E31)^2)^0.5+E29+E39</f>
        <v>0</v>
      </c>
      <c r="F27" s="13" t="s">
        <v>914</v>
      </c>
    </row>
    <row r="28" spans="2:6" ht="20.100000000000001" customHeight="1" x14ac:dyDescent="0.15">
      <c r="B28" s="4"/>
      <c r="C28" s="18" t="s">
        <v>0</v>
      </c>
      <c r="D28" s="19"/>
      <c r="E28" s="187">
        <f>'リスク算定（その１）'!I7/10^6</f>
        <v>0</v>
      </c>
      <c r="F28" s="20"/>
    </row>
    <row r="29" spans="2:6" ht="20.100000000000001" customHeight="1" x14ac:dyDescent="0.15">
      <c r="B29" s="4"/>
      <c r="C29" s="18" t="s">
        <v>1</v>
      </c>
      <c r="D29" s="19"/>
      <c r="E29" s="187">
        <f>'リスク算定（その１）'!I21/10^6</f>
        <v>0</v>
      </c>
      <c r="F29" s="20"/>
    </row>
    <row r="30" spans="2:6" ht="20.100000000000001" customHeight="1" x14ac:dyDescent="0.15">
      <c r="B30" s="4"/>
      <c r="C30" s="18" t="s">
        <v>2</v>
      </c>
      <c r="D30" s="19"/>
      <c r="E30" s="187">
        <f>'リスク算定（その２）'!F7/10^6</f>
        <v>0</v>
      </c>
      <c r="F30" s="20"/>
    </row>
    <row r="31" spans="2:6" ht="20.100000000000001" customHeight="1" x14ac:dyDescent="0.15">
      <c r="B31" s="4"/>
      <c r="C31" s="16" t="s">
        <v>3</v>
      </c>
      <c r="D31" s="5"/>
      <c r="E31" s="364">
        <f>'リスク算定（その３）'!J6/10^6</f>
        <v>0</v>
      </c>
      <c r="F31" s="20"/>
    </row>
    <row r="32" spans="2:6" ht="20.100000000000001" customHeight="1" x14ac:dyDescent="0.15">
      <c r="B32" s="4"/>
      <c r="C32" s="16"/>
      <c r="D32" s="18" t="s">
        <v>80</v>
      </c>
      <c r="E32" s="187">
        <f>'リスク算定（その３）'!I10/10^6</f>
        <v>0</v>
      </c>
      <c r="F32" s="20"/>
    </row>
    <row r="33" spans="2:6" ht="20.100000000000001" customHeight="1" x14ac:dyDescent="0.15">
      <c r="B33" s="4"/>
      <c r="C33" s="16"/>
      <c r="D33" s="18" t="s">
        <v>81</v>
      </c>
      <c r="E33" s="187">
        <f>'リスク算定（その３）'!I45/10^6</f>
        <v>0</v>
      </c>
      <c r="F33" s="20"/>
    </row>
    <row r="34" spans="2:6" ht="20.100000000000001" customHeight="1" x14ac:dyDescent="0.15">
      <c r="B34" s="4"/>
      <c r="C34" s="16"/>
      <c r="D34" s="18" t="s">
        <v>272</v>
      </c>
      <c r="E34" s="187">
        <f>'リスク算定（その３）'!J78/10^6</f>
        <v>0</v>
      </c>
      <c r="F34" s="20"/>
    </row>
    <row r="35" spans="2:6" ht="20.100000000000001" customHeight="1" x14ac:dyDescent="0.15">
      <c r="B35" s="4"/>
      <c r="C35" s="16"/>
      <c r="D35" s="18" t="s">
        <v>275</v>
      </c>
      <c r="E35" s="187">
        <f>'リスク算定（その３）'!J93/10^6</f>
        <v>0</v>
      </c>
      <c r="F35" s="20"/>
    </row>
    <row r="36" spans="2:6" ht="20.100000000000001" customHeight="1" x14ac:dyDescent="0.15">
      <c r="B36" s="4"/>
      <c r="C36" s="16"/>
      <c r="D36" s="18" t="s">
        <v>285</v>
      </c>
      <c r="E36" s="187">
        <f>'リスク算定（その３）'!I146/10^6</f>
        <v>0</v>
      </c>
      <c r="F36" s="20"/>
    </row>
    <row r="37" spans="2:6" ht="20.100000000000001" customHeight="1" x14ac:dyDescent="0.15">
      <c r="B37" s="4"/>
      <c r="C37" s="16"/>
      <c r="D37" s="18" t="s">
        <v>524</v>
      </c>
      <c r="E37" s="187">
        <f>'リスク算定（その３）'!I156/10^6</f>
        <v>0</v>
      </c>
      <c r="F37" s="20"/>
    </row>
    <row r="38" spans="2:6" ht="20.100000000000001" customHeight="1" x14ac:dyDescent="0.15">
      <c r="B38" s="4"/>
      <c r="C38" s="23"/>
      <c r="D38" s="18" t="s">
        <v>133</v>
      </c>
      <c r="E38" s="187">
        <f>'リスク算定（その３）'!I163/10^6</f>
        <v>0</v>
      </c>
      <c r="F38" s="20"/>
    </row>
    <row r="39" spans="2:6" ht="20.100000000000001" customHeight="1" thickBot="1" x14ac:dyDescent="0.2">
      <c r="B39" s="4"/>
      <c r="C39" s="18" t="s">
        <v>4</v>
      </c>
      <c r="D39" s="24"/>
      <c r="E39" s="404">
        <f>'リスク算定（その４）'!E8/10^6</f>
        <v>0</v>
      </c>
      <c r="F39" s="38"/>
    </row>
    <row r="40" spans="2:6" ht="20.100000000000001" customHeight="1" thickBot="1" x14ac:dyDescent="0.2">
      <c r="B40" s="4"/>
      <c r="C40" s="16" t="s">
        <v>913</v>
      </c>
      <c r="D40" s="5"/>
      <c r="E40" s="404">
        <f>'リスク算定（その１）'!I15/10^6</f>
        <v>0</v>
      </c>
      <c r="F40" s="808"/>
    </row>
    <row r="41" spans="2:6" ht="20.100000000000001" customHeight="1" thickBot="1" x14ac:dyDescent="0.2">
      <c r="B41" s="10" t="s">
        <v>441</v>
      </c>
      <c r="C41" s="11"/>
      <c r="D41" s="11"/>
      <c r="E41" s="735" t="e">
        <f>E10/(E27/2)*100</f>
        <v>#DIV/0!</v>
      </c>
      <c r="F41" s="14"/>
    </row>
    <row r="42" spans="2:6" ht="20.100000000000001" customHeight="1" x14ac:dyDescent="0.15"/>
  </sheetData>
  <phoneticPr fontId="3"/>
  <pageMargins left="0.59055118110236227" right="0.59055118110236227" top="0.39370078740157483" bottom="0.39370078740157483" header="0.31496062992125984" footer="0.31496062992125984"/>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79998168889431442"/>
  </sheetPr>
  <dimension ref="A1:L29"/>
  <sheetViews>
    <sheetView zoomScaleNormal="100" workbookViewId="0">
      <pane xSplit="7" ySplit="6" topLeftCell="H7" activePane="bottomRight" state="frozen"/>
      <selection activeCell="B3" sqref="B3"/>
      <selection pane="topRight" activeCell="B3" sqref="B3"/>
      <selection pane="bottomLeft" activeCell="B3" sqref="B3"/>
      <selection pane="bottomRight" activeCell="F9" sqref="F9"/>
    </sheetView>
  </sheetViews>
  <sheetFormatPr defaultRowHeight="13.5" x14ac:dyDescent="0.15"/>
  <cols>
    <col min="1" max="5" width="2.625" style="1" customWidth="1"/>
    <col min="6" max="6" width="30.625" style="1" customWidth="1"/>
    <col min="7" max="7" width="25.625" style="1" customWidth="1"/>
    <col min="8" max="8" width="4.5" style="1" customWidth="1"/>
    <col min="9" max="11" width="16.625" style="1" customWidth="1"/>
    <col min="12" max="12" width="47.375" style="1" bestFit="1" customWidth="1"/>
    <col min="13" max="16384" width="9" style="1"/>
  </cols>
  <sheetData>
    <row r="1" spans="1:12" ht="20.100000000000001" customHeight="1" x14ac:dyDescent="0.15">
      <c r="A1" s="250" t="s">
        <v>741</v>
      </c>
      <c r="B1" s="250"/>
    </row>
    <row r="2" spans="1:12" ht="20.100000000000001" customHeight="1" x14ac:dyDescent="0.15">
      <c r="A2" s="250"/>
      <c r="B2" s="250"/>
    </row>
    <row r="3" spans="1:12" ht="20.100000000000001" customHeight="1" x14ac:dyDescent="0.15">
      <c r="A3" s="250"/>
      <c r="B3" s="250" t="s">
        <v>212</v>
      </c>
    </row>
    <row r="4" spans="1:12" ht="20.100000000000001" customHeight="1" x14ac:dyDescent="0.15">
      <c r="A4" s="250"/>
      <c r="B4" s="250" t="s">
        <v>891</v>
      </c>
      <c r="I4" s="15"/>
      <c r="J4" s="15"/>
      <c r="K4" s="15"/>
    </row>
    <row r="5" spans="1:12" ht="20.100000000000001" customHeight="1" thickBot="1" x14ac:dyDescent="0.2">
      <c r="A5" s="250"/>
      <c r="B5" s="250"/>
      <c r="I5" s="15"/>
      <c r="J5" s="15"/>
      <c r="K5" s="15"/>
    </row>
    <row r="6" spans="1:12" ht="30" customHeight="1" thickBot="1" x14ac:dyDescent="0.2">
      <c r="B6" s="10"/>
      <c r="C6" s="11"/>
      <c r="D6" s="11"/>
      <c r="E6" s="11"/>
      <c r="F6" s="11"/>
      <c r="G6" s="12"/>
      <c r="H6" s="936" t="s">
        <v>466</v>
      </c>
      <c r="I6" s="937"/>
      <c r="J6" s="252" t="s">
        <v>448</v>
      </c>
      <c r="K6" s="253" t="s">
        <v>40</v>
      </c>
      <c r="L6" s="28" t="s">
        <v>416</v>
      </c>
    </row>
    <row r="7" spans="1:12" ht="20.100000000000001" customHeight="1" x14ac:dyDescent="0.15">
      <c r="B7" s="2" t="s">
        <v>213</v>
      </c>
      <c r="C7" s="3"/>
      <c r="D7" s="3"/>
      <c r="E7" s="3"/>
      <c r="F7" s="3"/>
      <c r="G7" s="29"/>
      <c r="H7" s="151" t="s">
        <v>531</v>
      </c>
      <c r="I7" s="375">
        <f>(((I8^2+I9^2)^0.5+I12+I13)^2+I10^2+I11^2+I14^2)^0.5</f>
        <v>0</v>
      </c>
      <c r="J7" s="426"/>
      <c r="K7" s="427"/>
      <c r="L7" s="31" t="s">
        <v>910</v>
      </c>
    </row>
    <row r="8" spans="1:12" ht="20.100000000000001" customHeight="1" x14ac:dyDescent="0.15">
      <c r="B8" s="4"/>
      <c r="C8" s="35" t="s">
        <v>207</v>
      </c>
      <c r="D8" s="19"/>
      <c r="E8" s="19"/>
      <c r="F8" s="19"/>
      <c r="G8" s="119"/>
      <c r="H8" s="152" t="s">
        <v>35</v>
      </c>
      <c r="I8" s="367">
        <f>J8*K8</f>
        <v>0</v>
      </c>
      <c r="J8" s="372">
        <f>'入力表（その２）'!I21</f>
        <v>0</v>
      </c>
      <c r="K8" s="268">
        <v>5.9999999999999995E-4</v>
      </c>
      <c r="L8" s="20"/>
    </row>
    <row r="9" spans="1:12" ht="20.100000000000001" customHeight="1" x14ac:dyDescent="0.15">
      <c r="B9" s="4"/>
      <c r="C9" s="35" t="s">
        <v>215</v>
      </c>
      <c r="D9" s="19"/>
      <c r="E9" s="19"/>
      <c r="F9" s="19"/>
      <c r="G9" s="119"/>
      <c r="H9" s="152" t="s">
        <v>214</v>
      </c>
      <c r="I9" s="367">
        <f t="shared" ref="I9:I12" si="0">J9*K9</f>
        <v>0</v>
      </c>
      <c r="J9" s="372">
        <f>'入力表（その２）'!I22</f>
        <v>0</v>
      </c>
      <c r="K9" s="270">
        <v>0.01</v>
      </c>
      <c r="L9" s="20"/>
    </row>
    <row r="10" spans="1:12" ht="20.100000000000001" customHeight="1" x14ac:dyDescent="0.15">
      <c r="B10" s="4"/>
      <c r="C10" s="254" t="s">
        <v>43</v>
      </c>
      <c r="D10" s="23"/>
      <c r="E10" s="88"/>
      <c r="F10" s="88"/>
      <c r="G10" s="91"/>
      <c r="H10" s="153" t="s">
        <v>895</v>
      </c>
      <c r="I10" s="367">
        <f t="shared" si="0"/>
        <v>0</v>
      </c>
      <c r="J10" s="372">
        <f>MAX('入力表（その２）'!I23,'入力表（その２）'!I28)</f>
        <v>0</v>
      </c>
      <c r="K10" s="270">
        <v>0.33</v>
      </c>
      <c r="L10" s="20"/>
    </row>
    <row r="11" spans="1:12" ht="20.100000000000001" customHeight="1" x14ac:dyDescent="0.15">
      <c r="B11" s="4"/>
      <c r="C11" s="254" t="s">
        <v>44</v>
      </c>
      <c r="D11" s="23"/>
      <c r="E11" s="88"/>
      <c r="F11" s="88"/>
      <c r="G11" s="91"/>
      <c r="H11" s="153" t="s">
        <v>896</v>
      </c>
      <c r="I11" s="367">
        <f t="shared" si="0"/>
        <v>0</v>
      </c>
      <c r="J11" s="372">
        <f>MAX('入力表（その２）'!I39,'入力表（その２）'!I44)</f>
        <v>0</v>
      </c>
      <c r="K11" s="270">
        <v>0.22</v>
      </c>
      <c r="L11" s="20"/>
    </row>
    <row r="12" spans="1:12" ht="20.100000000000001" customHeight="1" x14ac:dyDescent="0.15">
      <c r="B12" s="4"/>
      <c r="C12" s="254" t="s">
        <v>45</v>
      </c>
      <c r="D12" s="23"/>
      <c r="E12" s="88"/>
      <c r="F12" s="88"/>
      <c r="G12" s="91"/>
      <c r="H12" s="153" t="s">
        <v>48</v>
      </c>
      <c r="I12" s="367">
        <f t="shared" si="0"/>
        <v>0</v>
      </c>
      <c r="J12" s="372">
        <f>MAX('入力表（その２）'!I55,'入力表（その２）'!I60)</f>
        <v>0</v>
      </c>
      <c r="K12" s="270">
        <v>0.33</v>
      </c>
      <c r="L12" s="20"/>
    </row>
    <row r="13" spans="1:12" ht="20.100000000000001" customHeight="1" x14ac:dyDescent="0.15">
      <c r="B13" s="4"/>
      <c r="C13" s="254" t="s">
        <v>46</v>
      </c>
      <c r="D13" s="23"/>
      <c r="E13" s="88"/>
      <c r="F13" s="88"/>
      <c r="G13" s="91"/>
      <c r="H13" s="153" t="s">
        <v>897</v>
      </c>
      <c r="I13" s="367">
        <f>IF('入力表（その２）'!I87&gt;0,'入力表（その２）'!I87,J13*K13)</f>
        <v>0</v>
      </c>
      <c r="J13" s="372">
        <f>MAX('入力表（その２）'!I71,'入力表（その２）'!I76)</f>
        <v>0</v>
      </c>
      <c r="K13" s="270">
        <v>0.34</v>
      </c>
      <c r="L13" s="20" t="s">
        <v>682</v>
      </c>
    </row>
    <row r="14" spans="1:12" ht="20.100000000000001" customHeight="1" thickBot="1" x14ac:dyDescent="0.2">
      <c r="B14" s="7"/>
      <c r="C14" s="17" t="s">
        <v>47</v>
      </c>
      <c r="D14" s="17"/>
      <c r="E14" s="8"/>
      <c r="F14" s="8"/>
      <c r="G14" s="9"/>
      <c r="H14" s="428" t="s">
        <v>898</v>
      </c>
      <c r="I14" s="373">
        <f>IF('入力表（その２）'!I104&gt;0,'入力表（その２）'!I104,J14*K14)</f>
        <v>0</v>
      </c>
      <c r="J14" s="373">
        <f>MAX('入力表（その２）'!I88,'入力表（その２）'!I93)</f>
        <v>0</v>
      </c>
      <c r="K14" s="429">
        <v>0.41</v>
      </c>
      <c r="L14" s="22" t="s">
        <v>682</v>
      </c>
    </row>
    <row r="15" spans="1:12" ht="20.100000000000001" customHeight="1" x14ac:dyDescent="0.15">
      <c r="B15" s="2" t="s">
        <v>893</v>
      </c>
      <c r="C15" s="3"/>
      <c r="D15" s="3"/>
      <c r="E15" s="3"/>
      <c r="F15" s="3"/>
      <c r="G15" s="29"/>
      <c r="H15" s="151" t="s">
        <v>904</v>
      </c>
      <c r="I15" s="375">
        <f>I16+I17+I18+I19+I20</f>
        <v>0</v>
      </c>
      <c r="J15" s="426"/>
      <c r="K15" s="427"/>
      <c r="L15" s="31" t="s">
        <v>911</v>
      </c>
    </row>
    <row r="16" spans="1:12" ht="20.100000000000001" customHeight="1" x14ac:dyDescent="0.15">
      <c r="B16" s="4"/>
      <c r="C16" s="35" t="s">
        <v>892</v>
      </c>
      <c r="D16" s="19"/>
      <c r="E16" s="19"/>
      <c r="F16" s="19"/>
      <c r="G16" s="119"/>
      <c r="H16" s="152" t="s">
        <v>899</v>
      </c>
      <c r="I16" s="367">
        <f>J16*K16</f>
        <v>0</v>
      </c>
      <c r="J16" s="372">
        <f>'入力表（その２）'!I106</f>
        <v>0</v>
      </c>
      <c r="K16" s="270">
        <v>0.1</v>
      </c>
      <c r="L16" s="20"/>
    </row>
    <row r="17" spans="2:12" ht="20.100000000000001" customHeight="1" x14ac:dyDescent="0.15">
      <c r="B17" s="4"/>
      <c r="C17" s="35" t="s">
        <v>208</v>
      </c>
      <c r="D17" s="19"/>
      <c r="E17" s="19"/>
      <c r="F17" s="19"/>
      <c r="G17" s="119"/>
      <c r="H17" s="152" t="s">
        <v>900</v>
      </c>
      <c r="I17" s="367">
        <f>J17*K17</f>
        <v>0</v>
      </c>
      <c r="J17" s="372">
        <f>'入力表（その２）'!I107</f>
        <v>0</v>
      </c>
      <c r="K17" s="269">
        <v>6.0000000000000002E-5</v>
      </c>
      <c r="L17" s="20"/>
    </row>
    <row r="18" spans="2:12" ht="20.100000000000001" customHeight="1" x14ac:dyDescent="0.15">
      <c r="B18" s="41"/>
      <c r="C18" s="18" t="s">
        <v>209</v>
      </c>
      <c r="D18" s="19"/>
      <c r="E18" s="19"/>
      <c r="F18" s="19"/>
      <c r="G18" s="24"/>
      <c r="H18" s="152" t="s">
        <v>901</v>
      </c>
      <c r="I18" s="367">
        <f>J18*K18</f>
        <v>0</v>
      </c>
      <c r="J18" s="372">
        <f>'入力表（その２）'!I108</f>
        <v>0</v>
      </c>
      <c r="K18" s="271">
        <v>3.0000000000000001E-3</v>
      </c>
      <c r="L18" s="20"/>
    </row>
    <row r="19" spans="2:12" ht="20.100000000000001" customHeight="1" x14ac:dyDescent="0.15">
      <c r="B19" s="4"/>
      <c r="C19" s="254" t="s">
        <v>42</v>
      </c>
      <c r="D19" s="23"/>
      <c r="E19" s="88"/>
      <c r="F19" s="88"/>
      <c r="G19" s="91"/>
      <c r="H19" s="153" t="s">
        <v>455</v>
      </c>
      <c r="I19" s="367">
        <f>J19*K19</f>
        <v>0</v>
      </c>
      <c r="J19" s="372">
        <f>'入力表（その２）'!I111</f>
        <v>0</v>
      </c>
      <c r="K19" s="268">
        <v>7.4999999999999997E-3</v>
      </c>
      <c r="L19" s="20"/>
    </row>
    <row r="20" spans="2:12" ht="20.100000000000001" customHeight="1" thickBot="1" x14ac:dyDescent="0.2">
      <c r="B20" s="4"/>
      <c r="C20" s="254" t="s">
        <v>845</v>
      </c>
      <c r="D20" s="23"/>
      <c r="E20" s="88"/>
      <c r="F20" s="88"/>
      <c r="G20" s="91"/>
      <c r="H20" s="153" t="s">
        <v>456</v>
      </c>
      <c r="I20" s="367">
        <f>IF('入力表（その２）'!I130&gt;0,'入力表（その２）'!I130,J20*K20)</f>
        <v>0</v>
      </c>
      <c r="J20" s="372">
        <f>MAX('入力表（その２）'!I114,'入力表（その２）'!I119)</f>
        <v>0</v>
      </c>
      <c r="K20" s="270">
        <v>0.34</v>
      </c>
      <c r="L20" s="20" t="s">
        <v>682</v>
      </c>
    </row>
    <row r="21" spans="2:12" ht="19.5" customHeight="1" x14ac:dyDescent="0.15">
      <c r="B21" s="2" t="s">
        <v>236</v>
      </c>
      <c r="C21" s="3"/>
      <c r="D21" s="3"/>
      <c r="E21" s="3"/>
      <c r="F21" s="3"/>
      <c r="G21" s="29"/>
      <c r="H21" s="151" t="s">
        <v>894</v>
      </c>
      <c r="I21" s="375">
        <f>MAX(I22,I23)</f>
        <v>0</v>
      </c>
      <c r="J21" s="426"/>
      <c r="K21" s="427"/>
      <c r="L21" s="31" t="s">
        <v>918</v>
      </c>
    </row>
    <row r="22" spans="2:12" ht="19.5" customHeight="1" x14ac:dyDescent="0.15">
      <c r="B22" s="4"/>
      <c r="C22" s="154" t="s">
        <v>238</v>
      </c>
      <c r="D22" s="36"/>
      <c r="E22" s="36"/>
      <c r="F22" s="36"/>
      <c r="G22" s="36"/>
      <c r="H22" s="117" t="s">
        <v>902</v>
      </c>
      <c r="I22" s="372">
        <f>J22</f>
        <v>0</v>
      </c>
      <c r="J22" s="378">
        <f>'入力表（その２）'!I132-'入力表（その２）'!I133</f>
        <v>0</v>
      </c>
      <c r="K22" s="117" t="s">
        <v>449</v>
      </c>
      <c r="L22" s="20"/>
    </row>
    <row r="23" spans="2:12" ht="19.5" customHeight="1" thickBot="1" x14ac:dyDescent="0.2">
      <c r="B23" s="7"/>
      <c r="C23" s="155" t="s">
        <v>268</v>
      </c>
      <c r="D23" s="25"/>
      <c r="E23" s="25"/>
      <c r="F23" s="25"/>
      <c r="G23" s="25"/>
      <c r="H23" s="116" t="s">
        <v>903</v>
      </c>
      <c r="I23" s="373">
        <f>J23</f>
        <v>0</v>
      </c>
      <c r="J23" s="379">
        <f>'入力表（その２）'!I135-'入力表（その２）'!I136</f>
        <v>0</v>
      </c>
      <c r="K23" s="116" t="s">
        <v>449</v>
      </c>
      <c r="L23" s="22"/>
    </row>
    <row r="24" spans="2:12" ht="19.5" customHeight="1" x14ac:dyDescent="0.15"/>
    <row r="25" spans="2:12" ht="19.5" customHeight="1" x14ac:dyDescent="0.15"/>
    <row r="26" spans="2:12" ht="19.5" customHeight="1" x14ac:dyDescent="0.15"/>
    <row r="27" spans="2:12" ht="19.5" customHeight="1" x14ac:dyDescent="0.15"/>
    <row r="28" spans="2:12" ht="19.5" customHeight="1" x14ac:dyDescent="0.15"/>
    <row r="29" spans="2:12" ht="19.5" customHeight="1" x14ac:dyDescent="0.15"/>
  </sheetData>
  <mergeCells count="1">
    <mergeCell ref="H6:I6"/>
  </mergeCells>
  <phoneticPr fontId="3"/>
  <pageMargins left="0.7" right="0.7" top="0.75" bottom="0.75" header="0.3" footer="0.3"/>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79998168889431442"/>
  </sheetPr>
  <dimension ref="A1:T53"/>
  <sheetViews>
    <sheetView zoomScale="85" zoomScaleNormal="85" workbookViewId="0"/>
  </sheetViews>
  <sheetFormatPr defaultRowHeight="13.5" x14ac:dyDescent="0.15"/>
  <cols>
    <col min="1" max="1" width="2.625" style="1" customWidth="1"/>
    <col min="2" max="2" width="4.25" style="1" customWidth="1"/>
    <col min="3" max="3" width="16.5" style="1" customWidth="1"/>
    <col min="4" max="4" width="11.125" style="1" customWidth="1"/>
    <col min="5" max="5" width="16.625" style="1" customWidth="1"/>
    <col min="6" max="7" width="15.625" style="1" customWidth="1"/>
    <col min="8" max="9" width="9" style="1"/>
    <col min="10" max="10" width="3.5" style="1" bestFit="1" customWidth="1"/>
    <col min="11" max="12" width="15.625" style="1" customWidth="1"/>
    <col min="13" max="14" width="9" style="1"/>
    <col min="15" max="15" width="9" style="1" customWidth="1"/>
    <col min="16" max="16" width="3.5" style="1" bestFit="1" customWidth="1"/>
    <col min="17" max="17" width="9" style="1"/>
    <col min="18" max="18" width="5.5" style="1" bestFit="1" customWidth="1"/>
    <col min="19" max="20" width="12.625" style="1" customWidth="1"/>
    <col min="21" max="16384" width="9" style="1"/>
  </cols>
  <sheetData>
    <row r="1" spans="1:20" ht="20.100000000000001" customHeight="1" x14ac:dyDescent="0.15">
      <c r="A1" s="250" t="s">
        <v>741</v>
      </c>
      <c r="B1" s="250"/>
    </row>
    <row r="2" spans="1:20" ht="20.100000000000001" customHeight="1" x14ac:dyDescent="0.15">
      <c r="A2" s="250"/>
      <c r="B2" s="250"/>
    </row>
    <row r="3" spans="1:20" ht="20.100000000000001" customHeight="1" x14ac:dyDescent="0.15">
      <c r="A3" s="250"/>
      <c r="B3" s="250" t="s">
        <v>211</v>
      </c>
    </row>
    <row r="4" spans="1:20" ht="20.100000000000001" customHeight="1" x14ac:dyDescent="0.15">
      <c r="A4" s="250"/>
      <c r="B4" s="250" t="s">
        <v>239</v>
      </c>
    </row>
    <row r="5" spans="1:20" ht="20.100000000000001" customHeight="1" x14ac:dyDescent="0.15"/>
    <row r="6" spans="1:20" ht="20.100000000000001" customHeight="1" thickBot="1" x14ac:dyDescent="0.2">
      <c r="F6" s="15"/>
    </row>
    <row r="7" spans="1:20" ht="20.100000000000001" customHeight="1" thickBot="1" x14ac:dyDescent="0.2">
      <c r="B7" s="10" t="s">
        <v>522</v>
      </c>
      <c r="C7" s="11"/>
      <c r="D7" s="11"/>
      <c r="E7" s="12"/>
      <c r="F7" s="189">
        <f>SUM(G11:G50)</f>
        <v>0</v>
      </c>
    </row>
    <row r="8" spans="1:20" ht="20.100000000000001" customHeight="1" x14ac:dyDescent="0.15">
      <c r="C8" s="5"/>
      <c r="D8" s="5"/>
      <c r="E8" s="5"/>
      <c r="F8" s="5"/>
    </row>
    <row r="9" spans="1:20" ht="20.100000000000001" customHeight="1" thickBot="1" x14ac:dyDescent="0.2">
      <c r="F9" s="15"/>
    </row>
    <row r="10" spans="1:20" ht="27.75" thickBot="1" x14ac:dyDescent="0.2">
      <c r="B10" s="266" t="s">
        <v>503</v>
      </c>
      <c r="C10" s="180" t="s">
        <v>247</v>
      </c>
      <c r="D10" s="174" t="s">
        <v>51</v>
      </c>
      <c r="E10" s="197" t="s">
        <v>248</v>
      </c>
      <c r="F10" s="142" t="s">
        <v>40</v>
      </c>
      <c r="G10" s="272" t="s">
        <v>41</v>
      </c>
      <c r="H10" s="941" t="s">
        <v>243</v>
      </c>
      <c r="I10" s="942"/>
      <c r="J10" s="942"/>
      <c r="K10" s="178" t="s">
        <v>450</v>
      </c>
      <c r="L10" s="179" t="s">
        <v>451</v>
      </c>
      <c r="M10" s="90"/>
      <c r="O10" s="938" t="s">
        <v>51</v>
      </c>
      <c r="P10" s="939"/>
      <c r="Q10" s="939"/>
      <c r="R10" s="940"/>
      <c r="S10" s="180" t="s">
        <v>40</v>
      </c>
      <c r="T10" s="177" t="s">
        <v>242</v>
      </c>
    </row>
    <row r="11" spans="1:20" ht="20.100000000000001" customHeight="1" thickTop="1" x14ac:dyDescent="0.15">
      <c r="B11" s="283">
        <v>1</v>
      </c>
      <c r="C11" s="286">
        <f>'入力表（その３）'!C5</f>
        <v>0</v>
      </c>
      <c r="D11" s="307">
        <f>'入力表（その３）'!D5</f>
        <v>0</v>
      </c>
      <c r="E11" s="380">
        <f>'入力表（その３）'!E5</f>
        <v>0</v>
      </c>
      <c r="F11" s="198">
        <f t="shared" ref="F11:F50" si="0">K11+L11</f>
        <v>0</v>
      </c>
      <c r="G11" s="382">
        <f>E11*F11</f>
        <v>0</v>
      </c>
      <c r="H11" s="273">
        <f t="shared" ref="H11:H50" si="1">IF(D11&lt;=1.5%,1,IF(D11&lt;=2%,2,IF(D11&lt;=2.5%,3,4)))</f>
        <v>1</v>
      </c>
      <c r="I11" s="201">
        <f t="shared" ref="I11:I50" si="2">VLOOKUP(H11,$N$11:$O$14,2,FALSE)</f>
        <v>0</v>
      </c>
      <c r="J11" s="171" t="s">
        <v>244</v>
      </c>
      <c r="K11" s="172">
        <f t="shared" ref="K11:K50" si="3">VLOOKUP(H11,$N$11:$T$14,7,FALSE)</f>
        <v>0</v>
      </c>
      <c r="L11" s="173">
        <f>VLOOKUP(H11,$N$11:$S$14,6,FALSE)*(D11-I11)</f>
        <v>0</v>
      </c>
      <c r="N11" s="1">
        <v>1</v>
      </c>
      <c r="O11" s="157">
        <v>0</v>
      </c>
      <c r="P11" s="158" t="s">
        <v>240</v>
      </c>
      <c r="Q11" s="159">
        <v>1.4999999999999999E-2</v>
      </c>
      <c r="R11" s="160" t="s">
        <v>241</v>
      </c>
      <c r="S11" s="158">
        <v>0.01</v>
      </c>
      <c r="T11" s="77">
        <v>0</v>
      </c>
    </row>
    <row r="12" spans="1:20" ht="20.100000000000001" customHeight="1" x14ac:dyDescent="0.15">
      <c r="B12" s="284">
        <v>2</v>
      </c>
      <c r="C12" s="239">
        <f>'入力表（その３）'!C6</f>
        <v>0</v>
      </c>
      <c r="D12" s="308">
        <f>'入力表（その３）'!D6</f>
        <v>0</v>
      </c>
      <c r="E12" s="381">
        <f>'入力表（その３）'!E6</f>
        <v>0</v>
      </c>
      <c r="F12" s="199">
        <f t="shared" si="0"/>
        <v>0</v>
      </c>
      <c r="G12" s="383">
        <f>E12*F12</f>
        <v>0</v>
      </c>
      <c r="H12" s="274">
        <f t="shared" si="1"/>
        <v>1</v>
      </c>
      <c r="I12" s="202">
        <f t="shared" si="2"/>
        <v>0</v>
      </c>
      <c r="J12" s="169" t="s">
        <v>244</v>
      </c>
      <c r="K12" s="165">
        <f t="shared" si="3"/>
        <v>0</v>
      </c>
      <c r="L12" s="166">
        <f t="shared" ref="L12:L50" si="4">VLOOKUP(H12,$N$11:$S$14,6,FALSE)*(D12-I12)</f>
        <v>0</v>
      </c>
      <c r="N12" s="1">
        <v>2</v>
      </c>
      <c r="O12" s="161">
        <v>1.4999999999999999E-2</v>
      </c>
      <c r="P12" s="19" t="s">
        <v>240</v>
      </c>
      <c r="Q12" s="162">
        <v>0.02</v>
      </c>
      <c r="R12" s="24" t="s">
        <v>241</v>
      </c>
      <c r="S12" s="19">
        <v>0.2</v>
      </c>
      <c r="T12" s="175">
        <f>T11+(Q11-O11)*S11</f>
        <v>1.4999999999999999E-4</v>
      </c>
    </row>
    <row r="13" spans="1:20" ht="20.100000000000001" customHeight="1" x14ac:dyDescent="0.15">
      <c r="B13" s="284">
        <v>3</v>
      </c>
      <c r="C13" s="239">
        <f>'入力表（その３）'!C7</f>
        <v>0</v>
      </c>
      <c r="D13" s="308">
        <f>'入力表（その３）'!D7</f>
        <v>0</v>
      </c>
      <c r="E13" s="381">
        <f>'入力表（その３）'!E7</f>
        <v>0</v>
      </c>
      <c r="F13" s="199">
        <f t="shared" si="0"/>
        <v>0</v>
      </c>
      <c r="G13" s="383">
        <f>E13*F13</f>
        <v>0</v>
      </c>
      <c r="H13" s="274">
        <f t="shared" si="1"/>
        <v>1</v>
      </c>
      <c r="I13" s="202">
        <f t="shared" si="2"/>
        <v>0</v>
      </c>
      <c r="J13" s="169" t="s">
        <v>244</v>
      </c>
      <c r="K13" s="165">
        <f t="shared" si="3"/>
        <v>0</v>
      </c>
      <c r="L13" s="166">
        <f t="shared" si="4"/>
        <v>0</v>
      </c>
      <c r="N13" s="1">
        <v>3</v>
      </c>
      <c r="O13" s="163">
        <v>0.02</v>
      </c>
      <c r="P13" s="19" t="s">
        <v>240</v>
      </c>
      <c r="Q13" s="162">
        <v>2.5000000000000001E-2</v>
      </c>
      <c r="R13" s="24" t="s">
        <v>241</v>
      </c>
      <c r="S13" s="19">
        <v>0.8</v>
      </c>
      <c r="T13" s="175">
        <f>T12+(Q12-O12)*S12</f>
        <v>1.1500000000000002E-3</v>
      </c>
    </row>
    <row r="14" spans="1:20" ht="20.100000000000001" customHeight="1" thickBot="1" x14ac:dyDescent="0.2">
      <c r="B14" s="284">
        <v>4</v>
      </c>
      <c r="C14" s="239">
        <f>'入力表（その３）'!C8</f>
        <v>0</v>
      </c>
      <c r="D14" s="308">
        <f>'入力表（その３）'!D8</f>
        <v>0</v>
      </c>
      <c r="E14" s="381">
        <f>'入力表（その３）'!E8</f>
        <v>0</v>
      </c>
      <c r="F14" s="199">
        <f t="shared" si="0"/>
        <v>0</v>
      </c>
      <c r="G14" s="383">
        <f t="shared" ref="G14:G50" si="5">E14*F14</f>
        <v>0</v>
      </c>
      <c r="H14" s="274">
        <f t="shared" si="1"/>
        <v>1</v>
      </c>
      <c r="I14" s="202">
        <f t="shared" si="2"/>
        <v>0</v>
      </c>
      <c r="J14" s="169" t="s">
        <v>244</v>
      </c>
      <c r="K14" s="165">
        <f t="shared" si="3"/>
        <v>0</v>
      </c>
      <c r="L14" s="166">
        <f t="shared" si="4"/>
        <v>0</v>
      </c>
      <c r="N14" s="1">
        <v>4</v>
      </c>
      <c r="O14" s="164">
        <v>2.5000000000000001E-2</v>
      </c>
      <c r="P14" s="25" t="s">
        <v>240</v>
      </c>
      <c r="Q14" s="25"/>
      <c r="R14" s="26"/>
      <c r="S14" s="25">
        <v>1</v>
      </c>
      <c r="T14" s="176">
        <f>T13+(Q13-O13)*S13</f>
        <v>5.1500000000000009E-3</v>
      </c>
    </row>
    <row r="15" spans="1:20" ht="20.100000000000001" customHeight="1" x14ac:dyDescent="0.15">
      <c r="B15" s="284">
        <v>5</v>
      </c>
      <c r="C15" s="239">
        <f>'入力表（その３）'!C9</f>
        <v>0</v>
      </c>
      <c r="D15" s="308">
        <f>'入力表（その３）'!D9</f>
        <v>0</v>
      </c>
      <c r="E15" s="381">
        <f>'入力表（その３）'!E9</f>
        <v>0</v>
      </c>
      <c r="F15" s="199">
        <f t="shared" si="0"/>
        <v>0</v>
      </c>
      <c r="G15" s="383">
        <f t="shared" si="5"/>
        <v>0</v>
      </c>
      <c r="H15" s="274">
        <f t="shared" si="1"/>
        <v>1</v>
      </c>
      <c r="I15" s="202">
        <f t="shared" si="2"/>
        <v>0</v>
      </c>
      <c r="J15" s="169" t="s">
        <v>244</v>
      </c>
      <c r="K15" s="165">
        <f t="shared" si="3"/>
        <v>0</v>
      </c>
      <c r="L15" s="166">
        <f t="shared" si="4"/>
        <v>0</v>
      </c>
    </row>
    <row r="16" spans="1:20" ht="20.100000000000001" customHeight="1" x14ac:dyDescent="0.15">
      <c r="B16" s="284">
        <v>6</v>
      </c>
      <c r="C16" s="239">
        <f>'入力表（その３）'!C10</f>
        <v>0</v>
      </c>
      <c r="D16" s="308">
        <f>'入力表（その３）'!D10</f>
        <v>0</v>
      </c>
      <c r="E16" s="381">
        <f>'入力表（その３）'!E10</f>
        <v>0</v>
      </c>
      <c r="F16" s="199">
        <f>K16+L16</f>
        <v>0</v>
      </c>
      <c r="G16" s="383">
        <f t="shared" si="5"/>
        <v>0</v>
      </c>
      <c r="H16" s="274">
        <f t="shared" si="1"/>
        <v>1</v>
      </c>
      <c r="I16" s="202">
        <f t="shared" si="2"/>
        <v>0</v>
      </c>
      <c r="J16" s="169" t="s">
        <v>244</v>
      </c>
      <c r="K16" s="165">
        <f t="shared" si="3"/>
        <v>0</v>
      </c>
      <c r="L16" s="166">
        <f t="shared" si="4"/>
        <v>0</v>
      </c>
    </row>
    <row r="17" spans="2:12" ht="20.100000000000001" customHeight="1" x14ac:dyDescent="0.15">
      <c r="B17" s="284">
        <v>7</v>
      </c>
      <c r="C17" s="239">
        <f>'入力表（その３）'!C11</f>
        <v>0</v>
      </c>
      <c r="D17" s="308">
        <f>'入力表（その３）'!D11</f>
        <v>0</v>
      </c>
      <c r="E17" s="381">
        <f>'入力表（その３）'!E11</f>
        <v>0</v>
      </c>
      <c r="F17" s="199">
        <f t="shared" si="0"/>
        <v>0</v>
      </c>
      <c r="G17" s="383">
        <f t="shared" si="5"/>
        <v>0</v>
      </c>
      <c r="H17" s="274">
        <f t="shared" si="1"/>
        <v>1</v>
      </c>
      <c r="I17" s="202">
        <f t="shared" si="2"/>
        <v>0</v>
      </c>
      <c r="J17" s="169" t="s">
        <v>244</v>
      </c>
      <c r="K17" s="165">
        <f t="shared" si="3"/>
        <v>0</v>
      </c>
      <c r="L17" s="166">
        <f t="shared" si="4"/>
        <v>0</v>
      </c>
    </row>
    <row r="18" spans="2:12" ht="20.100000000000001" customHeight="1" x14ac:dyDescent="0.15">
      <c r="B18" s="284">
        <v>8</v>
      </c>
      <c r="C18" s="239">
        <f>'入力表（その３）'!C12</f>
        <v>0</v>
      </c>
      <c r="D18" s="308">
        <f>'入力表（その３）'!D12</f>
        <v>0</v>
      </c>
      <c r="E18" s="381">
        <f>'入力表（その３）'!E12</f>
        <v>0</v>
      </c>
      <c r="F18" s="199">
        <f t="shared" si="0"/>
        <v>0</v>
      </c>
      <c r="G18" s="383">
        <f t="shared" si="5"/>
        <v>0</v>
      </c>
      <c r="H18" s="274">
        <f t="shared" si="1"/>
        <v>1</v>
      </c>
      <c r="I18" s="202">
        <f t="shared" si="2"/>
        <v>0</v>
      </c>
      <c r="J18" s="169" t="s">
        <v>244</v>
      </c>
      <c r="K18" s="165">
        <f t="shared" si="3"/>
        <v>0</v>
      </c>
      <c r="L18" s="166">
        <f t="shared" si="4"/>
        <v>0</v>
      </c>
    </row>
    <row r="19" spans="2:12" ht="20.100000000000001" customHeight="1" x14ac:dyDescent="0.15">
      <c r="B19" s="284">
        <v>9</v>
      </c>
      <c r="C19" s="239">
        <f>'入力表（その３）'!C13</f>
        <v>0</v>
      </c>
      <c r="D19" s="308">
        <f>'入力表（その３）'!D13</f>
        <v>0</v>
      </c>
      <c r="E19" s="381">
        <f>'入力表（その３）'!E13</f>
        <v>0</v>
      </c>
      <c r="F19" s="199">
        <f t="shared" si="0"/>
        <v>0</v>
      </c>
      <c r="G19" s="383">
        <f>E19*F19</f>
        <v>0</v>
      </c>
      <c r="H19" s="274">
        <f t="shared" si="1"/>
        <v>1</v>
      </c>
      <c r="I19" s="202">
        <f t="shared" si="2"/>
        <v>0</v>
      </c>
      <c r="J19" s="169" t="s">
        <v>244</v>
      </c>
      <c r="K19" s="165">
        <f t="shared" si="3"/>
        <v>0</v>
      </c>
      <c r="L19" s="166">
        <f t="shared" si="4"/>
        <v>0</v>
      </c>
    </row>
    <row r="20" spans="2:12" ht="20.100000000000001" customHeight="1" x14ac:dyDescent="0.15">
      <c r="B20" s="284">
        <v>10</v>
      </c>
      <c r="C20" s="239">
        <f>'入力表（その３）'!C14</f>
        <v>0</v>
      </c>
      <c r="D20" s="308">
        <f>'入力表（その３）'!D14</f>
        <v>0</v>
      </c>
      <c r="E20" s="381">
        <f>'入力表（その３）'!E14</f>
        <v>0</v>
      </c>
      <c r="F20" s="199">
        <f t="shared" si="0"/>
        <v>0</v>
      </c>
      <c r="G20" s="383">
        <f t="shared" si="5"/>
        <v>0</v>
      </c>
      <c r="H20" s="274">
        <f t="shared" si="1"/>
        <v>1</v>
      </c>
      <c r="I20" s="202">
        <f t="shared" si="2"/>
        <v>0</v>
      </c>
      <c r="J20" s="169" t="s">
        <v>244</v>
      </c>
      <c r="K20" s="165">
        <f t="shared" si="3"/>
        <v>0</v>
      </c>
      <c r="L20" s="166">
        <f t="shared" si="4"/>
        <v>0</v>
      </c>
    </row>
    <row r="21" spans="2:12" ht="20.100000000000001" customHeight="1" x14ac:dyDescent="0.15">
      <c r="B21" s="284">
        <v>11</v>
      </c>
      <c r="C21" s="239">
        <f>'入力表（その３）'!C15</f>
        <v>0</v>
      </c>
      <c r="D21" s="308">
        <f>'入力表（その３）'!D15</f>
        <v>0</v>
      </c>
      <c r="E21" s="381">
        <f>'入力表（その３）'!E15</f>
        <v>0</v>
      </c>
      <c r="F21" s="199">
        <f t="shared" si="0"/>
        <v>0</v>
      </c>
      <c r="G21" s="383">
        <f t="shared" si="5"/>
        <v>0</v>
      </c>
      <c r="H21" s="274">
        <f t="shared" si="1"/>
        <v>1</v>
      </c>
      <c r="I21" s="202">
        <f t="shared" si="2"/>
        <v>0</v>
      </c>
      <c r="J21" s="169" t="s">
        <v>244</v>
      </c>
      <c r="K21" s="165">
        <f t="shared" si="3"/>
        <v>0</v>
      </c>
      <c r="L21" s="166">
        <f t="shared" si="4"/>
        <v>0</v>
      </c>
    </row>
    <row r="22" spans="2:12" ht="20.100000000000001" customHeight="1" x14ac:dyDescent="0.15">
      <c r="B22" s="284">
        <v>12</v>
      </c>
      <c r="C22" s="239">
        <f>'入力表（その３）'!C16</f>
        <v>0</v>
      </c>
      <c r="D22" s="308">
        <f>'入力表（その３）'!D16</f>
        <v>0</v>
      </c>
      <c r="E22" s="381">
        <f>'入力表（その３）'!E16</f>
        <v>0</v>
      </c>
      <c r="F22" s="199">
        <f t="shared" si="0"/>
        <v>0</v>
      </c>
      <c r="G22" s="383">
        <f t="shared" si="5"/>
        <v>0</v>
      </c>
      <c r="H22" s="274">
        <f t="shared" si="1"/>
        <v>1</v>
      </c>
      <c r="I22" s="202">
        <f t="shared" si="2"/>
        <v>0</v>
      </c>
      <c r="J22" s="169" t="s">
        <v>244</v>
      </c>
      <c r="K22" s="165">
        <f t="shared" si="3"/>
        <v>0</v>
      </c>
      <c r="L22" s="166">
        <f t="shared" si="4"/>
        <v>0</v>
      </c>
    </row>
    <row r="23" spans="2:12" ht="20.100000000000001" customHeight="1" x14ac:dyDescent="0.15">
      <c r="B23" s="284">
        <v>13</v>
      </c>
      <c r="C23" s="239">
        <f>'入力表（その３）'!C17</f>
        <v>0</v>
      </c>
      <c r="D23" s="308">
        <f>'入力表（その３）'!D17</f>
        <v>0</v>
      </c>
      <c r="E23" s="381">
        <f>'入力表（その３）'!E17</f>
        <v>0</v>
      </c>
      <c r="F23" s="199">
        <f t="shared" si="0"/>
        <v>0</v>
      </c>
      <c r="G23" s="383">
        <f t="shared" si="5"/>
        <v>0</v>
      </c>
      <c r="H23" s="274">
        <f t="shared" si="1"/>
        <v>1</v>
      </c>
      <c r="I23" s="202">
        <f t="shared" si="2"/>
        <v>0</v>
      </c>
      <c r="J23" s="169" t="s">
        <v>244</v>
      </c>
      <c r="K23" s="165">
        <f t="shared" si="3"/>
        <v>0</v>
      </c>
      <c r="L23" s="166">
        <f t="shared" si="4"/>
        <v>0</v>
      </c>
    </row>
    <row r="24" spans="2:12" ht="20.100000000000001" customHeight="1" x14ac:dyDescent="0.15">
      <c r="B24" s="284">
        <v>14</v>
      </c>
      <c r="C24" s="239">
        <f>'入力表（その３）'!C18</f>
        <v>0</v>
      </c>
      <c r="D24" s="308">
        <f>'入力表（その３）'!D18</f>
        <v>0</v>
      </c>
      <c r="E24" s="381">
        <f>'入力表（その３）'!E18</f>
        <v>0</v>
      </c>
      <c r="F24" s="199">
        <f t="shared" si="0"/>
        <v>0</v>
      </c>
      <c r="G24" s="383">
        <f t="shared" si="5"/>
        <v>0</v>
      </c>
      <c r="H24" s="274">
        <f t="shared" si="1"/>
        <v>1</v>
      </c>
      <c r="I24" s="202">
        <f t="shared" si="2"/>
        <v>0</v>
      </c>
      <c r="J24" s="169" t="s">
        <v>244</v>
      </c>
      <c r="K24" s="165">
        <f t="shared" si="3"/>
        <v>0</v>
      </c>
      <c r="L24" s="166">
        <f t="shared" si="4"/>
        <v>0</v>
      </c>
    </row>
    <row r="25" spans="2:12" ht="20.100000000000001" customHeight="1" x14ac:dyDescent="0.15">
      <c r="B25" s="284">
        <v>15</v>
      </c>
      <c r="C25" s="239">
        <f>'入力表（その３）'!C19</f>
        <v>0</v>
      </c>
      <c r="D25" s="308">
        <f>'入力表（その３）'!D19</f>
        <v>0</v>
      </c>
      <c r="E25" s="381">
        <f>'入力表（その３）'!E19</f>
        <v>0</v>
      </c>
      <c r="F25" s="199">
        <f t="shared" si="0"/>
        <v>0</v>
      </c>
      <c r="G25" s="383">
        <f t="shared" si="5"/>
        <v>0</v>
      </c>
      <c r="H25" s="274">
        <f t="shared" si="1"/>
        <v>1</v>
      </c>
      <c r="I25" s="202">
        <f t="shared" si="2"/>
        <v>0</v>
      </c>
      <c r="J25" s="169" t="s">
        <v>244</v>
      </c>
      <c r="K25" s="165">
        <f t="shared" si="3"/>
        <v>0</v>
      </c>
      <c r="L25" s="166">
        <f t="shared" si="4"/>
        <v>0</v>
      </c>
    </row>
    <row r="26" spans="2:12" ht="20.100000000000001" customHeight="1" x14ac:dyDescent="0.15">
      <c r="B26" s="284">
        <v>16</v>
      </c>
      <c r="C26" s="239">
        <f>'入力表（その３）'!C20</f>
        <v>0</v>
      </c>
      <c r="D26" s="308">
        <f>'入力表（その３）'!D20</f>
        <v>0</v>
      </c>
      <c r="E26" s="381">
        <f>'入力表（その３）'!E20</f>
        <v>0</v>
      </c>
      <c r="F26" s="199">
        <f t="shared" si="0"/>
        <v>0</v>
      </c>
      <c r="G26" s="383">
        <f t="shared" si="5"/>
        <v>0</v>
      </c>
      <c r="H26" s="274">
        <f t="shared" si="1"/>
        <v>1</v>
      </c>
      <c r="I26" s="202">
        <f t="shared" si="2"/>
        <v>0</v>
      </c>
      <c r="J26" s="169" t="s">
        <v>244</v>
      </c>
      <c r="K26" s="165">
        <f t="shared" si="3"/>
        <v>0</v>
      </c>
      <c r="L26" s="166">
        <f t="shared" si="4"/>
        <v>0</v>
      </c>
    </row>
    <row r="27" spans="2:12" ht="20.100000000000001" customHeight="1" x14ac:dyDescent="0.15">
      <c r="B27" s="284">
        <v>17</v>
      </c>
      <c r="C27" s="239">
        <f>'入力表（その３）'!C21</f>
        <v>0</v>
      </c>
      <c r="D27" s="308">
        <f>'入力表（その３）'!D21</f>
        <v>0</v>
      </c>
      <c r="E27" s="381">
        <f>'入力表（その３）'!E21</f>
        <v>0</v>
      </c>
      <c r="F27" s="199">
        <f t="shared" si="0"/>
        <v>0</v>
      </c>
      <c r="G27" s="383">
        <f t="shared" si="5"/>
        <v>0</v>
      </c>
      <c r="H27" s="274">
        <f t="shared" si="1"/>
        <v>1</v>
      </c>
      <c r="I27" s="202">
        <f t="shared" si="2"/>
        <v>0</v>
      </c>
      <c r="J27" s="169" t="s">
        <v>244</v>
      </c>
      <c r="K27" s="165">
        <f t="shared" si="3"/>
        <v>0</v>
      </c>
      <c r="L27" s="166">
        <f t="shared" si="4"/>
        <v>0</v>
      </c>
    </row>
    <row r="28" spans="2:12" ht="20.100000000000001" customHeight="1" x14ac:dyDescent="0.15">
      <c r="B28" s="284">
        <v>18</v>
      </c>
      <c r="C28" s="239">
        <f>'入力表（その３）'!C22</f>
        <v>0</v>
      </c>
      <c r="D28" s="308">
        <f>'入力表（その３）'!D22</f>
        <v>0</v>
      </c>
      <c r="E28" s="381">
        <f>'入力表（その３）'!E22</f>
        <v>0</v>
      </c>
      <c r="F28" s="199">
        <f t="shared" si="0"/>
        <v>0</v>
      </c>
      <c r="G28" s="383">
        <f t="shared" si="5"/>
        <v>0</v>
      </c>
      <c r="H28" s="274">
        <f t="shared" si="1"/>
        <v>1</v>
      </c>
      <c r="I28" s="202">
        <f t="shared" si="2"/>
        <v>0</v>
      </c>
      <c r="J28" s="169" t="s">
        <v>244</v>
      </c>
      <c r="K28" s="165">
        <f t="shared" si="3"/>
        <v>0</v>
      </c>
      <c r="L28" s="166">
        <f t="shared" si="4"/>
        <v>0</v>
      </c>
    </row>
    <row r="29" spans="2:12" ht="20.100000000000001" customHeight="1" x14ac:dyDescent="0.15">
      <c r="B29" s="284">
        <v>19</v>
      </c>
      <c r="C29" s="239">
        <f>'入力表（その３）'!C23</f>
        <v>0</v>
      </c>
      <c r="D29" s="308">
        <f>'入力表（その３）'!D23</f>
        <v>0</v>
      </c>
      <c r="E29" s="381">
        <f>'入力表（その３）'!E23</f>
        <v>0</v>
      </c>
      <c r="F29" s="199">
        <f t="shared" si="0"/>
        <v>0</v>
      </c>
      <c r="G29" s="383">
        <f t="shared" si="5"/>
        <v>0</v>
      </c>
      <c r="H29" s="274">
        <f t="shared" si="1"/>
        <v>1</v>
      </c>
      <c r="I29" s="202">
        <f t="shared" si="2"/>
        <v>0</v>
      </c>
      <c r="J29" s="169" t="s">
        <v>244</v>
      </c>
      <c r="K29" s="165">
        <f t="shared" si="3"/>
        <v>0</v>
      </c>
      <c r="L29" s="166">
        <f t="shared" si="4"/>
        <v>0</v>
      </c>
    </row>
    <row r="30" spans="2:12" ht="20.100000000000001" customHeight="1" x14ac:dyDescent="0.15">
      <c r="B30" s="284">
        <v>20</v>
      </c>
      <c r="C30" s="239">
        <f>'入力表（その３）'!C24</f>
        <v>0</v>
      </c>
      <c r="D30" s="308">
        <f>'入力表（その３）'!D24</f>
        <v>0</v>
      </c>
      <c r="E30" s="381">
        <f>'入力表（その３）'!E24</f>
        <v>0</v>
      </c>
      <c r="F30" s="199">
        <f t="shared" si="0"/>
        <v>0</v>
      </c>
      <c r="G30" s="383">
        <f t="shared" si="5"/>
        <v>0</v>
      </c>
      <c r="H30" s="274">
        <f t="shared" si="1"/>
        <v>1</v>
      </c>
      <c r="I30" s="202">
        <f t="shared" si="2"/>
        <v>0</v>
      </c>
      <c r="J30" s="169" t="s">
        <v>244</v>
      </c>
      <c r="K30" s="165">
        <f t="shared" si="3"/>
        <v>0</v>
      </c>
      <c r="L30" s="166">
        <f t="shared" si="4"/>
        <v>0</v>
      </c>
    </row>
    <row r="31" spans="2:12" ht="20.100000000000001" customHeight="1" x14ac:dyDescent="0.15">
      <c r="B31" s="284">
        <v>21</v>
      </c>
      <c r="C31" s="239">
        <f>'入力表（その３）'!C25</f>
        <v>0</v>
      </c>
      <c r="D31" s="308">
        <f>'入力表（その３）'!D25</f>
        <v>0</v>
      </c>
      <c r="E31" s="381">
        <f>'入力表（その３）'!E25</f>
        <v>0</v>
      </c>
      <c r="F31" s="199">
        <f t="shared" si="0"/>
        <v>0</v>
      </c>
      <c r="G31" s="383">
        <f t="shared" si="5"/>
        <v>0</v>
      </c>
      <c r="H31" s="274">
        <f t="shared" si="1"/>
        <v>1</v>
      </c>
      <c r="I31" s="202">
        <f t="shared" si="2"/>
        <v>0</v>
      </c>
      <c r="J31" s="169" t="s">
        <v>244</v>
      </c>
      <c r="K31" s="165">
        <f t="shared" si="3"/>
        <v>0</v>
      </c>
      <c r="L31" s="166">
        <f t="shared" si="4"/>
        <v>0</v>
      </c>
    </row>
    <row r="32" spans="2:12" ht="20.100000000000001" customHeight="1" x14ac:dyDescent="0.15">
      <c r="B32" s="284">
        <v>22</v>
      </c>
      <c r="C32" s="239">
        <f>'入力表（その３）'!C26</f>
        <v>0</v>
      </c>
      <c r="D32" s="308">
        <f>'入力表（その３）'!D26</f>
        <v>0</v>
      </c>
      <c r="E32" s="381">
        <f>'入力表（その３）'!E26</f>
        <v>0</v>
      </c>
      <c r="F32" s="199">
        <f t="shared" si="0"/>
        <v>0</v>
      </c>
      <c r="G32" s="383">
        <f t="shared" si="5"/>
        <v>0</v>
      </c>
      <c r="H32" s="274">
        <f t="shared" si="1"/>
        <v>1</v>
      </c>
      <c r="I32" s="202">
        <f t="shared" si="2"/>
        <v>0</v>
      </c>
      <c r="J32" s="169" t="s">
        <v>244</v>
      </c>
      <c r="K32" s="165">
        <f t="shared" si="3"/>
        <v>0</v>
      </c>
      <c r="L32" s="166">
        <f t="shared" si="4"/>
        <v>0</v>
      </c>
    </row>
    <row r="33" spans="2:12" ht="20.100000000000001" customHeight="1" x14ac:dyDescent="0.15">
      <c r="B33" s="284">
        <v>23</v>
      </c>
      <c r="C33" s="239">
        <f>'入力表（その３）'!C27</f>
        <v>0</v>
      </c>
      <c r="D33" s="308">
        <f>'入力表（その３）'!D27</f>
        <v>0</v>
      </c>
      <c r="E33" s="381">
        <f>'入力表（その３）'!E27</f>
        <v>0</v>
      </c>
      <c r="F33" s="199">
        <f t="shared" si="0"/>
        <v>0</v>
      </c>
      <c r="G33" s="383">
        <f t="shared" si="5"/>
        <v>0</v>
      </c>
      <c r="H33" s="274">
        <f t="shared" si="1"/>
        <v>1</v>
      </c>
      <c r="I33" s="202">
        <f t="shared" si="2"/>
        <v>0</v>
      </c>
      <c r="J33" s="169" t="s">
        <v>244</v>
      </c>
      <c r="K33" s="165">
        <f t="shared" si="3"/>
        <v>0</v>
      </c>
      <c r="L33" s="166">
        <f t="shared" si="4"/>
        <v>0</v>
      </c>
    </row>
    <row r="34" spans="2:12" ht="20.100000000000001" customHeight="1" x14ac:dyDescent="0.15">
      <c r="B34" s="284">
        <v>24</v>
      </c>
      <c r="C34" s="239">
        <f>'入力表（その３）'!C28</f>
        <v>0</v>
      </c>
      <c r="D34" s="308">
        <f>'入力表（その３）'!D28</f>
        <v>0</v>
      </c>
      <c r="E34" s="381">
        <f>'入力表（その３）'!E28</f>
        <v>0</v>
      </c>
      <c r="F34" s="199">
        <f t="shared" si="0"/>
        <v>0</v>
      </c>
      <c r="G34" s="383">
        <f t="shared" si="5"/>
        <v>0</v>
      </c>
      <c r="H34" s="274">
        <f t="shared" si="1"/>
        <v>1</v>
      </c>
      <c r="I34" s="202">
        <f t="shared" si="2"/>
        <v>0</v>
      </c>
      <c r="J34" s="169" t="s">
        <v>244</v>
      </c>
      <c r="K34" s="165">
        <f t="shared" si="3"/>
        <v>0</v>
      </c>
      <c r="L34" s="166">
        <f t="shared" si="4"/>
        <v>0</v>
      </c>
    </row>
    <row r="35" spans="2:12" ht="20.100000000000001" customHeight="1" x14ac:dyDescent="0.15">
      <c r="B35" s="284">
        <v>25</v>
      </c>
      <c r="C35" s="239">
        <f>'入力表（その３）'!C29</f>
        <v>0</v>
      </c>
      <c r="D35" s="308">
        <f>'入力表（その３）'!D29</f>
        <v>0</v>
      </c>
      <c r="E35" s="381">
        <f>'入力表（その３）'!E29</f>
        <v>0</v>
      </c>
      <c r="F35" s="199">
        <f t="shared" si="0"/>
        <v>0</v>
      </c>
      <c r="G35" s="383">
        <f t="shared" si="5"/>
        <v>0</v>
      </c>
      <c r="H35" s="274">
        <f t="shared" si="1"/>
        <v>1</v>
      </c>
      <c r="I35" s="202">
        <f t="shared" si="2"/>
        <v>0</v>
      </c>
      <c r="J35" s="169" t="s">
        <v>244</v>
      </c>
      <c r="K35" s="165">
        <f t="shared" si="3"/>
        <v>0</v>
      </c>
      <c r="L35" s="166">
        <f t="shared" si="4"/>
        <v>0</v>
      </c>
    </row>
    <row r="36" spans="2:12" ht="20.100000000000001" customHeight="1" x14ac:dyDescent="0.15">
      <c r="B36" s="284">
        <v>26</v>
      </c>
      <c r="C36" s="239">
        <f>'入力表（その３）'!C30</f>
        <v>0</v>
      </c>
      <c r="D36" s="308">
        <f>'入力表（その３）'!D30</f>
        <v>0</v>
      </c>
      <c r="E36" s="381">
        <f>'入力表（その３）'!E30</f>
        <v>0</v>
      </c>
      <c r="F36" s="199">
        <f t="shared" si="0"/>
        <v>0</v>
      </c>
      <c r="G36" s="383">
        <f t="shared" si="5"/>
        <v>0</v>
      </c>
      <c r="H36" s="274">
        <f t="shared" si="1"/>
        <v>1</v>
      </c>
      <c r="I36" s="202">
        <f t="shared" si="2"/>
        <v>0</v>
      </c>
      <c r="J36" s="169" t="s">
        <v>244</v>
      </c>
      <c r="K36" s="165">
        <f t="shared" si="3"/>
        <v>0</v>
      </c>
      <c r="L36" s="166">
        <f t="shared" si="4"/>
        <v>0</v>
      </c>
    </row>
    <row r="37" spans="2:12" ht="20.100000000000001" customHeight="1" x14ac:dyDescent="0.15">
      <c r="B37" s="284">
        <v>27</v>
      </c>
      <c r="C37" s="239">
        <f>'入力表（その３）'!C31</f>
        <v>0</v>
      </c>
      <c r="D37" s="308">
        <f>'入力表（その３）'!D31</f>
        <v>0</v>
      </c>
      <c r="E37" s="381">
        <f>'入力表（その３）'!E31</f>
        <v>0</v>
      </c>
      <c r="F37" s="199">
        <f t="shared" si="0"/>
        <v>0</v>
      </c>
      <c r="G37" s="383">
        <f t="shared" si="5"/>
        <v>0</v>
      </c>
      <c r="H37" s="274">
        <f t="shared" si="1"/>
        <v>1</v>
      </c>
      <c r="I37" s="202">
        <f t="shared" si="2"/>
        <v>0</v>
      </c>
      <c r="J37" s="169" t="s">
        <v>244</v>
      </c>
      <c r="K37" s="165">
        <f t="shared" si="3"/>
        <v>0</v>
      </c>
      <c r="L37" s="166">
        <f t="shared" si="4"/>
        <v>0</v>
      </c>
    </row>
    <row r="38" spans="2:12" ht="20.100000000000001" customHeight="1" x14ac:dyDescent="0.15">
      <c r="B38" s="284">
        <v>28</v>
      </c>
      <c r="C38" s="239">
        <f>'入力表（その３）'!C32</f>
        <v>0</v>
      </c>
      <c r="D38" s="308">
        <f>'入力表（その３）'!D32</f>
        <v>0</v>
      </c>
      <c r="E38" s="381">
        <f>'入力表（その３）'!E32</f>
        <v>0</v>
      </c>
      <c r="F38" s="199">
        <f t="shared" si="0"/>
        <v>0</v>
      </c>
      <c r="G38" s="383">
        <f t="shared" si="5"/>
        <v>0</v>
      </c>
      <c r="H38" s="274">
        <f t="shared" si="1"/>
        <v>1</v>
      </c>
      <c r="I38" s="202">
        <f t="shared" si="2"/>
        <v>0</v>
      </c>
      <c r="J38" s="169" t="s">
        <v>244</v>
      </c>
      <c r="K38" s="165">
        <f t="shared" si="3"/>
        <v>0</v>
      </c>
      <c r="L38" s="166">
        <f t="shared" si="4"/>
        <v>0</v>
      </c>
    </row>
    <row r="39" spans="2:12" ht="20.100000000000001" customHeight="1" x14ac:dyDescent="0.15">
      <c r="B39" s="284">
        <v>29</v>
      </c>
      <c r="C39" s="239">
        <f>'入力表（その３）'!C33</f>
        <v>0</v>
      </c>
      <c r="D39" s="308">
        <f>'入力表（その３）'!D33</f>
        <v>0</v>
      </c>
      <c r="E39" s="381">
        <f>'入力表（その３）'!E33</f>
        <v>0</v>
      </c>
      <c r="F39" s="199">
        <f t="shared" si="0"/>
        <v>0</v>
      </c>
      <c r="G39" s="383">
        <f t="shared" si="5"/>
        <v>0</v>
      </c>
      <c r="H39" s="274">
        <f t="shared" si="1"/>
        <v>1</v>
      </c>
      <c r="I39" s="202">
        <f t="shared" si="2"/>
        <v>0</v>
      </c>
      <c r="J39" s="169" t="s">
        <v>244</v>
      </c>
      <c r="K39" s="165">
        <f t="shared" si="3"/>
        <v>0</v>
      </c>
      <c r="L39" s="166">
        <f t="shared" si="4"/>
        <v>0</v>
      </c>
    </row>
    <row r="40" spans="2:12" ht="20.100000000000001" customHeight="1" x14ac:dyDescent="0.15">
      <c r="B40" s="764">
        <v>30</v>
      </c>
      <c r="C40" s="239">
        <f>'入力表（その３）'!C34</f>
        <v>0</v>
      </c>
      <c r="D40" s="308">
        <f>'入力表（その３）'!D34</f>
        <v>0</v>
      </c>
      <c r="E40" s="381">
        <f>'入力表（その３）'!E34</f>
        <v>0</v>
      </c>
      <c r="F40" s="199">
        <f t="shared" si="0"/>
        <v>0</v>
      </c>
      <c r="G40" s="383">
        <f t="shared" si="5"/>
        <v>0</v>
      </c>
      <c r="H40" s="274">
        <f t="shared" ref="H40:H49" si="6">IF(D40&lt;=1.5%,1,IF(D40&lt;=2%,2,IF(D40&lt;=2.5%,3,4)))</f>
        <v>1</v>
      </c>
      <c r="I40" s="202">
        <f t="shared" ref="I40:I49" si="7">VLOOKUP(H40,$N$11:$O$14,2,FALSE)</f>
        <v>0</v>
      </c>
      <c r="J40" s="169" t="s">
        <v>244</v>
      </c>
      <c r="K40" s="165">
        <f t="shared" ref="K40:K49" si="8">VLOOKUP(H40,$N$11:$T$14,7,FALSE)</f>
        <v>0</v>
      </c>
      <c r="L40" s="166">
        <f t="shared" ref="L40:L49" si="9">VLOOKUP(H40,$N$11:$S$14,6,FALSE)*(D40-I40)</f>
        <v>0</v>
      </c>
    </row>
    <row r="41" spans="2:12" ht="20.100000000000001" customHeight="1" x14ac:dyDescent="0.15">
      <c r="B41" s="764">
        <v>31</v>
      </c>
      <c r="C41" s="239">
        <f>'入力表（その３）'!C35</f>
        <v>0</v>
      </c>
      <c r="D41" s="308">
        <f>'入力表（その３）'!D35</f>
        <v>0</v>
      </c>
      <c r="E41" s="381">
        <f>'入力表（その３）'!E35</f>
        <v>0</v>
      </c>
      <c r="F41" s="199">
        <f t="shared" si="0"/>
        <v>0</v>
      </c>
      <c r="G41" s="383">
        <f t="shared" si="5"/>
        <v>0</v>
      </c>
      <c r="H41" s="274">
        <f t="shared" si="6"/>
        <v>1</v>
      </c>
      <c r="I41" s="202">
        <f t="shared" si="7"/>
        <v>0</v>
      </c>
      <c r="J41" s="169" t="s">
        <v>244</v>
      </c>
      <c r="K41" s="165">
        <f t="shared" si="8"/>
        <v>0</v>
      </c>
      <c r="L41" s="166">
        <f t="shared" si="9"/>
        <v>0</v>
      </c>
    </row>
    <row r="42" spans="2:12" ht="20.100000000000001" customHeight="1" x14ac:dyDescent="0.15">
      <c r="B42" s="764">
        <v>32</v>
      </c>
      <c r="C42" s="239">
        <f>'入力表（その３）'!C36</f>
        <v>0</v>
      </c>
      <c r="D42" s="308">
        <f>'入力表（その３）'!D36</f>
        <v>0</v>
      </c>
      <c r="E42" s="381">
        <f>'入力表（その３）'!E36</f>
        <v>0</v>
      </c>
      <c r="F42" s="199">
        <f t="shared" si="0"/>
        <v>0</v>
      </c>
      <c r="G42" s="383">
        <f t="shared" si="5"/>
        <v>0</v>
      </c>
      <c r="H42" s="274">
        <f t="shared" si="6"/>
        <v>1</v>
      </c>
      <c r="I42" s="202">
        <f t="shared" si="7"/>
        <v>0</v>
      </c>
      <c r="J42" s="169" t="s">
        <v>244</v>
      </c>
      <c r="K42" s="165">
        <f t="shared" si="8"/>
        <v>0</v>
      </c>
      <c r="L42" s="166">
        <f t="shared" si="9"/>
        <v>0</v>
      </c>
    </row>
    <row r="43" spans="2:12" ht="20.100000000000001" customHeight="1" x14ac:dyDescent="0.15">
      <c r="B43" s="764">
        <v>33</v>
      </c>
      <c r="C43" s="239">
        <f>'入力表（その３）'!C37</f>
        <v>0</v>
      </c>
      <c r="D43" s="308">
        <f>'入力表（その３）'!D37</f>
        <v>0</v>
      </c>
      <c r="E43" s="381">
        <f>'入力表（その３）'!E37</f>
        <v>0</v>
      </c>
      <c r="F43" s="199">
        <f t="shared" si="0"/>
        <v>0</v>
      </c>
      <c r="G43" s="383">
        <f t="shared" si="5"/>
        <v>0</v>
      </c>
      <c r="H43" s="274">
        <f t="shared" si="6"/>
        <v>1</v>
      </c>
      <c r="I43" s="202">
        <f t="shared" si="7"/>
        <v>0</v>
      </c>
      <c r="J43" s="169" t="s">
        <v>244</v>
      </c>
      <c r="K43" s="165">
        <f t="shared" si="8"/>
        <v>0</v>
      </c>
      <c r="L43" s="166">
        <f t="shared" si="9"/>
        <v>0</v>
      </c>
    </row>
    <row r="44" spans="2:12" ht="20.100000000000001" customHeight="1" x14ac:dyDescent="0.15">
      <c r="B44" s="764">
        <v>34</v>
      </c>
      <c r="C44" s="239">
        <f>'入力表（その３）'!C38</f>
        <v>0</v>
      </c>
      <c r="D44" s="308">
        <f>'入力表（その３）'!D38</f>
        <v>0</v>
      </c>
      <c r="E44" s="381">
        <f>'入力表（その３）'!E38</f>
        <v>0</v>
      </c>
      <c r="F44" s="199">
        <f t="shared" si="0"/>
        <v>0</v>
      </c>
      <c r="G44" s="383">
        <f t="shared" si="5"/>
        <v>0</v>
      </c>
      <c r="H44" s="274">
        <f t="shared" si="6"/>
        <v>1</v>
      </c>
      <c r="I44" s="202">
        <f t="shared" si="7"/>
        <v>0</v>
      </c>
      <c r="J44" s="169" t="s">
        <v>244</v>
      </c>
      <c r="K44" s="165">
        <f t="shared" si="8"/>
        <v>0</v>
      </c>
      <c r="L44" s="166">
        <f t="shared" si="9"/>
        <v>0</v>
      </c>
    </row>
    <row r="45" spans="2:12" ht="20.100000000000001" customHeight="1" x14ac:dyDescent="0.15">
      <c r="B45" s="764">
        <v>35</v>
      </c>
      <c r="C45" s="239">
        <f>'入力表（その３）'!C39</f>
        <v>0</v>
      </c>
      <c r="D45" s="308">
        <f>'入力表（その３）'!D39</f>
        <v>0</v>
      </c>
      <c r="E45" s="381">
        <f>'入力表（その３）'!E39</f>
        <v>0</v>
      </c>
      <c r="F45" s="199">
        <f>K45+L45</f>
        <v>0</v>
      </c>
      <c r="G45" s="383">
        <f>E45*F45</f>
        <v>0</v>
      </c>
      <c r="H45" s="274">
        <f t="shared" si="6"/>
        <v>1</v>
      </c>
      <c r="I45" s="202">
        <f t="shared" si="7"/>
        <v>0</v>
      </c>
      <c r="J45" s="169" t="s">
        <v>244</v>
      </c>
      <c r="K45" s="165">
        <f t="shared" si="8"/>
        <v>0</v>
      </c>
      <c r="L45" s="166">
        <f t="shared" si="9"/>
        <v>0</v>
      </c>
    </row>
    <row r="46" spans="2:12" ht="20.100000000000001" customHeight="1" x14ac:dyDescent="0.15">
      <c r="B46" s="764">
        <v>36</v>
      </c>
      <c r="C46" s="239">
        <f>'入力表（その３）'!C40</f>
        <v>0</v>
      </c>
      <c r="D46" s="308">
        <f>'入力表（その３）'!D40</f>
        <v>0</v>
      </c>
      <c r="E46" s="381">
        <f>'入力表（その３）'!E40</f>
        <v>0</v>
      </c>
      <c r="F46" s="199">
        <f>K46+L46</f>
        <v>0</v>
      </c>
      <c r="G46" s="383">
        <f>E46*F46</f>
        <v>0</v>
      </c>
      <c r="H46" s="274">
        <f t="shared" si="6"/>
        <v>1</v>
      </c>
      <c r="I46" s="202">
        <f t="shared" si="7"/>
        <v>0</v>
      </c>
      <c r="J46" s="169" t="s">
        <v>244</v>
      </c>
      <c r="K46" s="165">
        <f t="shared" si="8"/>
        <v>0</v>
      </c>
      <c r="L46" s="166">
        <f t="shared" si="9"/>
        <v>0</v>
      </c>
    </row>
    <row r="47" spans="2:12" ht="20.100000000000001" customHeight="1" x14ac:dyDescent="0.15">
      <c r="B47" s="764">
        <v>37</v>
      </c>
      <c r="C47" s="239">
        <f>'入力表（その３）'!C41</f>
        <v>0</v>
      </c>
      <c r="D47" s="308">
        <f>'入力表（その３）'!D41</f>
        <v>0</v>
      </c>
      <c r="E47" s="381">
        <f>'入力表（その３）'!E41</f>
        <v>0</v>
      </c>
      <c r="F47" s="199">
        <f>K47+L47</f>
        <v>0</v>
      </c>
      <c r="G47" s="383">
        <f>E47*F47</f>
        <v>0</v>
      </c>
      <c r="H47" s="274">
        <f t="shared" si="6"/>
        <v>1</v>
      </c>
      <c r="I47" s="202">
        <f t="shared" si="7"/>
        <v>0</v>
      </c>
      <c r="J47" s="169" t="s">
        <v>244</v>
      </c>
      <c r="K47" s="165">
        <f t="shared" si="8"/>
        <v>0</v>
      </c>
      <c r="L47" s="166">
        <f t="shared" si="9"/>
        <v>0</v>
      </c>
    </row>
    <row r="48" spans="2:12" ht="20.100000000000001" customHeight="1" x14ac:dyDescent="0.15">
      <c r="B48" s="764">
        <v>38</v>
      </c>
      <c r="C48" s="239">
        <f>'入力表（その３）'!C42</f>
        <v>0</v>
      </c>
      <c r="D48" s="308">
        <f>'入力表（その３）'!D42</f>
        <v>0</v>
      </c>
      <c r="E48" s="381">
        <f>'入力表（その３）'!E42</f>
        <v>0</v>
      </c>
      <c r="F48" s="199">
        <f>K48+L48</f>
        <v>0</v>
      </c>
      <c r="G48" s="383">
        <f>E48*F48</f>
        <v>0</v>
      </c>
      <c r="H48" s="274">
        <f t="shared" si="6"/>
        <v>1</v>
      </c>
      <c r="I48" s="202">
        <f t="shared" si="7"/>
        <v>0</v>
      </c>
      <c r="J48" s="169" t="s">
        <v>244</v>
      </c>
      <c r="K48" s="165">
        <f t="shared" si="8"/>
        <v>0</v>
      </c>
      <c r="L48" s="166">
        <f t="shared" si="9"/>
        <v>0</v>
      </c>
    </row>
    <row r="49" spans="2:12" ht="20.100000000000001" customHeight="1" x14ac:dyDescent="0.15">
      <c r="B49" s="764">
        <v>39</v>
      </c>
      <c r="C49" s="239">
        <f>'入力表（その３）'!C43</f>
        <v>0</v>
      </c>
      <c r="D49" s="308">
        <f>'入力表（その３）'!D43</f>
        <v>0</v>
      </c>
      <c r="E49" s="381">
        <f>'入力表（その３）'!E43</f>
        <v>0</v>
      </c>
      <c r="F49" s="199">
        <f>K49+L49</f>
        <v>0</v>
      </c>
      <c r="G49" s="383">
        <f>E49*F49</f>
        <v>0</v>
      </c>
      <c r="H49" s="274">
        <f t="shared" si="6"/>
        <v>1</v>
      </c>
      <c r="I49" s="202">
        <f t="shared" si="7"/>
        <v>0</v>
      </c>
      <c r="J49" s="169" t="s">
        <v>244</v>
      </c>
      <c r="K49" s="165">
        <f t="shared" si="8"/>
        <v>0</v>
      </c>
      <c r="L49" s="166">
        <f t="shared" si="9"/>
        <v>0</v>
      </c>
    </row>
    <row r="50" spans="2:12" ht="20.100000000000001" customHeight="1" thickBot="1" x14ac:dyDescent="0.2">
      <c r="B50" s="285">
        <v>40</v>
      </c>
      <c r="C50" s="240">
        <f>'入力表（その３）'!C44</f>
        <v>0</v>
      </c>
      <c r="D50" s="309">
        <f>'入力表（その３）'!D44</f>
        <v>0</v>
      </c>
      <c r="E50" s="379">
        <f>'入力表（その３）'!E44</f>
        <v>0</v>
      </c>
      <c r="F50" s="200">
        <f t="shared" si="0"/>
        <v>0</v>
      </c>
      <c r="G50" s="384">
        <f t="shared" si="5"/>
        <v>0</v>
      </c>
      <c r="H50" s="275">
        <f t="shared" si="1"/>
        <v>1</v>
      </c>
      <c r="I50" s="203">
        <f t="shared" si="2"/>
        <v>0</v>
      </c>
      <c r="J50" s="170" t="s">
        <v>244</v>
      </c>
      <c r="K50" s="167">
        <f t="shared" si="3"/>
        <v>0</v>
      </c>
      <c r="L50" s="168">
        <f t="shared" si="4"/>
        <v>0</v>
      </c>
    </row>
    <row r="51" spans="2:12" ht="20.100000000000001" customHeight="1" x14ac:dyDescent="0.15"/>
    <row r="52" spans="2:12" ht="20.100000000000001" customHeight="1" x14ac:dyDescent="0.15"/>
    <row r="53" spans="2:12" ht="20.100000000000001" customHeight="1" x14ac:dyDescent="0.15"/>
  </sheetData>
  <mergeCells count="2">
    <mergeCell ref="O10:R10"/>
    <mergeCell ref="H10:J10"/>
  </mergeCells>
  <phoneticPr fontId="3"/>
  <pageMargins left="0.59055118110236227" right="0.59055118110236227" top="0.39370078740157483" bottom="0.39370078740157483" header="0.31496062992125984" footer="0.31496062992125984"/>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79998168889431442"/>
  </sheetPr>
  <dimension ref="A1:Y164"/>
  <sheetViews>
    <sheetView view="pageBreakPreview" topLeftCell="A151" zoomScale="60" zoomScaleNormal="85" workbookViewId="0">
      <selection activeCell="G162" sqref="G162"/>
    </sheetView>
  </sheetViews>
  <sheetFormatPr defaultRowHeight="13.5" x14ac:dyDescent="0.15"/>
  <cols>
    <col min="1" max="5" width="2.625" style="1" customWidth="1"/>
    <col min="6" max="6" width="28.625" style="1" customWidth="1"/>
    <col min="7" max="15" width="16.625" style="1" customWidth="1"/>
    <col min="16" max="16" width="2.625" style="1" customWidth="1"/>
    <col min="17" max="17" width="15.625" style="1" customWidth="1"/>
    <col min="18" max="18" width="3.5" style="1" bestFit="1" customWidth="1"/>
    <col min="19" max="25" width="15.625" style="1" customWidth="1"/>
    <col min="26" max="16384" width="9" style="1"/>
  </cols>
  <sheetData>
    <row r="1" spans="1:11" ht="20.100000000000001" customHeight="1" x14ac:dyDescent="0.15">
      <c r="A1" s="250" t="s">
        <v>741</v>
      </c>
      <c r="B1" s="250"/>
    </row>
    <row r="2" spans="1:11" ht="20.100000000000001" customHeight="1" x14ac:dyDescent="0.15">
      <c r="A2" s="250"/>
      <c r="B2" s="250"/>
    </row>
    <row r="3" spans="1:11" ht="20.100000000000001" customHeight="1" x14ac:dyDescent="0.15">
      <c r="A3" s="250"/>
      <c r="B3" s="250" t="s">
        <v>246</v>
      </c>
    </row>
    <row r="4" spans="1:11" ht="20.100000000000001" customHeight="1" x14ac:dyDescent="0.15">
      <c r="A4" s="250"/>
      <c r="B4" s="250" t="s">
        <v>276</v>
      </c>
    </row>
    <row r="5" spans="1:11" ht="20.100000000000001" customHeight="1" thickBot="1" x14ac:dyDescent="0.2"/>
    <row r="6" spans="1:11" ht="20.100000000000001" customHeight="1" thickBot="1" x14ac:dyDescent="0.2">
      <c r="B6" s="10" t="s">
        <v>523</v>
      </c>
      <c r="C6" s="11"/>
      <c r="D6" s="11"/>
      <c r="E6" s="11"/>
      <c r="F6" s="11"/>
      <c r="G6" s="209"/>
      <c r="H6" s="11"/>
      <c r="I6" s="12"/>
      <c r="J6" s="305">
        <f>I10+I45+J78+J93+I146+I156+I163</f>
        <v>0</v>
      </c>
    </row>
    <row r="7" spans="1:11" ht="20.100000000000001" customHeight="1" x14ac:dyDescent="0.15"/>
    <row r="8" spans="1:11" ht="20.100000000000001" customHeight="1" thickBot="1" x14ac:dyDescent="0.2">
      <c r="B8" s="1" t="s">
        <v>253</v>
      </c>
    </row>
    <row r="9" spans="1:11" ht="20.100000000000001" customHeight="1" thickBot="1" x14ac:dyDescent="0.2">
      <c r="B9" s="10"/>
      <c r="C9" s="11"/>
      <c r="D9" s="11"/>
      <c r="E9" s="11"/>
      <c r="F9" s="11"/>
      <c r="G9" s="11"/>
      <c r="H9" s="11"/>
      <c r="I9" s="28" t="s">
        <v>266</v>
      </c>
      <c r="J9" s="943" t="s">
        <v>267</v>
      </c>
      <c r="K9" s="937"/>
    </row>
    <row r="10" spans="1:11" ht="20.100000000000001" customHeight="1" x14ac:dyDescent="0.15">
      <c r="B10" s="2" t="s">
        <v>80</v>
      </c>
      <c r="C10" s="3"/>
      <c r="D10" s="3"/>
      <c r="E10" s="3"/>
      <c r="F10" s="3"/>
      <c r="G10" s="3"/>
      <c r="H10" s="80"/>
      <c r="I10" s="215">
        <f>K28-I16</f>
        <v>0</v>
      </c>
      <c r="J10" s="212" t="s">
        <v>265</v>
      </c>
      <c r="K10" s="32"/>
    </row>
    <row r="11" spans="1:11" ht="20.100000000000001" customHeight="1" x14ac:dyDescent="0.15">
      <c r="B11" s="4"/>
      <c r="C11" s="18" t="s">
        <v>251</v>
      </c>
      <c r="D11" s="19"/>
      <c r="E11" s="19"/>
      <c r="F11" s="19"/>
      <c r="G11" s="19"/>
      <c r="H11" s="82" t="s">
        <v>252</v>
      </c>
      <c r="I11" s="187">
        <f>K28</f>
        <v>0</v>
      </c>
      <c r="J11" s="213"/>
      <c r="K11" s="24"/>
    </row>
    <row r="12" spans="1:11" ht="20.100000000000001" customHeight="1" x14ac:dyDescent="0.15">
      <c r="B12" s="4"/>
      <c r="C12" s="18" t="s">
        <v>76</v>
      </c>
      <c r="D12" s="19"/>
      <c r="E12" s="19"/>
      <c r="F12" s="19"/>
      <c r="G12" s="19"/>
      <c r="H12" s="82" t="s">
        <v>254</v>
      </c>
      <c r="I12" s="187">
        <f>SUM(G33:L38)</f>
        <v>0</v>
      </c>
      <c r="J12" s="19" t="s">
        <v>280</v>
      </c>
      <c r="K12" s="24"/>
    </row>
    <row r="13" spans="1:11" ht="20.100000000000001" customHeight="1" x14ac:dyDescent="0.15">
      <c r="B13" s="4"/>
      <c r="C13" s="18" t="s">
        <v>273</v>
      </c>
      <c r="D13" s="19"/>
      <c r="E13" s="19"/>
      <c r="F13" s="19"/>
      <c r="G13" s="19"/>
      <c r="H13" s="82" t="s">
        <v>255</v>
      </c>
      <c r="I13" s="187">
        <f>I12^0.5</f>
        <v>0</v>
      </c>
      <c r="J13" s="213" t="s">
        <v>259</v>
      </c>
      <c r="K13" s="24"/>
    </row>
    <row r="14" spans="1:11" ht="20.100000000000001" customHeight="1" x14ac:dyDescent="0.15">
      <c r="B14" s="4"/>
      <c r="C14" s="18" t="s">
        <v>274</v>
      </c>
      <c r="D14" s="19"/>
      <c r="E14" s="19"/>
      <c r="F14" s="19"/>
      <c r="G14" s="19"/>
      <c r="H14" s="82" t="s">
        <v>256</v>
      </c>
      <c r="I14" s="187">
        <f>M28</f>
        <v>0</v>
      </c>
      <c r="J14" s="19" t="s">
        <v>260</v>
      </c>
      <c r="K14" s="24"/>
    </row>
    <row r="15" spans="1:11" ht="20.100000000000001" customHeight="1" x14ac:dyDescent="0.15">
      <c r="B15" s="4"/>
      <c r="C15" s="18" t="s">
        <v>78</v>
      </c>
      <c r="D15" s="19"/>
      <c r="E15" s="19"/>
      <c r="F15" s="19"/>
      <c r="G15" s="19"/>
      <c r="H15" s="82" t="s">
        <v>257</v>
      </c>
      <c r="I15" s="310">
        <f>IF(ISERROR(I13/I14),0,1-I13/I14)</f>
        <v>0</v>
      </c>
      <c r="J15" s="213" t="s">
        <v>261</v>
      </c>
      <c r="K15" s="24"/>
    </row>
    <row r="16" spans="1:11" ht="20.100000000000001" customHeight="1" thickBot="1" x14ac:dyDescent="0.2">
      <c r="B16" s="7"/>
      <c r="C16" s="21" t="s">
        <v>79</v>
      </c>
      <c r="D16" s="25"/>
      <c r="E16" s="25"/>
      <c r="F16" s="25"/>
      <c r="G16" s="25"/>
      <c r="H16" s="83" t="s">
        <v>258</v>
      </c>
      <c r="I16" s="188">
        <f>I11*I15</f>
        <v>0</v>
      </c>
      <c r="J16" s="214" t="s">
        <v>262</v>
      </c>
      <c r="K16" s="26"/>
    </row>
    <row r="17" spans="2:25" ht="20.100000000000001" customHeight="1" x14ac:dyDescent="0.15">
      <c r="B17" s="5"/>
      <c r="C17" s="5"/>
      <c r="D17" s="5"/>
      <c r="E17" s="5"/>
      <c r="F17" s="5"/>
      <c r="G17" s="5"/>
      <c r="H17" s="5"/>
      <c r="I17" s="207"/>
      <c r="J17" s="94"/>
    </row>
    <row r="18" spans="2:25" ht="20.100000000000001" customHeight="1" thickBot="1" x14ac:dyDescent="0.2">
      <c r="B18" s="1" t="s">
        <v>60</v>
      </c>
      <c r="K18" s="15"/>
      <c r="L18" s="15"/>
    </row>
    <row r="19" spans="2:25" ht="39.950000000000003" customHeight="1" thickBot="1" x14ac:dyDescent="0.2">
      <c r="B19" s="57" t="s">
        <v>52</v>
      </c>
      <c r="C19" s="58"/>
      <c r="D19" s="58"/>
      <c r="E19" s="58"/>
      <c r="F19" s="12"/>
      <c r="G19" s="45" t="s">
        <v>249</v>
      </c>
      <c r="H19" s="59" t="s">
        <v>742</v>
      </c>
      <c r="I19" s="45" t="s">
        <v>61</v>
      </c>
      <c r="J19" s="45" t="s">
        <v>63</v>
      </c>
      <c r="K19" s="60" t="s">
        <v>62</v>
      </c>
      <c r="L19" s="45" t="s">
        <v>519</v>
      </c>
      <c r="M19" s="185" t="s">
        <v>77</v>
      </c>
    </row>
    <row r="20" spans="2:25" ht="20.100000000000001" customHeight="1" x14ac:dyDescent="0.15">
      <c r="B20" s="42">
        <v>1</v>
      </c>
      <c r="C20" s="30" t="s">
        <v>11</v>
      </c>
      <c r="D20" s="30"/>
      <c r="E20" s="30"/>
      <c r="F20" s="32"/>
      <c r="G20" s="385">
        <f>'入力表（その４）'!G7</f>
        <v>0</v>
      </c>
      <c r="H20" s="385">
        <f>'入力表（その５）'!H11+'入力表（その５）'!H13-('入力表（その５）'!I11+'入力表（その５）'!I13)</f>
        <v>0</v>
      </c>
      <c r="I20" s="385">
        <f>MAX(G20-H20,0)</f>
        <v>0</v>
      </c>
      <c r="J20" s="55">
        <v>0.2</v>
      </c>
      <c r="K20" s="186">
        <f>I20*J20</f>
        <v>0</v>
      </c>
      <c r="L20" s="234">
        <f>IF($I$28=0,0,I20/$I$28)</f>
        <v>0</v>
      </c>
      <c r="M20" s="311">
        <f>J20*L20</f>
        <v>0</v>
      </c>
    </row>
    <row r="21" spans="2:25" ht="20.100000000000001" customHeight="1" x14ac:dyDescent="0.15">
      <c r="B21" s="44">
        <v>2</v>
      </c>
      <c r="C21" s="19" t="s">
        <v>53</v>
      </c>
      <c r="D21" s="19"/>
      <c r="E21" s="19"/>
      <c r="F21" s="24"/>
      <c r="G21" s="366">
        <f>'入力表（その４）'!G8</f>
        <v>0</v>
      </c>
      <c r="H21" s="366">
        <f>'入力表（その５）'!H16+'入力表（その５）'!H18-('入力表（その５）'!I16+'入力表（その５）'!I18)</f>
        <v>0</v>
      </c>
      <c r="I21" s="366">
        <f>MAX(G21-H21,0)</f>
        <v>0</v>
      </c>
      <c r="J21" s="39">
        <v>0.1</v>
      </c>
      <c r="K21" s="187">
        <f>I21*J21</f>
        <v>0</v>
      </c>
      <c r="L21" s="235">
        <f t="shared" ref="L21:L28" si="0">IF($I$28=0,0,I21/$I$28)</f>
        <v>0</v>
      </c>
      <c r="M21" s="310">
        <f t="shared" ref="M21:M27" si="1">J21*L21</f>
        <v>0</v>
      </c>
    </row>
    <row r="22" spans="2:25" ht="20.100000000000001" customHeight="1" x14ac:dyDescent="0.15">
      <c r="B22" s="193">
        <v>3</v>
      </c>
      <c r="C22" s="211" t="s">
        <v>278</v>
      </c>
      <c r="D22" s="210"/>
      <c r="E22" s="210"/>
      <c r="F22" s="24"/>
      <c r="G22" s="366">
        <f>'入力表（その４）'!G10</f>
        <v>0</v>
      </c>
      <c r="H22" s="366">
        <f>H23+H24</f>
        <v>0</v>
      </c>
      <c r="I22" s="366">
        <f>SUM(I23:I24)</f>
        <v>0</v>
      </c>
      <c r="J22" s="71"/>
      <c r="K22" s="366">
        <f>SUM(K23:K24)</f>
        <v>0</v>
      </c>
      <c r="L22" s="236">
        <f t="shared" si="0"/>
        <v>0</v>
      </c>
      <c r="M22" s="312">
        <f>M23+M24</f>
        <v>0</v>
      </c>
    </row>
    <row r="23" spans="2:25" ht="20.100000000000001" customHeight="1" x14ac:dyDescent="0.15">
      <c r="B23" s="194"/>
      <c r="C23" s="191"/>
      <c r="D23" s="944" t="s">
        <v>263</v>
      </c>
      <c r="E23" s="945"/>
      <c r="F23" s="946"/>
      <c r="G23" s="366">
        <f>'入力表（その４）'!G11</f>
        <v>0</v>
      </c>
      <c r="H23" s="187">
        <f>'入力表（その５）'!H22+'入力表（その５）'!H24-('入力表（その５）'!I22+'入力表（その５）'!I24)</f>
        <v>0</v>
      </c>
      <c r="I23" s="366">
        <f>MAX(G23-H23,0)</f>
        <v>0</v>
      </c>
      <c r="J23" s="39">
        <v>0.01</v>
      </c>
      <c r="K23" s="187">
        <f>I23*J23</f>
        <v>0</v>
      </c>
      <c r="L23" s="236">
        <f t="shared" si="0"/>
        <v>0</v>
      </c>
      <c r="M23" s="313">
        <f t="shared" si="1"/>
        <v>0</v>
      </c>
    </row>
    <row r="24" spans="2:25" ht="20.100000000000001" customHeight="1" x14ac:dyDescent="0.15">
      <c r="B24" s="195"/>
      <c r="C24" s="192"/>
      <c r="D24" s="947" t="s">
        <v>264</v>
      </c>
      <c r="E24" s="948"/>
      <c r="F24" s="949"/>
      <c r="G24" s="386">
        <f>'入力表（その４）'!G12</f>
        <v>0</v>
      </c>
      <c r="H24" s="386">
        <f>'入力表（その５）'!H27+'入力表（その５）'!H29-('入力表（その５）'!I27+'入力表（その５）'!I29)</f>
        <v>0</v>
      </c>
      <c r="I24" s="366">
        <f>MAX(G24-H24,0)</f>
        <v>0</v>
      </c>
      <c r="J24" s="39">
        <v>0.02</v>
      </c>
      <c r="K24" s="187">
        <f>I24*J24</f>
        <v>0</v>
      </c>
      <c r="L24" s="236">
        <f>IF($I$28=0,0,I24/$I$28)</f>
        <v>0</v>
      </c>
      <c r="M24" s="313">
        <f t="shared" si="1"/>
        <v>0</v>
      </c>
    </row>
    <row r="25" spans="2:25" ht="20.100000000000001" customHeight="1" x14ac:dyDescent="0.15">
      <c r="B25" s="44">
        <v>4</v>
      </c>
      <c r="C25" s="19" t="s">
        <v>54</v>
      </c>
      <c r="D25" s="19"/>
      <c r="E25" s="19"/>
      <c r="F25" s="24"/>
      <c r="G25" s="366">
        <f>'入力表（その４）'!G13</f>
        <v>0</v>
      </c>
      <c r="H25" s="366">
        <f>'入力表（その５）'!H32+'入力表（その５）'!H34-('入力表（その５）'!I32+'入力表（その５）'!I34)</f>
        <v>0</v>
      </c>
      <c r="I25" s="366">
        <f>MAX(G25-H25,0)</f>
        <v>0</v>
      </c>
      <c r="J25" s="39">
        <v>0.01</v>
      </c>
      <c r="K25" s="187">
        <f>I25*J25</f>
        <v>0</v>
      </c>
      <c r="L25" s="236">
        <f>IF($I$28=0,0,I25/$I$28)</f>
        <v>0</v>
      </c>
      <c r="M25" s="310">
        <f t="shared" si="1"/>
        <v>0</v>
      </c>
    </row>
    <row r="26" spans="2:25" ht="20.100000000000001" customHeight="1" x14ac:dyDescent="0.15">
      <c r="B26" s="44">
        <v>5</v>
      </c>
      <c r="C26" s="19" t="s">
        <v>55</v>
      </c>
      <c r="D26" s="19"/>
      <c r="E26" s="19"/>
      <c r="F26" s="24"/>
      <c r="G26" s="366">
        <f>'入力表（その４）'!G14</f>
        <v>0</v>
      </c>
      <c r="H26" s="387"/>
      <c r="I26" s="366">
        <f>MAX(G26-H26,0)</f>
        <v>0</v>
      </c>
      <c r="J26" s="39">
        <v>0.1</v>
      </c>
      <c r="K26" s="187">
        <f>I26*J26</f>
        <v>0</v>
      </c>
      <c r="L26" s="236">
        <f>IF($I$28=0,0,I26/$I$28)</f>
        <v>0</v>
      </c>
      <c r="M26" s="310">
        <f t="shared" si="1"/>
        <v>0</v>
      </c>
    </row>
    <row r="27" spans="2:25" ht="20.100000000000001" customHeight="1" thickBot="1" x14ac:dyDescent="0.2">
      <c r="B27" s="156">
        <v>6</v>
      </c>
      <c r="C27" s="25" t="s">
        <v>56</v>
      </c>
      <c r="D27" s="25"/>
      <c r="E27" s="25"/>
      <c r="F27" s="26"/>
      <c r="G27" s="388">
        <f>'入力表（その４）'!G15</f>
        <v>0</v>
      </c>
      <c r="H27" s="388">
        <f>'入力表（その５）'!H37+'入力表（その５）'!H39-('入力表（その５）'!I37+'入力表（その５）'!I39)</f>
        <v>0</v>
      </c>
      <c r="I27" s="366">
        <f>MAX(G27-H27,0)</f>
        <v>0</v>
      </c>
      <c r="J27" s="56">
        <v>0.1</v>
      </c>
      <c r="K27" s="187">
        <f>I27*J27</f>
        <v>0</v>
      </c>
      <c r="L27" s="237">
        <f t="shared" si="0"/>
        <v>0</v>
      </c>
      <c r="M27" s="314">
        <f t="shared" si="1"/>
        <v>0</v>
      </c>
    </row>
    <row r="28" spans="2:25" ht="20.100000000000001" customHeight="1" thickBot="1" x14ac:dyDescent="0.2">
      <c r="B28" s="57" t="s">
        <v>13</v>
      </c>
      <c r="C28" s="58"/>
      <c r="D28" s="58"/>
      <c r="E28" s="58"/>
      <c r="F28" s="196"/>
      <c r="G28" s="189">
        <f>SUM(G20:G22,G25:G27)</f>
        <v>0</v>
      </c>
      <c r="H28" s="189">
        <f>SUM(H20:H22,H25:H27)</f>
        <v>0</v>
      </c>
      <c r="I28" s="189">
        <f>SUM(I20:I22,I25:I27)</f>
        <v>0</v>
      </c>
      <c r="J28" s="184"/>
      <c r="K28" s="189">
        <f>SUM(K20:K22,K25:K27)</f>
        <v>0</v>
      </c>
      <c r="L28" s="238">
        <f t="shared" si="0"/>
        <v>0</v>
      </c>
      <c r="M28" s="315">
        <f>SUM(M20:M22,M25:M27)</f>
        <v>0</v>
      </c>
    </row>
    <row r="29" spans="2:25" ht="20.100000000000001" customHeight="1" x14ac:dyDescent="0.15"/>
    <row r="30" spans="2:25" ht="20.100000000000001" customHeight="1" thickBot="1" x14ac:dyDescent="0.2">
      <c r="B30" s="1" t="s">
        <v>65</v>
      </c>
      <c r="Q30" s="1" t="s">
        <v>64</v>
      </c>
    </row>
    <row r="31" spans="2:25" ht="20.100000000000001" customHeight="1" x14ac:dyDescent="0.15">
      <c r="B31" s="2"/>
      <c r="C31" s="3"/>
      <c r="D31" s="3"/>
      <c r="E31" s="3"/>
      <c r="F31" s="29"/>
      <c r="G31" s="46">
        <v>1</v>
      </c>
      <c r="H31" s="47">
        <v>2</v>
      </c>
      <c r="I31" s="47">
        <v>3</v>
      </c>
      <c r="J31" s="47">
        <v>4</v>
      </c>
      <c r="K31" s="47">
        <v>5</v>
      </c>
      <c r="L31" s="48">
        <v>6</v>
      </c>
      <c r="M31" s="950" t="s">
        <v>67</v>
      </c>
      <c r="Q31" s="2"/>
      <c r="R31" s="3"/>
      <c r="S31" s="29"/>
      <c r="T31" s="732" t="s">
        <v>75</v>
      </c>
      <c r="U31" s="733"/>
      <c r="V31" s="733"/>
      <c r="W31" s="733"/>
      <c r="X31" s="733"/>
      <c r="Y31" s="734"/>
    </row>
    <row r="32" spans="2:25" ht="27.75" thickBot="1" x14ac:dyDescent="0.2">
      <c r="B32" s="7"/>
      <c r="C32" s="8"/>
      <c r="D32" s="8"/>
      <c r="E32" s="8"/>
      <c r="F32" s="9"/>
      <c r="G32" s="52" t="s">
        <v>11</v>
      </c>
      <c r="H32" s="53" t="s">
        <v>53</v>
      </c>
      <c r="I32" s="53" t="s">
        <v>57</v>
      </c>
      <c r="J32" s="53" t="s">
        <v>58</v>
      </c>
      <c r="K32" s="53" t="s">
        <v>59</v>
      </c>
      <c r="L32" s="54" t="s">
        <v>56</v>
      </c>
      <c r="M32" s="951"/>
      <c r="Q32" s="7"/>
      <c r="R32" s="8"/>
      <c r="S32" s="9"/>
      <c r="T32" s="731" t="s">
        <v>68</v>
      </c>
      <c r="U32" s="51" t="s">
        <v>69</v>
      </c>
      <c r="V32" s="51" t="s">
        <v>70</v>
      </c>
      <c r="W32" s="51" t="s">
        <v>72</v>
      </c>
      <c r="X32" s="51" t="s">
        <v>73</v>
      </c>
      <c r="Y32" s="65" t="s">
        <v>74</v>
      </c>
    </row>
    <row r="33" spans="2:25" ht="24.95" customHeight="1" x14ac:dyDescent="0.15">
      <c r="B33" s="46">
        <v>1</v>
      </c>
      <c r="C33" s="995" t="s">
        <v>11</v>
      </c>
      <c r="D33" s="996"/>
      <c r="E33" s="996"/>
      <c r="F33" s="997"/>
      <c r="G33" s="319">
        <f t="shared" ref="G33:L38" si="2">G$39*$M33*T33</f>
        <v>0</v>
      </c>
      <c r="H33" s="320">
        <f t="shared" si="2"/>
        <v>0</v>
      </c>
      <c r="I33" s="320">
        <f t="shared" si="2"/>
        <v>0</v>
      </c>
      <c r="J33" s="320">
        <f t="shared" si="2"/>
        <v>0</v>
      </c>
      <c r="K33" s="320">
        <f t="shared" si="2"/>
        <v>0</v>
      </c>
      <c r="L33" s="321">
        <f t="shared" si="2"/>
        <v>0</v>
      </c>
      <c r="M33" s="316">
        <f>M20</f>
        <v>0</v>
      </c>
      <c r="Q33" s="977" t="s">
        <v>71</v>
      </c>
      <c r="R33" s="3">
        <v>1</v>
      </c>
      <c r="S33" s="204" t="s">
        <v>11</v>
      </c>
      <c r="T33" s="61">
        <v>1</v>
      </c>
      <c r="U33" s="62">
        <v>0.5</v>
      </c>
      <c r="V33" s="62">
        <v>0</v>
      </c>
      <c r="W33" s="62">
        <v>0</v>
      </c>
      <c r="X33" s="62">
        <v>0</v>
      </c>
      <c r="Y33" s="66">
        <v>0</v>
      </c>
    </row>
    <row r="34" spans="2:25" ht="24.95" customHeight="1" x14ac:dyDescent="0.15">
      <c r="B34" s="49">
        <v>2</v>
      </c>
      <c r="C34" s="980" t="s">
        <v>53</v>
      </c>
      <c r="D34" s="981"/>
      <c r="E34" s="981"/>
      <c r="F34" s="982"/>
      <c r="G34" s="322">
        <f t="shared" si="2"/>
        <v>0</v>
      </c>
      <c r="H34" s="323">
        <f t="shared" si="2"/>
        <v>0</v>
      </c>
      <c r="I34" s="323">
        <f t="shared" si="2"/>
        <v>0</v>
      </c>
      <c r="J34" s="323">
        <f t="shared" si="2"/>
        <v>0</v>
      </c>
      <c r="K34" s="323">
        <f t="shared" si="2"/>
        <v>0</v>
      </c>
      <c r="L34" s="324">
        <f t="shared" si="2"/>
        <v>0</v>
      </c>
      <c r="M34" s="317">
        <f>M21</f>
        <v>0</v>
      </c>
      <c r="Q34" s="978"/>
      <c r="R34" s="18">
        <v>2</v>
      </c>
      <c r="S34" s="205" t="s">
        <v>53</v>
      </c>
      <c r="T34" s="63">
        <v>0.5</v>
      </c>
      <c r="U34" s="64">
        <v>1</v>
      </c>
      <c r="V34" s="64">
        <v>0</v>
      </c>
      <c r="W34" s="64">
        <v>0</v>
      </c>
      <c r="X34" s="64">
        <v>0</v>
      </c>
      <c r="Y34" s="67">
        <v>0</v>
      </c>
    </row>
    <row r="35" spans="2:25" ht="24.95" customHeight="1" x14ac:dyDescent="0.15">
      <c r="B35" s="49">
        <v>3</v>
      </c>
      <c r="C35" s="980" t="s">
        <v>57</v>
      </c>
      <c r="D35" s="981"/>
      <c r="E35" s="981"/>
      <c r="F35" s="982"/>
      <c r="G35" s="322">
        <f t="shared" si="2"/>
        <v>0</v>
      </c>
      <c r="H35" s="323">
        <f t="shared" si="2"/>
        <v>0</v>
      </c>
      <c r="I35" s="323">
        <f t="shared" si="2"/>
        <v>0</v>
      </c>
      <c r="J35" s="323">
        <f t="shared" si="2"/>
        <v>0</v>
      </c>
      <c r="K35" s="323">
        <f t="shared" si="2"/>
        <v>0</v>
      </c>
      <c r="L35" s="324">
        <f t="shared" si="2"/>
        <v>0</v>
      </c>
      <c r="M35" s="317">
        <f>M22</f>
        <v>0</v>
      </c>
      <c r="Q35" s="978"/>
      <c r="R35" s="5">
        <v>3</v>
      </c>
      <c r="S35" s="205" t="s">
        <v>57</v>
      </c>
      <c r="T35" s="63">
        <v>0</v>
      </c>
      <c r="U35" s="64">
        <v>0</v>
      </c>
      <c r="V35" s="64">
        <v>1</v>
      </c>
      <c r="W35" s="64">
        <v>0.5</v>
      </c>
      <c r="X35" s="64">
        <v>0.25</v>
      </c>
      <c r="Y35" s="67">
        <v>0</v>
      </c>
    </row>
    <row r="36" spans="2:25" ht="24.95" customHeight="1" x14ac:dyDescent="0.15">
      <c r="B36" s="49">
        <v>4</v>
      </c>
      <c r="C36" s="980" t="s">
        <v>54</v>
      </c>
      <c r="D36" s="981"/>
      <c r="E36" s="981"/>
      <c r="F36" s="982"/>
      <c r="G36" s="322">
        <f t="shared" si="2"/>
        <v>0</v>
      </c>
      <c r="H36" s="323">
        <f t="shared" si="2"/>
        <v>0</v>
      </c>
      <c r="I36" s="323">
        <f t="shared" si="2"/>
        <v>0</v>
      </c>
      <c r="J36" s="323">
        <f t="shared" si="2"/>
        <v>0</v>
      </c>
      <c r="K36" s="323">
        <f t="shared" si="2"/>
        <v>0</v>
      </c>
      <c r="L36" s="324">
        <f t="shared" si="2"/>
        <v>0</v>
      </c>
      <c r="M36" s="317">
        <f>M25</f>
        <v>0</v>
      </c>
      <c r="Q36" s="978"/>
      <c r="R36" s="18">
        <v>4</v>
      </c>
      <c r="S36" s="205" t="s">
        <v>54</v>
      </c>
      <c r="T36" s="63">
        <v>0</v>
      </c>
      <c r="U36" s="64">
        <v>0</v>
      </c>
      <c r="V36" s="64">
        <v>0.5</v>
      </c>
      <c r="W36" s="64">
        <v>1</v>
      </c>
      <c r="X36" s="64">
        <v>0.25</v>
      </c>
      <c r="Y36" s="67">
        <v>0</v>
      </c>
    </row>
    <row r="37" spans="2:25" ht="24.95" customHeight="1" x14ac:dyDescent="0.15">
      <c r="B37" s="49">
        <v>5</v>
      </c>
      <c r="C37" s="980" t="s">
        <v>55</v>
      </c>
      <c r="D37" s="981"/>
      <c r="E37" s="981"/>
      <c r="F37" s="982"/>
      <c r="G37" s="322">
        <f t="shared" si="2"/>
        <v>0</v>
      </c>
      <c r="H37" s="323">
        <f t="shared" si="2"/>
        <v>0</v>
      </c>
      <c r="I37" s="323">
        <f t="shared" si="2"/>
        <v>0</v>
      </c>
      <c r="J37" s="323">
        <f t="shared" si="2"/>
        <v>0</v>
      </c>
      <c r="K37" s="323">
        <f t="shared" si="2"/>
        <v>0</v>
      </c>
      <c r="L37" s="324">
        <f t="shared" si="2"/>
        <v>0</v>
      </c>
      <c r="M37" s="317">
        <f>M26</f>
        <v>0</v>
      </c>
      <c r="Q37" s="978"/>
      <c r="R37" s="18">
        <v>5</v>
      </c>
      <c r="S37" s="205" t="s">
        <v>55</v>
      </c>
      <c r="T37" s="63">
        <v>0</v>
      </c>
      <c r="U37" s="64">
        <v>0</v>
      </c>
      <c r="V37" s="64">
        <v>0.25</v>
      </c>
      <c r="W37" s="64">
        <v>0.25</v>
      </c>
      <c r="X37" s="64">
        <v>1</v>
      </c>
      <c r="Y37" s="67">
        <v>0</v>
      </c>
    </row>
    <row r="38" spans="2:25" ht="24.95" customHeight="1" thickBot="1" x14ac:dyDescent="0.2">
      <c r="B38" s="50">
        <v>6</v>
      </c>
      <c r="C38" s="983" t="s">
        <v>56</v>
      </c>
      <c r="D38" s="984"/>
      <c r="E38" s="984"/>
      <c r="F38" s="985"/>
      <c r="G38" s="325">
        <f t="shared" si="2"/>
        <v>0</v>
      </c>
      <c r="H38" s="326">
        <f t="shared" si="2"/>
        <v>0</v>
      </c>
      <c r="I38" s="326">
        <f t="shared" si="2"/>
        <v>0</v>
      </c>
      <c r="J38" s="326">
        <f t="shared" si="2"/>
        <v>0</v>
      </c>
      <c r="K38" s="326">
        <f t="shared" si="2"/>
        <v>0</v>
      </c>
      <c r="L38" s="327">
        <f t="shared" si="2"/>
        <v>0</v>
      </c>
      <c r="M38" s="318">
        <f>M27</f>
        <v>0</v>
      </c>
      <c r="Q38" s="979"/>
      <c r="R38" s="8">
        <v>6</v>
      </c>
      <c r="S38" s="206" t="s">
        <v>56</v>
      </c>
      <c r="T38" s="68">
        <v>0</v>
      </c>
      <c r="U38" s="69">
        <v>0</v>
      </c>
      <c r="V38" s="69">
        <v>0</v>
      </c>
      <c r="W38" s="69">
        <v>0</v>
      </c>
      <c r="X38" s="69">
        <v>0</v>
      </c>
      <c r="Y38" s="70">
        <v>1</v>
      </c>
    </row>
    <row r="39" spans="2:25" ht="24.95" customHeight="1" thickTop="1" thickBot="1" x14ac:dyDescent="0.2">
      <c r="B39" s="1007" t="s">
        <v>66</v>
      </c>
      <c r="C39" s="1008"/>
      <c r="D39" s="1008"/>
      <c r="E39" s="1008"/>
      <c r="F39" s="1009"/>
      <c r="G39" s="328">
        <f>M20</f>
        <v>0</v>
      </c>
      <c r="H39" s="329">
        <f>M21</f>
        <v>0</v>
      </c>
      <c r="I39" s="329">
        <f>M22</f>
        <v>0</v>
      </c>
      <c r="J39" s="329">
        <f>M25</f>
        <v>0</v>
      </c>
      <c r="K39" s="329">
        <f>M26</f>
        <v>0</v>
      </c>
      <c r="L39" s="330">
        <f>M27</f>
        <v>0</v>
      </c>
      <c r="M39" s="331"/>
    </row>
    <row r="40" spans="2:25" ht="20.100000000000001" customHeight="1" x14ac:dyDescent="0.15"/>
    <row r="41" spans="2:25" ht="20.100000000000001" customHeight="1" x14ac:dyDescent="0.15"/>
    <row r="42" spans="2:25" ht="20.100000000000001" customHeight="1" x14ac:dyDescent="0.15">
      <c r="B42" s="1" t="s">
        <v>81</v>
      </c>
    </row>
    <row r="43" spans="2:25" ht="20.100000000000001" customHeight="1" thickBot="1" x14ac:dyDescent="0.2">
      <c r="G43" s="15"/>
    </row>
    <row r="44" spans="2:25" ht="39.950000000000003" customHeight="1" thickBot="1" x14ac:dyDescent="0.2">
      <c r="B44" s="57" t="s">
        <v>52</v>
      </c>
      <c r="C44" s="58"/>
      <c r="D44" s="58"/>
      <c r="E44" s="58"/>
      <c r="F44" s="196"/>
      <c r="G44" s="72" t="s">
        <v>92</v>
      </c>
      <c r="H44" s="28" t="s">
        <v>40</v>
      </c>
      <c r="I44" s="28" t="s">
        <v>41</v>
      </c>
    </row>
    <row r="45" spans="2:25" ht="19.5" customHeight="1" thickBot="1" x14ac:dyDescent="0.2">
      <c r="B45" s="988" t="s">
        <v>269</v>
      </c>
      <c r="C45" s="989"/>
      <c r="D45" s="989"/>
      <c r="E45" s="989"/>
      <c r="F45" s="990"/>
      <c r="G45" s="389">
        <f>G46+G61+G67</f>
        <v>0</v>
      </c>
      <c r="H45" s="216"/>
      <c r="I45" s="389">
        <f>I46+I61+I67</f>
        <v>0</v>
      </c>
    </row>
    <row r="46" spans="2:25" ht="19.5" customHeight="1" x14ac:dyDescent="0.15">
      <c r="B46" s="4"/>
      <c r="C46" s="97" t="s">
        <v>713</v>
      </c>
      <c r="D46" s="219"/>
      <c r="E46" s="219"/>
      <c r="F46" s="220"/>
      <c r="G46" s="186">
        <f>SUM(G47:G60)</f>
        <v>0</v>
      </c>
      <c r="H46" s="223"/>
      <c r="I46" s="391">
        <f>SUM(I47:I60)</f>
        <v>0</v>
      </c>
    </row>
    <row r="47" spans="2:25" ht="19.5" customHeight="1" x14ac:dyDescent="0.15">
      <c r="B47" s="4"/>
      <c r="C47" s="41"/>
      <c r="D47" s="1001" t="s">
        <v>82</v>
      </c>
      <c r="E47" s="1002"/>
      <c r="F47" s="218" t="s">
        <v>83</v>
      </c>
      <c r="G47" s="390">
        <f>'入力表（その４）'!G23</f>
        <v>0</v>
      </c>
      <c r="H47" s="224">
        <v>0</v>
      </c>
      <c r="I47" s="380">
        <f>G47*H47</f>
        <v>0</v>
      </c>
    </row>
    <row r="48" spans="2:25" ht="19.5" customHeight="1" x14ac:dyDescent="0.15">
      <c r="B48" s="4"/>
      <c r="C48" s="41"/>
      <c r="D48" s="1001"/>
      <c r="E48" s="1002"/>
      <c r="F48" s="183" t="s">
        <v>84</v>
      </c>
      <c r="G48" s="187">
        <f>'入力表（その４）'!G29</f>
        <v>0</v>
      </c>
      <c r="H48" s="39">
        <v>0.01</v>
      </c>
      <c r="I48" s="381">
        <f t="shared" ref="I48:I72" si="3">G48*H48</f>
        <v>0</v>
      </c>
    </row>
    <row r="49" spans="2:9" ht="19.5" customHeight="1" x14ac:dyDescent="0.15">
      <c r="B49" s="4"/>
      <c r="C49" s="41"/>
      <c r="D49" s="1001"/>
      <c r="E49" s="1002"/>
      <c r="F49" s="183" t="s">
        <v>85</v>
      </c>
      <c r="G49" s="187">
        <f>'入力表（その４）'!G40</f>
        <v>0</v>
      </c>
      <c r="H49" s="39">
        <v>0.04</v>
      </c>
      <c r="I49" s="381">
        <f t="shared" si="3"/>
        <v>0</v>
      </c>
    </row>
    <row r="50" spans="2:9" ht="19.5" customHeight="1" x14ac:dyDescent="0.15">
      <c r="B50" s="4"/>
      <c r="C50" s="41"/>
      <c r="D50" s="1003"/>
      <c r="E50" s="1004"/>
      <c r="F50" s="183" t="s">
        <v>86</v>
      </c>
      <c r="G50" s="187">
        <f>'入力表（その４）'!G42</f>
        <v>0</v>
      </c>
      <c r="H50" s="39">
        <v>0.3</v>
      </c>
      <c r="I50" s="381">
        <f t="shared" si="3"/>
        <v>0</v>
      </c>
    </row>
    <row r="51" spans="2:9" ht="19.5" customHeight="1" x14ac:dyDescent="0.15">
      <c r="B51" s="4"/>
      <c r="C51" s="41"/>
      <c r="D51" s="1005" t="s">
        <v>87</v>
      </c>
      <c r="E51" s="1006"/>
      <c r="F51" s="183" t="s">
        <v>83</v>
      </c>
      <c r="G51" s="187">
        <f>'入力表（その４）'!H23</f>
        <v>0</v>
      </c>
      <c r="H51" s="39">
        <v>0</v>
      </c>
      <c r="I51" s="381">
        <f t="shared" si="3"/>
        <v>0</v>
      </c>
    </row>
    <row r="52" spans="2:9" ht="19.5" customHeight="1" x14ac:dyDescent="0.15">
      <c r="B52" s="4"/>
      <c r="C52" s="41"/>
      <c r="D52" s="1001"/>
      <c r="E52" s="1002"/>
      <c r="F52" s="183" t="s">
        <v>84</v>
      </c>
      <c r="G52" s="187">
        <f>'入力表（その４）'!H29</f>
        <v>0</v>
      </c>
      <c r="H52" s="39">
        <v>0.01</v>
      </c>
      <c r="I52" s="381">
        <f t="shared" si="3"/>
        <v>0</v>
      </c>
    </row>
    <row r="53" spans="2:9" ht="19.5" customHeight="1" x14ac:dyDescent="0.15">
      <c r="B53" s="4"/>
      <c r="C53" s="41"/>
      <c r="D53" s="1001"/>
      <c r="E53" s="1002"/>
      <c r="F53" s="183" t="s">
        <v>85</v>
      </c>
      <c r="G53" s="187">
        <f>'入力表（その４）'!H40</f>
        <v>0</v>
      </c>
      <c r="H53" s="39">
        <v>0.04</v>
      </c>
      <c r="I53" s="381">
        <f t="shared" si="3"/>
        <v>0</v>
      </c>
    </row>
    <row r="54" spans="2:9" ht="19.5" customHeight="1" x14ac:dyDescent="0.15">
      <c r="B54" s="4"/>
      <c r="C54" s="41"/>
      <c r="D54" s="1003"/>
      <c r="E54" s="1004"/>
      <c r="F54" s="183" t="s">
        <v>86</v>
      </c>
      <c r="G54" s="187">
        <f>'入力表（その４）'!H42</f>
        <v>0</v>
      </c>
      <c r="H54" s="39">
        <v>0.3</v>
      </c>
      <c r="I54" s="381">
        <f t="shared" si="3"/>
        <v>0</v>
      </c>
    </row>
    <row r="55" spans="2:9" ht="19.5" customHeight="1" x14ac:dyDescent="0.15">
      <c r="B55" s="4"/>
      <c r="C55" s="41"/>
      <c r="D55" s="1005" t="s">
        <v>88</v>
      </c>
      <c r="E55" s="1006"/>
      <c r="F55" s="183" t="s">
        <v>83</v>
      </c>
      <c r="G55" s="187">
        <f>'入力表（その４）'!I23</f>
        <v>0</v>
      </c>
      <c r="H55" s="39">
        <v>0</v>
      </c>
      <c r="I55" s="381">
        <f t="shared" si="3"/>
        <v>0</v>
      </c>
    </row>
    <row r="56" spans="2:9" ht="19.5" customHeight="1" x14ac:dyDescent="0.15">
      <c r="B56" s="4"/>
      <c r="C56" s="41"/>
      <c r="D56" s="1001"/>
      <c r="E56" s="1002"/>
      <c r="F56" s="183" t="s">
        <v>84</v>
      </c>
      <c r="G56" s="187">
        <f>'入力表（その４）'!I29</f>
        <v>0</v>
      </c>
      <c r="H56" s="39">
        <v>0.01</v>
      </c>
      <c r="I56" s="381">
        <f t="shared" si="3"/>
        <v>0</v>
      </c>
    </row>
    <row r="57" spans="2:9" ht="19.5" customHeight="1" x14ac:dyDescent="0.15">
      <c r="B57" s="4"/>
      <c r="C57" s="41"/>
      <c r="D57" s="1001"/>
      <c r="E57" s="1002"/>
      <c r="F57" s="183" t="s">
        <v>85</v>
      </c>
      <c r="G57" s="187">
        <f>'入力表（その４）'!I40</f>
        <v>0</v>
      </c>
      <c r="H57" s="39">
        <v>0.04</v>
      </c>
      <c r="I57" s="381">
        <f t="shared" si="3"/>
        <v>0</v>
      </c>
    </row>
    <row r="58" spans="2:9" ht="19.5" customHeight="1" x14ac:dyDescent="0.15">
      <c r="B58" s="4"/>
      <c r="C58" s="41"/>
      <c r="D58" s="1003"/>
      <c r="E58" s="1004"/>
      <c r="F58" s="183" t="s">
        <v>86</v>
      </c>
      <c r="G58" s="187">
        <f>'入力表（その４）'!I42</f>
        <v>0</v>
      </c>
      <c r="H58" s="39">
        <v>0.3</v>
      </c>
      <c r="I58" s="381">
        <f t="shared" si="3"/>
        <v>0</v>
      </c>
    </row>
    <row r="59" spans="2:9" ht="19.5" customHeight="1" x14ac:dyDescent="0.15">
      <c r="B59" s="4"/>
      <c r="C59" s="41"/>
      <c r="D59" s="1005" t="s">
        <v>89</v>
      </c>
      <c r="E59" s="1006"/>
      <c r="F59" s="183" t="s">
        <v>90</v>
      </c>
      <c r="G59" s="187">
        <f>'入力表（その４）'!J23+'入力表（その４）'!J29+'入力表（その４）'!J40</f>
        <v>0</v>
      </c>
      <c r="H59" s="40">
        <v>1E-3</v>
      </c>
      <c r="I59" s="381">
        <f t="shared" si="3"/>
        <v>0</v>
      </c>
    </row>
    <row r="60" spans="2:9" ht="19.5" customHeight="1" thickBot="1" x14ac:dyDescent="0.2">
      <c r="B60" s="4"/>
      <c r="C60" s="222"/>
      <c r="D60" s="1035"/>
      <c r="E60" s="1036"/>
      <c r="F60" s="217" t="s">
        <v>86</v>
      </c>
      <c r="G60" s="188">
        <f>'入力表（その４）'!J42</f>
        <v>0</v>
      </c>
      <c r="H60" s="56">
        <v>0.3</v>
      </c>
      <c r="I60" s="379">
        <f t="shared" si="3"/>
        <v>0</v>
      </c>
    </row>
    <row r="61" spans="2:9" ht="19.5" customHeight="1" x14ac:dyDescent="0.15">
      <c r="B61" s="4"/>
      <c r="C61" s="97" t="s">
        <v>270</v>
      </c>
      <c r="D61" s="96"/>
      <c r="E61" s="96"/>
      <c r="F61" s="220"/>
      <c r="G61" s="391">
        <f>SUM(G62:G66)</f>
        <v>0</v>
      </c>
      <c r="H61" s="223"/>
      <c r="I61" s="380">
        <f>SUM(I62:I66)</f>
        <v>0</v>
      </c>
    </row>
    <row r="62" spans="2:9" ht="19.5" customHeight="1" x14ac:dyDescent="0.15">
      <c r="B62" s="4"/>
      <c r="C62" s="221"/>
      <c r="D62" s="226"/>
      <c r="E62" s="191"/>
      <c r="F62" s="229" t="s">
        <v>83</v>
      </c>
      <c r="G62" s="392">
        <f>'入力表（その４）'!G52</f>
        <v>0</v>
      </c>
      <c r="H62" s="39">
        <v>0</v>
      </c>
      <c r="I62" s="381">
        <f t="shared" si="3"/>
        <v>0</v>
      </c>
    </row>
    <row r="63" spans="2:9" ht="19.5" customHeight="1" x14ac:dyDescent="0.15">
      <c r="B63" s="4"/>
      <c r="C63" s="221"/>
      <c r="D63" s="226"/>
      <c r="E63" s="191"/>
      <c r="F63" s="229" t="s">
        <v>84</v>
      </c>
      <c r="G63" s="392">
        <f>'入力表（その４）'!G58</f>
        <v>0</v>
      </c>
      <c r="H63" s="39">
        <v>0.01</v>
      </c>
      <c r="I63" s="381">
        <f t="shared" si="3"/>
        <v>0</v>
      </c>
    </row>
    <row r="64" spans="2:9" ht="19.5" customHeight="1" x14ac:dyDescent="0.15">
      <c r="B64" s="4"/>
      <c r="C64" s="221"/>
      <c r="D64" s="226"/>
      <c r="E64" s="191"/>
      <c r="F64" s="229" t="s">
        <v>85</v>
      </c>
      <c r="G64" s="392">
        <f>'入力表（その４）'!G59</f>
        <v>0</v>
      </c>
      <c r="H64" s="39">
        <v>0.14000000000000001</v>
      </c>
      <c r="I64" s="381">
        <f t="shared" si="3"/>
        <v>0</v>
      </c>
    </row>
    <row r="65" spans="2:10" ht="19.5" customHeight="1" x14ac:dyDescent="0.15">
      <c r="B65" s="4"/>
      <c r="C65" s="221"/>
      <c r="D65" s="226"/>
      <c r="E65" s="191"/>
      <c r="F65" s="229" t="s">
        <v>86</v>
      </c>
      <c r="G65" s="392">
        <f>'入力表（その４）'!G60</f>
        <v>0</v>
      </c>
      <c r="H65" s="39">
        <v>0.3</v>
      </c>
      <c r="I65" s="381">
        <f t="shared" si="3"/>
        <v>0</v>
      </c>
    </row>
    <row r="66" spans="2:10" ht="19.5" customHeight="1" thickBot="1" x14ac:dyDescent="0.2">
      <c r="B66" s="4"/>
      <c r="C66" s="87"/>
      <c r="D66" s="227"/>
      <c r="E66" s="228"/>
      <c r="F66" s="230" t="s">
        <v>91</v>
      </c>
      <c r="G66" s="393">
        <f>'入力表（その４）'!G61</f>
        <v>0</v>
      </c>
      <c r="H66" s="56">
        <v>1</v>
      </c>
      <c r="I66" s="379">
        <f t="shared" si="3"/>
        <v>0</v>
      </c>
    </row>
    <row r="67" spans="2:10" ht="19.5" customHeight="1" x14ac:dyDescent="0.15">
      <c r="B67" s="4"/>
      <c r="C67" s="97" t="s">
        <v>271</v>
      </c>
      <c r="D67" s="96"/>
      <c r="E67" s="96"/>
      <c r="F67" s="220"/>
      <c r="G67" s="186">
        <f>SUM(G68:G72)</f>
        <v>0</v>
      </c>
      <c r="H67" s="223"/>
      <c r="I67" s="391">
        <f>SUM(I68:I72)</f>
        <v>0</v>
      </c>
    </row>
    <row r="68" spans="2:10" ht="19.5" customHeight="1" x14ac:dyDescent="0.15">
      <c r="B68" s="4"/>
      <c r="C68" s="221"/>
      <c r="D68" s="226"/>
      <c r="E68" s="191"/>
      <c r="F68" s="229" t="s">
        <v>83</v>
      </c>
      <c r="G68" s="392">
        <f>'入力表（その４）'!H52</f>
        <v>0</v>
      </c>
      <c r="H68" s="39">
        <v>0</v>
      </c>
      <c r="I68" s="381">
        <f t="shared" si="3"/>
        <v>0</v>
      </c>
    </row>
    <row r="69" spans="2:10" ht="19.5" customHeight="1" x14ac:dyDescent="0.15">
      <c r="B69" s="4"/>
      <c r="C69" s="221"/>
      <c r="D69" s="226"/>
      <c r="E69" s="191"/>
      <c r="F69" s="229" t="s">
        <v>84</v>
      </c>
      <c r="G69" s="392">
        <f>'入力表（その４）'!G58</f>
        <v>0</v>
      </c>
      <c r="H69" s="39">
        <v>0.02</v>
      </c>
      <c r="I69" s="381">
        <f t="shared" si="3"/>
        <v>0</v>
      </c>
    </row>
    <row r="70" spans="2:10" ht="19.5" customHeight="1" x14ac:dyDescent="0.15">
      <c r="B70" s="4"/>
      <c r="C70" s="221"/>
      <c r="D70" s="226"/>
      <c r="E70" s="191"/>
      <c r="F70" s="229" t="s">
        <v>85</v>
      </c>
      <c r="G70" s="392">
        <f>'入力表（その４）'!G59</f>
        <v>0</v>
      </c>
      <c r="H70" s="39">
        <v>0.28000000000000003</v>
      </c>
      <c r="I70" s="381">
        <f t="shared" si="3"/>
        <v>0</v>
      </c>
    </row>
    <row r="71" spans="2:10" ht="19.5" customHeight="1" x14ac:dyDescent="0.15">
      <c r="B71" s="4"/>
      <c r="C71" s="221"/>
      <c r="D71" s="226"/>
      <c r="E71" s="191"/>
      <c r="F71" s="229" t="s">
        <v>86</v>
      </c>
      <c r="G71" s="392">
        <f>'入力表（その４）'!G60</f>
        <v>0</v>
      </c>
      <c r="H71" s="39">
        <v>0.3</v>
      </c>
      <c r="I71" s="381">
        <f t="shared" si="3"/>
        <v>0</v>
      </c>
    </row>
    <row r="72" spans="2:10" ht="19.5" customHeight="1" thickBot="1" x14ac:dyDescent="0.2">
      <c r="B72" s="7"/>
      <c r="C72" s="87"/>
      <c r="D72" s="227"/>
      <c r="E72" s="228"/>
      <c r="F72" s="230" t="s">
        <v>91</v>
      </c>
      <c r="G72" s="393">
        <f>'入力表（その４）'!G61</f>
        <v>0</v>
      </c>
      <c r="H72" s="56">
        <v>1</v>
      </c>
      <c r="I72" s="379">
        <f t="shared" si="3"/>
        <v>0</v>
      </c>
    </row>
    <row r="75" spans="2:10" ht="20.100000000000001" customHeight="1" x14ac:dyDescent="0.15">
      <c r="B75" s="1" t="s">
        <v>272</v>
      </c>
    </row>
    <row r="76" spans="2:10" ht="20.100000000000001" customHeight="1" thickBot="1" x14ac:dyDescent="0.2">
      <c r="H76" s="15"/>
    </row>
    <row r="77" spans="2:10" ht="39.950000000000003" customHeight="1" thickBot="1" x14ac:dyDescent="0.2">
      <c r="B77" s="936" t="s">
        <v>95</v>
      </c>
      <c r="C77" s="943"/>
      <c r="D77" s="943"/>
      <c r="E77" s="943"/>
      <c r="F77" s="937"/>
      <c r="G77" s="72" t="s">
        <v>100</v>
      </c>
      <c r="H77" s="72" t="s">
        <v>92</v>
      </c>
      <c r="I77" s="28" t="s">
        <v>40</v>
      </c>
      <c r="J77" s="28" t="s">
        <v>41</v>
      </c>
    </row>
    <row r="78" spans="2:10" ht="19.5" customHeight="1" thickBot="1" x14ac:dyDescent="0.2">
      <c r="B78" s="231" t="s">
        <v>272</v>
      </c>
      <c r="C78" s="149"/>
      <c r="D78" s="149"/>
      <c r="E78" s="149"/>
      <c r="F78" s="149"/>
      <c r="G78" s="232"/>
      <c r="H78" s="394">
        <f>SUM(H79:H88)</f>
        <v>0</v>
      </c>
      <c r="I78" s="232"/>
      <c r="J78" s="398">
        <f>SUM(J79:J88)</f>
        <v>0</v>
      </c>
    </row>
    <row r="79" spans="2:10" ht="20.100000000000001" customHeight="1" x14ac:dyDescent="0.15">
      <c r="B79" s="4"/>
      <c r="C79" s="956" t="s">
        <v>96</v>
      </c>
      <c r="D79" s="957"/>
      <c r="E79" s="957"/>
      <c r="F79" s="969" t="s">
        <v>97</v>
      </c>
      <c r="G79" s="31" t="s">
        <v>12</v>
      </c>
      <c r="H79" s="395">
        <f>'入力表（その４）'!H71</f>
        <v>0</v>
      </c>
      <c r="I79" s="55">
        <v>0.3</v>
      </c>
      <c r="J79" s="391">
        <f>H79*I79</f>
        <v>0</v>
      </c>
    </row>
    <row r="80" spans="2:10" ht="20.100000000000001" customHeight="1" x14ac:dyDescent="0.15">
      <c r="B80" s="4"/>
      <c r="C80" s="973"/>
      <c r="D80" s="974"/>
      <c r="E80" s="974"/>
      <c r="F80" s="970"/>
      <c r="G80" s="20" t="s">
        <v>82</v>
      </c>
      <c r="H80" s="392">
        <f>'入力表（その４）'!H72</f>
        <v>0</v>
      </c>
      <c r="I80" s="40">
        <v>1.4999999999999999E-2</v>
      </c>
      <c r="J80" s="381">
        <f>H80*I80</f>
        <v>0</v>
      </c>
    </row>
    <row r="81" spans="2:15" ht="20.100000000000001" customHeight="1" x14ac:dyDescent="0.15">
      <c r="B81" s="4"/>
      <c r="C81" s="973"/>
      <c r="D81" s="974"/>
      <c r="E81" s="974"/>
      <c r="F81" s="971" t="s">
        <v>98</v>
      </c>
      <c r="G81" s="20" t="s">
        <v>12</v>
      </c>
      <c r="H81" s="392">
        <f>'入力表（その４）'!H73</f>
        <v>0</v>
      </c>
      <c r="I81" s="39">
        <v>0.2</v>
      </c>
      <c r="J81" s="381">
        <f>H81*I81</f>
        <v>0</v>
      </c>
    </row>
    <row r="82" spans="2:15" ht="20.100000000000001" customHeight="1" thickBot="1" x14ac:dyDescent="0.2">
      <c r="B82" s="4"/>
      <c r="C82" s="999"/>
      <c r="D82" s="1000"/>
      <c r="E82" s="1000"/>
      <c r="F82" s="998"/>
      <c r="G82" s="38" t="s">
        <v>82</v>
      </c>
      <c r="H82" s="396">
        <f>'入力表（その４）'!H74</f>
        <v>0</v>
      </c>
      <c r="I82" s="233">
        <v>0.01</v>
      </c>
      <c r="J82" s="378">
        <f t="shared" ref="J82:J88" si="4">H82*I82</f>
        <v>0</v>
      </c>
    </row>
    <row r="83" spans="2:15" ht="20.100000000000001" customHeight="1" x14ac:dyDescent="0.15">
      <c r="B83" s="4"/>
      <c r="C83" s="956" t="s">
        <v>99</v>
      </c>
      <c r="D83" s="957"/>
      <c r="E83" s="957"/>
      <c r="F83" s="969" t="s">
        <v>97</v>
      </c>
      <c r="G83" s="31" t="s">
        <v>12</v>
      </c>
      <c r="H83" s="395">
        <f>'入力表（その４）'!H75</f>
        <v>0</v>
      </c>
      <c r="I83" s="55">
        <v>0.25</v>
      </c>
      <c r="J83" s="391">
        <f t="shared" si="4"/>
        <v>0</v>
      </c>
    </row>
    <row r="84" spans="2:15" ht="20.100000000000001" customHeight="1" x14ac:dyDescent="0.15">
      <c r="B84" s="4"/>
      <c r="C84" s="973"/>
      <c r="D84" s="974"/>
      <c r="E84" s="974"/>
      <c r="F84" s="970"/>
      <c r="G84" s="20" t="s">
        <v>82</v>
      </c>
      <c r="H84" s="392">
        <f>'入力表（その４）'!H76</f>
        <v>0</v>
      </c>
      <c r="I84" s="40">
        <v>9.5000000000000001E-2</v>
      </c>
      <c r="J84" s="381">
        <f t="shared" si="4"/>
        <v>0</v>
      </c>
    </row>
    <row r="85" spans="2:15" ht="20.100000000000001" customHeight="1" x14ac:dyDescent="0.15">
      <c r="B85" s="4"/>
      <c r="C85" s="973"/>
      <c r="D85" s="974"/>
      <c r="E85" s="974"/>
      <c r="F85" s="971" t="s">
        <v>98</v>
      </c>
      <c r="G85" s="20" t="s">
        <v>12</v>
      </c>
      <c r="H85" s="392">
        <f>'入力表（その４）'!H77</f>
        <v>0</v>
      </c>
      <c r="I85" s="39">
        <v>0.15</v>
      </c>
      <c r="J85" s="381">
        <f t="shared" si="4"/>
        <v>0</v>
      </c>
    </row>
    <row r="86" spans="2:15" ht="20.100000000000001" customHeight="1" thickBot="1" x14ac:dyDescent="0.2">
      <c r="B86" s="4"/>
      <c r="C86" s="959"/>
      <c r="D86" s="960"/>
      <c r="E86" s="960"/>
      <c r="F86" s="972"/>
      <c r="G86" s="22" t="s">
        <v>82</v>
      </c>
      <c r="H86" s="393">
        <f>'入力表（その４）'!H78</f>
        <v>0</v>
      </c>
      <c r="I86" s="56">
        <v>0.09</v>
      </c>
      <c r="J86" s="379">
        <f t="shared" si="4"/>
        <v>0</v>
      </c>
    </row>
    <row r="87" spans="2:15" ht="20.100000000000001" customHeight="1" x14ac:dyDescent="0.15">
      <c r="B87" s="4"/>
      <c r="C87" s="965" t="s">
        <v>101</v>
      </c>
      <c r="D87" s="966"/>
      <c r="E87" s="966"/>
      <c r="F87" s="967"/>
      <c r="G87" s="77" t="s">
        <v>12</v>
      </c>
      <c r="H87" s="397">
        <f>'入力表（その４）'!H79</f>
        <v>0</v>
      </c>
      <c r="I87" s="224">
        <v>1</v>
      </c>
      <c r="J87" s="380">
        <f t="shared" si="4"/>
        <v>0</v>
      </c>
    </row>
    <row r="88" spans="2:15" ht="20.100000000000001" customHeight="1" thickBot="1" x14ac:dyDescent="0.2">
      <c r="B88" s="7"/>
      <c r="C88" s="959"/>
      <c r="D88" s="960"/>
      <c r="E88" s="960"/>
      <c r="F88" s="968"/>
      <c r="G88" s="22" t="s">
        <v>82</v>
      </c>
      <c r="H88" s="393">
        <f>'入力表（その４）'!H80</f>
        <v>0</v>
      </c>
      <c r="I88" s="56">
        <v>0.3</v>
      </c>
      <c r="J88" s="379">
        <f t="shared" si="4"/>
        <v>0</v>
      </c>
    </row>
    <row r="89" spans="2:15" ht="19.5" customHeight="1" x14ac:dyDescent="0.15"/>
    <row r="91" spans="2:15" ht="20.100000000000001" customHeight="1" x14ac:dyDescent="0.15">
      <c r="B91" s="1" t="s">
        <v>275</v>
      </c>
    </row>
    <row r="92" spans="2:15" ht="20.100000000000001" customHeight="1" thickBot="1" x14ac:dyDescent="0.2"/>
    <row r="93" spans="2:15" ht="20.100000000000001" customHeight="1" thickBot="1" x14ac:dyDescent="0.2">
      <c r="B93" s="10" t="s">
        <v>275</v>
      </c>
      <c r="C93" s="11"/>
      <c r="D93" s="11"/>
      <c r="E93" s="11"/>
      <c r="F93" s="11"/>
      <c r="G93" s="11"/>
      <c r="H93" s="11"/>
      <c r="I93" s="27" t="s">
        <v>591</v>
      </c>
      <c r="J93" s="189">
        <f>O98+J106+J122</f>
        <v>0</v>
      </c>
    </row>
    <row r="94" spans="2:15" ht="20.100000000000001" customHeight="1" x14ac:dyDescent="0.15">
      <c r="K94" s="15"/>
      <c r="L94" s="15"/>
    </row>
    <row r="95" spans="2:15" ht="20.100000000000001" customHeight="1" thickBot="1" x14ac:dyDescent="0.2">
      <c r="B95" s="1" t="s">
        <v>279</v>
      </c>
      <c r="K95" s="15"/>
      <c r="L95" s="15"/>
    </row>
    <row r="96" spans="2:15" ht="45" customHeight="1" x14ac:dyDescent="0.15">
      <c r="C96" s="1019" t="s">
        <v>102</v>
      </c>
      <c r="D96" s="1020"/>
      <c r="E96" s="1020"/>
      <c r="F96" s="1021"/>
      <c r="G96" s="986" t="s">
        <v>114</v>
      </c>
      <c r="H96" s="987"/>
      <c r="I96" s="993" t="s">
        <v>105</v>
      </c>
      <c r="J96" s="994"/>
      <c r="K96" s="954" t="s">
        <v>108</v>
      </c>
      <c r="L96" s="954" t="s">
        <v>115</v>
      </c>
      <c r="M96" s="287" t="s">
        <v>109</v>
      </c>
      <c r="N96" s="954" t="s">
        <v>116</v>
      </c>
      <c r="O96" s="954" t="s">
        <v>117</v>
      </c>
    </row>
    <row r="97" spans="2:15" ht="27.75" thickBot="1" x14ac:dyDescent="0.2">
      <c r="C97" s="1025"/>
      <c r="D97" s="1026"/>
      <c r="E97" s="1026"/>
      <c r="F97" s="1027"/>
      <c r="G97" s="282" t="s">
        <v>103</v>
      </c>
      <c r="H97" s="281" t="s">
        <v>104</v>
      </c>
      <c r="I97" s="282" t="s">
        <v>106</v>
      </c>
      <c r="J97" s="281" t="s">
        <v>107</v>
      </c>
      <c r="K97" s="955"/>
      <c r="L97" s="955"/>
      <c r="M97" s="181" t="s">
        <v>106</v>
      </c>
      <c r="N97" s="955"/>
      <c r="O97" s="955"/>
    </row>
    <row r="98" spans="2:15" ht="30" customHeight="1" x14ac:dyDescent="0.15">
      <c r="C98" s="1022" t="s">
        <v>277</v>
      </c>
      <c r="D98" s="1023"/>
      <c r="E98" s="1023"/>
      <c r="F98" s="1024"/>
      <c r="G98" s="399">
        <f>SUM(G99:G101)</f>
        <v>0</v>
      </c>
      <c r="H98" s="400">
        <f t="shared" ref="H98:M98" si="5">SUM(H99:H101)</f>
        <v>0</v>
      </c>
      <c r="I98" s="399">
        <f t="shared" si="5"/>
        <v>0</v>
      </c>
      <c r="J98" s="400">
        <f t="shared" si="5"/>
        <v>0</v>
      </c>
      <c r="K98" s="401">
        <f>SUM(K99:K101)</f>
        <v>0</v>
      </c>
      <c r="L98" s="288"/>
      <c r="M98" s="364">
        <f t="shared" si="5"/>
        <v>0</v>
      </c>
      <c r="N98" s="288"/>
      <c r="O98" s="364">
        <f>SUM(O99:O101)</f>
        <v>0</v>
      </c>
    </row>
    <row r="99" spans="2:15" ht="24.95" customHeight="1" x14ac:dyDescent="0.15">
      <c r="C99" s="4"/>
      <c r="D99" s="975" t="s">
        <v>110</v>
      </c>
      <c r="E99" s="975"/>
      <c r="F99" s="976"/>
      <c r="G99" s="402">
        <f>'入力表（その５）'!G38</f>
        <v>0</v>
      </c>
      <c r="H99" s="381">
        <f>'入力表（その５）'!G40</f>
        <v>0</v>
      </c>
      <c r="I99" s="402">
        <f>'入力表（その５）'!H37</f>
        <v>0</v>
      </c>
      <c r="J99" s="381">
        <f>'入力表（その５）'!H39</f>
        <v>0</v>
      </c>
      <c r="K99" s="392">
        <f>MAX(SUM(G99:H99)-SUM(I99:J99),0)</f>
        <v>0</v>
      </c>
      <c r="L99" s="39">
        <v>0.1</v>
      </c>
      <c r="M99" s="187">
        <f>'入力表（その５）'!J37</f>
        <v>0</v>
      </c>
      <c r="N99" s="39">
        <v>0.1</v>
      </c>
      <c r="O99" s="187">
        <f>K99*L99+M99*N99</f>
        <v>0</v>
      </c>
    </row>
    <row r="100" spans="2:15" ht="24.95" customHeight="1" x14ac:dyDescent="0.15">
      <c r="C100" s="4"/>
      <c r="D100" s="975" t="s">
        <v>111</v>
      </c>
      <c r="E100" s="975"/>
      <c r="F100" s="976"/>
      <c r="G100" s="402">
        <f>'入力表（その５）'!G12+'入力表（その５）'!G17</f>
        <v>0</v>
      </c>
      <c r="H100" s="381">
        <f>'入力表（その５）'!G14+'入力表（その５）'!G19</f>
        <v>0</v>
      </c>
      <c r="I100" s="402">
        <f>'入力表（その５）'!H11+'入力表（その５）'!H16</f>
        <v>0</v>
      </c>
      <c r="J100" s="381">
        <f>'入力表（その５）'!H13+'入力表（その５）'!H18</f>
        <v>0</v>
      </c>
      <c r="K100" s="392">
        <f>MAX(SUM(G100:H100)-SUM(I100:J100),0)</f>
        <v>0</v>
      </c>
      <c r="L100" s="39">
        <v>0.2</v>
      </c>
      <c r="M100" s="187">
        <f>'入力表（その５）'!J11+'入力表（その５）'!J16</f>
        <v>0</v>
      </c>
      <c r="N100" s="39">
        <v>0.25</v>
      </c>
      <c r="O100" s="187">
        <f>K100*L100+M100*N100</f>
        <v>0</v>
      </c>
    </row>
    <row r="101" spans="2:15" ht="24.95" customHeight="1" thickBot="1" x14ac:dyDescent="0.2">
      <c r="C101" s="7"/>
      <c r="D101" s="1028" t="s">
        <v>112</v>
      </c>
      <c r="E101" s="1028"/>
      <c r="F101" s="1029"/>
      <c r="G101" s="403">
        <f>'入力表（その５）'!G23+'入力表（その５）'!G28+'入力表（その５）'!G33</f>
        <v>0</v>
      </c>
      <c r="H101" s="379">
        <f>'入力表（その５）'!G25+'入力表（その５）'!G30+'入力表（その５）'!G35</f>
        <v>0</v>
      </c>
      <c r="I101" s="403">
        <f>'入力表（その５）'!H22+'入力表（その５）'!H27+'入力表（その５）'!H32</f>
        <v>0</v>
      </c>
      <c r="J101" s="379">
        <f>'入力表（その５）'!H24+'入力表（その５）'!H29+'入力表（その５）'!H34</f>
        <v>0</v>
      </c>
      <c r="K101" s="393">
        <f>MAX(SUM(G101:H101)-SUM(I101:J101),0)</f>
        <v>0</v>
      </c>
      <c r="L101" s="56">
        <v>0.02</v>
      </c>
      <c r="M101" s="188">
        <f>'入力表（その５）'!J22+'入力表（その５）'!J27+'入力表（その５）'!J32</f>
        <v>0</v>
      </c>
      <c r="N101" s="56">
        <v>0.08</v>
      </c>
      <c r="O101" s="188">
        <f>K101*L101+M101*N101</f>
        <v>0</v>
      </c>
    </row>
    <row r="102" spans="2:15" ht="20.100000000000001" customHeight="1" x14ac:dyDescent="0.15"/>
    <row r="103" spans="2:15" ht="20.100000000000001" customHeight="1" x14ac:dyDescent="0.15"/>
    <row r="104" spans="2:15" ht="20.100000000000001" customHeight="1" x14ac:dyDescent="0.15">
      <c r="B104" s="1" t="s">
        <v>118</v>
      </c>
    </row>
    <row r="105" spans="2:15" ht="20.100000000000001" customHeight="1" thickBot="1" x14ac:dyDescent="0.2">
      <c r="B105" s="1" t="s">
        <v>119</v>
      </c>
      <c r="L105" s="15"/>
    </row>
    <row r="106" spans="2:15" ht="20.100000000000001" customHeight="1" thickBot="1" x14ac:dyDescent="0.2">
      <c r="B106" s="952" t="s">
        <v>574</v>
      </c>
      <c r="C106" s="953"/>
      <c r="D106" s="953"/>
      <c r="E106" s="953"/>
      <c r="F106" s="953"/>
      <c r="G106" s="33"/>
      <c r="H106" s="11"/>
      <c r="I106" s="12" t="s">
        <v>584</v>
      </c>
      <c r="J106" s="189">
        <f>O118*1%</f>
        <v>0</v>
      </c>
    </row>
    <row r="107" spans="2:15" ht="20.100000000000001" customHeight="1" thickBot="1" x14ac:dyDescent="0.2">
      <c r="L107" s="15"/>
    </row>
    <row r="108" spans="2:15" ht="20.100000000000001" customHeight="1" thickBot="1" x14ac:dyDescent="0.2">
      <c r="B108" s="1010" t="s">
        <v>102</v>
      </c>
      <c r="C108" s="1011"/>
      <c r="D108" s="1011"/>
      <c r="E108" s="1011"/>
      <c r="F108" s="1012"/>
      <c r="G108" s="991" t="s">
        <v>125</v>
      </c>
      <c r="H108" s="954" t="s">
        <v>577</v>
      </c>
      <c r="I108" s="954" t="s">
        <v>578</v>
      </c>
      <c r="J108" s="954" t="s">
        <v>579</v>
      </c>
      <c r="K108" s="936" t="s">
        <v>520</v>
      </c>
      <c r="L108" s="943"/>
      <c r="M108" s="937"/>
      <c r="N108" s="954" t="s">
        <v>582</v>
      </c>
      <c r="O108" s="954" t="s">
        <v>583</v>
      </c>
    </row>
    <row r="109" spans="2:15" ht="39.950000000000003" customHeight="1" thickBot="1" x14ac:dyDescent="0.2">
      <c r="B109" s="1013"/>
      <c r="C109" s="1014"/>
      <c r="D109" s="1014"/>
      <c r="E109" s="1014"/>
      <c r="F109" s="1015"/>
      <c r="G109" s="992"/>
      <c r="H109" s="955"/>
      <c r="I109" s="955"/>
      <c r="J109" s="955"/>
      <c r="K109" s="72" t="s">
        <v>126</v>
      </c>
      <c r="L109" s="249" t="s">
        <v>580</v>
      </c>
      <c r="M109" s="75" t="s">
        <v>581</v>
      </c>
      <c r="N109" s="955"/>
      <c r="O109" s="955"/>
    </row>
    <row r="110" spans="2:15" ht="24.95" customHeight="1" x14ac:dyDescent="0.15">
      <c r="B110" s="956" t="s">
        <v>120</v>
      </c>
      <c r="C110" s="957"/>
      <c r="D110" s="957"/>
      <c r="E110" s="957"/>
      <c r="F110" s="958"/>
      <c r="G110" s="32" t="s">
        <v>472</v>
      </c>
      <c r="H110" s="186">
        <f>'入力表（その５）'!H48</f>
        <v>0</v>
      </c>
      <c r="I110" s="430">
        <f>'入力表（その５）'!J48</f>
        <v>0</v>
      </c>
      <c r="J110" s="242">
        <v>0.02</v>
      </c>
      <c r="K110" s="243"/>
      <c r="L110" s="243"/>
      <c r="M110" s="76"/>
      <c r="N110" s="332">
        <f>J110</f>
        <v>0.02</v>
      </c>
      <c r="O110" s="391">
        <f>H110*N110</f>
        <v>0</v>
      </c>
    </row>
    <row r="111" spans="2:15" ht="24.95" customHeight="1" thickBot="1" x14ac:dyDescent="0.2">
      <c r="B111" s="959"/>
      <c r="C111" s="960"/>
      <c r="D111" s="960"/>
      <c r="E111" s="960"/>
      <c r="F111" s="961"/>
      <c r="G111" s="26" t="s">
        <v>473</v>
      </c>
      <c r="H111" s="188">
        <f>'入力表（その５）'!H49</f>
        <v>0</v>
      </c>
      <c r="I111" s="431">
        <f>'入力表（その５）'!J49</f>
        <v>0</v>
      </c>
      <c r="J111" s="244"/>
      <c r="K111" s="247">
        <v>0.03</v>
      </c>
      <c r="L111" s="248">
        <v>0.01</v>
      </c>
      <c r="M111" s="334">
        <f>K111*I111-L111</f>
        <v>-0.01</v>
      </c>
      <c r="N111" s="333">
        <f>M111</f>
        <v>-0.01</v>
      </c>
      <c r="O111" s="379">
        <f t="shared" ref="O111:O117" si="6">H111*N111</f>
        <v>0</v>
      </c>
    </row>
    <row r="112" spans="2:15" ht="24.95" customHeight="1" x14ac:dyDescent="0.15">
      <c r="B112" s="956" t="s">
        <v>121</v>
      </c>
      <c r="C112" s="957"/>
      <c r="D112" s="957"/>
      <c r="E112" s="957"/>
      <c r="F112" s="958"/>
      <c r="G112" s="32" t="s">
        <v>472</v>
      </c>
      <c r="H112" s="186">
        <f>'入力表（その５）'!H50</f>
        <v>0</v>
      </c>
      <c r="I112" s="430">
        <f>'入力表（その５）'!J50</f>
        <v>0</v>
      </c>
      <c r="J112" s="246">
        <v>5.0000000000000001E-3</v>
      </c>
      <c r="K112" s="243"/>
      <c r="L112" s="243"/>
      <c r="M112" s="76"/>
      <c r="N112" s="332">
        <f>J112</f>
        <v>5.0000000000000001E-3</v>
      </c>
      <c r="O112" s="391">
        <f t="shared" si="6"/>
        <v>0</v>
      </c>
    </row>
    <row r="113" spans="2:15" ht="24.95" customHeight="1" thickBot="1" x14ac:dyDescent="0.2">
      <c r="B113" s="959"/>
      <c r="C113" s="960"/>
      <c r="D113" s="960"/>
      <c r="E113" s="960"/>
      <c r="F113" s="961"/>
      <c r="G113" s="26" t="s">
        <v>473</v>
      </c>
      <c r="H113" s="188">
        <f>'入力表（その５）'!H51</f>
        <v>0</v>
      </c>
      <c r="I113" s="431">
        <f>'入力表（その５）'!J51</f>
        <v>0</v>
      </c>
      <c r="J113" s="244"/>
      <c r="K113" s="248">
        <v>0.01</v>
      </c>
      <c r="L113" s="248">
        <v>0.01</v>
      </c>
      <c r="M113" s="289">
        <f>K113*I113-L113</f>
        <v>-0.01</v>
      </c>
      <c r="N113" s="333">
        <f>M113</f>
        <v>-0.01</v>
      </c>
      <c r="O113" s="379">
        <f t="shared" si="6"/>
        <v>0</v>
      </c>
    </row>
    <row r="114" spans="2:15" ht="24.95" customHeight="1" x14ac:dyDescent="0.15">
      <c r="B114" s="956" t="s">
        <v>122</v>
      </c>
      <c r="C114" s="957"/>
      <c r="D114" s="957"/>
      <c r="E114" s="957"/>
      <c r="F114" s="958"/>
      <c r="G114" s="32" t="s">
        <v>472</v>
      </c>
      <c r="H114" s="186">
        <f>'入力表（その５）'!H52</f>
        <v>0</v>
      </c>
      <c r="I114" s="430">
        <f>'入力表（その５）'!J52</f>
        <v>0</v>
      </c>
      <c r="J114" s="246">
        <v>1.4999999999999999E-2</v>
      </c>
      <c r="K114" s="243"/>
      <c r="L114" s="243"/>
      <c r="M114" s="76"/>
      <c r="N114" s="332">
        <f>J114</f>
        <v>1.4999999999999999E-2</v>
      </c>
      <c r="O114" s="391">
        <f t="shared" si="6"/>
        <v>0</v>
      </c>
    </row>
    <row r="115" spans="2:15" ht="24.95" customHeight="1" thickBot="1" x14ac:dyDescent="0.2">
      <c r="B115" s="959"/>
      <c r="C115" s="960"/>
      <c r="D115" s="960"/>
      <c r="E115" s="960"/>
      <c r="F115" s="961"/>
      <c r="G115" s="26" t="s">
        <v>473</v>
      </c>
      <c r="H115" s="188">
        <f>'入力表（その５）'!H53</f>
        <v>0</v>
      </c>
      <c r="I115" s="431">
        <f>'入力表（その５）'!J53</f>
        <v>0</v>
      </c>
      <c r="J115" s="244"/>
      <c r="K115" s="248">
        <v>2.2499999999999999E-2</v>
      </c>
      <c r="L115" s="248">
        <v>7.4999999999999997E-3</v>
      </c>
      <c r="M115" s="289">
        <f>K115*I115-L115</f>
        <v>-7.4999999999999997E-3</v>
      </c>
      <c r="N115" s="333">
        <f>M115</f>
        <v>-7.4999999999999997E-3</v>
      </c>
      <c r="O115" s="379">
        <f t="shared" si="6"/>
        <v>0</v>
      </c>
    </row>
    <row r="116" spans="2:15" ht="24.95" customHeight="1" x14ac:dyDescent="0.15">
      <c r="B116" s="956" t="s">
        <v>123</v>
      </c>
      <c r="C116" s="957"/>
      <c r="D116" s="957"/>
      <c r="E116" s="957"/>
      <c r="F116" s="958"/>
      <c r="G116" s="32" t="s">
        <v>472</v>
      </c>
      <c r="H116" s="186">
        <f>'入力表（その５）'!H54</f>
        <v>0</v>
      </c>
      <c r="I116" s="430">
        <f>'入力表（その５）'!J54</f>
        <v>0</v>
      </c>
      <c r="J116" s="246">
        <v>3.5000000000000001E-3</v>
      </c>
      <c r="K116" s="243"/>
      <c r="L116" s="243"/>
      <c r="M116" s="76"/>
      <c r="N116" s="332">
        <f>J116</f>
        <v>3.5000000000000001E-3</v>
      </c>
      <c r="O116" s="391">
        <f t="shared" si="6"/>
        <v>0</v>
      </c>
    </row>
    <row r="117" spans="2:15" ht="24.95" customHeight="1" thickBot="1" x14ac:dyDescent="0.2">
      <c r="B117" s="959"/>
      <c r="C117" s="960"/>
      <c r="D117" s="960"/>
      <c r="E117" s="960"/>
      <c r="F117" s="961"/>
      <c r="G117" s="26" t="s">
        <v>473</v>
      </c>
      <c r="H117" s="188">
        <f>'入力表（その５）'!H55</f>
        <v>0</v>
      </c>
      <c r="I117" s="431">
        <f>'入力表（その５）'!J55</f>
        <v>0</v>
      </c>
      <c r="J117" s="244"/>
      <c r="K117" s="248">
        <v>7.4999999999999997E-3</v>
      </c>
      <c r="L117" s="248">
        <v>7.4999999999999997E-3</v>
      </c>
      <c r="M117" s="289">
        <f>K117*I117-L117</f>
        <v>-7.4999999999999997E-3</v>
      </c>
      <c r="N117" s="333">
        <f>M117</f>
        <v>-7.4999999999999997E-3</v>
      </c>
      <c r="O117" s="379">
        <f t="shared" si="6"/>
        <v>0</v>
      </c>
    </row>
    <row r="118" spans="2:15" ht="24.95" customHeight="1" thickBot="1" x14ac:dyDescent="0.2">
      <c r="B118" s="962" t="s">
        <v>458</v>
      </c>
      <c r="C118" s="963"/>
      <c r="D118" s="963"/>
      <c r="E118" s="963"/>
      <c r="F118" s="964"/>
      <c r="G118" s="241"/>
      <c r="H118" s="404">
        <f>SUM(H110:H117)</f>
        <v>0</v>
      </c>
      <c r="I118" s="245"/>
      <c r="J118" s="245"/>
      <c r="K118" s="245"/>
      <c r="L118" s="245"/>
      <c r="M118" s="241"/>
      <c r="N118" s="241"/>
      <c r="O118" s="377">
        <f>SUM(O110:O117)</f>
        <v>0</v>
      </c>
    </row>
    <row r="119" spans="2:15" ht="20.100000000000001" customHeight="1" x14ac:dyDescent="0.15"/>
    <row r="120" spans="2:15" ht="20.100000000000001" customHeight="1" x14ac:dyDescent="0.15">
      <c r="B120" s="1" t="s">
        <v>127</v>
      </c>
    </row>
    <row r="121" spans="2:15" ht="20.100000000000001" customHeight="1" thickBot="1" x14ac:dyDescent="0.2">
      <c r="G121" s="15"/>
    </row>
    <row r="122" spans="2:15" ht="20.100000000000001" customHeight="1" thickBot="1" x14ac:dyDescent="0.2">
      <c r="B122" s="952" t="s">
        <v>574</v>
      </c>
      <c r="C122" s="953"/>
      <c r="D122" s="953"/>
      <c r="E122" s="953"/>
      <c r="F122" s="953"/>
      <c r="G122" s="33"/>
      <c r="H122" s="11"/>
      <c r="I122" s="27" t="s">
        <v>679</v>
      </c>
      <c r="J122" s="189">
        <f>(J124+J126+J128+J141)*1%</f>
        <v>0</v>
      </c>
    </row>
    <row r="123" spans="2:15" ht="20.100000000000001" customHeight="1" thickBot="1" x14ac:dyDescent="0.2">
      <c r="B123" s="208"/>
      <c r="C123" s="208"/>
      <c r="D123" s="208"/>
      <c r="E123" s="208"/>
      <c r="F123" s="208"/>
      <c r="G123" s="15"/>
    </row>
    <row r="124" spans="2:15" ht="20.100000000000001" customHeight="1" thickBot="1" x14ac:dyDescent="0.2">
      <c r="B124" s="952" t="s">
        <v>575</v>
      </c>
      <c r="C124" s="953"/>
      <c r="D124" s="953"/>
      <c r="E124" s="953"/>
      <c r="F124" s="953"/>
      <c r="G124" s="11"/>
      <c r="H124" s="11"/>
      <c r="I124" s="27" t="s">
        <v>585</v>
      </c>
      <c r="J124" s="189">
        <f>'入力表（その５）'!H61</f>
        <v>0</v>
      </c>
    </row>
    <row r="125" spans="2:15" ht="20.100000000000001" customHeight="1" thickBot="1" x14ac:dyDescent="0.2">
      <c r="B125" s="208"/>
      <c r="C125" s="208"/>
      <c r="D125" s="208"/>
      <c r="E125" s="208"/>
      <c r="F125" s="208"/>
      <c r="J125" s="15"/>
    </row>
    <row r="126" spans="2:15" ht="20.100000000000001" customHeight="1" thickBot="1" x14ac:dyDescent="0.2">
      <c r="B126" s="952" t="s">
        <v>576</v>
      </c>
      <c r="C126" s="953"/>
      <c r="D126" s="953"/>
      <c r="E126" s="953"/>
      <c r="F126" s="953"/>
      <c r="G126" s="11"/>
      <c r="H126" s="11"/>
      <c r="I126" s="27" t="s">
        <v>586</v>
      </c>
      <c r="J126" s="189">
        <f>'入力表（その５）'!H63</f>
        <v>0</v>
      </c>
    </row>
    <row r="127" spans="2:15" ht="20.100000000000001" customHeight="1" thickBot="1" x14ac:dyDescent="0.2"/>
    <row r="128" spans="2:15" ht="20.100000000000001" customHeight="1" thickBot="1" x14ac:dyDescent="0.2">
      <c r="B128" s="952" t="s">
        <v>677</v>
      </c>
      <c r="C128" s="953"/>
      <c r="D128" s="953"/>
      <c r="E128" s="953"/>
      <c r="F128" s="953"/>
      <c r="G128" s="11"/>
      <c r="H128" s="11"/>
      <c r="I128" s="27" t="s">
        <v>587</v>
      </c>
      <c r="J128" s="189">
        <f>'入力表（その５）'!H79</f>
        <v>0</v>
      </c>
    </row>
    <row r="129" spans="2:10" ht="20.100000000000001" customHeight="1" x14ac:dyDescent="0.15"/>
    <row r="130" spans="2:10" ht="20.100000000000001" customHeight="1" thickBot="1" x14ac:dyDescent="0.2">
      <c r="C130" s="1" t="s">
        <v>128</v>
      </c>
      <c r="J130" s="15"/>
    </row>
    <row r="131" spans="2:10" ht="39.950000000000003" customHeight="1" thickBot="1" x14ac:dyDescent="0.2">
      <c r="C131" s="936" t="s">
        <v>102</v>
      </c>
      <c r="D131" s="943"/>
      <c r="E131" s="943"/>
      <c r="F131" s="937"/>
      <c r="G131" s="182" t="s">
        <v>130</v>
      </c>
      <c r="H131" s="182" t="s">
        <v>588</v>
      </c>
      <c r="I131" s="182" t="s">
        <v>589</v>
      </c>
      <c r="J131" s="182" t="s">
        <v>590</v>
      </c>
    </row>
    <row r="132" spans="2:10" ht="20.100000000000001" customHeight="1" x14ac:dyDescent="0.15">
      <c r="C132" s="1019" t="s">
        <v>120</v>
      </c>
      <c r="D132" s="1020"/>
      <c r="E132" s="1020"/>
      <c r="F132" s="1021"/>
      <c r="G132" s="31" t="s">
        <v>124</v>
      </c>
      <c r="H132" s="186">
        <f>'入力表（その５）'!H68</f>
        <v>0</v>
      </c>
      <c r="I132" s="73">
        <v>0.01</v>
      </c>
      <c r="J132" s="186">
        <f>H132*I132</f>
        <v>0</v>
      </c>
    </row>
    <row r="133" spans="2:10" ht="20.100000000000001" customHeight="1" x14ac:dyDescent="0.15">
      <c r="C133" s="1030"/>
      <c r="D133" s="1031"/>
      <c r="E133" s="1031"/>
      <c r="F133" s="1032"/>
      <c r="G133" s="77" t="s">
        <v>131</v>
      </c>
      <c r="H133" s="390">
        <f>'入力表（その５）'!H69</f>
        <v>0</v>
      </c>
      <c r="I133" s="78">
        <v>0.05</v>
      </c>
      <c r="J133" s="390">
        <f t="shared" ref="J133:J139" si="7">H133*I133</f>
        <v>0</v>
      </c>
    </row>
    <row r="134" spans="2:10" ht="20.100000000000001" customHeight="1" thickBot="1" x14ac:dyDescent="0.2">
      <c r="C134" s="1025"/>
      <c r="D134" s="1026"/>
      <c r="E134" s="1026"/>
      <c r="F134" s="1027"/>
      <c r="G134" s="22" t="s">
        <v>132</v>
      </c>
      <c r="H134" s="188">
        <f>'入力表（その５）'!H70</f>
        <v>0</v>
      </c>
      <c r="I134" s="74">
        <v>7.4999999999999997E-2</v>
      </c>
      <c r="J134" s="188">
        <f t="shared" si="7"/>
        <v>0</v>
      </c>
    </row>
    <row r="135" spans="2:10" ht="20.100000000000001" customHeight="1" x14ac:dyDescent="0.15">
      <c r="C135" s="1019" t="s">
        <v>121</v>
      </c>
      <c r="D135" s="1020"/>
      <c r="E135" s="1020"/>
      <c r="F135" s="1021"/>
      <c r="G135" s="31" t="s">
        <v>124</v>
      </c>
      <c r="H135" s="390">
        <f>'入力表（その５）'!H71</f>
        <v>0</v>
      </c>
      <c r="I135" s="78">
        <v>0</v>
      </c>
      <c r="J135" s="390">
        <f t="shared" si="7"/>
        <v>0</v>
      </c>
    </row>
    <row r="136" spans="2:10" ht="20.100000000000001" customHeight="1" x14ac:dyDescent="0.15">
      <c r="C136" s="1030"/>
      <c r="D136" s="1031"/>
      <c r="E136" s="1031"/>
      <c r="F136" s="1032"/>
      <c r="G136" s="77" t="s">
        <v>131</v>
      </c>
      <c r="H136" s="365">
        <f>'入力表（その５）'!H72</f>
        <v>0</v>
      </c>
      <c r="I136" s="79">
        <v>5.0000000000000001E-3</v>
      </c>
      <c r="J136" s="365">
        <f t="shared" si="7"/>
        <v>0</v>
      </c>
    </row>
    <row r="137" spans="2:10" ht="20.100000000000001" customHeight="1" thickBot="1" x14ac:dyDescent="0.2">
      <c r="C137" s="1025"/>
      <c r="D137" s="1026"/>
      <c r="E137" s="1026"/>
      <c r="F137" s="1027"/>
      <c r="G137" s="22" t="s">
        <v>132</v>
      </c>
      <c r="H137" s="365">
        <f>'入力表（その５）'!H73</f>
        <v>0</v>
      </c>
      <c r="I137" s="79">
        <v>1.4999999999999999E-2</v>
      </c>
      <c r="J137" s="365">
        <f t="shared" si="7"/>
        <v>0</v>
      </c>
    </row>
    <row r="138" spans="2:10" ht="20.100000000000001" customHeight="1" x14ac:dyDescent="0.15">
      <c r="C138" s="1019" t="s">
        <v>129</v>
      </c>
      <c r="D138" s="1020"/>
      <c r="E138" s="1020"/>
      <c r="F138" s="1021"/>
      <c r="G138" s="31" t="s">
        <v>124</v>
      </c>
      <c r="H138" s="186">
        <f>'入力表（その５）'!H74</f>
        <v>0</v>
      </c>
      <c r="I138" s="73">
        <v>0.06</v>
      </c>
      <c r="J138" s="186">
        <f t="shared" si="7"/>
        <v>0</v>
      </c>
    </row>
    <row r="139" spans="2:10" ht="20.100000000000001" customHeight="1" x14ac:dyDescent="0.15">
      <c r="C139" s="1030"/>
      <c r="D139" s="1031"/>
      <c r="E139" s="1031"/>
      <c r="F139" s="1032"/>
      <c r="G139" s="77" t="s">
        <v>131</v>
      </c>
      <c r="H139" s="187">
        <f>'入力表（その５）'!H75</f>
        <v>0</v>
      </c>
      <c r="I139" s="40">
        <v>0.08</v>
      </c>
      <c r="J139" s="187">
        <f t="shared" si="7"/>
        <v>0</v>
      </c>
    </row>
    <row r="140" spans="2:10" ht="20.100000000000001" customHeight="1" thickBot="1" x14ac:dyDescent="0.2">
      <c r="C140" s="1025"/>
      <c r="D140" s="1026"/>
      <c r="E140" s="1026"/>
      <c r="F140" s="1027"/>
      <c r="G140" s="22" t="s">
        <v>132</v>
      </c>
      <c r="H140" s="188">
        <f>'入力表（その５）'!H76</f>
        <v>0</v>
      </c>
      <c r="I140" s="74">
        <v>0.1</v>
      </c>
      <c r="J140" s="188">
        <f>H140*I140</f>
        <v>0</v>
      </c>
    </row>
    <row r="141" spans="2:10" ht="20.100000000000001" customHeight="1" thickBot="1" x14ac:dyDescent="0.2">
      <c r="C141" s="936" t="s">
        <v>113</v>
      </c>
      <c r="D141" s="943"/>
      <c r="E141" s="943"/>
      <c r="F141" s="937"/>
      <c r="G141" s="241"/>
      <c r="H141" s="404">
        <f>SUM(H132:H140)</f>
        <v>0</v>
      </c>
      <c r="I141" s="241"/>
      <c r="J141" s="404">
        <f>SUM(J132:J140)</f>
        <v>0</v>
      </c>
    </row>
    <row r="142" spans="2:10" ht="20.100000000000001" customHeight="1" x14ac:dyDescent="0.15">
      <c r="C142" s="92"/>
      <c r="D142" s="92"/>
      <c r="E142" s="92"/>
      <c r="F142" s="92"/>
      <c r="G142" s="5"/>
      <c r="H142" s="778"/>
      <c r="I142" s="94"/>
      <c r="J142" s="778"/>
    </row>
    <row r="143" spans="2:10" ht="20.100000000000001" customHeight="1" x14ac:dyDescent="0.15">
      <c r="C143" s="92"/>
      <c r="D143" s="92"/>
      <c r="E143" s="92"/>
      <c r="F143" s="92"/>
      <c r="G143" s="5"/>
      <c r="H143" s="778"/>
      <c r="I143" s="94"/>
      <c r="J143" s="778"/>
    </row>
    <row r="144" spans="2:10" ht="20.100000000000001" customHeight="1" thickBot="1" x14ac:dyDescent="0.2">
      <c r="B144" s="1" t="s">
        <v>285</v>
      </c>
      <c r="J144" s="778"/>
    </row>
    <row r="145" spans="2:10" ht="32.25" customHeight="1" thickBot="1" x14ac:dyDescent="0.2">
      <c r="C145" s="1016" t="s">
        <v>704</v>
      </c>
      <c r="D145" s="1017"/>
      <c r="E145" s="1017"/>
      <c r="F145" s="1018"/>
      <c r="G145" s="72" t="s">
        <v>92</v>
      </c>
      <c r="H145" s="28" t="s">
        <v>40</v>
      </c>
      <c r="I145" s="28" t="s">
        <v>41</v>
      </c>
      <c r="J145" s="778"/>
    </row>
    <row r="146" spans="2:10" ht="20.100000000000001" customHeight="1" x14ac:dyDescent="0.15">
      <c r="C146" s="1019" t="s">
        <v>285</v>
      </c>
      <c r="D146" s="1020"/>
      <c r="E146" s="1020"/>
      <c r="F146" s="1021"/>
      <c r="G146" s="186">
        <f>SUM(G147:G150)</f>
        <v>0</v>
      </c>
      <c r="H146" s="76"/>
      <c r="I146" s="186">
        <f>SUM(I147:I150)</f>
        <v>0</v>
      </c>
      <c r="J146" s="778"/>
    </row>
    <row r="147" spans="2:10" ht="20.100000000000001" customHeight="1" x14ac:dyDescent="0.15">
      <c r="C147" s="4"/>
      <c r="D147" s="1033" t="s">
        <v>705</v>
      </c>
      <c r="E147" s="1033"/>
      <c r="F147" s="1034"/>
      <c r="G147" s="380">
        <f>'入力表（その５）'!G85:H85</f>
        <v>0</v>
      </c>
      <c r="H147" s="78">
        <v>5.6000000000000001E-2</v>
      </c>
      <c r="I147" s="390">
        <f>G147*H147</f>
        <v>0</v>
      </c>
      <c r="J147" s="778"/>
    </row>
    <row r="148" spans="2:10" ht="20.100000000000001" customHeight="1" x14ac:dyDescent="0.15">
      <c r="C148" s="4"/>
      <c r="D148" s="1033" t="s">
        <v>706</v>
      </c>
      <c r="E148" s="1033"/>
      <c r="F148" s="1034"/>
      <c r="G148" s="381">
        <f>'入力表（その５）'!G86:H86</f>
        <v>0</v>
      </c>
      <c r="H148" s="40">
        <v>2.9000000000000001E-2</v>
      </c>
      <c r="I148" s="187">
        <f>G148*H148</f>
        <v>0</v>
      </c>
      <c r="J148" s="778"/>
    </row>
    <row r="149" spans="2:10" ht="20.100000000000001" customHeight="1" x14ac:dyDescent="0.15">
      <c r="C149" s="4"/>
      <c r="D149" s="1033" t="s">
        <v>707</v>
      </c>
      <c r="E149" s="1033"/>
      <c r="F149" s="1034"/>
      <c r="G149" s="381">
        <f>'入力表（その５）'!G87:H87</f>
        <v>0</v>
      </c>
      <c r="H149" s="40">
        <v>2.5000000000000001E-2</v>
      </c>
      <c r="I149" s="187">
        <f>G149*H149</f>
        <v>0</v>
      </c>
      <c r="J149" s="778"/>
    </row>
    <row r="150" spans="2:10" ht="20.100000000000001" customHeight="1" thickBot="1" x14ac:dyDescent="0.2">
      <c r="C150" s="7"/>
      <c r="D150" s="1014" t="s">
        <v>708</v>
      </c>
      <c r="E150" s="1014"/>
      <c r="F150" s="1015"/>
      <c r="G150" s="379">
        <f>'入力表（その５）'!G88:H88</f>
        <v>0</v>
      </c>
      <c r="H150" s="74">
        <v>5.6000000000000001E-2</v>
      </c>
      <c r="I150" s="188">
        <f>G150*H150</f>
        <v>0</v>
      </c>
      <c r="J150" s="778"/>
    </row>
    <row r="151" spans="2:10" ht="20.100000000000001" customHeight="1" x14ac:dyDescent="0.15">
      <c r="C151" s="92"/>
      <c r="D151" s="92"/>
      <c r="E151" s="92"/>
      <c r="F151" s="92"/>
      <c r="G151" s="5"/>
      <c r="H151" s="778"/>
      <c r="I151" s="94"/>
      <c r="J151" s="778"/>
    </row>
    <row r="152" spans="2:10" ht="20.100000000000001" customHeight="1" x14ac:dyDescent="0.15">
      <c r="J152" s="15"/>
    </row>
    <row r="153" spans="2:10" ht="20.100000000000001" customHeight="1" x14ac:dyDescent="0.15">
      <c r="B153" s="1" t="s">
        <v>709</v>
      </c>
    </row>
    <row r="154" spans="2:10" ht="20.100000000000001" customHeight="1" thickBot="1" x14ac:dyDescent="0.2">
      <c r="B154" s="1" t="s">
        <v>133</v>
      </c>
    </row>
    <row r="155" spans="2:10" ht="20.100000000000001" customHeight="1" thickBot="1" x14ac:dyDescent="0.2">
      <c r="C155" s="10"/>
      <c r="D155" s="11"/>
      <c r="E155" s="11"/>
      <c r="F155" s="12"/>
      <c r="G155" s="28" t="s">
        <v>10</v>
      </c>
      <c r="H155" s="28" t="s">
        <v>40</v>
      </c>
      <c r="I155" s="28" t="s">
        <v>466</v>
      </c>
    </row>
    <row r="156" spans="2:10" ht="20.100000000000001" customHeight="1" x14ac:dyDescent="0.15">
      <c r="C156" s="290" t="s">
        <v>710</v>
      </c>
      <c r="D156" s="291"/>
      <c r="E156" s="291"/>
      <c r="F156" s="292"/>
      <c r="G156" s="432"/>
      <c r="H156" s="278"/>
      <c r="I156" s="370">
        <f>I157+I160</f>
        <v>0</v>
      </c>
    </row>
    <row r="157" spans="2:10" ht="20.100000000000001" customHeight="1" x14ac:dyDescent="0.15">
      <c r="C157" s="293"/>
      <c r="D157" s="211" t="s">
        <v>445</v>
      </c>
      <c r="E157" s="294"/>
      <c r="F157" s="295"/>
      <c r="G157" s="380">
        <f>G158+G159</f>
        <v>0</v>
      </c>
      <c r="H157" s="277"/>
      <c r="I157" s="380">
        <f>I158+I159</f>
        <v>0</v>
      </c>
    </row>
    <row r="158" spans="2:10" ht="20.100000000000001" customHeight="1" x14ac:dyDescent="0.15">
      <c r="C158" s="293"/>
      <c r="D158" s="296"/>
      <c r="E158" s="276" t="s">
        <v>717</v>
      </c>
      <c r="F158" s="297"/>
      <c r="G158" s="381">
        <f>'入力表（その２）'!I139</f>
        <v>0</v>
      </c>
      <c r="H158" s="279">
        <v>0.01</v>
      </c>
      <c r="I158" s="381">
        <f>G158*H158</f>
        <v>0</v>
      </c>
    </row>
    <row r="159" spans="2:10" ht="20.100000000000001" customHeight="1" x14ac:dyDescent="0.15">
      <c r="C159" s="293"/>
      <c r="D159" s="298"/>
      <c r="E159" s="298" t="s">
        <v>718</v>
      </c>
      <c r="F159" s="299"/>
      <c r="G159" s="381">
        <f>'入力表（その２）'!I140</f>
        <v>0</v>
      </c>
      <c r="H159" s="279">
        <v>0.02</v>
      </c>
      <c r="I159" s="381">
        <f>G159*H159</f>
        <v>0</v>
      </c>
    </row>
    <row r="160" spans="2:10" ht="20.100000000000001" customHeight="1" x14ac:dyDescent="0.15">
      <c r="C160" s="293"/>
      <c r="D160" s="211" t="s">
        <v>446</v>
      </c>
      <c r="E160" s="294"/>
      <c r="F160" s="295"/>
      <c r="G160" s="380">
        <f>G161+G162</f>
        <v>0</v>
      </c>
      <c r="H160" s="277"/>
      <c r="I160" s="380">
        <f>I161+I162</f>
        <v>0</v>
      </c>
    </row>
    <row r="161" spans="3:9" ht="20.100000000000001" customHeight="1" x14ac:dyDescent="0.15">
      <c r="C161" s="293"/>
      <c r="D161" s="296"/>
      <c r="E161" s="276" t="s">
        <v>717</v>
      </c>
      <c r="F161" s="297"/>
      <c r="G161" s="381">
        <f>'入力表（その２）'!I141</f>
        <v>0</v>
      </c>
      <c r="H161" s="279">
        <v>0.01</v>
      </c>
      <c r="I161" s="381">
        <f>G161*H161</f>
        <v>0</v>
      </c>
    </row>
    <row r="162" spans="3:9" ht="20.100000000000001" customHeight="1" thickBot="1" x14ac:dyDescent="0.2">
      <c r="C162" s="300"/>
      <c r="D162" s="301"/>
      <c r="E162" s="302" t="s">
        <v>718</v>
      </c>
      <c r="F162" s="303"/>
      <c r="G162" s="381">
        <f>'入力表（その２）'!I142</f>
        <v>0</v>
      </c>
      <c r="H162" s="279">
        <v>0.02</v>
      </c>
      <c r="I162" s="381">
        <f>G162*H162</f>
        <v>0</v>
      </c>
    </row>
    <row r="163" spans="3:9" ht="20.100000000000001" customHeight="1" x14ac:dyDescent="0.15">
      <c r="C163" s="290" t="s">
        <v>133</v>
      </c>
      <c r="D163" s="291"/>
      <c r="E163" s="291"/>
      <c r="F163" s="291"/>
      <c r="G163" s="433"/>
      <c r="H163" s="243"/>
      <c r="I163" s="391">
        <f>I164</f>
        <v>0</v>
      </c>
    </row>
    <row r="164" spans="3:9" ht="20.100000000000001" customHeight="1" thickBot="1" x14ac:dyDescent="0.2">
      <c r="C164" s="300"/>
      <c r="D164" s="302" t="s">
        <v>447</v>
      </c>
      <c r="E164" s="304"/>
      <c r="F164" s="304"/>
      <c r="G164" s="188">
        <f>'入力表（その２）'!I143</f>
        <v>0</v>
      </c>
      <c r="H164" s="280">
        <v>0.01</v>
      </c>
      <c r="I164" s="379">
        <f>G164*H164</f>
        <v>0</v>
      </c>
    </row>
  </sheetData>
  <mergeCells count="65">
    <mergeCell ref="D147:F147"/>
    <mergeCell ref="D148:F148"/>
    <mergeCell ref="D149:F149"/>
    <mergeCell ref="D150:F150"/>
    <mergeCell ref="D59:E60"/>
    <mergeCell ref="C141:F141"/>
    <mergeCell ref="B128:F128"/>
    <mergeCell ref="B124:F124"/>
    <mergeCell ref="B108:F109"/>
    <mergeCell ref="C145:F145"/>
    <mergeCell ref="C146:F146"/>
    <mergeCell ref="C98:F98"/>
    <mergeCell ref="D99:F99"/>
    <mergeCell ref="B126:F126"/>
    <mergeCell ref="D101:F101"/>
    <mergeCell ref="B116:F117"/>
    <mergeCell ref="B110:F111"/>
    <mergeCell ref="C131:F131"/>
    <mergeCell ref="C132:F134"/>
    <mergeCell ref="C135:F137"/>
    <mergeCell ref="C138:F140"/>
    <mergeCell ref="N108:N109"/>
    <mergeCell ref="O108:O109"/>
    <mergeCell ref="I96:J96"/>
    <mergeCell ref="C33:F33"/>
    <mergeCell ref="C34:F34"/>
    <mergeCell ref="C35:F35"/>
    <mergeCell ref="F79:F80"/>
    <mergeCell ref="F81:F82"/>
    <mergeCell ref="B77:F77"/>
    <mergeCell ref="C79:E82"/>
    <mergeCell ref="D47:E50"/>
    <mergeCell ref="D51:E54"/>
    <mergeCell ref="D55:E58"/>
    <mergeCell ref="B39:F39"/>
    <mergeCell ref="C96:F97"/>
    <mergeCell ref="G108:G109"/>
    <mergeCell ref="H108:H109"/>
    <mergeCell ref="I108:I109"/>
    <mergeCell ref="J108:J109"/>
    <mergeCell ref="K108:M108"/>
    <mergeCell ref="Q33:Q38"/>
    <mergeCell ref="C36:F36"/>
    <mergeCell ref="C37:F37"/>
    <mergeCell ref="C38:F38"/>
    <mergeCell ref="G96:H96"/>
    <mergeCell ref="B45:F45"/>
    <mergeCell ref="N96:N97"/>
    <mergeCell ref="O96:O97"/>
    <mergeCell ref="J9:K9"/>
    <mergeCell ref="D23:F23"/>
    <mergeCell ref="D24:F24"/>
    <mergeCell ref="M31:M32"/>
    <mergeCell ref="B122:F122"/>
    <mergeCell ref="B106:F106"/>
    <mergeCell ref="K96:K97"/>
    <mergeCell ref="L96:L97"/>
    <mergeCell ref="B112:F113"/>
    <mergeCell ref="B114:F115"/>
    <mergeCell ref="B118:F118"/>
    <mergeCell ref="C87:F88"/>
    <mergeCell ref="F83:F84"/>
    <mergeCell ref="F85:F86"/>
    <mergeCell ref="C83:E86"/>
    <mergeCell ref="D100:F100"/>
  </mergeCells>
  <phoneticPr fontId="3"/>
  <pageMargins left="0.59055118110236227" right="0.59055118110236227" top="0.39370078740157483" bottom="0.39370078740157483" header="0.31496062992125984" footer="0.31496062992125984"/>
  <pageSetup paperSize="9" scale="46" orientation="portrait" r:id="rId1"/>
  <headerFooter alignWithMargins="0"/>
  <rowBreaks count="1" manualBreakCount="1">
    <brk id="8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79998168889431442"/>
    <pageSetUpPr fitToPage="1"/>
  </sheetPr>
  <dimension ref="A1:E21"/>
  <sheetViews>
    <sheetView zoomScale="85" zoomScaleNormal="85" workbookViewId="0">
      <selection activeCell="I15" sqref="I15"/>
    </sheetView>
  </sheetViews>
  <sheetFormatPr defaultRowHeight="13.5" x14ac:dyDescent="0.15"/>
  <cols>
    <col min="1" max="2" width="2.625" style="1" customWidth="1"/>
    <col min="3" max="3" width="48.5" style="1" customWidth="1"/>
    <col min="4" max="4" width="30.125" style="1" customWidth="1"/>
    <col min="5" max="5" width="16.625" style="1" customWidth="1"/>
    <col min="6" max="16384" width="9" style="1"/>
  </cols>
  <sheetData>
    <row r="1" spans="1:5" ht="20.100000000000001" customHeight="1" x14ac:dyDescent="0.15">
      <c r="A1" s="250" t="s">
        <v>741</v>
      </c>
      <c r="B1" s="250"/>
    </row>
    <row r="2" spans="1:5" ht="20.100000000000001" customHeight="1" x14ac:dyDescent="0.15">
      <c r="A2" s="250"/>
      <c r="B2" s="250"/>
    </row>
    <row r="3" spans="1:5" ht="20.100000000000001" customHeight="1" x14ac:dyDescent="0.15">
      <c r="A3" s="250"/>
      <c r="B3" s="250" t="s">
        <v>526</v>
      </c>
    </row>
    <row r="4" spans="1:5" ht="20.100000000000001" customHeight="1" x14ac:dyDescent="0.15">
      <c r="A4" s="250"/>
      <c r="B4" s="250" t="s">
        <v>527</v>
      </c>
    </row>
    <row r="5" spans="1:5" ht="20.100000000000001" customHeight="1" x14ac:dyDescent="0.15"/>
    <row r="6" spans="1:5" ht="20.100000000000001" customHeight="1" x14ac:dyDescent="0.15">
      <c r="B6" s="1" t="s">
        <v>135</v>
      </c>
    </row>
    <row r="7" spans="1:5" ht="20.100000000000001" customHeight="1" thickBot="1" x14ac:dyDescent="0.2"/>
    <row r="8" spans="1:5" ht="20.100000000000001" customHeight="1" thickBot="1" x14ac:dyDescent="0.2">
      <c r="C8" s="10" t="s">
        <v>140</v>
      </c>
      <c r="D8" s="33" t="s">
        <v>909</v>
      </c>
      <c r="E8" s="189">
        <f>E16*E18</f>
        <v>0</v>
      </c>
    </row>
    <row r="9" spans="1:5" ht="20.100000000000001" customHeight="1" x14ac:dyDescent="0.15"/>
    <row r="10" spans="1:5" ht="20.100000000000001" customHeight="1" thickBot="1" x14ac:dyDescent="0.2">
      <c r="E10" s="15"/>
    </row>
    <row r="11" spans="1:5" ht="39.950000000000003" customHeight="1" x14ac:dyDescent="0.15">
      <c r="C11" s="84" t="s">
        <v>49</v>
      </c>
      <c r="D11" s="81" t="s">
        <v>136</v>
      </c>
      <c r="E11" s="186">
        <f>'リスク算定（その１）'!I7</f>
        <v>0</v>
      </c>
    </row>
    <row r="12" spans="1:5" ht="39.950000000000003" customHeight="1" x14ac:dyDescent="0.15">
      <c r="C12" s="85" t="s">
        <v>93</v>
      </c>
      <c r="D12" s="82" t="s">
        <v>137</v>
      </c>
      <c r="E12" s="187">
        <f>'リスク算定（その１）'!I21</f>
        <v>0</v>
      </c>
    </row>
    <row r="13" spans="1:5" ht="39.950000000000003" customHeight="1" x14ac:dyDescent="0.15">
      <c r="C13" s="85" t="s">
        <v>94</v>
      </c>
      <c r="D13" s="82" t="s">
        <v>138</v>
      </c>
      <c r="E13" s="187">
        <f>'リスク算定（その２）'!F7</f>
        <v>0</v>
      </c>
    </row>
    <row r="14" spans="1:5" ht="39.950000000000003" customHeight="1" x14ac:dyDescent="0.15">
      <c r="C14" s="85" t="s">
        <v>134</v>
      </c>
      <c r="D14" s="82" t="s">
        <v>139</v>
      </c>
      <c r="E14" s="187">
        <f>'リスク算定（その３）'!J6</f>
        <v>0</v>
      </c>
    </row>
    <row r="15" spans="1:5" ht="39.950000000000003" customHeight="1" x14ac:dyDescent="0.15">
      <c r="C15" s="85" t="s">
        <v>905</v>
      </c>
      <c r="D15" s="82" t="s">
        <v>906</v>
      </c>
      <c r="E15" s="187">
        <f>'リスク算定（その１）'!I15</f>
        <v>0</v>
      </c>
    </row>
    <row r="16" spans="1:5" ht="39.950000000000003" customHeight="1" thickBot="1" x14ac:dyDescent="0.2">
      <c r="C16" s="86" t="s">
        <v>14</v>
      </c>
      <c r="D16" s="83" t="s">
        <v>907</v>
      </c>
      <c r="E16" s="188">
        <f>SUM(E11:E15)</f>
        <v>0</v>
      </c>
    </row>
    <row r="17" spans="3:5" ht="39.950000000000003" customHeight="1" x14ac:dyDescent="0.15">
      <c r="C17" s="84" t="s">
        <v>521</v>
      </c>
      <c r="D17" s="81"/>
      <c r="E17" s="225">
        <f>IF('入力表（その１）'!J12&lt;0,1,0)</f>
        <v>0</v>
      </c>
    </row>
    <row r="18" spans="3:5" ht="39.950000000000003" customHeight="1" thickBot="1" x14ac:dyDescent="0.2">
      <c r="C18" s="87" t="s">
        <v>40</v>
      </c>
      <c r="D18" s="34" t="s">
        <v>908</v>
      </c>
      <c r="E18" s="306">
        <f>2%+E17*1%</f>
        <v>0.02</v>
      </c>
    </row>
    <row r="19" spans="3:5" ht="20.100000000000001" customHeight="1" x14ac:dyDescent="0.15">
      <c r="E19" s="15"/>
    </row>
    <row r="21" spans="3:5" ht="20.100000000000001" customHeight="1" x14ac:dyDescent="0.15"/>
  </sheetData>
  <phoneticPr fontId="3"/>
  <pageMargins left="0.59055118110236227" right="0.59055118110236227" top="0.39370078740157483" bottom="0.39370078740157483" header="0.31496062992125984" footer="0.31496062992125984"/>
  <pageSetup paperSize="9" scale="9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A1:G17"/>
  <sheetViews>
    <sheetView zoomScale="85" zoomScaleNormal="85" workbookViewId="0">
      <selection activeCell="G4" sqref="G4"/>
    </sheetView>
  </sheetViews>
  <sheetFormatPr defaultRowHeight="13.5" x14ac:dyDescent="0.15"/>
  <cols>
    <col min="1" max="5" width="2.625" style="508" customWidth="1"/>
    <col min="6" max="6" width="59.25" style="508" bestFit="1" customWidth="1"/>
    <col min="7" max="23" width="15.625" style="508" customWidth="1"/>
    <col min="24" max="16384" width="9" style="508"/>
  </cols>
  <sheetData>
    <row r="1" spans="1:7" ht="20.100000000000001" customHeight="1" x14ac:dyDescent="0.15">
      <c r="A1" s="507" t="s">
        <v>741</v>
      </c>
      <c r="B1" s="507"/>
    </row>
    <row r="2" spans="1:7" ht="20.100000000000001" customHeight="1" x14ac:dyDescent="0.15">
      <c r="A2" s="507"/>
      <c r="B2" s="507" t="s">
        <v>724</v>
      </c>
    </row>
    <row r="3" spans="1:7" ht="19.5" customHeight="1" thickBot="1" x14ac:dyDescent="0.2">
      <c r="C3" s="697"/>
      <c r="D3" s="697"/>
      <c r="E3" s="544"/>
      <c r="F3" s="698"/>
      <c r="G3" s="509" t="s">
        <v>196</v>
      </c>
    </row>
    <row r="4" spans="1:7" ht="19.5" customHeight="1" thickBot="1" x14ac:dyDescent="0.2">
      <c r="B4" s="698"/>
      <c r="C4" s="790" t="s">
        <v>730</v>
      </c>
      <c r="D4" s="791"/>
      <c r="E4" s="791"/>
      <c r="F4" s="791"/>
      <c r="G4" s="793">
        <f>G5-G11</f>
        <v>0</v>
      </c>
    </row>
    <row r="5" spans="1:7" ht="20.100000000000001" customHeight="1" thickTop="1" x14ac:dyDescent="0.15">
      <c r="B5" s="544"/>
      <c r="C5" s="536" t="s">
        <v>731</v>
      </c>
      <c r="D5" s="568"/>
      <c r="E5" s="568"/>
      <c r="F5" s="568"/>
      <c r="G5" s="794">
        <f>SUM(G6:G9)-G10</f>
        <v>0</v>
      </c>
    </row>
    <row r="6" spans="1:7" ht="20.100000000000001" customHeight="1" x14ac:dyDescent="0.15">
      <c r="B6" s="544"/>
      <c r="C6" s="536"/>
      <c r="D6" s="568"/>
      <c r="E6" s="555" t="s">
        <v>725</v>
      </c>
      <c r="F6" s="548"/>
      <c r="G6" s="409"/>
    </row>
    <row r="7" spans="1:7" ht="20.100000000000001" customHeight="1" x14ac:dyDescent="0.15">
      <c r="B7" s="544"/>
      <c r="C7" s="536"/>
      <c r="D7" s="568"/>
      <c r="E7" s="555" t="s">
        <v>728</v>
      </c>
      <c r="F7" s="548"/>
      <c r="G7" s="409"/>
    </row>
    <row r="8" spans="1:7" ht="20.100000000000001" customHeight="1" x14ac:dyDescent="0.15">
      <c r="B8" s="544"/>
      <c r="C8" s="536"/>
      <c r="D8" s="568"/>
      <c r="E8" s="555" t="s">
        <v>726</v>
      </c>
      <c r="F8" s="581"/>
      <c r="G8" s="795">
        <f>'入力表（その１）'!J22-'入力表（その１）'!J23</f>
        <v>0</v>
      </c>
    </row>
    <row r="9" spans="1:7" ht="20.100000000000001" customHeight="1" x14ac:dyDescent="0.15">
      <c r="B9" s="544"/>
      <c r="C9" s="536"/>
      <c r="D9" s="568"/>
      <c r="E9" s="555" t="s">
        <v>729</v>
      </c>
      <c r="F9" s="581"/>
      <c r="G9" s="409"/>
    </row>
    <row r="10" spans="1:7" ht="20.100000000000001" customHeight="1" x14ac:dyDescent="0.15">
      <c r="B10" s="544"/>
      <c r="C10" s="707"/>
      <c r="D10" s="708"/>
      <c r="E10" s="555" t="s">
        <v>727</v>
      </c>
      <c r="F10" s="548"/>
      <c r="G10" s="409"/>
    </row>
    <row r="11" spans="1:7" ht="20.100000000000001" customHeight="1" x14ac:dyDescent="0.15">
      <c r="B11" s="544"/>
      <c r="C11" s="536" t="s">
        <v>732</v>
      </c>
      <c r="D11" s="568"/>
      <c r="E11" s="568"/>
      <c r="F11" s="568"/>
      <c r="G11" s="795">
        <f>G12-SUM(G13:G17)</f>
        <v>0</v>
      </c>
    </row>
    <row r="12" spans="1:7" ht="20.100000000000001" customHeight="1" x14ac:dyDescent="0.15">
      <c r="B12" s="544"/>
      <c r="C12" s="536"/>
      <c r="D12" s="568"/>
      <c r="E12" s="555" t="s">
        <v>733</v>
      </c>
      <c r="F12" s="548"/>
      <c r="G12" s="409"/>
    </row>
    <row r="13" spans="1:7" ht="20.100000000000001" customHeight="1" x14ac:dyDescent="0.15">
      <c r="B13" s="544"/>
      <c r="C13" s="536"/>
      <c r="D13" s="568"/>
      <c r="E13" s="555" t="s">
        <v>734</v>
      </c>
      <c r="F13" s="548"/>
      <c r="G13" s="487">
        <f>'入力表（その１）'!J39</f>
        <v>0</v>
      </c>
    </row>
    <row r="14" spans="1:7" ht="20.100000000000001" customHeight="1" x14ac:dyDescent="0.15">
      <c r="B14" s="544"/>
      <c r="C14" s="536"/>
      <c r="D14" s="568"/>
      <c r="E14" s="555" t="s">
        <v>735</v>
      </c>
      <c r="F14" s="548"/>
      <c r="G14" s="487">
        <f>'入力表（その１）'!J36</f>
        <v>0</v>
      </c>
    </row>
    <row r="15" spans="1:7" ht="20.100000000000001" customHeight="1" x14ac:dyDescent="0.15">
      <c r="B15" s="544"/>
      <c r="C15" s="536"/>
      <c r="D15" s="568"/>
      <c r="E15" s="555" t="s">
        <v>737</v>
      </c>
      <c r="F15" s="581"/>
      <c r="G15" s="795">
        <f>'支払余力算定（その１）'!J33</f>
        <v>0</v>
      </c>
    </row>
    <row r="16" spans="1:7" ht="20.100000000000001" customHeight="1" x14ac:dyDescent="0.15">
      <c r="B16" s="544"/>
      <c r="C16" s="536"/>
      <c r="D16" s="568"/>
      <c r="E16" s="555" t="s">
        <v>738</v>
      </c>
      <c r="F16" s="581"/>
      <c r="G16" s="795">
        <f>'支払余力算定（その１）'!J40</f>
        <v>0</v>
      </c>
    </row>
    <row r="17" spans="2:7" ht="20.100000000000001" customHeight="1" thickBot="1" x14ac:dyDescent="0.2">
      <c r="B17" s="544"/>
      <c r="C17" s="562"/>
      <c r="D17" s="792"/>
      <c r="E17" s="600" t="s">
        <v>736</v>
      </c>
      <c r="F17" s="649"/>
      <c r="G17" s="411"/>
    </row>
  </sheetData>
  <phoneticPr fontId="3"/>
  <pageMargins left="0.59055118110236227" right="0.59055118110236227" top="0.39370078740157483" bottom="0.3937007874015748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R48"/>
  <sheetViews>
    <sheetView zoomScale="85" zoomScaleNormal="85" workbookViewId="0">
      <selection activeCell="F29" sqref="F29"/>
    </sheetView>
  </sheetViews>
  <sheetFormatPr defaultRowHeight="13.5" x14ac:dyDescent="0.15"/>
  <cols>
    <col min="1" max="1" width="3.625" style="519" customWidth="1"/>
    <col min="2" max="2" width="18" style="519" customWidth="1"/>
    <col min="3" max="16384" width="9" style="519"/>
  </cols>
  <sheetData>
    <row r="1" spans="1:18" s="508" customFormat="1" ht="20.100000000000001" customHeight="1" x14ac:dyDescent="0.15">
      <c r="A1" s="507" t="s">
        <v>740</v>
      </c>
    </row>
    <row r="2" spans="1:18" s="508" customFormat="1" ht="20.100000000000001" customHeight="1" x14ac:dyDescent="0.15"/>
    <row r="3" spans="1:18" s="508" customFormat="1" ht="20.100000000000001" customHeight="1" x14ac:dyDescent="0.15">
      <c r="B3" s="819" t="s">
        <v>284</v>
      </c>
      <c r="C3" s="509" t="s">
        <v>364</v>
      </c>
      <c r="D3" s="335"/>
      <c r="E3" s="510" t="s">
        <v>281</v>
      </c>
      <c r="F3" s="336"/>
      <c r="G3" s="510" t="s">
        <v>282</v>
      </c>
      <c r="H3" s="336"/>
      <c r="I3" s="511" t="s">
        <v>283</v>
      </c>
    </row>
    <row r="4" spans="1:18" s="508" customFormat="1" ht="20.100000000000001" customHeight="1" x14ac:dyDescent="0.15">
      <c r="B4" s="819"/>
      <c r="C4" s="509"/>
      <c r="D4" s="827" t="s">
        <v>366</v>
      </c>
      <c r="E4" s="827"/>
      <c r="F4" s="827"/>
      <c r="G4" s="827"/>
      <c r="H4" s="827"/>
      <c r="I4" s="827"/>
    </row>
    <row r="5" spans="1:18" s="508" customFormat="1" ht="20.100000000000001" customHeight="1" x14ac:dyDescent="0.15">
      <c r="B5" s="820"/>
      <c r="C5" s="509" t="s">
        <v>365</v>
      </c>
      <c r="D5" s="338"/>
      <c r="E5" s="512" t="s">
        <v>281</v>
      </c>
      <c r="F5" s="337"/>
      <c r="G5" s="512" t="s">
        <v>282</v>
      </c>
      <c r="H5" s="337"/>
      <c r="I5" s="513" t="s">
        <v>283</v>
      </c>
    </row>
    <row r="6" spans="1:18" s="514" customFormat="1" ht="20.100000000000001" customHeight="1" x14ac:dyDescent="0.15">
      <c r="B6" s="515"/>
      <c r="C6" s="516"/>
      <c r="I6" s="517"/>
    </row>
    <row r="7" spans="1:18" s="508" customFormat="1" ht="20.100000000000001" customHeight="1" x14ac:dyDescent="0.15">
      <c r="B7" s="518" t="s">
        <v>250</v>
      </c>
      <c r="D7" s="821"/>
      <c r="E7" s="822"/>
      <c r="F7" s="822"/>
      <c r="G7" s="822"/>
      <c r="H7" s="822"/>
      <c r="I7" s="823"/>
    </row>
    <row r="8" spans="1:18" s="508" customFormat="1" ht="20.100000000000001" customHeight="1" x14ac:dyDescent="0.15"/>
    <row r="9" spans="1:18" ht="21" customHeight="1" x14ac:dyDescent="0.15">
      <c r="B9" s="520" t="s">
        <v>594</v>
      </c>
    </row>
    <row r="10" spans="1:18" ht="21" customHeight="1" x14ac:dyDescent="0.15">
      <c r="B10" s="520" t="s">
        <v>687</v>
      </c>
    </row>
    <row r="11" spans="1:18" ht="21" customHeight="1" x14ac:dyDescent="0.15">
      <c r="B11" s="517" t="s">
        <v>287</v>
      </c>
    </row>
    <row r="12" spans="1:18" ht="21" customHeight="1" x14ac:dyDescent="0.15">
      <c r="B12" s="514" t="s">
        <v>286</v>
      </c>
    </row>
    <row r="13" spans="1:18" ht="21" customHeight="1" x14ac:dyDescent="0.15">
      <c r="B13" s="514" t="s">
        <v>525</v>
      </c>
    </row>
    <row r="14" spans="1:18" ht="21" customHeight="1" x14ac:dyDescent="0.15">
      <c r="B14" s="514" t="s">
        <v>686</v>
      </c>
    </row>
    <row r="15" spans="1:18" ht="14.25" thickBot="1" x14ac:dyDescent="0.2">
      <c r="B15" s="514"/>
    </row>
    <row r="16" spans="1:18" ht="13.5" customHeight="1" x14ac:dyDescent="0.15">
      <c r="A16" s="816" t="s">
        <v>288</v>
      </c>
      <c r="B16" s="824" t="s">
        <v>233</v>
      </c>
      <c r="C16" s="828" t="s">
        <v>234</v>
      </c>
      <c r="D16" s="829"/>
      <c r="E16" s="829"/>
      <c r="F16" s="829"/>
      <c r="G16" s="829"/>
      <c r="H16" s="829"/>
      <c r="I16" s="829"/>
      <c r="J16" s="829"/>
      <c r="K16" s="829"/>
      <c r="L16" s="829"/>
      <c r="M16" s="830"/>
      <c r="N16" s="831" t="s">
        <v>235</v>
      </c>
      <c r="O16" s="824"/>
      <c r="P16" s="809" t="s">
        <v>245</v>
      </c>
      <c r="Q16" s="809" t="s">
        <v>467</v>
      </c>
      <c r="R16" s="809" t="s">
        <v>684</v>
      </c>
    </row>
    <row r="17" spans="1:18" ht="13.5" customHeight="1" x14ac:dyDescent="0.15">
      <c r="A17" s="817"/>
      <c r="B17" s="825"/>
      <c r="C17" s="812" t="s">
        <v>915</v>
      </c>
      <c r="D17" s="813"/>
      <c r="E17" s="813"/>
      <c r="F17" s="813"/>
      <c r="G17" s="813"/>
      <c r="H17" s="813"/>
      <c r="I17" s="813"/>
      <c r="J17" s="814" t="s">
        <v>916</v>
      </c>
      <c r="K17" s="813"/>
      <c r="L17" s="813"/>
      <c r="M17" s="815"/>
      <c r="N17" s="832"/>
      <c r="O17" s="833"/>
      <c r="P17" s="810"/>
      <c r="Q17" s="810"/>
      <c r="R17" s="810"/>
    </row>
    <row r="18" spans="1:18" ht="27.75" thickBot="1" x14ac:dyDescent="0.2">
      <c r="A18" s="818"/>
      <c r="B18" s="826"/>
      <c r="C18" s="521" t="s">
        <v>221</v>
      </c>
      <c r="D18" s="522" t="s">
        <v>223</v>
      </c>
      <c r="E18" s="522" t="s">
        <v>226</v>
      </c>
      <c r="F18" s="522" t="s">
        <v>227</v>
      </c>
      <c r="G18" s="522" t="s">
        <v>228</v>
      </c>
      <c r="H18" s="522" t="s">
        <v>229</v>
      </c>
      <c r="I18" s="522" t="s">
        <v>230</v>
      </c>
      <c r="J18" s="522" t="s">
        <v>222</v>
      </c>
      <c r="K18" s="522" t="s">
        <v>224</v>
      </c>
      <c r="L18" s="522" t="s">
        <v>225</v>
      </c>
      <c r="M18" s="523" t="s">
        <v>708</v>
      </c>
      <c r="N18" s="521" t="s">
        <v>231</v>
      </c>
      <c r="O18" s="523" t="s">
        <v>232</v>
      </c>
      <c r="P18" s="811"/>
      <c r="Q18" s="811"/>
      <c r="R18" s="811"/>
    </row>
    <row r="19" spans="1:18" ht="19.5" customHeight="1" thickTop="1" x14ac:dyDescent="0.15">
      <c r="A19" s="524">
        <v>1</v>
      </c>
      <c r="B19" s="339"/>
      <c r="C19" s="340"/>
      <c r="D19" s="341"/>
      <c r="E19" s="341"/>
      <c r="F19" s="341"/>
      <c r="G19" s="341"/>
      <c r="H19" s="341"/>
      <c r="I19" s="341"/>
      <c r="J19" s="341"/>
      <c r="K19" s="341"/>
      <c r="L19" s="341"/>
      <c r="M19" s="342"/>
      <c r="N19" s="340"/>
      <c r="O19" s="343"/>
      <c r="P19" s="344"/>
      <c r="Q19" s="504"/>
      <c r="R19" s="344"/>
    </row>
    <row r="20" spans="1:18" ht="19.5" customHeight="1" x14ac:dyDescent="0.15">
      <c r="A20" s="525">
        <v>2</v>
      </c>
      <c r="B20" s="345"/>
      <c r="C20" s="346"/>
      <c r="D20" s="347"/>
      <c r="E20" s="347"/>
      <c r="F20" s="347"/>
      <c r="G20" s="347"/>
      <c r="H20" s="347"/>
      <c r="I20" s="347"/>
      <c r="J20" s="347"/>
      <c r="K20" s="347"/>
      <c r="L20" s="347"/>
      <c r="M20" s="348"/>
      <c r="N20" s="346"/>
      <c r="O20" s="349"/>
      <c r="P20" s="350"/>
      <c r="Q20" s="505"/>
      <c r="R20" s="350"/>
    </row>
    <row r="21" spans="1:18" ht="19.5" customHeight="1" x14ac:dyDescent="0.15">
      <c r="A21" s="525">
        <v>3</v>
      </c>
      <c r="B21" s="345"/>
      <c r="C21" s="346"/>
      <c r="D21" s="347"/>
      <c r="E21" s="347"/>
      <c r="F21" s="347"/>
      <c r="G21" s="347"/>
      <c r="H21" s="347"/>
      <c r="I21" s="347"/>
      <c r="J21" s="347"/>
      <c r="K21" s="347"/>
      <c r="L21" s="347"/>
      <c r="M21" s="348"/>
      <c r="N21" s="346"/>
      <c r="O21" s="349"/>
      <c r="P21" s="350"/>
      <c r="Q21" s="505"/>
      <c r="R21" s="350"/>
    </row>
    <row r="22" spans="1:18" ht="19.5" customHeight="1" x14ac:dyDescent="0.15">
      <c r="A22" s="525">
        <v>4</v>
      </c>
      <c r="B22" s="345"/>
      <c r="C22" s="346"/>
      <c r="D22" s="347"/>
      <c r="E22" s="347"/>
      <c r="F22" s="347"/>
      <c r="G22" s="347"/>
      <c r="H22" s="347"/>
      <c r="I22" s="347"/>
      <c r="J22" s="347"/>
      <c r="K22" s="347"/>
      <c r="L22" s="347"/>
      <c r="M22" s="348"/>
      <c r="N22" s="346"/>
      <c r="O22" s="349"/>
      <c r="P22" s="350"/>
      <c r="Q22" s="505"/>
      <c r="R22" s="350"/>
    </row>
    <row r="23" spans="1:18" ht="19.5" customHeight="1" x14ac:dyDescent="0.15">
      <c r="A23" s="525">
        <v>5</v>
      </c>
      <c r="B23" s="345"/>
      <c r="C23" s="346"/>
      <c r="D23" s="347"/>
      <c r="E23" s="347"/>
      <c r="F23" s="347"/>
      <c r="G23" s="347"/>
      <c r="H23" s="347"/>
      <c r="I23" s="347"/>
      <c r="J23" s="347"/>
      <c r="K23" s="347"/>
      <c r="L23" s="347"/>
      <c r="M23" s="348"/>
      <c r="N23" s="346"/>
      <c r="O23" s="349"/>
      <c r="P23" s="350"/>
      <c r="Q23" s="505"/>
      <c r="R23" s="350"/>
    </row>
    <row r="24" spans="1:18" ht="19.5" customHeight="1" x14ac:dyDescent="0.15">
      <c r="A24" s="525">
        <v>6</v>
      </c>
      <c r="B24" s="345"/>
      <c r="C24" s="346"/>
      <c r="D24" s="347"/>
      <c r="E24" s="347"/>
      <c r="F24" s="347"/>
      <c r="G24" s="347"/>
      <c r="H24" s="347"/>
      <c r="I24" s="347"/>
      <c r="J24" s="347"/>
      <c r="K24" s="347"/>
      <c r="L24" s="347"/>
      <c r="M24" s="348"/>
      <c r="N24" s="346"/>
      <c r="O24" s="349"/>
      <c r="P24" s="350"/>
      <c r="Q24" s="505"/>
      <c r="R24" s="350"/>
    </row>
    <row r="25" spans="1:18" ht="19.5" customHeight="1" x14ac:dyDescent="0.15">
      <c r="A25" s="525">
        <v>7</v>
      </c>
      <c r="B25" s="345"/>
      <c r="C25" s="346"/>
      <c r="D25" s="347"/>
      <c r="E25" s="347"/>
      <c r="F25" s="347"/>
      <c r="G25" s="347"/>
      <c r="H25" s="347"/>
      <c r="I25" s="347"/>
      <c r="J25" s="347"/>
      <c r="K25" s="347"/>
      <c r="L25" s="347"/>
      <c r="M25" s="348"/>
      <c r="N25" s="346"/>
      <c r="O25" s="349"/>
      <c r="P25" s="350"/>
      <c r="Q25" s="505"/>
      <c r="R25" s="350"/>
    </row>
    <row r="26" spans="1:18" ht="19.5" customHeight="1" x14ac:dyDescent="0.15">
      <c r="A26" s="525">
        <v>8</v>
      </c>
      <c r="B26" s="345"/>
      <c r="C26" s="346"/>
      <c r="D26" s="347"/>
      <c r="E26" s="347"/>
      <c r="F26" s="347"/>
      <c r="G26" s="347"/>
      <c r="H26" s="347"/>
      <c r="I26" s="347"/>
      <c r="J26" s="347"/>
      <c r="K26" s="347"/>
      <c r="L26" s="347"/>
      <c r="M26" s="348"/>
      <c r="N26" s="346"/>
      <c r="O26" s="349"/>
      <c r="P26" s="350"/>
      <c r="Q26" s="505"/>
      <c r="R26" s="350"/>
    </row>
    <row r="27" spans="1:18" ht="19.5" customHeight="1" x14ac:dyDescent="0.15">
      <c r="A27" s="525">
        <v>9</v>
      </c>
      <c r="B27" s="345"/>
      <c r="C27" s="346"/>
      <c r="D27" s="347"/>
      <c r="E27" s="347"/>
      <c r="F27" s="347"/>
      <c r="G27" s="347"/>
      <c r="H27" s="347"/>
      <c r="I27" s="347"/>
      <c r="J27" s="347"/>
      <c r="K27" s="347"/>
      <c r="L27" s="347"/>
      <c r="M27" s="348"/>
      <c r="N27" s="346"/>
      <c r="O27" s="349"/>
      <c r="P27" s="350"/>
      <c r="Q27" s="505"/>
      <c r="R27" s="350"/>
    </row>
    <row r="28" spans="1:18" ht="19.5" customHeight="1" x14ac:dyDescent="0.15">
      <c r="A28" s="525">
        <v>10</v>
      </c>
      <c r="B28" s="345"/>
      <c r="C28" s="346"/>
      <c r="D28" s="347"/>
      <c r="E28" s="347"/>
      <c r="F28" s="347"/>
      <c r="G28" s="347"/>
      <c r="H28" s="347"/>
      <c r="I28" s="347"/>
      <c r="J28" s="347"/>
      <c r="K28" s="347"/>
      <c r="L28" s="347"/>
      <c r="M28" s="348"/>
      <c r="N28" s="346"/>
      <c r="O28" s="349"/>
      <c r="P28" s="350"/>
      <c r="Q28" s="505"/>
      <c r="R28" s="350"/>
    </row>
    <row r="29" spans="1:18" ht="19.5" customHeight="1" x14ac:dyDescent="0.15">
      <c r="A29" s="525">
        <v>11</v>
      </c>
      <c r="B29" s="345"/>
      <c r="C29" s="346"/>
      <c r="D29" s="347"/>
      <c r="E29" s="347"/>
      <c r="F29" s="347"/>
      <c r="G29" s="347"/>
      <c r="H29" s="347"/>
      <c r="I29" s="347"/>
      <c r="J29" s="347"/>
      <c r="K29" s="347"/>
      <c r="L29" s="347"/>
      <c r="M29" s="348"/>
      <c r="N29" s="346"/>
      <c r="O29" s="349"/>
      <c r="P29" s="350"/>
      <c r="Q29" s="505"/>
      <c r="R29" s="350"/>
    </row>
    <row r="30" spans="1:18" ht="19.5" customHeight="1" x14ac:dyDescent="0.15">
      <c r="A30" s="525">
        <v>12</v>
      </c>
      <c r="B30" s="345"/>
      <c r="C30" s="346"/>
      <c r="D30" s="347"/>
      <c r="E30" s="347"/>
      <c r="F30" s="347"/>
      <c r="G30" s="347"/>
      <c r="H30" s="347"/>
      <c r="I30" s="347"/>
      <c r="J30" s="347"/>
      <c r="K30" s="347"/>
      <c r="L30" s="347"/>
      <c r="M30" s="348"/>
      <c r="N30" s="346"/>
      <c r="O30" s="349"/>
      <c r="P30" s="350"/>
      <c r="Q30" s="505"/>
      <c r="R30" s="350"/>
    </row>
    <row r="31" spans="1:18" ht="19.5" customHeight="1" x14ac:dyDescent="0.15">
      <c r="A31" s="525">
        <v>13</v>
      </c>
      <c r="B31" s="345"/>
      <c r="C31" s="346"/>
      <c r="D31" s="347"/>
      <c r="E31" s="347"/>
      <c r="F31" s="347"/>
      <c r="G31" s="347"/>
      <c r="H31" s="347"/>
      <c r="I31" s="347"/>
      <c r="J31" s="347"/>
      <c r="K31" s="347"/>
      <c r="L31" s="347"/>
      <c r="M31" s="348"/>
      <c r="N31" s="346"/>
      <c r="O31" s="349"/>
      <c r="P31" s="350"/>
      <c r="Q31" s="505"/>
      <c r="R31" s="350"/>
    </row>
    <row r="32" spans="1:18" ht="19.5" customHeight="1" x14ac:dyDescent="0.15">
      <c r="A32" s="525">
        <v>14</v>
      </c>
      <c r="B32" s="345"/>
      <c r="C32" s="346"/>
      <c r="D32" s="347"/>
      <c r="E32" s="347"/>
      <c r="F32" s="347"/>
      <c r="G32" s="347"/>
      <c r="H32" s="347"/>
      <c r="I32" s="347"/>
      <c r="J32" s="347"/>
      <c r="K32" s="347"/>
      <c r="L32" s="347"/>
      <c r="M32" s="348"/>
      <c r="N32" s="346"/>
      <c r="O32" s="349"/>
      <c r="P32" s="350"/>
      <c r="Q32" s="505"/>
      <c r="R32" s="350"/>
    </row>
    <row r="33" spans="1:18" ht="19.5" customHeight="1" x14ac:dyDescent="0.15">
      <c r="A33" s="525">
        <v>15</v>
      </c>
      <c r="B33" s="345"/>
      <c r="C33" s="346"/>
      <c r="D33" s="347"/>
      <c r="E33" s="347"/>
      <c r="F33" s="347"/>
      <c r="G33" s="347"/>
      <c r="H33" s="347"/>
      <c r="I33" s="347"/>
      <c r="J33" s="347"/>
      <c r="K33" s="347"/>
      <c r="L33" s="347"/>
      <c r="M33" s="348"/>
      <c r="N33" s="346"/>
      <c r="O33" s="349"/>
      <c r="P33" s="350"/>
      <c r="Q33" s="505"/>
      <c r="R33" s="350"/>
    </row>
    <row r="34" spans="1:18" ht="19.5" customHeight="1" x14ac:dyDescent="0.15">
      <c r="A34" s="525">
        <v>16</v>
      </c>
      <c r="B34" s="345"/>
      <c r="C34" s="346"/>
      <c r="D34" s="347"/>
      <c r="E34" s="347"/>
      <c r="F34" s="347"/>
      <c r="G34" s="347"/>
      <c r="H34" s="347"/>
      <c r="I34" s="347"/>
      <c r="J34" s="347"/>
      <c r="K34" s="347"/>
      <c r="L34" s="347"/>
      <c r="M34" s="348"/>
      <c r="N34" s="346"/>
      <c r="O34" s="349"/>
      <c r="P34" s="350"/>
      <c r="Q34" s="505"/>
      <c r="R34" s="350"/>
    </row>
    <row r="35" spans="1:18" ht="19.5" customHeight="1" x14ac:dyDescent="0.15">
      <c r="A35" s="525">
        <v>17</v>
      </c>
      <c r="B35" s="345"/>
      <c r="C35" s="346"/>
      <c r="D35" s="347"/>
      <c r="E35" s="347"/>
      <c r="F35" s="347"/>
      <c r="G35" s="347"/>
      <c r="H35" s="347"/>
      <c r="I35" s="347"/>
      <c r="J35" s="347"/>
      <c r="K35" s="347"/>
      <c r="L35" s="347"/>
      <c r="M35" s="348"/>
      <c r="N35" s="346"/>
      <c r="O35" s="349"/>
      <c r="P35" s="350"/>
      <c r="Q35" s="505"/>
      <c r="R35" s="350"/>
    </row>
    <row r="36" spans="1:18" ht="19.5" customHeight="1" x14ac:dyDescent="0.15">
      <c r="A36" s="525">
        <v>18</v>
      </c>
      <c r="B36" s="345"/>
      <c r="C36" s="346"/>
      <c r="D36" s="347"/>
      <c r="E36" s="347"/>
      <c r="F36" s="347"/>
      <c r="G36" s="347"/>
      <c r="H36" s="347"/>
      <c r="I36" s="347"/>
      <c r="J36" s="347"/>
      <c r="K36" s="347"/>
      <c r="L36" s="347"/>
      <c r="M36" s="348"/>
      <c r="N36" s="346"/>
      <c r="O36" s="349"/>
      <c r="P36" s="350"/>
      <c r="Q36" s="505"/>
      <c r="R36" s="350"/>
    </row>
    <row r="37" spans="1:18" ht="19.5" customHeight="1" x14ac:dyDescent="0.15">
      <c r="A37" s="525">
        <v>19</v>
      </c>
      <c r="B37" s="345"/>
      <c r="C37" s="346"/>
      <c r="D37" s="347"/>
      <c r="E37" s="347"/>
      <c r="F37" s="347"/>
      <c r="G37" s="347"/>
      <c r="H37" s="347"/>
      <c r="I37" s="347"/>
      <c r="J37" s="347"/>
      <c r="K37" s="347"/>
      <c r="L37" s="347"/>
      <c r="M37" s="348"/>
      <c r="N37" s="346"/>
      <c r="O37" s="349"/>
      <c r="P37" s="350"/>
      <c r="Q37" s="505"/>
      <c r="R37" s="350"/>
    </row>
    <row r="38" spans="1:18" ht="19.5" customHeight="1" x14ac:dyDescent="0.15">
      <c r="A38" s="525">
        <v>20</v>
      </c>
      <c r="B38" s="345"/>
      <c r="C38" s="346"/>
      <c r="D38" s="347"/>
      <c r="E38" s="347"/>
      <c r="F38" s="347"/>
      <c r="G38" s="347"/>
      <c r="H38" s="347"/>
      <c r="I38" s="347"/>
      <c r="J38" s="347"/>
      <c r="K38" s="347"/>
      <c r="L38" s="347"/>
      <c r="M38" s="348"/>
      <c r="N38" s="346"/>
      <c r="O38" s="349"/>
      <c r="P38" s="350"/>
      <c r="Q38" s="505"/>
      <c r="R38" s="350"/>
    </row>
    <row r="39" spans="1:18" ht="19.5" customHeight="1" x14ac:dyDescent="0.15">
      <c r="A39" s="525">
        <v>21</v>
      </c>
      <c r="B39" s="345"/>
      <c r="C39" s="346"/>
      <c r="D39" s="347"/>
      <c r="E39" s="347"/>
      <c r="F39" s="347"/>
      <c r="G39" s="347"/>
      <c r="H39" s="347"/>
      <c r="I39" s="347"/>
      <c r="J39" s="347"/>
      <c r="K39" s="347"/>
      <c r="L39" s="347"/>
      <c r="M39" s="348"/>
      <c r="N39" s="346"/>
      <c r="O39" s="349"/>
      <c r="P39" s="350"/>
      <c r="Q39" s="505"/>
      <c r="R39" s="350"/>
    </row>
    <row r="40" spans="1:18" ht="19.5" customHeight="1" x14ac:dyDescent="0.15">
      <c r="A40" s="525">
        <v>22</v>
      </c>
      <c r="B40" s="345"/>
      <c r="C40" s="346"/>
      <c r="D40" s="347"/>
      <c r="E40" s="347"/>
      <c r="F40" s="347"/>
      <c r="G40" s="347"/>
      <c r="H40" s="347"/>
      <c r="I40" s="347"/>
      <c r="J40" s="347"/>
      <c r="K40" s="347"/>
      <c r="L40" s="347"/>
      <c r="M40" s="348"/>
      <c r="N40" s="346"/>
      <c r="O40" s="349"/>
      <c r="P40" s="350"/>
      <c r="Q40" s="505"/>
      <c r="R40" s="350"/>
    </row>
    <row r="41" spans="1:18" ht="19.5" customHeight="1" x14ac:dyDescent="0.15">
      <c r="A41" s="525">
        <v>23</v>
      </c>
      <c r="B41" s="345"/>
      <c r="C41" s="346"/>
      <c r="D41" s="347"/>
      <c r="E41" s="347"/>
      <c r="F41" s="347"/>
      <c r="G41" s="347"/>
      <c r="H41" s="347"/>
      <c r="I41" s="347"/>
      <c r="J41" s="347"/>
      <c r="K41" s="347"/>
      <c r="L41" s="347"/>
      <c r="M41" s="348"/>
      <c r="N41" s="346"/>
      <c r="O41" s="349"/>
      <c r="P41" s="350"/>
      <c r="Q41" s="505"/>
      <c r="R41" s="350"/>
    </row>
    <row r="42" spans="1:18" ht="19.5" customHeight="1" x14ac:dyDescent="0.15">
      <c r="A42" s="525">
        <v>24</v>
      </c>
      <c r="B42" s="345"/>
      <c r="C42" s="346"/>
      <c r="D42" s="347"/>
      <c r="E42" s="347"/>
      <c r="F42" s="347"/>
      <c r="G42" s="347"/>
      <c r="H42" s="347"/>
      <c r="I42" s="347"/>
      <c r="J42" s="347"/>
      <c r="K42" s="347"/>
      <c r="L42" s="347"/>
      <c r="M42" s="348"/>
      <c r="N42" s="346"/>
      <c r="O42" s="349"/>
      <c r="P42" s="350"/>
      <c r="Q42" s="505"/>
      <c r="R42" s="350"/>
    </row>
    <row r="43" spans="1:18" ht="19.5" customHeight="1" x14ac:dyDescent="0.15">
      <c r="A43" s="525">
        <v>25</v>
      </c>
      <c r="B43" s="345"/>
      <c r="C43" s="346"/>
      <c r="D43" s="347"/>
      <c r="E43" s="347"/>
      <c r="F43" s="347"/>
      <c r="G43" s="347"/>
      <c r="H43" s="347"/>
      <c r="I43" s="347"/>
      <c r="J43" s="347"/>
      <c r="K43" s="347"/>
      <c r="L43" s="347"/>
      <c r="M43" s="348"/>
      <c r="N43" s="346"/>
      <c r="O43" s="349"/>
      <c r="P43" s="350"/>
      <c r="Q43" s="505"/>
      <c r="R43" s="350"/>
    </row>
    <row r="44" spans="1:18" ht="19.5" customHeight="1" x14ac:dyDescent="0.15">
      <c r="A44" s="525">
        <v>26</v>
      </c>
      <c r="B44" s="345"/>
      <c r="C44" s="346"/>
      <c r="D44" s="347"/>
      <c r="E44" s="347"/>
      <c r="F44" s="347"/>
      <c r="G44" s="347"/>
      <c r="H44" s="347"/>
      <c r="I44" s="347"/>
      <c r="J44" s="347"/>
      <c r="K44" s="347"/>
      <c r="L44" s="347"/>
      <c r="M44" s="348"/>
      <c r="N44" s="346"/>
      <c r="O44" s="349"/>
      <c r="P44" s="350"/>
      <c r="Q44" s="505"/>
      <c r="R44" s="350"/>
    </row>
    <row r="45" spans="1:18" ht="19.5" customHeight="1" x14ac:dyDescent="0.15">
      <c r="A45" s="525">
        <v>27</v>
      </c>
      <c r="B45" s="345"/>
      <c r="C45" s="346"/>
      <c r="D45" s="347"/>
      <c r="E45" s="347"/>
      <c r="F45" s="347"/>
      <c r="G45" s="347"/>
      <c r="H45" s="347"/>
      <c r="I45" s="347"/>
      <c r="J45" s="347"/>
      <c r="K45" s="347"/>
      <c r="L45" s="347"/>
      <c r="M45" s="348"/>
      <c r="N45" s="346"/>
      <c r="O45" s="349"/>
      <c r="P45" s="350"/>
      <c r="Q45" s="505"/>
      <c r="R45" s="350"/>
    </row>
    <row r="46" spans="1:18" ht="19.5" customHeight="1" x14ac:dyDescent="0.15">
      <c r="A46" s="525">
        <v>28</v>
      </c>
      <c r="B46" s="351"/>
      <c r="C46" s="346"/>
      <c r="D46" s="347"/>
      <c r="E46" s="347"/>
      <c r="F46" s="347"/>
      <c r="G46" s="347"/>
      <c r="H46" s="347"/>
      <c r="I46" s="347"/>
      <c r="J46" s="347"/>
      <c r="K46" s="347"/>
      <c r="L46" s="347"/>
      <c r="M46" s="348"/>
      <c r="N46" s="346"/>
      <c r="O46" s="349"/>
      <c r="P46" s="350"/>
      <c r="Q46" s="505"/>
      <c r="R46" s="350"/>
    </row>
    <row r="47" spans="1:18" ht="19.5" customHeight="1" x14ac:dyDescent="0.15">
      <c r="A47" s="525">
        <v>29</v>
      </c>
      <c r="B47" s="345"/>
      <c r="C47" s="346"/>
      <c r="D47" s="347"/>
      <c r="E47" s="347"/>
      <c r="F47" s="347"/>
      <c r="G47" s="347"/>
      <c r="H47" s="347"/>
      <c r="I47" s="347"/>
      <c r="J47" s="347"/>
      <c r="K47" s="347"/>
      <c r="L47" s="347"/>
      <c r="M47" s="348"/>
      <c r="N47" s="346"/>
      <c r="O47" s="349"/>
      <c r="P47" s="350"/>
      <c r="Q47" s="505"/>
      <c r="R47" s="350"/>
    </row>
    <row r="48" spans="1:18" ht="19.5" customHeight="1" thickBot="1" x14ac:dyDescent="0.2">
      <c r="A48" s="526">
        <v>30</v>
      </c>
      <c r="B48" s="352"/>
      <c r="C48" s="353"/>
      <c r="D48" s="354"/>
      <c r="E48" s="354"/>
      <c r="F48" s="354"/>
      <c r="G48" s="354"/>
      <c r="H48" s="354"/>
      <c r="I48" s="354"/>
      <c r="J48" s="354"/>
      <c r="K48" s="354"/>
      <c r="L48" s="354"/>
      <c r="M48" s="355"/>
      <c r="N48" s="353"/>
      <c r="O48" s="356"/>
      <c r="P48" s="357"/>
      <c r="Q48" s="506"/>
      <c r="R48" s="357"/>
    </row>
  </sheetData>
  <mergeCells count="12">
    <mergeCell ref="A16:A18"/>
    <mergeCell ref="B3:B5"/>
    <mergeCell ref="D7:I7"/>
    <mergeCell ref="B16:B18"/>
    <mergeCell ref="D4:I4"/>
    <mergeCell ref="C16:M16"/>
    <mergeCell ref="P16:P18"/>
    <mergeCell ref="Q16:Q18"/>
    <mergeCell ref="R16:R18"/>
    <mergeCell ref="C17:I17"/>
    <mergeCell ref="J17:M17"/>
    <mergeCell ref="N16:O17"/>
  </mergeCells>
  <phoneticPr fontId="3"/>
  <dataValidations count="1">
    <dataValidation type="list" allowBlank="1" showInputMessage="1" showErrorMessage="1" sqref="C19:R48">
      <formula1>"○"</formula1>
    </dataValidation>
  </dataValidations>
  <pageMargins left="0.70866141732283472" right="0.70866141732283472" top="0.74803149606299213" bottom="0.74803149606299213" header="0.31496062992125984" footer="0.31496062992125984"/>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L62"/>
  <sheetViews>
    <sheetView zoomScale="85" zoomScaleNormal="85" workbookViewId="0">
      <pane ySplit="4" topLeftCell="A5" activePane="bottomLeft" state="frozen"/>
      <selection activeCell="B3" sqref="B3"/>
      <selection pane="bottomLeft" activeCell="K25" sqref="K25"/>
    </sheetView>
  </sheetViews>
  <sheetFormatPr defaultRowHeight="13.5" x14ac:dyDescent="0.15"/>
  <cols>
    <col min="1" max="6" width="2.625" style="508" customWidth="1"/>
    <col min="7" max="7" width="30.625" style="508" customWidth="1"/>
    <col min="8" max="8" width="20.625" style="508" customWidth="1"/>
    <col min="9" max="9" width="4.5" style="508" bestFit="1" customWidth="1"/>
    <col min="10" max="10" width="26.75" style="508" customWidth="1"/>
    <col min="11" max="11" width="152.125" style="508" customWidth="1"/>
    <col min="12" max="12" width="7.5" style="527" customWidth="1"/>
    <col min="13" max="13" width="16.625" style="508" customWidth="1"/>
    <col min="14" max="16384" width="9" style="508"/>
  </cols>
  <sheetData>
    <row r="1" spans="1:12" ht="20.100000000000001" customHeight="1" x14ac:dyDescent="0.15">
      <c r="A1" s="507" t="s">
        <v>741</v>
      </c>
      <c r="B1" s="507"/>
      <c r="C1" s="507"/>
      <c r="D1" s="507"/>
    </row>
    <row r="2" spans="1:12" ht="20.100000000000001" customHeight="1" x14ac:dyDescent="0.15">
      <c r="A2" s="507"/>
      <c r="B2" s="507" t="s">
        <v>463</v>
      </c>
      <c r="C2" s="507"/>
      <c r="D2" s="507"/>
    </row>
    <row r="3" spans="1:12" ht="20.100000000000001" customHeight="1" thickBot="1" x14ac:dyDescent="0.2">
      <c r="K3" s="509" t="s">
        <v>196</v>
      </c>
    </row>
    <row r="4" spans="1:12" ht="19.5" customHeight="1" thickBot="1" x14ac:dyDescent="0.2">
      <c r="B4" s="528"/>
      <c r="C4" s="529"/>
      <c r="D4" s="529"/>
      <c r="E4" s="529"/>
      <c r="F4" s="529"/>
      <c r="G4" s="529"/>
      <c r="H4" s="529"/>
      <c r="I4" s="834" t="s">
        <v>299</v>
      </c>
      <c r="J4" s="835"/>
      <c r="K4" s="530" t="s">
        <v>300</v>
      </c>
      <c r="L4" s="508"/>
    </row>
    <row r="5" spans="1:12" ht="20.100000000000001" customHeight="1" x14ac:dyDescent="0.15">
      <c r="B5" s="531" t="s">
        <v>292</v>
      </c>
      <c r="C5" s="531"/>
      <c r="D5" s="532"/>
      <c r="E5" s="532"/>
      <c r="F5" s="532"/>
      <c r="G5" s="532"/>
      <c r="H5" s="532"/>
      <c r="I5" s="533"/>
      <c r="J5" s="534"/>
      <c r="K5" s="535"/>
      <c r="L5" s="508"/>
    </row>
    <row r="6" spans="1:12" ht="20.100000000000001" customHeight="1" x14ac:dyDescent="0.15">
      <c r="B6" s="536"/>
      <c r="C6" s="537" t="s">
        <v>301</v>
      </c>
      <c r="D6" s="538"/>
      <c r="E6" s="538"/>
      <c r="F6" s="538"/>
      <c r="G6" s="538"/>
      <c r="H6" s="538"/>
      <c r="I6" s="539" t="s">
        <v>313</v>
      </c>
      <c r="J6" s="434"/>
      <c r="K6" s="540"/>
      <c r="L6" s="541">
        <f>J6-(J7+J8+J16)</f>
        <v>0</v>
      </c>
    </row>
    <row r="7" spans="1:12" ht="20.100000000000001" customHeight="1" x14ac:dyDescent="0.15">
      <c r="B7" s="536"/>
      <c r="C7" s="542"/>
      <c r="D7" s="543" t="s">
        <v>194</v>
      </c>
      <c r="E7" s="544"/>
      <c r="F7" s="544"/>
      <c r="G7" s="544"/>
      <c r="H7" s="544"/>
      <c r="I7" s="545" t="s">
        <v>314</v>
      </c>
      <c r="J7" s="434"/>
      <c r="K7" s="546"/>
      <c r="L7" s="508"/>
    </row>
    <row r="8" spans="1:12" ht="20.100000000000001" customHeight="1" x14ac:dyDescent="0.15">
      <c r="B8" s="536"/>
      <c r="C8" s="542"/>
      <c r="D8" s="547" t="s">
        <v>195</v>
      </c>
      <c r="E8" s="548"/>
      <c r="F8" s="548"/>
      <c r="G8" s="548"/>
      <c r="H8" s="548"/>
      <c r="I8" s="549" t="s">
        <v>315</v>
      </c>
      <c r="J8" s="434"/>
      <c r="K8" s="540"/>
      <c r="L8" s="541">
        <f>J8-(J9+J10+J12)</f>
        <v>0</v>
      </c>
    </row>
    <row r="9" spans="1:12" ht="20.100000000000001" customHeight="1" x14ac:dyDescent="0.15">
      <c r="B9" s="536"/>
      <c r="C9" s="542"/>
      <c r="D9" s="542"/>
      <c r="E9" s="543" t="s">
        <v>188</v>
      </c>
      <c r="F9" s="544"/>
      <c r="G9" s="544"/>
      <c r="H9" s="544"/>
      <c r="I9" s="550" t="s">
        <v>316</v>
      </c>
      <c r="J9" s="434"/>
      <c r="K9" s="540"/>
      <c r="L9" s="508"/>
    </row>
    <row r="10" spans="1:12" ht="20.100000000000001" customHeight="1" x14ac:dyDescent="0.15">
      <c r="B10" s="536"/>
      <c r="C10" s="542"/>
      <c r="D10" s="542"/>
      <c r="E10" s="551" t="s">
        <v>189</v>
      </c>
      <c r="F10" s="552"/>
      <c r="G10" s="552"/>
      <c r="H10" s="548"/>
      <c r="I10" s="553" t="s">
        <v>317</v>
      </c>
      <c r="J10" s="434"/>
      <c r="K10" s="540"/>
      <c r="L10" s="508"/>
    </row>
    <row r="11" spans="1:12" ht="19.5" customHeight="1" x14ac:dyDescent="0.15">
      <c r="B11" s="536"/>
      <c r="C11" s="542"/>
      <c r="D11" s="542"/>
      <c r="E11" s="554"/>
      <c r="F11" s="555" t="s">
        <v>596</v>
      </c>
      <c r="G11" s="548"/>
      <c r="H11" s="548"/>
      <c r="I11" s="549" t="s">
        <v>318</v>
      </c>
      <c r="J11" s="434"/>
      <c r="K11" s="736" t="s">
        <v>615</v>
      </c>
      <c r="L11" s="508"/>
    </row>
    <row r="12" spans="1:12" ht="19.5" customHeight="1" x14ac:dyDescent="0.15">
      <c r="B12" s="536"/>
      <c r="C12" s="542"/>
      <c r="D12" s="542"/>
      <c r="E12" s="547" t="s">
        <v>192</v>
      </c>
      <c r="F12" s="544"/>
      <c r="G12" s="557"/>
      <c r="H12" s="548"/>
      <c r="I12" s="550" t="s">
        <v>320</v>
      </c>
      <c r="J12" s="434"/>
      <c r="K12" s="556" t="s">
        <v>685</v>
      </c>
      <c r="L12" s="508"/>
    </row>
    <row r="13" spans="1:12" ht="20.100000000000001" customHeight="1" x14ac:dyDescent="0.15">
      <c r="B13" s="536"/>
      <c r="C13" s="542"/>
      <c r="D13" s="542"/>
      <c r="E13" s="542"/>
      <c r="F13" s="551" t="s">
        <v>6</v>
      </c>
      <c r="G13" s="548"/>
      <c r="H13" s="548"/>
      <c r="I13" s="549" t="s">
        <v>321</v>
      </c>
      <c r="J13" s="434"/>
      <c r="K13" s="556" t="s">
        <v>597</v>
      </c>
      <c r="L13" s="508"/>
    </row>
    <row r="14" spans="1:12" ht="20.100000000000001" customHeight="1" x14ac:dyDescent="0.15">
      <c r="B14" s="536"/>
      <c r="C14" s="542"/>
      <c r="D14" s="547"/>
      <c r="E14" s="542"/>
      <c r="F14" s="537" t="s">
        <v>600</v>
      </c>
      <c r="G14" s="558"/>
      <c r="H14" s="558"/>
      <c r="I14" s="559" t="s">
        <v>598</v>
      </c>
      <c r="J14" s="434"/>
      <c r="K14" s="560" t="s">
        <v>601</v>
      </c>
      <c r="L14" s="508"/>
    </row>
    <row r="15" spans="1:12" ht="20.100000000000001" customHeight="1" x14ac:dyDescent="0.15">
      <c r="B15" s="536"/>
      <c r="C15" s="542"/>
      <c r="D15" s="547"/>
      <c r="E15" s="554"/>
      <c r="F15" s="561" t="s">
        <v>596</v>
      </c>
      <c r="G15" s="538"/>
      <c r="H15" s="558"/>
      <c r="I15" s="559" t="s">
        <v>599</v>
      </c>
      <c r="J15" s="434"/>
      <c r="K15" s="556" t="s">
        <v>688</v>
      </c>
      <c r="L15" s="508"/>
    </row>
    <row r="16" spans="1:12" ht="20.100000000000001" customHeight="1" x14ac:dyDescent="0.15">
      <c r="B16" s="536"/>
      <c r="C16" s="542"/>
      <c r="D16" s="551" t="s">
        <v>7</v>
      </c>
      <c r="E16" s="552"/>
      <c r="F16" s="552"/>
      <c r="G16" s="552"/>
      <c r="H16" s="552"/>
      <c r="I16" s="553" t="s">
        <v>608</v>
      </c>
      <c r="J16" s="434"/>
      <c r="K16" s="560" t="s">
        <v>680</v>
      </c>
      <c r="L16" s="508"/>
    </row>
    <row r="17" spans="2:12" ht="20.100000000000001" customHeight="1" thickBot="1" x14ac:dyDescent="0.2">
      <c r="B17" s="562"/>
      <c r="C17" s="563"/>
      <c r="D17" s="564"/>
      <c r="E17" s="565" t="s">
        <v>342</v>
      </c>
      <c r="F17" s="565"/>
      <c r="G17" s="565"/>
      <c r="H17" s="565"/>
      <c r="I17" s="566" t="s">
        <v>609</v>
      </c>
      <c r="J17" s="435"/>
      <c r="K17" s="567" t="s">
        <v>680</v>
      </c>
      <c r="L17" s="508"/>
    </row>
    <row r="18" spans="2:12" ht="20.100000000000001" customHeight="1" x14ac:dyDescent="0.15">
      <c r="B18" s="536" t="s">
        <v>293</v>
      </c>
      <c r="C18" s="568"/>
      <c r="D18" s="568"/>
      <c r="E18" s="568"/>
      <c r="F18" s="568"/>
      <c r="G18" s="568"/>
      <c r="H18" s="568"/>
      <c r="I18" s="569"/>
      <c r="J18" s="570"/>
      <c r="K18" s="571"/>
      <c r="L18" s="508"/>
    </row>
    <row r="19" spans="2:12" ht="20.100000000000001" customHeight="1" x14ac:dyDescent="0.15">
      <c r="B19" s="536"/>
      <c r="C19" s="555" t="s">
        <v>8</v>
      </c>
      <c r="D19" s="548"/>
      <c r="E19" s="548"/>
      <c r="F19" s="548"/>
      <c r="G19" s="548"/>
      <c r="H19" s="548"/>
      <c r="I19" s="549" t="s">
        <v>343</v>
      </c>
      <c r="J19" s="434"/>
      <c r="K19" s="540"/>
      <c r="L19" s="508"/>
    </row>
    <row r="20" spans="2:12" ht="20.100000000000001" customHeight="1" x14ac:dyDescent="0.15">
      <c r="B20" s="536"/>
      <c r="C20" s="572" t="s">
        <v>290</v>
      </c>
      <c r="D20" s="573"/>
      <c r="E20" s="573"/>
      <c r="F20" s="573"/>
      <c r="G20" s="574"/>
      <c r="H20" s="555" t="s">
        <v>150</v>
      </c>
      <c r="I20" s="549" t="s">
        <v>344</v>
      </c>
      <c r="J20" s="434"/>
      <c r="K20" s="540"/>
      <c r="L20" s="514"/>
    </row>
    <row r="21" spans="2:12" ht="20.100000000000001" customHeight="1" x14ac:dyDescent="0.15">
      <c r="B21" s="536"/>
      <c r="C21" s="575"/>
      <c r="D21" s="576"/>
      <c r="E21" s="576"/>
      <c r="F21" s="576"/>
      <c r="G21" s="577"/>
      <c r="H21" s="555" t="s">
        <v>151</v>
      </c>
      <c r="I21" s="549" t="s">
        <v>345</v>
      </c>
      <c r="J21" s="434"/>
      <c r="K21" s="540"/>
      <c r="L21" s="508"/>
    </row>
    <row r="22" spans="2:12" ht="20.100000000000001" customHeight="1" x14ac:dyDescent="0.15">
      <c r="B22" s="536"/>
      <c r="C22" s="572" t="s">
        <v>319</v>
      </c>
      <c r="D22" s="573"/>
      <c r="E22" s="573"/>
      <c r="F22" s="573"/>
      <c r="G22" s="574"/>
      <c r="H22" s="555" t="s">
        <v>15</v>
      </c>
      <c r="I22" s="549" t="s">
        <v>339</v>
      </c>
      <c r="J22" s="434"/>
      <c r="K22" s="540"/>
      <c r="L22" s="514"/>
    </row>
    <row r="23" spans="2:12" ht="20.100000000000001" customHeight="1" x14ac:dyDescent="0.15">
      <c r="B23" s="536"/>
      <c r="C23" s="744"/>
      <c r="D23" s="698"/>
      <c r="E23" s="698"/>
      <c r="F23" s="698"/>
      <c r="G23" s="745"/>
      <c r="H23" s="746" t="s">
        <v>151</v>
      </c>
      <c r="I23" s="579" t="s">
        <v>340</v>
      </c>
      <c r="J23" s="434"/>
      <c r="K23" s="540"/>
      <c r="L23" s="514"/>
    </row>
    <row r="24" spans="2:12" s="527" customFormat="1" ht="20.100000000000001" customHeight="1" x14ac:dyDescent="0.15">
      <c r="B24" s="536"/>
      <c r="C24" s="537" t="s">
        <v>296</v>
      </c>
      <c r="D24" s="538"/>
      <c r="E24" s="538"/>
      <c r="F24" s="538"/>
      <c r="G24" s="538"/>
      <c r="H24" s="747"/>
      <c r="I24" s="579" t="s">
        <v>341</v>
      </c>
      <c r="J24" s="434"/>
      <c r="K24" s="540"/>
      <c r="L24" s="514"/>
    </row>
    <row r="25" spans="2:12" ht="20.100000000000001" customHeight="1" x14ac:dyDescent="0.15">
      <c r="B25" s="536"/>
      <c r="C25" s="547"/>
      <c r="D25" s="555" t="s">
        <v>22</v>
      </c>
      <c r="E25" s="548"/>
      <c r="F25" s="548"/>
      <c r="G25" s="548"/>
      <c r="H25" s="548"/>
      <c r="I25" s="579" t="s">
        <v>346</v>
      </c>
      <c r="J25" s="434"/>
      <c r="K25" s="580"/>
      <c r="L25" s="508"/>
    </row>
    <row r="26" spans="2:12" ht="20.100000000000001" customHeight="1" x14ac:dyDescent="0.15">
      <c r="B26" s="536"/>
      <c r="C26" s="547"/>
      <c r="D26" s="555" t="s">
        <v>23</v>
      </c>
      <c r="E26" s="548"/>
      <c r="F26" s="548"/>
      <c r="G26" s="548"/>
      <c r="H26" s="548"/>
      <c r="I26" s="579" t="s">
        <v>347</v>
      </c>
      <c r="J26" s="434"/>
      <c r="K26" s="580"/>
      <c r="L26" s="508"/>
    </row>
    <row r="27" spans="2:12" ht="20.100000000000001" customHeight="1" x14ac:dyDescent="0.15">
      <c r="B27" s="536"/>
      <c r="C27" s="542"/>
      <c r="D27" s="543" t="s">
        <v>21</v>
      </c>
      <c r="E27" s="581"/>
      <c r="F27" s="581"/>
      <c r="G27" s="581"/>
      <c r="H27" s="581"/>
      <c r="I27" s="579" t="s">
        <v>348</v>
      </c>
      <c r="J27" s="434"/>
      <c r="K27" s="582"/>
      <c r="L27" s="508"/>
    </row>
    <row r="28" spans="2:12" ht="20.100000000000001" customHeight="1" x14ac:dyDescent="0.15">
      <c r="B28" s="536"/>
      <c r="C28" s="547"/>
      <c r="D28" s="555" t="s">
        <v>24</v>
      </c>
      <c r="E28" s="548"/>
      <c r="F28" s="548"/>
      <c r="G28" s="548"/>
      <c r="H28" s="548"/>
      <c r="I28" s="579" t="s">
        <v>610</v>
      </c>
      <c r="J28" s="434"/>
      <c r="K28" s="580"/>
      <c r="L28" s="508"/>
    </row>
    <row r="29" spans="2:12" ht="20.100000000000001" customHeight="1" x14ac:dyDescent="0.15">
      <c r="B29" s="536"/>
      <c r="C29" s="543"/>
      <c r="D29" s="555" t="s">
        <v>25</v>
      </c>
      <c r="E29" s="548"/>
      <c r="F29" s="548"/>
      <c r="G29" s="548"/>
      <c r="H29" s="548"/>
      <c r="I29" s="579" t="s">
        <v>611</v>
      </c>
      <c r="J29" s="434"/>
      <c r="K29" s="580"/>
      <c r="L29" s="508"/>
    </row>
    <row r="30" spans="2:12" ht="20.100000000000001" customHeight="1" x14ac:dyDescent="0.15">
      <c r="B30" s="536" t="s">
        <v>294</v>
      </c>
      <c r="C30" s="568"/>
      <c r="D30" s="568"/>
      <c r="E30" s="568"/>
      <c r="F30" s="568"/>
      <c r="G30" s="568"/>
      <c r="H30" s="568"/>
      <c r="I30" s="569"/>
      <c r="J30" s="570"/>
      <c r="K30" s="583"/>
      <c r="L30" s="508"/>
    </row>
    <row r="31" spans="2:12" ht="20.100000000000001" customHeight="1" x14ac:dyDescent="0.15">
      <c r="B31" s="536"/>
      <c r="C31" s="551" t="s">
        <v>379</v>
      </c>
      <c r="D31" s="552"/>
      <c r="E31" s="552"/>
      <c r="F31" s="552"/>
      <c r="G31" s="552"/>
      <c r="H31" s="552"/>
      <c r="I31" s="549" t="s">
        <v>322</v>
      </c>
      <c r="J31" s="584">
        <f>J32+J35+J36</f>
        <v>0</v>
      </c>
      <c r="K31" s="585" t="s">
        <v>653</v>
      </c>
      <c r="L31" s="508"/>
    </row>
    <row r="32" spans="2:12" ht="19.5" customHeight="1" x14ac:dyDescent="0.15">
      <c r="B32" s="536"/>
      <c r="C32" s="547"/>
      <c r="D32" s="551" t="s">
        <v>142</v>
      </c>
      <c r="E32" s="552"/>
      <c r="F32" s="552"/>
      <c r="G32" s="552"/>
      <c r="H32" s="548"/>
      <c r="I32" s="549" t="s">
        <v>323</v>
      </c>
      <c r="J32" s="434"/>
      <c r="K32" s="586"/>
    </row>
    <row r="33" spans="2:12" ht="19.5" customHeight="1" x14ac:dyDescent="0.15">
      <c r="B33" s="536"/>
      <c r="C33" s="547"/>
      <c r="D33" s="547"/>
      <c r="E33" s="555" t="s">
        <v>33</v>
      </c>
      <c r="F33" s="548"/>
      <c r="G33" s="548"/>
      <c r="H33" s="548"/>
      <c r="I33" s="549" t="s">
        <v>324</v>
      </c>
      <c r="J33" s="434"/>
      <c r="K33" s="586"/>
    </row>
    <row r="34" spans="2:12" ht="19.5" customHeight="1" x14ac:dyDescent="0.15">
      <c r="B34" s="536"/>
      <c r="C34" s="547"/>
      <c r="D34" s="554"/>
      <c r="E34" s="555" t="s">
        <v>145</v>
      </c>
      <c r="F34" s="548"/>
      <c r="G34" s="548"/>
      <c r="H34" s="581"/>
      <c r="I34" s="549" t="s">
        <v>325</v>
      </c>
      <c r="J34" s="434"/>
      <c r="K34" s="587" t="s">
        <v>654</v>
      </c>
    </row>
    <row r="35" spans="2:12" ht="19.5" customHeight="1" x14ac:dyDescent="0.15">
      <c r="B35" s="536"/>
      <c r="C35" s="547"/>
      <c r="D35" s="543" t="s">
        <v>141</v>
      </c>
      <c r="E35" s="581"/>
      <c r="F35" s="581"/>
      <c r="G35" s="581"/>
      <c r="H35" s="548"/>
      <c r="I35" s="539" t="s">
        <v>326</v>
      </c>
      <c r="J35" s="434"/>
      <c r="K35" s="586"/>
    </row>
    <row r="36" spans="2:12" ht="20.100000000000001" customHeight="1" x14ac:dyDescent="0.15">
      <c r="B36" s="536"/>
      <c r="C36" s="547"/>
      <c r="D36" s="555" t="s">
        <v>28</v>
      </c>
      <c r="E36" s="548"/>
      <c r="F36" s="548"/>
      <c r="G36" s="548"/>
      <c r="H36" s="548"/>
      <c r="I36" s="539" t="s">
        <v>327</v>
      </c>
      <c r="J36" s="434"/>
      <c r="K36" s="586"/>
      <c r="L36" s="508"/>
    </row>
    <row r="37" spans="2:12" ht="19.5" customHeight="1" x14ac:dyDescent="0.15">
      <c r="B37" s="536"/>
      <c r="C37" s="547"/>
      <c r="D37" s="555" t="s">
        <v>143</v>
      </c>
      <c r="E37" s="548"/>
      <c r="F37" s="548"/>
      <c r="G37" s="548"/>
      <c r="H37" s="548"/>
      <c r="I37" s="539" t="s">
        <v>328</v>
      </c>
      <c r="J37" s="434"/>
      <c r="K37" s="587" t="s">
        <v>721</v>
      </c>
    </row>
    <row r="38" spans="2:12" ht="19.5" customHeight="1" x14ac:dyDescent="0.15">
      <c r="B38" s="536"/>
      <c r="C38" s="547"/>
      <c r="D38" s="555" t="s">
        <v>144</v>
      </c>
      <c r="E38" s="548"/>
      <c r="F38" s="548"/>
      <c r="G38" s="548"/>
      <c r="H38" s="548"/>
      <c r="I38" s="539" t="s">
        <v>375</v>
      </c>
      <c r="J38" s="434"/>
      <c r="K38" s="588"/>
    </row>
    <row r="39" spans="2:12" ht="20.100000000000001" customHeight="1" x14ac:dyDescent="0.15">
      <c r="B39" s="536"/>
      <c r="C39" s="555" t="s">
        <v>27</v>
      </c>
      <c r="D39" s="548"/>
      <c r="E39" s="548"/>
      <c r="F39" s="548"/>
      <c r="G39" s="548"/>
      <c r="H39" s="548"/>
      <c r="I39" s="539" t="s">
        <v>376</v>
      </c>
      <c r="J39" s="434"/>
      <c r="K39" s="586"/>
      <c r="L39" s="508"/>
    </row>
    <row r="40" spans="2:12" ht="20.100000000000001" customHeight="1" x14ac:dyDescent="0.15">
      <c r="B40" s="536"/>
      <c r="C40" s="551" t="s">
        <v>291</v>
      </c>
      <c r="D40" s="548"/>
      <c r="E40" s="548"/>
      <c r="F40" s="548"/>
      <c r="G40" s="548"/>
      <c r="H40" s="548"/>
      <c r="I40" s="549" t="s">
        <v>329</v>
      </c>
      <c r="J40" s="434"/>
      <c r="K40" s="586"/>
      <c r="L40" s="508"/>
    </row>
    <row r="41" spans="2:12" ht="20.100000000000001" customHeight="1" x14ac:dyDescent="0.15">
      <c r="B41" s="536"/>
      <c r="C41" s="554"/>
      <c r="D41" s="548" t="s">
        <v>377</v>
      </c>
      <c r="E41" s="548"/>
      <c r="F41" s="548"/>
      <c r="G41" s="548"/>
      <c r="H41" s="548"/>
      <c r="I41" s="579" t="s">
        <v>330</v>
      </c>
      <c r="J41" s="434"/>
      <c r="K41" s="586"/>
      <c r="L41" s="508"/>
    </row>
    <row r="42" spans="2:12" s="527" customFormat="1" ht="20.100000000000001" customHeight="1" x14ac:dyDescent="0.15">
      <c r="B42" s="536"/>
      <c r="C42" s="537" t="s">
        <v>297</v>
      </c>
      <c r="D42" s="514"/>
      <c r="E42" s="514"/>
      <c r="F42" s="514"/>
      <c r="G42" s="514"/>
      <c r="H42" s="514"/>
      <c r="I42" s="579" t="s">
        <v>331</v>
      </c>
      <c r="J42" s="434"/>
      <c r="K42" s="586"/>
      <c r="L42" s="514"/>
    </row>
    <row r="43" spans="2:12" ht="20.100000000000001" customHeight="1" x14ac:dyDescent="0.15">
      <c r="B43" s="536"/>
      <c r="C43" s="542"/>
      <c r="D43" s="555" t="s">
        <v>22</v>
      </c>
      <c r="E43" s="548"/>
      <c r="F43" s="548"/>
      <c r="G43" s="548"/>
      <c r="H43" s="548"/>
      <c r="I43" s="579" t="s">
        <v>332</v>
      </c>
      <c r="J43" s="434"/>
      <c r="K43" s="580"/>
      <c r="L43" s="508"/>
    </row>
    <row r="44" spans="2:12" ht="20.100000000000001" customHeight="1" x14ac:dyDescent="0.15">
      <c r="B44" s="536"/>
      <c r="C44" s="547"/>
      <c r="D44" s="555" t="s">
        <v>23</v>
      </c>
      <c r="E44" s="548"/>
      <c r="F44" s="548"/>
      <c r="G44" s="548"/>
      <c r="H44" s="548"/>
      <c r="I44" s="579" t="s">
        <v>333</v>
      </c>
      <c r="J44" s="434"/>
      <c r="K44" s="580"/>
      <c r="L44" s="508"/>
    </row>
    <row r="45" spans="2:12" ht="20.100000000000001" customHeight="1" x14ac:dyDescent="0.15">
      <c r="B45" s="536"/>
      <c r="C45" s="547"/>
      <c r="D45" s="543" t="s">
        <v>21</v>
      </c>
      <c r="E45" s="548"/>
      <c r="F45" s="548"/>
      <c r="G45" s="548"/>
      <c r="H45" s="548"/>
      <c r="I45" s="579" t="s">
        <v>334</v>
      </c>
      <c r="J45" s="434"/>
      <c r="K45" s="580"/>
      <c r="L45" s="508"/>
    </row>
    <row r="46" spans="2:12" ht="20.100000000000001" customHeight="1" x14ac:dyDescent="0.15">
      <c r="B46" s="536"/>
      <c r="C46" s="547"/>
      <c r="D46" s="555" t="s">
        <v>24</v>
      </c>
      <c r="E46" s="548"/>
      <c r="F46" s="548"/>
      <c r="G46" s="548"/>
      <c r="H46" s="548"/>
      <c r="I46" s="549" t="s">
        <v>613</v>
      </c>
      <c r="J46" s="434"/>
      <c r="K46" s="580"/>
      <c r="L46" s="508"/>
    </row>
    <row r="47" spans="2:12" ht="20.100000000000001" customHeight="1" x14ac:dyDescent="0.15">
      <c r="B47" s="536"/>
      <c r="C47" s="543"/>
      <c r="D47" s="555" t="s">
        <v>25</v>
      </c>
      <c r="E47" s="548"/>
      <c r="F47" s="548"/>
      <c r="G47" s="548"/>
      <c r="H47" s="548"/>
      <c r="I47" s="549" t="s">
        <v>614</v>
      </c>
      <c r="J47" s="434"/>
      <c r="K47" s="580"/>
      <c r="L47" s="508"/>
    </row>
    <row r="48" spans="2:12" ht="20.100000000000001" customHeight="1" x14ac:dyDescent="0.15">
      <c r="B48" s="536"/>
      <c r="C48" s="555" t="s">
        <v>289</v>
      </c>
      <c r="D48" s="548"/>
      <c r="E48" s="548"/>
      <c r="F48" s="548"/>
      <c r="G48" s="548"/>
      <c r="H48" s="548"/>
      <c r="I48" s="549" t="s">
        <v>335</v>
      </c>
      <c r="J48" s="434"/>
      <c r="K48" s="585" t="s">
        <v>656</v>
      </c>
      <c r="L48" s="589"/>
    </row>
    <row r="49" spans="2:12" ht="19.5" customHeight="1" x14ac:dyDescent="0.15">
      <c r="B49" s="536"/>
      <c r="C49" s="547" t="s">
        <v>175</v>
      </c>
      <c r="D49" s="544"/>
      <c r="E49" s="544"/>
      <c r="F49" s="544"/>
      <c r="G49" s="544"/>
      <c r="H49" s="581"/>
      <c r="I49" s="549" t="s">
        <v>336</v>
      </c>
      <c r="J49" s="434"/>
      <c r="K49" s="586"/>
      <c r="L49" s="508"/>
    </row>
    <row r="50" spans="2:12" ht="19.5" customHeight="1" x14ac:dyDescent="0.15">
      <c r="B50" s="536"/>
      <c r="C50" s="542"/>
      <c r="D50" s="555" t="s">
        <v>34</v>
      </c>
      <c r="E50" s="548"/>
      <c r="F50" s="548"/>
      <c r="G50" s="548"/>
      <c r="H50" s="548"/>
      <c r="I50" s="549" t="s">
        <v>337</v>
      </c>
      <c r="J50" s="434"/>
      <c r="K50" s="586"/>
      <c r="L50" s="508"/>
    </row>
    <row r="51" spans="2:12" ht="19.5" customHeight="1" x14ac:dyDescent="0.15">
      <c r="B51" s="536"/>
      <c r="C51" s="551" t="s">
        <v>187</v>
      </c>
      <c r="D51" s="552"/>
      <c r="E51" s="552"/>
      <c r="F51" s="552"/>
      <c r="G51" s="548"/>
      <c r="H51" s="552"/>
      <c r="I51" s="549" t="s">
        <v>612</v>
      </c>
      <c r="J51" s="584">
        <f>J52+J53*0.8+J54*0.6+J55*0.4+J56*0.2</f>
        <v>0</v>
      </c>
      <c r="K51" s="590" t="s">
        <v>401</v>
      </c>
      <c r="L51" s="508"/>
    </row>
    <row r="52" spans="2:12" ht="19.5" customHeight="1" x14ac:dyDescent="0.15">
      <c r="B52" s="536"/>
      <c r="C52" s="542"/>
      <c r="D52" s="555" t="s">
        <v>181</v>
      </c>
      <c r="E52" s="548"/>
      <c r="F52" s="548"/>
      <c r="G52" s="548"/>
      <c r="H52" s="548"/>
      <c r="I52" s="591" t="s">
        <v>395</v>
      </c>
      <c r="J52" s="434"/>
      <c r="K52" s="592"/>
      <c r="L52" s="508"/>
    </row>
    <row r="53" spans="2:12" ht="19.5" customHeight="1" x14ac:dyDescent="0.15">
      <c r="B53" s="536"/>
      <c r="C53" s="547"/>
      <c r="D53" s="555" t="s">
        <v>186</v>
      </c>
      <c r="E53" s="548"/>
      <c r="F53" s="548"/>
      <c r="G53" s="548"/>
      <c r="H53" s="544"/>
      <c r="I53" s="591" t="s">
        <v>396</v>
      </c>
      <c r="J53" s="434"/>
      <c r="K53" s="592"/>
      <c r="L53" s="508"/>
    </row>
    <row r="54" spans="2:12" ht="19.5" customHeight="1" x14ac:dyDescent="0.15">
      <c r="B54" s="536"/>
      <c r="C54" s="547"/>
      <c r="D54" s="555" t="s">
        <v>185</v>
      </c>
      <c r="E54" s="548"/>
      <c r="F54" s="548"/>
      <c r="G54" s="548"/>
      <c r="H54" s="548"/>
      <c r="I54" s="593" t="s">
        <v>397</v>
      </c>
      <c r="J54" s="368"/>
      <c r="K54" s="594"/>
      <c r="L54" s="508"/>
    </row>
    <row r="55" spans="2:12" ht="19.5" customHeight="1" x14ac:dyDescent="0.15">
      <c r="B55" s="536"/>
      <c r="C55" s="547"/>
      <c r="D55" s="555" t="s">
        <v>184</v>
      </c>
      <c r="E55" s="548"/>
      <c r="F55" s="548"/>
      <c r="G55" s="548"/>
      <c r="H55" s="544"/>
      <c r="I55" s="591" t="s">
        <v>398</v>
      </c>
      <c r="J55" s="434"/>
      <c r="K55" s="592"/>
      <c r="L55" s="508"/>
    </row>
    <row r="56" spans="2:12" ht="19.5" customHeight="1" x14ac:dyDescent="0.15">
      <c r="B56" s="536"/>
      <c r="C56" s="547"/>
      <c r="D56" s="555" t="s">
        <v>183</v>
      </c>
      <c r="E56" s="548"/>
      <c r="F56" s="548"/>
      <c r="G56" s="548"/>
      <c r="H56" s="548"/>
      <c r="I56" s="593" t="s">
        <v>399</v>
      </c>
      <c r="J56" s="368"/>
      <c r="K56" s="594"/>
      <c r="L56" s="508"/>
    </row>
    <row r="57" spans="2:12" ht="19.5" customHeight="1" thickBot="1" x14ac:dyDescent="0.2">
      <c r="B57" s="536"/>
      <c r="C57" s="547"/>
      <c r="D57" s="551" t="s">
        <v>182</v>
      </c>
      <c r="E57" s="565"/>
      <c r="F57" s="552"/>
      <c r="G57" s="552"/>
      <c r="H57" s="544"/>
      <c r="I57" s="595" t="s">
        <v>400</v>
      </c>
      <c r="J57" s="369"/>
      <c r="K57" s="596"/>
      <c r="L57" s="508"/>
    </row>
    <row r="58" spans="2:12" s="544" customFormat="1" ht="19.5" customHeight="1" x14ac:dyDescent="0.15">
      <c r="B58" s="531" t="s">
        <v>295</v>
      </c>
      <c r="C58" s="532"/>
      <c r="D58" s="532"/>
      <c r="E58" s="532"/>
      <c r="F58" s="532"/>
      <c r="G58" s="532"/>
      <c r="H58" s="532"/>
      <c r="I58" s="597"/>
      <c r="J58" s="598"/>
      <c r="K58" s="599"/>
      <c r="L58" s="514"/>
    </row>
    <row r="59" spans="2:12" ht="19.5" customHeight="1" thickBot="1" x14ac:dyDescent="0.2">
      <c r="B59" s="562"/>
      <c r="C59" s="600" t="s">
        <v>349</v>
      </c>
      <c r="D59" s="565"/>
      <c r="E59" s="565"/>
      <c r="F59" s="565"/>
      <c r="G59" s="565"/>
      <c r="H59" s="565"/>
      <c r="I59" s="601" t="s">
        <v>36</v>
      </c>
      <c r="J59" s="358"/>
      <c r="K59" s="602"/>
      <c r="L59" s="508"/>
    </row>
    <row r="62" spans="2:12" x14ac:dyDescent="0.15">
      <c r="B62" s="589"/>
    </row>
  </sheetData>
  <mergeCells count="1">
    <mergeCell ref="I4:J4"/>
  </mergeCells>
  <phoneticPr fontId="3"/>
  <printOptions horizontalCentered="1"/>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AN161"/>
  <sheetViews>
    <sheetView tabSelected="1" view="pageBreakPreview" zoomScale="85" zoomScaleNormal="70" zoomScaleSheetLayoutView="85" workbookViewId="0">
      <pane xSplit="9" ySplit="19" topLeftCell="J127" activePane="bottomRight" state="frozen"/>
      <selection activeCell="B3" sqref="B3"/>
      <selection pane="topRight" activeCell="B3" sqref="B3"/>
      <selection pane="bottomLeft" activeCell="B3" sqref="B3"/>
      <selection pane="bottomRight" activeCell="B105" sqref="B105:L130"/>
    </sheetView>
  </sheetViews>
  <sheetFormatPr defaultRowHeight="13.5" x14ac:dyDescent="0.15"/>
  <cols>
    <col min="1" max="2" width="2.625" style="437" customWidth="1"/>
    <col min="3" max="3" width="25" style="437" bestFit="1" customWidth="1"/>
    <col min="4" max="6" width="2.625" style="437" customWidth="1"/>
    <col min="7" max="8" width="20.625" style="437" customWidth="1"/>
    <col min="9" max="39" width="16.625" style="437" customWidth="1"/>
    <col min="40" max="16384" width="9" style="437"/>
  </cols>
  <sheetData>
    <row r="1" spans="1:39" ht="20.100000000000001" customHeight="1" x14ac:dyDescent="0.15">
      <c r="A1" s="436" t="s">
        <v>741</v>
      </c>
      <c r="B1" s="436"/>
    </row>
    <row r="2" spans="1:39" ht="20.100000000000001" customHeight="1" x14ac:dyDescent="0.15">
      <c r="A2" s="436"/>
      <c r="B2" s="436" t="s">
        <v>890</v>
      </c>
    </row>
    <row r="3" spans="1:39" ht="20.100000000000001" customHeight="1" x14ac:dyDescent="0.15">
      <c r="A3" s="436"/>
      <c r="B3" s="436"/>
    </row>
    <row r="4" spans="1:39" ht="19.5" customHeight="1" x14ac:dyDescent="0.15">
      <c r="B4" s="437" t="s">
        <v>533</v>
      </c>
    </row>
    <row r="5" spans="1:39" ht="19.5" customHeight="1" x14ac:dyDescent="0.15">
      <c r="B5" s="437">
        <v>1</v>
      </c>
      <c r="C5" s="437" t="s">
        <v>865</v>
      </c>
    </row>
    <row r="6" spans="1:39" ht="19.5" customHeight="1" x14ac:dyDescent="0.15">
      <c r="B6" s="437">
        <v>2</v>
      </c>
      <c r="C6" s="437" t="s">
        <v>866</v>
      </c>
    </row>
    <row r="7" spans="1:39" ht="19.5" customHeight="1" x14ac:dyDescent="0.15">
      <c r="C7" s="437" t="s">
        <v>689</v>
      </c>
    </row>
    <row r="8" spans="1:39" ht="19.5" customHeight="1" x14ac:dyDescent="0.15">
      <c r="C8" s="437" t="s">
        <v>671</v>
      </c>
    </row>
    <row r="9" spans="1:39" ht="19.5" customHeight="1" x14ac:dyDescent="0.15">
      <c r="B9" s="437">
        <v>3</v>
      </c>
      <c r="C9" s="437" t="s">
        <v>867</v>
      </c>
    </row>
    <row r="10" spans="1:39" ht="19.5" customHeight="1" x14ac:dyDescent="0.15">
      <c r="B10" s="437">
        <v>4</v>
      </c>
      <c r="C10" s="437" t="s">
        <v>917</v>
      </c>
    </row>
    <row r="11" spans="1:39" ht="19.5" customHeight="1" x14ac:dyDescent="0.15">
      <c r="C11" s="437" t="s">
        <v>690</v>
      </c>
    </row>
    <row r="12" spans="1:39" ht="19.5" customHeight="1" x14ac:dyDescent="0.15">
      <c r="C12" s="437" t="s">
        <v>671</v>
      </c>
    </row>
    <row r="13" spans="1:39" ht="19.5" customHeight="1" x14ac:dyDescent="0.15">
      <c r="B13" s="437">
        <v>5</v>
      </c>
      <c r="C13" s="437" t="s">
        <v>534</v>
      </c>
    </row>
    <row r="14" spans="1:39" ht="19.5" customHeight="1" x14ac:dyDescent="0.15">
      <c r="B14" s="437">
        <v>6</v>
      </c>
      <c r="C14" s="437" t="s">
        <v>670</v>
      </c>
    </row>
    <row r="15" spans="1:39" ht="19.5" customHeight="1" x14ac:dyDescent="0.15">
      <c r="B15" s="437">
        <v>7</v>
      </c>
      <c r="C15" s="437" t="s">
        <v>868</v>
      </c>
    </row>
    <row r="16" spans="1:39" ht="20.100000000000001" customHeight="1" x14ac:dyDescent="0.15">
      <c r="I16" s="439"/>
      <c r="J16" s="439">
        <v>1</v>
      </c>
      <c r="K16" s="439">
        <v>2</v>
      </c>
      <c r="L16" s="439">
        <v>3</v>
      </c>
      <c r="M16" s="439">
        <v>4</v>
      </c>
      <c r="N16" s="439">
        <v>5</v>
      </c>
      <c r="O16" s="439">
        <v>6</v>
      </c>
      <c r="P16" s="439">
        <v>7</v>
      </c>
      <c r="Q16" s="439">
        <v>8</v>
      </c>
      <c r="R16" s="439">
        <v>9</v>
      </c>
      <c r="S16" s="439">
        <v>10</v>
      </c>
      <c r="T16" s="439">
        <v>11</v>
      </c>
      <c r="U16" s="439">
        <v>12</v>
      </c>
      <c r="V16" s="439">
        <v>13</v>
      </c>
      <c r="W16" s="439">
        <v>14</v>
      </c>
      <c r="X16" s="439">
        <v>15</v>
      </c>
      <c r="Y16" s="439">
        <v>16</v>
      </c>
      <c r="Z16" s="439">
        <v>17</v>
      </c>
      <c r="AA16" s="439">
        <v>18</v>
      </c>
      <c r="AB16" s="439">
        <v>19</v>
      </c>
      <c r="AC16" s="439">
        <v>20</v>
      </c>
      <c r="AD16" s="439">
        <v>21</v>
      </c>
      <c r="AE16" s="439">
        <v>22</v>
      </c>
      <c r="AF16" s="439">
        <v>23</v>
      </c>
      <c r="AG16" s="439">
        <v>24</v>
      </c>
      <c r="AH16" s="439">
        <v>25</v>
      </c>
      <c r="AI16" s="439">
        <v>26</v>
      </c>
      <c r="AJ16" s="439">
        <v>27</v>
      </c>
      <c r="AK16" s="439">
        <v>28</v>
      </c>
      <c r="AL16" s="439">
        <v>29</v>
      </c>
      <c r="AM16" s="439">
        <v>30</v>
      </c>
    </row>
    <row r="17" spans="2:39" ht="20.100000000000001" customHeight="1" thickBot="1" x14ac:dyDescent="0.2">
      <c r="B17" s="438"/>
      <c r="I17" s="439"/>
      <c r="J17" s="439"/>
      <c r="K17" s="439"/>
      <c r="L17" s="439"/>
      <c r="M17" s="439"/>
      <c r="N17" s="439"/>
      <c r="O17" s="439"/>
      <c r="P17" s="439"/>
      <c r="Q17" s="439"/>
      <c r="R17" s="439"/>
      <c r="S17" s="439"/>
      <c r="T17" s="439"/>
      <c r="U17" s="439"/>
      <c r="V17" s="439"/>
      <c r="W17" s="439"/>
      <c r="X17" s="439"/>
      <c r="Y17" s="439"/>
      <c r="Z17" s="439"/>
      <c r="AA17" s="439"/>
      <c r="AB17" s="439"/>
      <c r="AC17" s="439"/>
      <c r="AD17" s="439"/>
      <c r="AE17" s="439"/>
      <c r="AF17" s="439"/>
      <c r="AG17" s="439"/>
      <c r="AH17" s="439"/>
      <c r="AI17" s="439"/>
      <c r="AJ17" s="439"/>
      <c r="AK17" s="439"/>
      <c r="AL17" s="439"/>
      <c r="AM17" s="439" t="s">
        <v>592</v>
      </c>
    </row>
    <row r="18" spans="2:39" ht="20.100000000000001" customHeight="1" thickBot="1" x14ac:dyDescent="0.2">
      <c r="B18" s="440"/>
      <c r="C18" s="441"/>
      <c r="D18" s="441"/>
      <c r="E18" s="441"/>
      <c r="F18" s="441"/>
      <c r="G18" s="441"/>
      <c r="H18" s="442"/>
      <c r="I18" s="836" t="s">
        <v>298</v>
      </c>
      <c r="J18" s="443" t="s">
        <v>683</v>
      </c>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5"/>
    </row>
    <row r="19" spans="2:39" ht="20.100000000000001" customHeight="1" thickBot="1" x14ac:dyDescent="0.2">
      <c r="B19" s="446"/>
      <c r="C19" s="447"/>
      <c r="D19" s="447"/>
      <c r="E19" s="447"/>
      <c r="F19" s="447"/>
      <c r="G19" s="447"/>
      <c r="H19" s="448"/>
      <c r="I19" s="837"/>
      <c r="J19" s="449">
        <f>INDEX(共済事業概要!$B$19:$B$48,J16)</f>
        <v>0</v>
      </c>
      <c r="K19" s="450">
        <f>INDEX(共済事業概要!$B$19:$B$48,K16)</f>
        <v>0</v>
      </c>
      <c r="L19" s="450">
        <f>INDEX(共済事業概要!$B$19:$B$48,L16)</f>
        <v>0</v>
      </c>
      <c r="M19" s="450">
        <f>INDEX(共済事業概要!$B$19:$B$48,M16)</f>
        <v>0</v>
      </c>
      <c r="N19" s="450">
        <f>INDEX(共済事業概要!$B$19:$B$48,N16)</f>
        <v>0</v>
      </c>
      <c r="O19" s="450">
        <f>INDEX(共済事業概要!$B$19:$B$48,O16)</f>
        <v>0</v>
      </c>
      <c r="P19" s="450">
        <f>INDEX(共済事業概要!$B$19:$B$48,P16)</f>
        <v>0</v>
      </c>
      <c r="Q19" s="450">
        <f>INDEX(共済事業概要!$B$19:$B$48,Q16)</f>
        <v>0</v>
      </c>
      <c r="R19" s="450">
        <f>INDEX(共済事業概要!$B$19:$B$48,R16)</f>
        <v>0</v>
      </c>
      <c r="S19" s="450">
        <f>INDEX(共済事業概要!$B$19:$B$48,S16)</f>
        <v>0</v>
      </c>
      <c r="T19" s="450">
        <f>INDEX(共済事業概要!$B$19:$B$48,T16)</f>
        <v>0</v>
      </c>
      <c r="U19" s="450">
        <f>INDEX(共済事業概要!$B$19:$B$48,U16)</f>
        <v>0</v>
      </c>
      <c r="V19" s="450">
        <f>INDEX(共済事業概要!$B$19:$B$48,V16)</f>
        <v>0</v>
      </c>
      <c r="W19" s="450">
        <f>INDEX(共済事業概要!$B$19:$B$48,W16)</f>
        <v>0</v>
      </c>
      <c r="X19" s="450">
        <f>INDEX(共済事業概要!$B$19:$B$48,X16)</f>
        <v>0</v>
      </c>
      <c r="Y19" s="450">
        <f>INDEX(共済事業概要!$B$19:$B$48,Y16)</f>
        <v>0</v>
      </c>
      <c r="Z19" s="450">
        <f>INDEX(共済事業概要!$B$19:$B$48,Z16)</f>
        <v>0</v>
      </c>
      <c r="AA19" s="450">
        <f>INDEX(共済事業概要!$B$19:$B$48,AA16)</f>
        <v>0</v>
      </c>
      <c r="AB19" s="450">
        <f>INDEX(共済事業概要!$B$19:$B$48,AB16)</f>
        <v>0</v>
      </c>
      <c r="AC19" s="450">
        <f>INDEX(共済事業概要!$B$19:$B$48,AC16)</f>
        <v>0</v>
      </c>
      <c r="AD19" s="450">
        <f>INDEX(共済事業概要!$B$19:$B$48,AD16)</f>
        <v>0</v>
      </c>
      <c r="AE19" s="450">
        <f>INDEX(共済事業概要!$B$19:$B$48,AE16)</f>
        <v>0</v>
      </c>
      <c r="AF19" s="450">
        <f>INDEX(共済事業概要!$B$19:$B$48,AF16)</f>
        <v>0</v>
      </c>
      <c r="AG19" s="450">
        <f>INDEX(共済事業概要!$B$19:$B$48,AG16)</f>
        <v>0</v>
      </c>
      <c r="AH19" s="450">
        <f>INDEX(共済事業概要!$B$19:$B$48,AH16)</f>
        <v>0</v>
      </c>
      <c r="AI19" s="450">
        <f>INDEX(共済事業概要!$B$19:$B$48,AI16)</f>
        <v>0</v>
      </c>
      <c r="AJ19" s="450">
        <f>INDEX(共済事業概要!$B$19:$B$48,AJ16)</f>
        <v>0</v>
      </c>
      <c r="AK19" s="450">
        <f>INDEX(共済事業概要!$B$19:$B$48,AK16)</f>
        <v>0</v>
      </c>
      <c r="AL19" s="450">
        <f>INDEX(共済事業概要!$B$19:$B$48,AL16)</f>
        <v>0</v>
      </c>
      <c r="AM19" s="451">
        <f>INDEX(共済事業概要!$B$19:$B$48,AM16)</f>
        <v>0</v>
      </c>
    </row>
    <row r="20" spans="2:39" ht="24.95" customHeight="1" x14ac:dyDescent="0.15">
      <c r="B20" s="452" t="s">
        <v>494</v>
      </c>
      <c r="C20" s="453"/>
      <c r="D20" s="454"/>
      <c r="E20" s="454"/>
      <c r="F20" s="454"/>
      <c r="G20" s="454"/>
      <c r="H20" s="454"/>
      <c r="I20" s="455"/>
      <c r="J20" s="456"/>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8"/>
    </row>
    <row r="21" spans="2:39" ht="24.95" customHeight="1" x14ac:dyDescent="0.15">
      <c r="B21" s="459"/>
      <c r="C21" s="460" t="s">
        <v>309</v>
      </c>
      <c r="D21" s="461" t="s">
        <v>219</v>
      </c>
      <c r="E21" s="462" t="s">
        <v>210</v>
      </c>
      <c r="F21" s="462"/>
      <c r="G21" s="462"/>
      <c r="H21" s="462"/>
      <c r="I21" s="463">
        <f>SUM(J21:AM21)</f>
        <v>0</v>
      </c>
      <c r="J21" s="603"/>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4"/>
      <c r="AM21" s="605"/>
    </row>
    <row r="22" spans="2:39" ht="24.95" customHeight="1" x14ac:dyDescent="0.15">
      <c r="B22" s="459"/>
      <c r="C22" s="495" t="s">
        <v>311</v>
      </c>
      <c r="D22" s="461" t="s">
        <v>744</v>
      </c>
      <c r="E22" s="462" t="s">
        <v>216</v>
      </c>
      <c r="F22" s="462"/>
      <c r="G22" s="462"/>
      <c r="H22" s="462"/>
      <c r="I22" s="463">
        <f>SUM(J22:AM22)</f>
        <v>0</v>
      </c>
      <c r="J22" s="603"/>
      <c r="K22" s="607"/>
      <c r="L22" s="604"/>
      <c r="M22" s="604"/>
      <c r="N22" s="604"/>
      <c r="O22" s="604"/>
      <c r="P22" s="604"/>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5"/>
    </row>
    <row r="23" spans="2:39" ht="24.95" customHeight="1" x14ac:dyDescent="0.15">
      <c r="B23" s="459"/>
      <c r="C23" s="468" t="s">
        <v>43</v>
      </c>
      <c r="D23" s="800" t="s">
        <v>869</v>
      </c>
      <c r="E23" s="462" t="s">
        <v>749</v>
      </c>
      <c r="F23" s="462"/>
      <c r="G23" s="462"/>
      <c r="H23" s="462"/>
      <c r="I23" s="463">
        <f t="shared" ref="I23:I69" si="0">SUM(J23:AM23)</f>
        <v>0</v>
      </c>
      <c r="J23" s="475">
        <f t="shared" ref="J23:AM23" si="1">(J24+J25-J26)*J27</f>
        <v>0</v>
      </c>
      <c r="K23" s="476">
        <f t="shared" si="1"/>
        <v>0</v>
      </c>
      <c r="L23" s="476">
        <f t="shared" si="1"/>
        <v>0</v>
      </c>
      <c r="M23" s="476">
        <f t="shared" si="1"/>
        <v>0</v>
      </c>
      <c r="N23" s="476">
        <f t="shared" si="1"/>
        <v>0</v>
      </c>
      <c r="O23" s="476">
        <f t="shared" si="1"/>
        <v>0</v>
      </c>
      <c r="P23" s="476">
        <f t="shared" si="1"/>
        <v>0</v>
      </c>
      <c r="Q23" s="476">
        <f t="shared" si="1"/>
        <v>0</v>
      </c>
      <c r="R23" s="476">
        <f t="shared" si="1"/>
        <v>0</v>
      </c>
      <c r="S23" s="476">
        <f t="shared" si="1"/>
        <v>0</v>
      </c>
      <c r="T23" s="476">
        <f t="shared" si="1"/>
        <v>0</v>
      </c>
      <c r="U23" s="476">
        <f t="shared" si="1"/>
        <v>0</v>
      </c>
      <c r="V23" s="476">
        <f t="shared" si="1"/>
        <v>0</v>
      </c>
      <c r="W23" s="476">
        <f t="shared" si="1"/>
        <v>0</v>
      </c>
      <c r="X23" s="476">
        <f t="shared" si="1"/>
        <v>0</v>
      </c>
      <c r="Y23" s="476">
        <f t="shared" si="1"/>
        <v>0</v>
      </c>
      <c r="Z23" s="476">
        <f t="shared" si="1"/>
        <v>0</v>
      </c>
      <c r="AA23" s="476">
        <f t="shared" si="1"/>
        <v>0</v>
      </c>
      <c r="AB23" s="476">
        <f t="shared" si="1"/>
        <v>0</v>
      </c>
      <c r="AC23" s="476">
        <f t="shared" si="1"/>
        <v>0</v>
      </c>
      <c r="AD23" s="476">
        <f t="shared" si="1"/>
        <v>0</v>
      </c>
      <c r="AE23" s="476">
        <f t="shared" si="1"/>
        <v>0</v>
      </c>
      <c r="AF23" s="476">
        <f t="shared" si="1"/>
        <v>0</v>
      </c>
      <c r="AG23" s="476">
        <f t="shared" si="1"/>
        <v>0</v>
      </c>
      <c r="AH23" s="476">
        <f t="shared" si="1"/>
        <v>0</v>
      </c>
      <c r="AI23" s="476">
        <f t="shared" si="1"/>
        <v>0</v>
      </c>
      <c r="AJ23" s="476">
        <f t="shared" si="1"/>
        <v>0</v>
      </c>
      <c r="AK23" s="476">
        <f t="shared" si="1"/>
        <v>0</v>
      </c>
      <c r="AL23" s="476">
        <f t="shared" si="1"/>
        <v>0</v>
      </c>
      <c r="AM23" s="477">
        <f t="shared" si="1"/>
        <v>0</v>
      </c>
    </row>
    <row r="24" spans="2:39" ht="24.95" customHeight="1" x14ac:dyDescent="0.15">
      <c r="B24" s="459"/>
      <c r="C24" s="468"/>
      <c r="D24" s="469"/>
      <c r="E24" s="802" t="s">
        <v>745</v>
      </c>
      <c r="F24" s="462" t="s">
        <v>302</v>
      </c>
      <c r="G24" s="462"/>
      <c r="H24" s="462"/>
      <c r="I24" s="463">
        <f t="shared" si="0"/>
        <v>0</v>
      </c>
      <c r="J24" s="608"/>
      <c r="K24" s="609"/>
      <c r="L24" s="609"/>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09"/>
      <c r="AL24" s="609"/>
      <c r="AM24" s="610"/>
    </row>
    <row r="25" spans="2:39" ht="24.95" customHeight="1" x14ac:dyDescent="0.15">
      <c r="B25" s="459"/>
      <c r="C25" s="468"/>
      <c r="D25" s="469"/>
      <c r="E25" s="802" t="s">
        <v>746</v>
      </c>
      <c r="F25" s="462" t="s">
        <v>303</v>
      </c>
      <c r="G25" s="462"/>
      <c r="H25" s="462"/>
      <c r="I25" s="463">
        <f t="shared" si="0"/>
        <v>0</v>
      </c>
      <c r="J25" s="608"/>
      <c r="K25" s="609"/>
      <c r="L25" s="609"/>
      <c r="M25" s="609"/>
      <c r="N25" s="609"/>
      <c r="O25" s="609"/>
      <c r="P25" s="609"/>
      <c r="Q25" s="609"/>
      <c r="R25" s="609"/>
      <c r="S25" s="609"/>
      <c r="T25" s="609"/>
      <c r="U25" s="609"/>
      <c r="V25" s="609"/>
      <c r="W25" s="609"/>
      <c r="X25" s="609"/>
      <c r="Y25" s="609"/>
      <c r="Z25" s="609"/>
      <c r="AA25" s="609"/>
      <c r="AB25" s="609"/>
      <c r="AC25" s="609"/>
      <c r="AD25" s="609"/>
      <c r="AE25" s="609"/>
      <c r="AF25" s="609"/>
      <c r="AG25" s="609"/>
      <c r="AH25" s="609"/>
      <c r="AI25" s="609"/>
      <c r="AJ25" s="609"/>
      <c r="AK25" s="609"/>
      <c r="AL25" s="609"/>
      <c r="AM25" s="610"/>
    </row>
    <row r="26" spans="2:39" ht="24.95" customHeight="1" x14ac:dyDescent="0.15">
      <c r="B26" s="459"/>
      <c r="C26" s="468"/>
      <c r="D26" s="469"/>
      <c r="E26" s="802" t="s">
        <v>747</v>
      </c>
      <c r="F26" s="462" t="s">
        <v>304</v>
      </c>
      <c r="G26" s="462"/>
      <c r="H26" s="462"/>
      <c r="I26" s="463">
        <f t="shared" si="0"/>
        <v>0</v>
      </c>
      <c r="J26" s="608"/>
      <c r="K26" s="609"/>
      <c r="L26" s="609"/>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09"/>
      <c r="AL26" s="609"/>
      <c r="AM26" s="610"/>
    </row>
    <row r="27" spans="2:39" ht="24.95" customHeight="1" x14ac:dyDescent="0.15">
      <c r="B27" s="459"/>
      <c r="C27" s="468"/>
      <c r="D27" s="473"/>
      <c r="E27" s="802" t="s">
        <v>748</v>
      </c>
      <c r="F27" s="462" t="s">
        <v>305</v>
      </c>
      <c r="G27" s="462"/>
      <c r="H27" s="462"/>
      <c r="I27" s="478"/>
      <c r="J27" s="611"/>
      <c r="K27" s="612"/>
      <c r="L27" s="612"/>
      <c r="M27" s="612"/>
      <c r="N27" s="612"/>
      <c r="O27" s="612"/>
      <c r="P27" s="612"/>
      <c r="Q27" s="612"/>
      <c r="R27" s="612"/>
      <c r="S27" s="612"/>
      <c r="T27" s="612"/>
      <c r="U27" s="612"/>
      <c r="V27" s="612"/>
      <c r="W27" s="612"/>
      <c r="X27" s="612"/>
      <c r="Y27" s="612"/>
      <c r="Z27" s="612"/>
      <c r="AA27" s="612"/>
      <c r="AB27" s="612"/>
      <c r="AC27" s="612"/>
      <c r="AD27" s="612"/>
      <c r="AE27" s="612"/>
      <c r="AF27" s="612"/>
      <c r="AG27" s="612"/>
      <c r="AH27" s="612"/>
      <c r="AI27" s="612"/>
      <c r="AJ27" s="612"/>
      <c r="AK27" s="612"/>
      <c r="AL27" s="612"/>
      <c r="AM27" s="613"/>
    </row>
    <row r="28" spans="2:39" ht="24.95" customHeight="1" x14ac:dyDescent="0.15">
      <c r="B28" s="459"/>
      <c r="C28" s="468"/>
      <c r="D28" s="801" t="s">
        <v>870</v>
      </c>
      <c r="E28" s="462" t="s">
        <v>750</v>
      </c>
      <c r="F28" s="462"/>
      <c r="G28" s="462"/>
      <c r="H28" s="462"/>
      <c r="I28" s="463">
        <f t="shared" si="0"/>
        <v>0</v>
      </c>
      <c r="J28" s="466">
        <f>IF(ISERROR(SUM(J29:J31)/COUNTIF(J29:J31,"&gt;0")),0,SUM(J29:J31)/COUNTIF(J29:J31,"&gt;0"))</f>
        <v>0</v>
      </c>
      <c r="K28" s="466">
        <f t="shared" ref="K28:AM28" si="2">IF(ISERROR(SUM(K29:K31)/COUNTIF(K29:K31,"&gt;0")),0,SUM(K29:K31)/COUNTIF(K29:K31,"&gt;0"))</f>
        <v>0</v>
      </c>
      <c r="L28" s="466">
        <f t="shared" si="2"/>
        <v>0</v>
      </c>
      <c r="M28" s="466">
        <f t="shared" si="2"/>
        <v>0</v>
      </c>
      <c r="N28" s="466">
        <f t="shared" si="2"/>
        <v>0</v>
      </c>
      <c r="O28" s="466">
        <f t="shared" si="2"/>
        <v>0</v>
      </c>
      <c r="P28" s="466">
        <f t="shared" si="2"/>
        <v>0</v>
      </c>
      <c r="Q28" s="466">
        <f t="shared" si="2"/>
        <v>0</v>
      </c>
      <c r="R28" s="466">
        <f t="shared" si="2"/>
        <v>0</v>
      </c>
      <c r="S28" s="466">
        <f t="shared" si="2"/>
        <v>0</v>
      </c>
      <c r="T28" s="466">
        <f t="shared" si="2"/>
        <v>0</v>
      </c>
      <c r="U28" s="466">
        <f t="shared" si="2"/>
        <v>0</v>
      </c>
      <c r="V28" s="466">
        <f t="shared" si="2"/>
        <v>0</v>
      </c>
      <c r="W28" s="466">
        <f t="shared" si="2"/>
        <v>0</v>
      </c>
      <c r="X28" s="466">
        <f t="shared" si="2"/>
        <v>0</v>
      </c>
      <c r="Y28" s="466">
        <f t="shared" si="2"/>
        <v>0</v>
      </c>
      <c r="Z28" s="466">
        <f t="shared" si="2"/>
        <v>0</v>
      </c>
      <c r="AA28" s="466">
        <f t="shared" si="2"/>
        <v>0</v>
      </c>
      <c r="AB28" s="466">
        <f t="shared" si="2"/>
        <v>0</v>
      </c>
      <c r="AC28" s="466">
        <f t="shared" si="2"/>
        <v>0</v>
      </c>
      <c r="AD28" s="466">
        <f t="shared" si="2"/>
        <v>0</v>
      </c>
      <c r="AE28" s="466">
        <f t="shared" si="2"/>
        <v>0</v>
      </c>
      <c r="AF28" s="466">
        <f t="shared" si="2"/>
        <v>0</v>
      </c>
      <c r="AG28" s="466">
        <f t="shared" si="2"/>
        <v>0</v>
      </c>
      <c r="AH28" s="466">
        <f t="shared" si="2"/>
        <v>0</v>
      </c>
      <c r="AI28" s="466">
        <f t="shared" si="2"/>
        <v>0</v>
      </c>
      <c r="AJ28" s="466">
        <f t="shared" si="2"/>
        <v>0</v>
      </c>
      <c r="AK28" s="466">
        <f t="shared" si="2"/>
        <v>0</v>
      </c>
      <c r="AL28" s="466">
        <f t="shared" si="2"/>
        <v>0</v>
      </c>
      <c r="AM28" s="467">
        <f t="shared" si="2"/>
        <v>0</v>
      </c>
    </row>
    <row r="29" spans="2:39" ht="24.95" customHeight="1" x14ac:dyDescent="0.15">
      <c r="B29" s="459"/>
      <c r="C29" s="468"/>
      <c r="D29" s="474"/>
      <c r="E29" s="803" t="s">
        <v>751</v>
      </c>
      <c r="F29" s="462" t="s">
        <v>752</v>
      </c>
      <c r="G29" s="462"/>
      <c r="H29" s="462"/>
      <c r="I29" s="463">
        <f t="shared" si="0"/>
        <v>0</v>
      </c>
      <c r="J29" s="465">
        <f>J32+J35-J36</f>
        <v>0</v>
      </c>
      <c r="K29" s="466">
        <f t="shared" ref="K29:AM29" si="3">K32+K35-K36</f>
        <v>0</v>
      </c>
      <c r="L29" s="466">
        <f t="shared" si="3"/>
        <v>0</v>
      </c>
      <c r="M29" s="466">
        <f t="shared" si="3"/>
        <v>0</v>
      </c>
      <c r="N29" s="466">
        <f t="shared" si="3"/>
        <v>0</v>
      </c>
      <c r="O29" s="466">
        <f t="shared" si="3"/>
        <v>0</v>
      </c>
      <c r="P29" s="466">
        <f t="shared" si="3"/>
        <v>0</v>
      </c>
      <c r="Q29" s="466">
        <f t="shared" si="3"/>
        <v>0</v>
      </c>
      <c r="R29" s="466">
        <f t="shared" si="3"/>
        <v>0</v>
      </c>
      <c r="S29" s="466">
        <f t="shared" si="3"/>
        <v>0</v>
      </c>
      <c r="T29" s="466">
        <f t="shared" si="3"/>
        <v>0</v>
      </c>
      <c r="U29" s="466">
        <f t="shared" si="3"/>
        <v>0</v>
      </c>
      <c r="V29" s="466">
        <f t="shared" si="3"/>
        <v>0</v>
      </c>
      <c r="W29" s="466">
        <f t="shared" si="3"/>
        <v>0</v>
      </c>
      <c r="X29" s="466">
        <f t="shared" si="3"/>
        <v>0</v>
      </c>
      <c r="Y29" s="466">
        <f t="shared" si="3"/>
        <v>0</v>
      </c>
      <c r="Z29" s="466">
        <f t="shared" si="3"/>
        <v>0</v>
      </c>
      <c r="AA29" s="466">
        <f t="shared" si="3"/>
        <v>0</v>
      </c>
      <c r="AB29" s="466">
        <f t="shared" si="3"/>
        <v>0</v>
      </c>
      <c r="AC29" s="466">
        <f t="shared" si="3"/>
        <v>0</v>
      </c>
      <c r="AD29" s="466">
        <f t="shared" si="3"/>
        <v>0</v>
      </c>
      <c r="AE29" s="466">
        <f t="shared" si="3"/>
        <v>0</v>
      </c>
      <c r="AF29" s="466">
        <f t="shared" si="3"/>
        <v>0</v>
      </c>
      <c r="AG29" s="466">
        <f t="shared" si="3"/>
        <v>0</v>
      </c>
      <c r="AH29" s="466">
        <f t="shared" si="3"/>
        <v>0</v>
      </c>
      <c r="AI29" s="466">
        <f t="shared" si="3"/>
        <v>0</v>
      </c>
      <c r="AJ29" s="466">
        <f t="shared" si="3"/>
        <v>0</v>
      </c>
      <c r="AK29" s="466">
        <f t="shared" si="3"/>
        <v>0</v>
      </c>
      <c r="AL29" s="466">
        <f t="shared" si="3"/>
        <v>0</v>
      </c>
      <c r="AM29" s="467">
        <f t="shared" si="3"/>
        <v>0</v>
      </c>
    </row>
    <row r="30" spans="2:39" ht="24.95" customHeight="1" x14ac:dyDescent="0.15">
      <c r="B30" s="459"/>
      <c r="C30" s="468"/>
      <c r="D30" s="474"/>
      <c r="E30" s="804" t="s">
        <v>753</v>
      </c>
      <c r="F30" s="462" t="s">
        <v>754</v>
      </c>
      <c r="G30" s="462"/>
      <c r="H30" s="462"/>
      <c r="I30" s="463">
        <f t="shared" si="0"/>
        <v>0</v>
      </c>
      <c r="J30" s="465">
        <f>J33+J36-J37</f>
        <v>0</v>
      </c>
      <c r="K30" s="466">
        <f t="shared" ref="K30:AM30" si="4">K33+K36-K37</f>
        <v>0</v>
      </c>
      <c r="L30" s="466">
        <f t="shared" si="4"/>
        <v>0</v>
      </c>
      <c r="M30" s="466">
        <f t="shared" si="4"/>
        <v>0</v>
      </c>
      <c r="N30" s="466">
        <f t="shared" si="4"/>
        <v>0</v>
      </c>
      <c r="O30" s="466">
        <f t="shared" si="4"/>
        <v>0</v>
      </c>
      <c r="P30" s="466">
        <f t="shared" si="4"/>
        <v>0</v>
      </c>
      <c r="Q30" s="466">
        <f t="shared" si="4"/>
        <v>0</v>
      </c>
      <c r="R30" s="466">
        <f t="shared" si="4"/>
        <v>0</v>
      </c>
      <c r="S30" s="466">
        <f t="shared" si="4"/>
        <v>0</v>
      </c>
      <c r="T30" s="466">
        <f t="shared" si="4"/>
        <v>0</v>
      </c>
      <c r="U30" s="466">
        <f t="shared" si="4"/>
        <v>0</v>
      </c>
      <c r="V30" s="466">
        <f t="shared" si="4"/>
        <v>0</v>
      </c>
      <c r="W30" s="466">
        <f t="shared" si="4"/>
        <v>0</v>
      </c>
      <c r="X30" s="466">
        <f t="shared" si="4"/>
        <v>0</v>
      </c>
      <c r="Y30" s="466">
        <f t="shared" si="4"/>
        <v>0</v>
      </c>
      <c r="Z30" s="466">
        <f t="shared" si="4"/>
        <v>0</v>
      </c>
      <c r="AA30" s="466">
        <f t="shared" si="4"/>
        <v>0</v>
      </c>
      <c r="AB30" s="466">
        <f t="shared" si="4"/>
        <v>0</v>
      </c>
      <c r="AC30" s="466">
        <f t="shared" si="4"/>
        <v>0</v>
      </c>
      <c r="AD30" s="466">
        <f t="shared" si="4"/>
        <v>0</v>
      </c>
      <c r="AE30" s="466">
        <f t="shared" si="4"/>
        <v>0</v>
      </c>
      <c r="AF30" s="466">
        <f t="shared" si="4"/>
        <v>0</v>
      </c>
      <c r="AG30" s="466">
        <f t="shared" si="4"/>
        <v>0</v>
      </c>
      <c r="AH30" s="466">
        <f t="shared" si="4"/>
        <v>0</v>
      </c>
      <c r="AI30" s="466">
        <f t="shared" si="4"/>
        <v>0</v>
      </c>
      <c r="AJ30" s="466">
        <f t="shared" si="4"/>
        <v>0</v>
      </c>
      <c r="AK30" s="466">
        <f t="shared" si="4"/>
        <v>0</v>
      </c>
      <c r="AL30" s="466">
        <f t="shared" si="4"/>
        <v>0</v>
      </c>
      <c r="AM30" s="467">
        <f t="shared" si="4"/>
        <v>0</v>
      </c>
    </row>
    <row r="31" spans="2:39" ht="24.95" customHeight="1" x14ac:dyDescent="0.15">
      <c r="B31" s="459"/>
      <c r="C31" s="468"/>
      <c r="D31" s="474"/>
      <c r="E31" s="804" t="s">
        <v>755</v>
      </c>
      <c r="F31" s="462" t="s">
        <v>756</v>
      </c>
      <c r="G31" s="462"/>
      <c r="H31" s="462"/>
      <c r="I31" s="463">
        <f t="shared" si="0"/>
        <v>0</v>
      </c>
      <c r="J31" s="465">
        <f>J34+J37-J38</f>
        <v>0</v>
      </c>
      <c r="K31" s="466">
        <f t="shared" ref="K31:AM31" si="5">K34+K37-K38</f>
        <v>0</v>
      </c>
      <c r="L31" s="466">
        <f t="shared" si="5"/>
        <v>0</v>
      </c>
      <c r="M31" s="466">
        <f t="shared" si="5"/>
        <v>0</v>
      </c>
      <c r="N31" s="466">
        <f t="shared" si="5"/>
        <v>0</v>
      </c>
      <c r="O31" s="466">
        <f t="shared" si="5"/>
        <v>0</v>
      </c>
      <c r="P31" s="466">
        <f t="shared" si="5"/>
        <v>0</v>
      </c>
      <c r="Q31" s="466">
        <f t="shared" si="5"/>
        <v>0</v>
      </c>
      <c r="R31" s="466">
        <f t="shared" si="5"/>
        <v>0</v>
      </c>
      <c r="S31" s="466">
        <f t="shared" si="5"/>
        <v>0</v>
      </c>
      <c r="T31" s="466">
        <f t="shared" si="5"/>
        <v>0</v>
      </c>
      <c r="U31" s="466">
        <f t="shared" si="5"/>
        <v>0</v>
      </c>
      <c r="V31" s="466">
        <f t="shared" si="5"/>
        <v>0</v>
      </c>
      <c r="W31" s="466">
        <f t="shared" si="5"/>
        <v>0</v>
      </c>
      <c r="X31" s="466">
        <f t="shared" si="5"/>
        <v>0</v>
      </c>
      <c r="Y31" s="466">
        <f t="shared" si="5"/>
        <v>0</v>
      </c>
      <c r="Z31" s="466">
        <f t="shared" si="5"/>
        <v>0</v>
      </c>
      <c r="AA31" s="466">
        <f t="shared" si="5"/>
        <v>0</v>
      </c>
      <c r="AB31" s="466">
        <f t="shared" si="5"/>
        <v>0</v>
      </c>
      <c r="AC31" s="466">
        <f t="shared" si="5"/>
        <v>0</v>
      </c>
      <c r="AD31" s="466">
        <f t="shared" si="5"/>
        <v>0</v>
      </c>
      <c r="AE31" s="466">
        <f t="shared" si="5"/>
        <v>0</v>
      </c>
      <c r="AF31" s="466">
        <f t="shared" si="5"/>
        <v>0</v>
      </c>
      <c r="AG31" s="466">
        <f t="shared" si="5"/>
        <v>0</v>
      </c>
      <c r="AH31" s="466">
        <f t="shared" si="5"/>
        <v>0</v>
      </c>
      <c r="AI31" s="466">
        <f t="shared" si="5"/>
        <v>0</v>
      </c>
      <c r="AJ31" s="466">
        <f t="shared" si="5"/>
        <v>0</v>
      </c>
      <c r="AK31" s="466">
        <f t="shared" si="5"/>
        <v>0</v>
      </c>
      <c r="AL31" s="466">
        <f t="shared" si="5"/>
        <v>0</v>
      </c>
      <c r="AM31" s="467">
        <f t="shared" si="5"/>
        <v>0</v>
      </c>
    </row>
    <row r="32" spans="2:39" ht="24.95" customHeight="1" x14ac:dyDescent="0.15">
      <c r="B32" s="459"/>
      <c r="C32" s="468"/>
      <c r="D32" s="469"/>
      <c r="E32" s="802" t="s">
        <v>757</v>
      </c>
      <c r="F32" s="462" t="s">
        <v>661</v>
      </c>
      <c r="G32" s="462"/>
      <c r="H32" s="462"/>
      <c r="I32" s="463">
        <f t="shared" si="0"/>
        <v>0</v>
      </c>
      <c r="J32" s="608"/>
      <c r="K32" s="609"/>
      <c r="L32" s="609"/>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609"/>
      <c r="AK32" s="609"/>
      <c r="AL32" s="609"/>
      <c r="AM32" s="610"/>
    </row>
    <row r="33" spans="2:39" ht="24.95" customHeight="1" x14ac:dyDescent="0.15">
      <c r="B33" s="459"/>
      <c r="C33" s="468"/>
      <c r="D33" s="469"/>
      <c r="E33" s="802" t="s">
        <v>758</v>
      </c>
      <c r="F33" s="462" t="s">
        <v>662</v>
      </c>
      <c r="G33" s="462"/>
      <c r="H33" s="462"/>
      <c r="I33" s="463">
        <f t="shared" si="0"/>
        <v>0</v>
      </c>
      <c r="J33" s="608"/>
      <c r="K33" s="609"/>
      <c r="L33" s="609"/>
      <c r="M33" s="609"/>
      <c r="N33" s="609"/>
      <c r="O33" s="609"/>
      <c r="P33" s="609"/>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10"/>
    </row>
    <row r="34" spans="2:39" ht="24.95" customHeight="1" x14ac:dyDescent="0.15">
      <c r="B34" s="459"/>
      <c r="C34" s="468"/>
      <c r="D34" s="469"/>
      <c r="E34" s="802" t="s">
        <v>759</v>
      </c>
      <c r="F34" s="462" t="s">
        <v>663</v>
      </c>
      <c r="G34" s="462"/>
      <c r="H34" s="462"/>
      <c r="I34" s="463">
        <f t="shared" si="0"/>
        <v>0</v>
      </c>
      <c r="J34" s="608"/>
      <c r="K34" s="609"/>
      <c r="L34" s="609"/>
      <c r="M34" s="609"/>
      <c r="N34" s="609"/>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09"/>
      <c r="AL34" s="609"/>
      <c r="AM34" s="610"/>
    </row>
    <row r="35" spans="2:39" ht="24.95" customHeight="1" x14ac:dyDescent="0.15">
      <c r="B35" s="459"/>
      <c r="C35" s="468"/>
      <c r="D35" s="469"/>
      <c r="E35" s="802" t="s">
        <v>760</v>
      </c>
      <c r="F35" s="462" t="s">
        <v>664</v>
      </c>
      <c r="G35" s="462"/>
      <c r="H35" s="462"/>
      <c r="I35" s="463">
        <f t="shared" si="0"/>
        <v>0</v>
      </c>
      <c r="J35" s="608"/>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10"/>
    </row>
    <row r="36" spans="2:39" ht="24.95" customHeight="1" x14ac:dyDescent="0.15">
      <c r="B36" s="459"/>
      <c r="C36" s="468"/>
      <c r="D36" s="469"/>
      <c r="E36" s="802" t="s">
        <v>761</v>
      </c>
      <c r="F36" s="462" t="s">
        <v>665</v>
      </c>
      <c r="G36" s="462"/>
      <c r="H36" s="462"/>
      <c r="I36" s="463">
        <f t="shared" si="0"/>
        <v>0</v>
      </c>
      <c r="J36" s="608"/>
      <c r="K36" s="609"/>
      <c r="L36" s="609"/>
      <c r="M36" s="609"/>
      <c r="N36" s="609"/>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10"/>
    </row>
    <row r="37" spans="2:39" ht="24.95" customHeight="1" x14ac:dyDescent="0.15">
      <c r="B37" s="459"/>
      <c r="C37" s="468"/>
      <c r="D37" s="469"/>
      <c r="E37" s="802" t="s">
        <v>762</v>
      </c>
      <c r="F37" s="462" t="s">
        <v>666</v>
      </c>
      <c r="G37" s="462"/>
      <c r="H37" s="462"/>
      <c r="I37" s="463">
        <f t="shared" si="0"/>
        <v>0</v>
      </c>
      <c r="J37" s="608"/>
      <c r="K37" s="609"/>
      <c r="L37" s="609"/>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L37" s="609"/>
      <c r="AM37" s="610"/>
    </row>
    <row r="38" spans="2:39" ht="24.95" customHeight="1" x14ac:dyDescent="0.15">
      <c r="B38" s="459"/>
      <c r="C38" s="472"/>
      <c r="D38" s="469"/>
      <c r="E38" s="802" t="s">
        <v>763</v>
      </c>
      <c r="F38" s="462" t="s">
        <v>532</v>
      </c>
      <c r="G38" s="462"/>
      <c r="H38" s="462"/>
      <c r="I38" s="463">
        <f t="shared" si="0"/>
        <v>0</v>
      </c>
      <c r="J38" s="608"/>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c r="AL38" s="609"/>
      <c r="AM38" s="610"/>
    </row>
    <row r="39" spans="2:39" ht="24.95" customHeight="1" x14ac:dyDescent="0.15">
      <c r="B39" s="459"/>
      <c r="C39" s="468" t="s">
        <v>44</v>
      </c>
      <c r="D39" s="800" t="s">
        <v>871</v>
      </c>
      <c r="E39" s="462" t="s">
        <v>764</v>
      </c>
      <c r="F39" s="462"/>
      <c r="G39" s="462"/>
      <c r="H39" s="462"/>
      <c r="I39" s="463">
        <f t="shared" si="0"/>
        <v>0</v>
      </c>
      <c r="J39" s="475">
        <f t="shared" ref="J39:AM39" si="6">(J40+J41-J42)*J43</f>
        <v>0</v>
      </c>
      <c r="K39" s="476">
        <f t="shared" si="6"/>
        <v>0</v>
      </c>
      <c r="L39" s="476">
        <f t="shared" si="6"/>
        <v>0</v>
      </c>
      <c r="M39" s="476">
        <f t="shared" si="6"/>
        <v>0</v>
      </c>
      <c r="N39" s="476">
        <f t="shared" si="6"/>
        <v>0</v>
      </c>
      <c r="O39" s="476">
        <f t="shared" si="6"/>
        <v>0</v>
      </c>
      <c r="P39" s="476">
        <f t="shared" si="6"/>
        <v>0</v>
      </c>
      <c r="Q39" s="476">
        <f t="shared" si="6"/>
        <v>0</v>
      </c>
      <c r="R39" s="476">
        <f t="shared" si="6"/>
        <v>0</v>
      </c>
      <c r="S39" s="476">
        <f t="shared" si="6"/>
        <v>0</v>
      </c>
      <c r="T39" s="476">
        <f t="shared" si="6"/>
        <v>0</v>
      </c>
      <c r="U39" s="476">
        <f t="shared" si="6"/>
        <v>0</v>
      </c>
      <c r="V39" s="476">
        <f t="shared" si="6"/>
        <v>0</v>
      </c>
      <c r="W39" s="476">
        <f t="shared" si="6"/>
        <v>0</v>
      </c>
      <c r="X39" s="476">
        <f t="shared" si="6"/>
        <v>0</v>
      </c>
      <c r="Y39" s="476">
        <f t="shared" si="6"/>
        <v>0</v>
      </c>
      <c r="Z39" s="476">
        <f t="shared" si="6"/>
        <v>0</v>
      </c>
      <c r="AA39" s="476">
        <f t="shared" si="6"/>
        <v>0</v>
      </c>
      <c r="AB39" s="476">
        <f t="shared" si="6"/>
        <v>0</v>
      </c>
      <c r="AC39" s="476">
        <f t="shared" si="6"/>
        <v>0</v>
      </c>
      <c r="AD39" s="476">
        <f t="shared" si="6"/>
        <v>0</v>
      </c>
      <c r="AE39" s="476">
        <f t="shared" si="6"/>
        <v>0</v>
      </c>
      <c r="AF39" s="476">
        <f t="shared" si="6"/>
        <v>0</v>
      </c>
      <c r="AG39" s="476">
        <f t="shared" si="6"/>
        <v>0</v>
      </c>
      <c r="AH39" s="476">
        <f t="shared" si="6"/>
        <v>0</v>
      </c>
      <c r="AI39" s="476">
        <f t="shared" si="6"/>
        <v>0</v>
      </c>
      <c r="AJ39" s="476">
        <f t="shared" si="6"/>
        <v>0</v>
      </c>
      <c r="AK39" s="476">
        <f t="shared" si="6"/>
        <v>0</v>
      </c>
      <c r="AL39" s="476">
        <f t="shared" si="6"/>
        <v>0</v>
      </c>
      <c r="AM39" s="477">
        <f t="shared" si="6"/>
        <v>0</v>
      </c>
    </row>
    <row r="40" spans="2:39" ht="24.95" customHeight="1" x14ac:dyDescent="0.15">
      <c r="B40" s="459"/>
      <c r="C40" s="468"/>
      <c r="D40" s="469"/>
      <c r="E40" s="802" t="s">
        <v>765</v>
      </c>
      <c r="F40" s="462" t="s">
        <v>302</v>
      </c>
      <c r="G40" s="462"/>
      <c r="H40" s="462"/>
      <c r="I40" s="463">
        <f t="shared" si="0"/>
        <v>0</v>
      </c>
      <c r="J40" s="608"/>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c r="AH40" s="609"/>
      <c r="AI40" s="609"/>
      <c r="AJ40" s="609"/>
      <c r="AK40" s="609"/>
      <c r="AL40" s="609"/>
      <c r="AM40" s="610"/>
    </row>
    <row r="41" spans="2:39" ht="24.95" customHeight="1" x14ac:dyDescent="0.15">
      <c r="B41" s="459"/>
      <c r="C41" s="468"/>
      <c r="D41" s="469"/>
      <c r="E41" s="802" t="s">
        <v>766</v>
      </c>
      <c r="F41" s="462" t="s">
        <v>303</v>
      </c>
      <c r="G41" s="462"/>
      <c r="H41" s="462"/>
      <c r="I41" s="463">
        <f t="shared" si="0"/>
        <v>0</v>
      </c>
      <c r="J41" s="608"/>
      <c r="K41" s="609"/>
      <c r="L41" s="609"/>
      <c r="M41" s="609"/>
      <c r="N41" s="609"/>
      <c r="O41" s="609"/>
      <c r="P41" s="609"/>
      <c r="Q41" s="609"/>
      <c r="R41" s="609"/>
      <c r="S41" s="609"/>
      <c r="T41" s="609"/>
      <c r="U41" s="609"/>
      <c r="V41" s="609"/>
      <c r="W41" s="609"/>
      <c r="X41" s="609"/>
      <c r="Y41" s="609"/>
      <c r="Z41" s="609"/>
      <c r="AA41" s="609"/>
      <c r="AB41" s="609"/>
      <c r="AC41" s="609"/>
      <c r="AD41" s="609"/>
      <c r="AE41" s="609"/>
      <c r="AF41" s="609"/>
      <c r="AG41" s="609"/>
      <c r="AH41" s="609"/>
      <c r="AI41" s="609"/>
      <c r="AJ41" s="609"/>
      <c r="AK41" s="609"/>
      <c r="AL41" s="609"/>
      <c r="AM41" s="610"/>
    </row>
    <row r="42" spans="2:39" ht="24.95" customHeight="1" x14ac:dyDescent="0.15">
      <c r="B42" s="459"/>
      <c r="C42" s="468"/>
      <c r="D42" s="469"/>
      <c r="E42" s="802" t="s">
        <v>767</v>
      </c>
      <c r="F42" s="462" t="s">
        <v>304</v>
      </c>
      <c r="G42" s="462"/>
      <c r="H42" s="462"/>
      <c r="I42" s="463">
        <f t="shared" si="0"/>
        <v>0</v>
      </c>
      <c r="J42" s="608"/>
      <c r="K42" s="609"/>
      <c r="L42" s="609"/>
      <c r="M42" s="609"/>
      <c r="N42" s="609"/>
      <c r="O42" s="609"/>
      <c r="P42" s="609"/>
      <c r="Q42" s="609"/>
      <c r="R42" s="609"/>
      <c r="S42" s="609"/>
      <c r="T42" s="609"/>
      <c r="U42" s="609"/>
      <c r="V42" s="609"/>
      <c r="W42" s="609"/>
      <c r="X42" s="609"/>
      <c r="Y42" s="609"/>
      <c r="Z42" s="609"/>
      <c r="AA42" s="609"/>
      <c r="AB42" s="609"/>
      <c r="AC42" s="609"/>
      <c r="AD42" s="609"/>
      <c r="AE42" s="609"/>
      <c r="AF42" s="609"/>
      <c r="AG42" s="609"/>
      <c r="AH42" s="609"/>
      <c r="AI42" s="609"/>
      <c r="AJ42" s="609"/>
      <c r="AK42" s="609"/>
      <c r="AL42" s="609"/>
      <c r="AM42" s="610"/>
    </row>
    <row r="43" spans="2:39" ht="24.95" customHeight="1" x14ac:dyDescent="0.15">
      <c r="B43" s="459"/>
      <c r="C43" s="468"/>
      <c r="D43" s="473"/>
      <c r="E43" s="802" t="s">
        <v>768</v>
      </c>
      <c r="F43" s="462" t="s">
        <v>305</v>
      </c>
      <c r="G43" s="462"/>
      <c r="H43" s="462"/>
      <c r="I43" s="471"/>
      <c r="J43" s="611"/>
      <c r="K43" s="612"/>
      <c r="L43" s="612"/>
      <c r="M43" s="612"/>
      <c r="N43" s="612"/>
      <c r="O43" s="612"/>
      <c r="P43" s="612"/>
      <c r="Q43" s="612"/>
      <c r="R43" s="612"/>
      <c r="S43" s="612"/>
      <c r="T43" s="612"/>
      <c r="U43" s="612"/>
      <c r="V43" s="612"/>
      <c r="W43" s="612"/>
      <c r="X43" s="612"/>
      <c r="Y43" s="612"/>
      <c r="Z43" s="612"/>
      <c r="AA43" s="612"/>
      <c r="AB43" s="612"/>
      <c r="AC43" s="612"/>
      <c r="AD43" s="612"/>
      <c r="AE43" s="612"/>
      <c r="AF43" s="612"/>
      <c r="AG43" s="612"/>
      <c r="AH43" s="612"/>
      <c r="AI43" s="612"/>
      <c r="AJ43" s="612"/>
      <c r="AK43" s="612"/>
      <c r="AL43" s="612"/>
      <c r="AM43" s="613"/>
    </row>
    <row r="44" spans="2:39" ht="24.95" customHeight="1" x14ac:dyDescent="0.15">
      <c r="B44" s="459"/>
      <c r="C44" s="468"/>
      <c r="D44" s="801" t="s">
        <v>872</v>
      </c>
      <c r="E44" s="462" t="s">
        <v>769</v>
      </c>
      <c r="F44" s="462"/>
      <c r="G44" s="462"/>
      <c r="H44" s="462"/>
      <c r="I44" s="463">
        <f t="shared" si="0"/>
        <v>0</v>
      </c>
      <c r="J44" s="743">
        <f t="shared" ref="J44:AM44" si="7">IF(ISERROR(SUM(J45:J47)/COUNTIF(J45:J47,"&gt;0")),0,SUM(J45:J47)/COUNTIF(J45:J47,"&gt;0"))</f>
        <v>0</v>
      </c>
      <c r="K44" s="743">
        <f t="shared" si="7"/>
        <v>0</v>
      </c>
      <c r="L44" s="743">
        <f t="shared" si="7"/>
        <v>0</v>
      </c>
      <c r="M44" s="743">
        <f t="shared" si="7"/>
        <v>0</v>
      </c>
      <c r="N44" s="743">
        <f t="shared" si="7"/>
        <v>0</v>
      </c>
      <c r="O44" s="743">
        <f t="shared" si="7"/>
        <v>0</v>
      </c>
      <c r="P44" s="743">
        <f t="shared" si="7"/>
        <v>0</v>
      </c>
      <c r="Q44" s="743">
        <f t="shared" si="7"/>
        <v>0</v>
      </c>
      <c r="R44" s="743">
        <f t="shared" si="7"/>
        <v>0</v>
      </c>
      <c r="S44" s="743">
        <f t="shared" si="7"/>
        <v>0</v>
      </c>
      <c r="T44" s="743">
        <f t="shared" si="7"/>
        <v>0</v>
      </c>
      <c r="U44" s="743">
        <f t="shared" si="7"/>
        <v>0</v>
      </c>
      <c r="V44" s="743">
        <f t="shared" si="7"/>
        <v>0</v>
      </c>
      <c r="W44" s="743">
        <f t="shared" si="7"/>
        <v>0</v>
      </c>
      <c r="X44" s="743">
        <f t="shared" si="7"/>
        <v>0</v>
      </c>
      <c r="Y44" s="743">
        <f t="shared" si="7"/>
        <v>0</v>
      </c>
      <c r="Z44" s="743">
        <f t="shared" si="7"/>
        <v>0</v>
      </c>
      <c r="AA44" s="743">
        <f t="shared" si="7"/>
        <v>0</v>
      </c>
      <c r="AB44" s="743">
        <f t="shared" si="7"/>
        <v>0</v>
      </c>
      <c r="AC44" s="743">
        <f t="shared" si="7"/>
        <v>0</v>
      </c>
      <c r="AD44" s="743">
        <f t="shared" si="7"/>
        <v>0</v>
      </c>
      <c r="AE44" s="743">
        <f t="shared" si="7"/>
        <v>0</v>
      </c>
      <c r="AF44" s="743">
        <f t="shared" si="7"/>
        <v>0</v>
      </c>
      <c r="AG44" s="743">
        <f t="shared" si="7"/>
        <v>0</v>
      </c>
      <c r="AH44" s="743">
        <f t="shared" si="7"/>
        <v>0</v>
      </c>
      <c r="AI44" s="743">
        <f t="shared" si="7"/>
        <v>0</v>
      </c>
      <c r="AJ44" s="743">
        <f t="shared" si="7"/>
        <v>0</v>
      </c>
      <c r="AK44" s="743">
        <f t="shared" si="7"/>
        <v>0</v>
      </c>
      <c r="AL44" s="743">
        <f t="shared" si="7"/>
        <v>0</v>
      </c>
      <c r="AM44" s="467">
        <f t="shared" si="7"/>
        <v>0</v>
      </c>
    </row>
    <row r="45" spans="2:39" ht="24.95" customHeight="1" x14ac:dyDescent="0.15">
      <c r="B45" s="459"/>
      <c r="C45" s="468"/>
      <c r="D45" s="474"/>
      <c r="E45" s="803" t="s">
        <v>770</v>
      </c>
      <c r="F45" s="462" t="s">
        <v>771</v>
      </c>
      <c r="G45" s="462"/>
      <c r="H45" s="462"/>
      <c r="I45" s="463">
        <f t="shared" si="0"/>
        <v>0</v>
      </c>
      <c r="J45" s="465">
        <f>J48+J51-J52</f>
        <v>0</v>
      </c>
      <c r="K45" s="466">
        <f t="shared" ref="K45:AM45" si="8">K48+K51-K52</f>
        <v>0</v>
      </c>
      <c r="L45" s="466">
        <f t="shared" si="8"/>
        <v>0</v>
      </c>
      <c r="M45" s="466">
        <f t="shared" si="8"/>
        <v>0</v>
      </c>
      <c r="N45" s="466">
        <f t="shared" si="8"/>
        <v>0</v>
      </c>
      <c r="O45" s="466">
        <f t="shared" si="8"/>
        <v>0</v>
      </c>
      <c r="P45" s="466">
        <f t="shared" si="8"/>
        <v>0</v>
      </c>
      <c r="Q45" s="466">
        <f t="shared" si="8"/>
        <v>0</v>
      </c>
      <c r="R45" s="466">
        <f t="shared" si="8"/>
        <v>0</v>
      </c>
      <c r="S45" s="466">
        <f t="shared" si="8"/>
        <v>0</v>
      </c>
      <c r="T45" s="466">
        <f t="shared" si="8"/>
        <v>0</v>
      </c>
      <c r="U45" s="466">
        <f t="shared" si="8"/>
        <v>0</v>
      </c>
      <c r="V45" s="466">
        <f t="shared" si="8"/>
        <v>0</v>
      </c>
      <c r="W45" s="466">
        <f t="shared" si="8"/>
        <v>0</v>
      </c>
      <c r="X45" s="466">
        <f t="shared" si="8"/>
        <v>0</v>
      </c>
      <c r="Y45" s="466">
        <f t="shared" si="8"/>
        <v>0</v>
      </c>
      <c r="Z45" s="466">
        <f t="shared" si="8"/>
        <v>0</v>
      </c>
      <c r="AA45" s="466">
        <f t="shared" si="8"/>
        <v>0</v>
      </c>
      <c r="AB45" s="466">
        <f t="shared" si="8"/>
        <v>0</v>
      </c>
      <c r="AC45" s="466">
        <f t="shared" si="8"/>
        <v>0</v>
      </c>
      <c r="AD45" s="466">
        <f t="shared" si="8"/>
        <v>0</v>
      </c>
      <c r="AE45" s="466">
        <f t="shared" si="8"/>
        <v>0</v>
      </c>
      <c r="AF45" s="466">
        <f t="shared" si="8"/>
        <v>0</v>
      </c>
      <c r="AG45" s="466">
        <f t="shared" si="8"/>
        <v>0</v>
      </c>
      <c r="AH45" s="466">
        <f t="shared" si="8"/>
        <v>0</v>
      </c>
      <c r="AI45" s="466">
        <f t="shared" si="8"/>
        <v>0</v>
      </c>
      <c r="AJ45" s="466">
        <f t="shared" si="8"/>
        <v>0</v>
      </c>
      <c r="AK45" s="466">
        <f t="shared" si="8"/>
        <v>0</v>
      </c>
      <c r="AL45" s="466">
        <f t="shared" si="8"/>
        <v>0</v>
      </c>
      <c r="AM45" s="467">
        <f t="shared" si="8"/>
        <v>0</v>
      </c>
    </row>
    <row r="46" spans="2:39" ht="24.95" customHeight="1" x14ac:dyDescent="0.15">
      <c r="B46" s="459"/>
      <c r="C46" s="468"/>
      <c r="D46" s="474"/>
      <c r="E46" s="804" t="s">
        <v>774</v>
      </c>
      <c r="F46" s="462" t="s">
        <v>772</v>
      </c>
      <c r="G46" s="462"/>
      <c r="H46" s="462"/>
      <c r="I46" s="463">
        <f t="shared" si="0"/>
        <v>0</v>
      </c>
      <c r="J46" s="465">
        <f t="shared" ref="J46:AM46" si="9">J49+J52-J53</f>
        <v>0</v>
      </c>
      <c r="K46" s="466">
        <f t="shared" si="9"/>
        <v>0</v>
      </c>
      <c r="L46" s="466">
        <f t="shared" si="9"/>
        <v>0</v>
      </c>
      <c r="M46" s="466">
        <f t="shared" si="9"/>
        <v>0</v>
      </c>
      <c r="N46" s="466">
        <f t="shared" si="9"/>
        <v>0</v>
      </c>
      <c r="O46" s="466">
        <f t="shared" si="9"/>
        <v>0</v>
      </c>
      <c r="P46" s="466">
        <f t="shared" si="9"/>
        <v>0</v>
      </c>
      <c r="Q46" s="466">
        <f t="shared" si="9"/>
        <v>0</v>
      </c>
      <c r="R46" s="466">
        <f t="shared" si="9"/>
        <v>0</v>
      </c>
      <c r="S46" s="466">
        <f t="shared" si="9"/>
        <v>0</v>
      </c>
      <c r="T46" s="466">
        <f t="shared" si="9"/>
        <v>0</v>
      </c>
      <c r="U46" s="466">
        <f t="shared" si="9"/>
        <v>0</v>
      </c>
      <c r="V46" s="466">
        <f t="shared" si="9"/>
        <v>0</v>
      </c>
      <c r="W46" s="466">
        <f t="shared" si="9"/>
        <v>0</v>
      </c>
      <c r="X46" s="466">
        <f t="shared" si="9"/>
        <v>0</v>
      </c>
      <c r="Y46" s="466">
        <f t="shared" si="9"/>
        <v>0</v>
      </c>
      <c r="Z46" s="466">
        <f t="shared" si="9"/>
        <v>0</v>
      </c>
      <c r="AA46" s="466">
        <f t="shared" si="9"/>
        <v>0</v>
      </c>
      <c r="AB46" s="466">
        <f t="shared" si="9"/>
        <v>0</v>
      </c>
      <c r="AC46" s="466">
        <f t="shared" si="9"/>
        <v>0</v>
      </c>
      <c r="AD46" s="466">
        <f t="shared" si="9"/>
        <v>0</v>
      </c>
      <c r="AE46" s="466">
        <f t="shared" si="9"/>
        <v>0</v>
      </c>
      <c r="AF46" s="466">
        <f t="shared" si="9"/>
        <v>0</v>
      </c>
      <c r="AG46" s="466">
        <f t="shared" si="9"/>
        <v>0</v>
      </c>
      <c r="AH46" s="466">
        <f t="shared" si="9"/>
        <v>0</v>
      </c>
      <c r="AI46" s="466">
        <f t="shared" si="9"/>
        <v>0</v>
      </c>
      <c r="AJ46" s="466">
        <f t="shared" si="9"/>
        <v>0</v>
      </c>
      <c r="AK46" s="466">
        <f t="shared" si="9"/>
        <v>0</v>
      </c>
      <c r="AL46" s="466">
        <f t="shared" si="9"/>
        <v>0</v>
      </c>
      <c r="AM46" s="467">
        <f t="shared" si="9"/>
        <v>0</v>
      </c>
    </row>
    <row r="47" spans="2:39" ht="24.95" customHeight="1" x14ac:dyDescent="0.15">
      <c r="B47" s="459"/>
      <c r="C47" s="468"/>
      <c r="D47" s="474"/>
      <c r="E47" s="804" t="s">
        <v>775</v>
      </c>
      <c r="F47" s="462" t="s">
        <v>773</v>
      </c>
      <c r="G47" s="462"/>
      <c r="H47" s="462"/>
      <c r="I47" s="463">
        <f t="shared" si="0"/>
        <v>0</v>
      </c>
      <c r="J47" s="465">
        <f>J50+J53-J54</f>
        <v>0</v>
      </c>
      <c r="K47" s="466">
        <f t="shared" ref="K47:AM47" si="10">K50+K53-K54</f>
        <v>0</v>
      </c>
      <c r="L47" s="466">
        <f t="shared" si="10"/>
        <v>0</v>
      </c>
      <c r="M47" s="466">
        <f t="shared" si="10"/>
        <v>0</v>
      </c>
      <c r="N47" s="466">
        <f t="shared" si="10"/>
        <v>0</v>
      </c>
      <c r="O47" s="466">
        <f t="shared" si="10"/>
        <v>0</v>
      </c>
      <c r="P47" s="466">
        <f t="shared" si="10"/>
        <v>0</v>
      </c>
      <c r="Q47" s="466">
        <f t="shared" si="10"/>
        <v>0</v>
      </c>
      <c r="R47" s="466">
        <f t="shared" si="10"/>
        <v>0</v>
      </c>
      <c r="S47" s="466">
        <f t="shared" si="10"/>
        <v>0</v>
      </c>
      <c r="T47" s="466">
        <f t="shared" si="10"/>
        <v>0</v>
      </c>
      <c r="U47" s="466">
        <f t="shared" si="10"/>
        <v>0</v>
      </c>
      <c r="V47" s="466">
        <f t="shared" si="10"/>
        <v>0</v>
      </c>
      <c r="W47" s="466">
        <f t="shared" si="10"/>
        <v>0</v>
      </c>
      <c r="X47" s="466">
        <f t="shared" si="10"/>
        <v>0</v>
      </c>
      <c r="Y47" s="466">
        <f t="shared" si="10"/>
        <v>0</v>
      </c>
      <c r="Z47" s="466">
        <f t="shared" si="10"/>
        <v>0</v>
      </c>
      <c r="AA47" s="466">
        <f t="shared" si="10"/>
        <v>0</v>
      </c>
      <c r="AB47" s="466">
        <f t="shared" si="10"/>
        <v>0</v>
      </c>
      <c r="AC47" s="466">
        <f t="shared" si="10"/>
        <v>0</v>
      </c>
      <c r="AD47" s="466">
        <f t="shared" si="10"/>
        <v>0</v>
      </c>
      <c r="AE47" s="466">
        <f t="shared" si="10"/>
        <v>0</v>
      </c>
      <c r="AF47" s="466">
        <f t="shared" si="10"/>
        <v>0</v>
      </c>
      <c r="AG47" s="466">
        <f t="shared" si="10"/>
        <v>0</v>
      </c>
      <c r="AH47" s="466">
        <f t="shared" si="10"/>
        <v>0</v>
      </c>
      <c r="AI47" s="466">
        <f t="shared" si="10"/>
        <v>0</v>
      </c>
      <c r="AJ47" s="466">
        <f t="shared" si="10"/>
        <v>0</v>
      </c>
      <c r="AK47" s="466">
        <f t="shared" si="10"/>
        <v>0</v>
      </c>
      <c r="AL47" s="466">
        <f t="shared" si="10"/>
        <v>0</v>
      </c>
      <c r="AM47" s="467">
        <f t="shared" si="10"/>
        <v>0</v>
      </c>
    </row>
    <row r="48" spans="2:39" ht="24.95" customHeight="1" x14ac:dyDescent="0.15">
      <c r="B48" s="459"/>
      <c r="C48" s="468"/>
      <c r="D48" s="469"/>
      <c r="E48" s="802" t="s">
        <v>776</v>
      </c>
      <c r="F48" s="462" t="s">
        <v>661</v>
      </c>
      <c r="G48" s="462"/>
      <c r="H48" s="462"/>
      <c r="I48" s="463">
        <f t="shared" si="0"/>
        <v>0</v>
      </c>
      <c r="J48" s="608"/>
      <c r="K48" s="609"/>
      <c r="L48" s="609"/>
      <c r="M48" s="609"/>
      <c r="N48" s="609"/>
      <c r="O48" s="609"/>
      <c r="P48" s="609"/>
      <c r="Q48" s="609"/>
      <c r="R48" s="609"/>
      <c r="S48" s="609"/>
      <c r="T48" s="609"/>
      <c r="U48" s="609"/>
      <c r="V48" s="609"/>
      <c r="W48" s="609"/>
      <c r="X48" s="609"/>
      <c r="Y48" s="609"/>
      <c r="Z48" s="609"/>
      <c r="AA48" s="609"/>
      <c r="AB48" s="609"/>
      <c r="AC48" s="609"/>
      <c r="AD48" s="609"/>
      <c r="AE48" s="609"/>
      <c r="AF48" s="609"/>
      <c r="AG48" s="609"/>
      <c r="AH48" s="609"/>
      <c r="AI48" s="609"/>
      <c r="AJ48" s="609"/>
      <c r="AK48" s="609"/>
      <c r="AL48" s="609"/>
      <c r="AM48" s="610"/>
    </row>
    <row r="49" spans="2:39" ht="24.95" customHeight="1" x14ac:dyDescent="0.15">
      <c r="B49" s="459"/>
      <c r="C49" s="468"/>
      <c r="D49" s="469"/>
      <c r="E49" s="802" t="s">
        <v>777</v>
      </c>
      <c r="F49" s="462" t="s">
        <v>662</v>
      </c>
      <c r="G49" s="462"/>
      <c r="H49" s="462"/>
      <c r="I49" s="463">
        <f t="shared" si="0"/>
        <v>0</v>
      </c>
      <c r="J49" s="608"/>
      <c r="K49" s="609"/>
      <c r="L49" s="609"/>
      <c r="M49" s="609"/>
      <c r="N49" s="609"/>
      <c r="O49" s="609"/>
      <c r="P49" s="609"/>
      <c r="Q49" s="609"/>
      <c r="R49" s="609"/>
      <c r="S49" s="609"/>
      <c r="T49" s="609"/>
      <c r="U49" s="609"/>
      <c r="V49" s="609"/>
      <c r="W49" s="609"/>
      <c r="X49" s="609"/>
      <c r="Y49" s="609"/>
      <c r="Z49" s="609"/>
      <c r="AA49" s="609"/>
      <c r="AB49" s="609"/>
      <c r="AC49" s="609"/>
      <c r="AD49" s="609"/>
      <c r="AE49" s="609"/>
      <c r="AF49" s="609"/>
      <c r="AG49" s="609"/>
      <c r="AH49" s="609"/>
      <c r="AI49" s="609"/>
      <c r="AJ49" s="609"/>
      <c r="AK49" s="609"/>
      <c r="AL49" s="609"/>
      <c r="AM49" s="610"/>
    </row>
    <row r="50" spans="2:39" ht="24.95" customHeight="1" x14ac:dyDescent="0.15">
      <c r="B50" s="459"/>
      <c r="C50" s="468"/>
      <c r="D50" s="469"/>
      <c r="E50" s="802" t="s">
        <v>778</v>
      </c>
      <c r="F50" s="462" t="s">
        <v>663</v>
      </c>
      <c r="G50" s="462"/>
      <c r="H50" s="462"/>
      <c r="I50" s="463">
        <f t="shared" si="0"/>
        <v>0</v>
      </c>
      <c r="J50" s="608"/>
      <c r="K50" s="609"/>
      <c r="L50" s="609"/>
      <c r="M50" s="609"/>
      <c r="N50" s="609"/>
      <c r="O50" s="609"/>
      <c r="P50" s="609"/>
      <c r="Q50" s="609"/>
      <c r="R50" s="609"/>
      <c r="S50" s="609"/>
      <c r="T50" s="609"/>
      <c r="U50" s="609"/>
      <c r="V50" s="609"/>
      <c r="W50" s="609"/>
      <c r="X50" s="609"/>
      <c r="Y50" s="609"/>
      <c r="Z50" s="609"/>
      <c r="AA50" s="609"/>
      <c r="AB50" s="609"/>
      <c r="AC50" s="609"/>
      <c r="AD50" s="609"/>
      <c r="AE50" s="609"/>
      <c r="AF50" s="609"/>
      <c r="AG50" s="609"/>
      <c r="AH50" s="609"/>
      <c r="AI50" s="609"/>
      <c r="AJ50" s="609"/>
      <c r="AK50" s="609"/>
      <c r="AL50" s="609"/>
      <c r="AM50" s="610"/>
    </row>
    <row r="51" spans="2:39" ht="24.95" customHeight="1" x14ac:dyDescent="0.15">
      <c r="B51" s="459"/>
      <c r="C51" s="468"/>
      <c r="D51" s="469"/>
      <c r="E51" s="802" t="s">
        <v>779</v>
      </c>
      <c r="F51" s="462" t="s">
        <v>664</v>
      </c>
      <c r="G51" s="462"/>
      <c r="H51" s="462"/>
      <c r="I51" s="463">
        <f t="shared" si="0"/>
        <v>0</v>
      </c>
      <c r="J51" s="608"/>
      <c r="K51" s="609"/>
      <c r="L51" s="609"/>
      <c r="M51" s="609"/>
      <c r="N51" s="609"/>
      <c r="O51" s="609"/>
      <c r="P51" s="609"/>
      <c r="Q51" s="609"/>
      <c r="R51" s="609"/>
      <c r="S51" s="609"/>
      <c r="T51" s="609"/>
      <c r="U51" s="609"/>
      <c r="V51" s="609"/>
      <c r="W51" s="609"/>
      <c r="X51" s="609"/>
      <c r="Y51" s="609"/>
      <c r="Z51" s="609"/>
      <c r="AA51" s="609"/>
      <c r="AB51" s="609"/>
      <c r="AC51" s="609"/>
      <c r="AD51" s="609"/>
      <c r="AE51" s="609"/>
      <c r="AF51" s="609"/>
      <c r="AG51" s="609"/>
      <c r="AH51" s="609"/>
      <c r="AI51" s="609"/>
      <c r="AJ51" s="609"/>
      <c r="AK51" s="609"/>
      <c r="AL51" s="609"/>
      <c r="AM51" s="610"/>
    </row>
    <row r="52" spans="2:39" ht="24.95" customHeight="1" x14ac:dyDescent="0.15">
      <c r="B52" s="459"/>
      <c r="C52" s="468"/>
      <c r="D52" s="469"/>
      <c r="E52" s="802" t="s">
        <v>780</v>
      </c>
      <c r="F52" s="462" t="s">
        <v>665</v>
      </c>
      <c r="G52" s="462"/>
      <c r="H52" s="462"/>
      <c r="I52" s="463">
        <f t="shared" si="0"/>
        <v>0</v>
      </c>
      <c r="J52" s="608"/>
      <c r="K52" s="609"/>
      <c r="L52" s="609"/>
      <c r="M52" s="609"/>
      <c r="N52" s="609"/>
      <c r="O52" s="609"/>
      <c r="P52" s="609"/>
      <c r="Q52" s="609"/>
      <c r="R52" s="609"/>
      <c r="S52" s="609"/>
      <c r="T52" s="609"/>
      <c r="U52" s="609"/>
      <c r="V52" s="609"/>
      <c r="W52" s="609"/>
      <c r="X52" s="609"/>
      <c r="Y52" s="609"/>
      <c r="Z52" s="609"/>
      <c r="AA52" s="609"/>
      <c r="AB52" s="609"/>
      <c r="AC52" s="609"/>
      <c r="AD52" s="609"/>
      <c r="AE52" s="609"/>
      <c r="AF52" s="609"/>
      <c r="AG52" s="609"/>
      <c r="AH52" s="609"/>
      <c r="AI52" s="609"/>
      <c r="AJ52" s="609"/>
      <c r="AK52" s="609"/>
      <c r="AL52" s="609"/>
      <c r="AM52" s="610"/>
    </row>
    <row r="53" spans="2:39" ht="24.95" customHeight="1" x14ac:dyDescent="0.15">
      <c r="B53" s="459"/>
      <c r="C53" s="468"/>
      <c r="D53" s="469"/>
      <c r="E53" s="802" t="s">
        <v>781</v>
      </c>
      <c r="F53" s="462" t="s">
        <v>666</v>
      </c>
      <c r="G53" s="462"/>
      <c r="H53" s="462"/>
      <c r="I53" s="463">
        <f t="shared" si="0"/>
        <v>0</v>
      </c>
      <c r="J53" s="608"/>
      <c r="K53" s="609"/>
      <c r="L53" s="609"/>
      <c r="M53" s="609"/>
      <c r="N53" s="609"/>
      <c r="O53" s="609"/>
      <c r="P53" s="609"/>
      <c r="Q53" s="609"/>
      <c r="R53" s="609"/>
      <c r="S53" s="609"/>
      <c r="T53" s="609"/>
      <c r="U53" s="609"/>
      <c r="V53" s="609"/>
      <c r="W53" s="609"/>
      <c r="X53" s="609"/>
      <c r="Y53" s="609"/>
      <c r="Z53" s="609"/>
      <c r="AA53" s="609"/>
      <c r="AB53" s="609"/>
      <c r="AC53" s="609"/>
      <c r="AD53" s="609"/>
      <c r="AE53" s="609"/>
      <c r="AF53" s="609"/>
      <c r="AG53" s="609"/>
      <c r="AH53" s="609"/>
      <c r="AI53" s="609"/>
      <c r="AJ53" s="609"/>
      <c r="AK53" s="609"/>
      <c r="AL53" s="609"/>
      <c r="AM53" s="610"/>
    </row>
    <row r="54" spans="2:39" ht="24.95" customHeight="1" x14ac:dyDescent="0.15">
      <c r="B54" s="459"/>
      <c r="C54" s="472"/>
      <c r="D54" s="469"/>
      <c r="E54" s="802" t="s">
        <v>782</v>
      </c>
      <c r="F54" s="462" t="s">
        <v>532</v>
      </c>
      <c r="G54" s="462"/>
      <c r="H54" s="462"/>
      <c r="I54" s="463">
        <f t="shared" si="0"/>
        <v>0</v>
      </c>
      <c r="J54" s="608"/>
      <c r="K54" s="609"/>
      <c r="L54" s="609"/>
      <c r="M54" s="609"/>
      <c r="N54" s="609"/>
      <c r="O54" s="609"/>
      <c r="P54" s="609"/>
      <c r="Q54" s="609"/>
      <c r="R54" s="609"/>
      <c r="S54" s="609"/>
      <c r="T54" s="609"/>
      <c r="U54" s="609"/>
      <c r="V54" s="609"/>
      <c r="W54" s="609"/>
      <c r="X54" s="609"/>
      <c r="Y54" s="609"/>
      <c r="Z54" s="609"/>
      <c r="AA54" s="609"/>
      <c r="AB54" s="609"/>
      <c r="AC54" s="609"/>
      <c r="AD54" s="609"/>
      <c r="AE54" s="609"/>
      <c r="AF54" s="609"/>
      <c r="AG54" s="609"/>
      <c r="AH54" s="609"/>
      <c r="AI54" s="609"/>
      <c r="AJ54" s="609"/>
      <c r="AK54" s="609"/>
      <c r="AL54" s="609"/>
      <c r="AM54" s="610"/>
    </row>
    <row r="55" spans="2:39" ht="24.95" customHeight="1" x14ac:dyDescent="0.15">
      <c r="B55" s="459"/>
      <c r="C55" s="468" t="s">
        <v>45</v>
      </c>
      <c r="D55" s="800" t="s">
        <v>873</v>
      </c>
      <c r="E55" s="462" t="s">
        <v>783</v>
      </c>
      <c r="F55" s="462"/>
      <c r="G55" s="462"/>
      <c r="H55" s="462"/>
      <c r="I55" s="463">
        <f t="shared" si="0"/>
        <v>0</v>
      </c>
      <c r="J55" s="475">
        <f t="shared" ref="J55:AM55" si="11">(J56+J57-J58)*J59</f>
        <v>0</v>
      </c>
      <c r="K55" s="476">
        <f t="shared" si="11"/>
        <v>0</v>
      </c>
      <c r="L55" s="476">
        <f t="shared" si="11"/>
        <v>0</v>
      </c>
      <c r="M55" s="476">
        <f t="shared" si="11"/>
        <v>0</v>
      </c>
      <c r="N55" s="476">
        <f t="shared" si="11"/>
        <v>0</v>
      </c>
      <c r="O55" s="476">
        <f t="shared" si="11"/>
        <v>0</v>
      </c>
      <c r="P55" s="476">
        <f t="shared" si="11"/>
        <v>0</v>
      </c>
      <c r="Q55" s="476">
        <f t="shared" si="11"/>
        <v>0</v>
      </c>
      <c r="R55" s="476">
        <f t="shared" si="11"/>
        <v>0</v>
      </c>
      <c r="S55" s="476">
        <f t="shared" si="11"/>
        <v>0</v>
      </c>
      <c r="T55" s="476">
        <f t="shared" si="11"/>
        <v>0</v>
      </c>
      <c r="U55" s="476">
        <f t="shared" si="11"/>
        <v>0</v>
      </c>
      <c r="V55" s="476">
        <f t="shared" si="11"/>
        <v>0</v>
      </c>
      <c r="W55" s="476">
        <f t="shared" si="11"/>
        <v>0</v>
      </c>
      <c r="X55" s="476">
        <f t="shared" si="11"/>
        <v>0</v>
      </c>
      <c r="Y55" s="476">
        <f t="shared" si="11"/>
        <v>0</v>
      </c>
      <c r="Z55" s="476">
        <f t="shared" si="11"/>
        <v>0</v>
      </c>
      <c r="AA55" s="476">
        <f t="shared" si="11"/>
        <v>0</v>
      </c>
      <c r="AB55" s="476">
        <f t="shared" si="11"/>
        <v>0</v>
      </c>
      <c r="AC55" s="476">
        <f t="shared" si="11"/>
        <v>0</v>
      </c>
      <c r="AD55" s="476">
        <f t="shared" si="11"/>
        <v>0</v>
      </c>
      <c r="AE55" s="476">
        <f t="shared" si="11"/>
        <v>0</v>
      </c>
      <c r="AF55" s="476">
        <f t="shared" si="11"/>
        <v>0</v>
      </c>
      <c r="AG55" s="476">
        <f t="shared" si="11"/>
        <v>0</v>
      </c>
      <c r="AH55" s="476">
        <f t="shared" si="11"/>
        <v>0</v>
      </c>
      <c r="AI55" s="476">
        <f t="shared" si="11"/>
        <v>0</v>
      </c>
      <c r="AJ55" s="476">
        <f t="shared" si="11"/>
        <v>0</v>
      </c>
      <c r="AK55" s="476">
        <f t="shared" si="11"/>
        <v>0</v>
      </c>
      <c r="AL55" s="476">
        <f t="shared" si="11"/>
        <v>0</v>
      </c>
      <c r="AM55" s="477">
        <f t="shared" si="11"/>
        <v>0</v>
      </c>
    </row>
    <row r="56" spans="2:39" ht="24.95" customHeight="1" x14ac:dyDescent="0.15">
      <c r="B56" s="459"/>
      <c r="C56" s="468"/>
      <c r="D56" s="469"/>
      <c r="E56" s="802" t="s">
        <v>784</v>
      </c>
      <c r="F56" s="462" t="s">
        <v>302</v>
      </c>
      <c r="G56" s="462"/>
      <c r="H56" s="462"/>
      <c r="I56" s="463">
        <f t="shared" si="0"/>
        <v>0</v>
      </c>
      <c r="J56" s="608"/>
      <c r="K56" s="609"/>
      <c r="L56" s="609"/>
      <c r="M56" s="609"/>
      <c r="N56" s="609"/>
      <c r="O56" s="609"/>
      <c r="P56" s="609"/>
      <c r="Q56" s="609"/>
      <c r="R56" s="609"/>
      <c r="S56" s="609"/>
      <c r="T56" s="609"/>
      <c r="U56" s="609"/>
      <c r="V56" s="609"/>
      <c r="W56" s="609"/>
      <c r="X56" s="609"/>
      <c r="Y56" s="609"/>
      <c r="Z56" s="609"/>
      <c r="AA56" s="609"/>
      <c r="AB56" s="609"/>
      <c r="AC56" s="609"/>
      <c r="AD56" s="609"/>
      <c r="AE56" s="609"/>
      <c r="AF56" s="609"/>
      <c r="AG56" s="609"/>
      <c r="AH56" s="609"/>
      <c r="AI56" s="609"/>
      <c r="AJ56" s="609"/>
      <c r="AK56" s="609"/>
      <c r="AL56" s="609"/>
      <c r="AM56" s="610"/>
    </row>
    <row r="57" spans="2:39" ht="24.95" customHeight="1" x14ac:dyDescent="0.15">
      <c r="B57" s="459"/>
      <c r="C57" s="468"/>
      <c r="D57" s="469"/>
      <c r="E57" s="802" t="s">
        <v>785</v>
      </c>
      <c r="F57" s="462" t="s">
        <v>303</v>
      </c>
      <c r="G57" s="462"/>
      <c r="H57" s="462"/>
      <c r="I57" s="463">
        <f t="shared" si="0"/>
        <v>0</v>
      </c>
      <c r="J57" s="608"/>
      <c r="K57" s="609"/>
      <c r="L57" s="609"/>
      <c r="M57" s="609"/>
      <c r="N57" s="609"/>
      <c r="O57" s="609"/>
      <c r="P57" s="609"/>
      <c r="Q57" s="609"/>
      <c r="R57" s="609"/>
      <c r="S57" s="609"/>
      <c r="T57" s="609"/>
      <c r="U57" s="609"/>
      <c r="V57" s="609"/>
      <c r="W57" s="609"/>
      <c r="X57" s="609"/>
      <c r="Y57" s="609"/>
      <c r="Z57" s="609"/>
      <c r="AA57" s="609"/>
      <c r="AB57" s="609"/>
      <c r="AC57" s="609"/>
      <c r="AD57" s="609"/>
      <c r="AE57" s="609"/>
      <c r="AF57" s="609"/>
      <c r="AG57" s="609"/>
      <c r="AH57" s="609"/>
      <c r="AI57" s="609"/>
      <c r="AJ57" s="609"/>
      <c r="AK57" s="609"/>
      <c r="AL57" s="609"/>
      <c r="AM57" s="610"/>
    </row>
    <row r="58" spans="2:39" ht="24.95" customHeight="1" x14ac:dyDescent="0.15">
      <c r="B58" s="459"/>
      <c r="C58" s="468"/>
      <c r="D58" s="469"/>
      <c r="E58" s="802" t="s">
        <v>786</v>
      </c>
      <c r="F58" s="462" t="s">
        <v>304</v>
      </c>
      <c r="G58" s="462"/>
      <c r="H58" s="462"/>
      <c r="I58" s="463">
        <f t="shared" si="0"/>
        <v>0</v>
      </c>
      <c r="J58" s="608"/>
      <c r="K58" s="609"/>
      <c r="L58" s="609"/>
      <c r="M58" s="609"/>
      <c r="N58" s="609"/>
      <c r="O58" s="609"/>
      <c r="P58" s="609"/>
      <c r="Q58" s="609"/>
      <c r="R58" s="609"/>
      <c r="S58" s="609"/>
      <c r="T58" s="609"/>
      <c r="U58" s="609"/>
      <c r="V58" s="609"/>
      <c r="W58" s="609"/>
      <c r="X58" s="609"/>
      <c r="Y58" s="609"/>
      <c r="Z58" s="609"/>
      <c r="AA58" s="609"/>
      <c r="AB58" s="609"/>
      <c r="AC58" s="609"/>
      <c r="AD58" s="609"/>
      <c r="AE58" s="609"/>
      <c r="AF58" s="609"/>
      <c r="AG58" s="609"/>
      <c r="AH58" s="609"/>
      <c r="AI58" s="609"/>
      <c r="AJ58" s="609"/>
      <c r="AK58" s="609"/>
      <c r="AL58" s="609"/>
      <c r="AM58" s="610"/>
    </row>
    <row r="59" spans="2:39" ht="24.95" customHeight="1" x14ac:dyDescent="0.15">
      <c r="B59" s="459"/>
      <c r="C59" s="468"/>
      <c r="D59" s="473"/>
      <c r="E59" s="802" t="s">
        <v>787</v>
      </c>
      <c r="F59" s="462" t="s">
        <v>305</v>
      </c>
      <c r="G59" s="462"/>
      <c r="H59" s="462"/>
      <c r="I59" s="471"/>
      <c r="J59" s="611"/>
      <c r="K59" s="612"/>
      <c r="L59" s="612"/>
      <c r="M59" s="612"/>
      <c r="N59" s="612"/>
      <c r="O59" s="612"/>
      <c r="P59" s="612"/>
      <c r="Q59" s="612"/>
      <c r="R59" s="612"/>
      <c r="S59" s="612"/>
      <c r="T59" s="612"/>
      <c r="U59" s="612"/>
      <c r="V59" s="612"/>
      <c r="W59" s="612"/>
      <c r="X59" s="612"/>
      <c r="Y59" s="612"/>
      <c r="Z59" s="612"/>
      <c r="AA59" s="612"/>
      <c r="AB59" s="612"/>
      <c r="AC59" s="612"/>
      <c r="AD59" s="612"/>
      <c r="AE59" s="612"/>
      <c r="AF59" s="612"/>
      <c r="AG59" s="612"/>
      <c r="AH59" s="612"/>
      <c r="AI59" s="612"/>
      <c r="AJ59" s="612"/>
      <c r="AK59" s="612"/>
      <c r="AL59" s="612"/>
      <c r="AM59" s="613"/>
    </row>
    <row r="60" spans="2:39" ht="24.95" customHeight="1" x14ac:dyDescent="0.15">
      <c r="B60" s="459"/>
      <c r="C60" s="468"/>
      <c r="D60" s="801" t="s">
        <v>874</v>
      </c>
      <c r="E60" s="462" t="s">
        <v>788</v>
      </c>
      <c r="F60" s="462"/>
      <c r="G60" s="462"/>
      <c r="H60" s="462"/>
      <c r="I60" s="463">
        <f>SUM(J60:AM60)</f>
        <v>0</v>
      </c>
      <c r="J60" s="743">
        <f t="shared" ref="J60:AM60" si="12">IF(ISERROR(SUM(J61:J63)/COUNTIF(J61:J63,"&gt;0")),0,SUM(J61:J63)/COUNTIF(J61:J63,"&gt;0"))</f>
        <v>0</v>
      </c>
      <c r="K60" s="743">
        <f t="shared" si="12"/>
        <v>0</v>
      </c>
      <c r="L60" s="743">
        <f t="shared" si="12"/>
        <v>0</v>
      </c>
      <c r="M60" s="743">
        <f t="shared" si="12"/>
        <v>0</v>
      </c>
      <c r="N60" s="743">
        <f t="shared" si="12"/>
        <v>0</v>
      </c>
      <c r="O60" s="743">
        <f t="shared" si="12"/>
        <v>0</v>
      </c>
      <c r="P60" s="743">
        <f t="shared" si="12"/>
        <v>0</v>
      </c>
      <c r="Q60" s="743">
        <f t="shared" si="12"/>
        <v>0</v>
      </c>
      <c r="R60" s="743">
        <f t="shared" si="12"/>
        <v>0</v>
      </c>
      <c r="S60" s="743">
        <f t="shared" si="12"/>
        <v>0</v>
      </c>
      <c r="T60" s="743">
        <f t="shared" si="12"/>
        <v>0</v>
      </c>
      <c r="U60" s="743">
        <f t="shared" si="12"/>
        <v>0</v>
      </c>
      <c r="V60" s="743">
        <f t="shared" si="12"/>
        <v>0</v>
      </c>
      <c r="W60" s="743">
        <f t="shared" si="12"/>
        <v>0</v>
      </c>
      <c r="X60" s="743">
        <f t="shared" si="12"/>
        <v>0</v>
      </c>
      <c r="Y60" s="743">
        <f t="shared" si="12"/>
        <v>0</v>
      </c>
      <c r="Z60" s="743">
        <f t="shared" si="12"/>
        <v>0</v>
      </c>
      <c r="AA60" s="743">
        <f t="shared" si="12"/>
        <v>0</v>
      </c>
      <c r="AB60" s="743">
        <f t="shared" si="12"/>
        <v>0</v>
      </c>
      <c r="AC60" s="743">
        <f t="shared" si="12"/>
        <v>0</v>
      </c>
      <c r="AD60" s="743">
        <f t="shared" si="12"/>
        <v>0</v>
      </c>
      <c r="AE60" s="743">
        <f t="shared" si="12"/>
        <v>0</v>
      </c>
      <c r="AF60" s="743">
        <f t="shared" si="12"/>
        <v>0</v>
      </c>
      <c r="AG60" s="743">
        <f t="shared" si="12"/>
        <v>0</v>
      </c>
      <c r="AH60" s="743">
        <f t="shared" si="12"/>
        <v>0</v>
      </c>
      <c r="AI60" s="743">
        <f t="shared" si="12"/>
        <v>0</v>
      </c>
      <c r="AJ60" s="743">
        <f t="shared" si="12"/>
        <v>0</v>
      </c>
      <c r="AK60" s="743">
        <f t="shared" si="12"/>
        <v>0</v>
      </c>
      <c r="AL60" s="743">
        <f t="shared" si="12"/>
        <v>0</v>
      </c>
      <c r="AM60" s="467">
        <f t="shared" si="12"/>
        <v>0</v>
      </c>
    </row>
    <row r="61" spans="2:39" ht="24.95" customHeight="1" x14ac:dyDescent="0.15">
      <c r="B61" s="459"/>
      <c r="C61" s="468"/>
      <c r="D61" s="474"/>
      <c r="E61" s="803" t="s">
        <v>789</v>
      </c>
      <c r="F61" s="462" t="s">
        <v>790</v>
      </c>
      <c r="G61" s="462"/>
      <c r="H61" s="462"/>
      <c r="I61" s="463">
        <f>SUM(J61:AM61)</f>
        <v>0</v>
      </c>
      <c r="J61" s="465">
        <f>J64+J67-J68</f>
        <v>0</v>
      </c>
      <c r="K61" s="466">
        <f t="shared" ref="K61:AM61" si="13">K64+K67-K68</f>
        <v>0</v>
      </c>
      <c r="L61" s="466">
        <f t="shared" si="13"/>
        <v>0</v>
      </c>
      <c r="M61" s="466">
        <f t="shared" si="13"/>
        <v>0</v>
      </c>
      <c r="N61" s="466">
        <f t="shared" si="13"/>
        <v>0</v>
      </c>
      <c r="O61" s="466">
        <f t="shared" si="13"/>
        <v>0</v>
      </c>
      <c r="P61" s="466">
        <f t="shared" si="13"/>
        <v>0</v>
      </c>
      <c r="Q61" s="466">
        <f t="shared" si="13"/>
        <v>0</v>
      </c>
      <c r="R61" s="466">
        <f t="shared" si="13"/>
        <v>0</v>
      </c>
      <c r="S61" s="466">
        <f t="shared" si="13"/>
        <v>0</v>
      </c>
      <c r="T61" s="466">
        <f t="shared" si="13"/>
        <v>0</v>
      </c>
      <c r="U61" s="466">
        <f t="shared" si="13"/>
        <v>0</v>
      </c>
      <c r="V61" s="466">
        <f t="shared" si="13"/>
        <v>0</v>
      </c>
      <c r="W61" s="466">
        <f t="shared" si="13"/>
        <v>0</v>
      </c>
      <c r="X61" s="466">
        <f t="shared" si="13"/>
        <v>0</v>
      </c>
      <c r="Y61" s="466">
        <f t="shared" si="13"/>
        <v>0</v>
      </c>
      <c r="Z61" s="466">
        <f t="shared" si="13"/>
        <v>0</v>
      </c>
      <c r="AA61" s="466">
        <f t="shared" si="13"/>
        <v>0</v>
      </c>
      <c r="AB61" s="466">
        <f t="shared" si="13"/>
        <v>0</v>
      </c>
      <c r="AC61" s="466">
        <f t="shared" si="13"/>
        <v>0</v>
      </c>
      <c r="AD61" s="466">
        <f t="shared" si="13"/>
        <v>0</v>
      </c>
      <c r="AE61" s="466">
        <f t="shared" si="13"/>
        <v>0</v>
      </c>
      <c r="AF61" s="466">
        <f t="shared" si="13"/>
        <v>0</v>
      </c>
      <c r="AG61" s="466">
        <f t="shared" si="13"/>
        <v>0</v>
      </c>
      <c r="AH61" s="466">
        <f t="shared" si="13"/>
        <v>0</v>
      </c>
      <c r="AI61" s="466">
        <f t="shared" si="13"/>
        <v>0</v>
      </c>
      <c r="AJ61" s="466">
        <f t="shared" si="13"/>
        <v>0</v>
      </c>
      <c r="AK61" s="466">
        <f t="shared" si="13"/>
        <v>0</v>
      </c>
      <c r="AL61" s="466">
        <f t="shared" si="13"/>
        <v>0</v>
      </c>
      <c r="AM61" s="467">
        <f t="shared" si="13"/>
        <v>0</v>
      </c>
    </row>
    <row r="62" spans="2:39" ht="24.95" customHeight="1" x14ac:dyDescent="0.15">
      <c r="B62" s="459"/>
      <c r="C62" s="468"/>
      <c r="D62" s="474"/>
      <c r="E62" s="804" t="s">
        <v>791</v>
      </c>
      <c r="F62" s="462" t="s">
        <v>792</v>
      </c>
      <c r="G62" s="462"/>
      <c r="H62" s="462"/>
      <c r="I62" s="463">
        <f>SUM(J62:AM62)</f>
        <v>0</v>
      </c>
      <c r="J62" s="465">
        <f>J65+J68-J69</f>
        <v>0</v>
      </c>
      <c r="K62" s="466">
        <f t="shared" ref="K62:AM62" si="14">K65+K68-K69</f>
        <v>0</v>
      </c>
      <c r="L62" s="466">
        <f t="shared" si="14"/>
        <v>0</v>
      </c>
      <c r="M62" s="466">
        <f t="shared" si="14"/>
        <v>0</v>
      </c>
      <c r="N62" s="466">
        <f t="shared" si="14"/>
        <v>0</v>
      </c>
      <c r="O62" s="466">
        <f t="shared" si="14"/>
        <v>0</v>
      </c>
      <c r="P62" s="466">
        <f t="shared" si="14"/>
        <v>0</v>
      </c>
      <c r="Q62" s="466">
        <f t="shared" si="14"/>
        <v>0</v>
      </c>
      <c r="R62" s="466">
        <f t="shared" si="14"/>
        <v>0</v>
      </c>
      <c r="S62" s="466">
        <f t="shared" si="14"/>
        <v>0</v>
      </c>
      <c r="T62" s="466">
        <f t="shared" si="14"/>
        <v>0</v>
      </c>
      <c r="U62" s="466">
        <f t="shared" si="14"/>
        <v>0</v>
      </c>
      <c r="V62" s="466">
        <f t="shared" si="14"/>
        <v>0</v>
      </c>
      <c r="W62" s="466">
        <f t="shared" si="14"/>
        <v>0</v>
      </c>
      <c r="X62" s="466">
        <f t="shared" si="14"/>
        <v>0</v>
      </c>
      <c r="Y62" s="466">
        <f t="shared" si="14"/>
        <v>0</v>
      </c>
      <c r="Z62" s="466">
        <f t="shared" si="14"/>
        <v>0</v>
      </c>
      <c r="AA62" s="466">
        <f t="shared" si="14"/>
        <v>0</v>
      </c>
      <c r="AB62" s="466">
        <f t="shared" si="14"/>
        <v>0</v>
      </c>
      <c r="AC62" s="466">
        <f t="shared" si="14"/>
        <v>0</v>
      </c>
      <c r="AD62" s="466">
        <f t="shared" si="14"/>
        <v>0</v>
      </c>
      <c r="AE62" s="466">
        <f t="shared" si="14"/>
        <v>0</v>
      </c>
      <c r="AF62" s="466">
        <f t="shared" si="14"/>
        <v>0</v>
      </c>
      <c r="AG62" s="466">
        <f t="shared" si="14"/>
        <v>0</v>
      </c>
      <c r="AH62" s="466">
        <f t="shared" si="14"/>
        <v>0</v>
      </c>
      <c r="AI62" s="466">
        <f t="shared" si="14"/>
        <v>0</v>
      </c>
      <c r="AJ62" s="466">
        <f t="shared" si="14"/>
        <v>0</v>
      </c>
      <c r="AK62" s="466">
        <f t="shared" si="14"/>
        <v>0</v>
      </c>
      <c r="AL62" s="466">
        <f t="shared" si="14"/>
        <v>0</v>
      </c>
      <c r="AM62" s="467">
        <f t="shared" si="14"/>
        <v>0</v>
      </c>
    </row>
    <row r="63" spans="2:39" ht="24.95" customHeight="1" x14ac:dyDescent="0.15">
      <c r="B63" s="459"/>
      <c r="C63" s="468"/>
      <c r="D63" s="474"/>
      <c r="E63" s="804" t="s">
        <v>793</v>
      </c>
      <c r="F63" s="462" t="s">
        <v>794</v>
      </c>
      <c r="G63" s="462"/>
      <c r="H63" s="462"/>
      <c r="I63" s="463">
        <f>SUM(J63:AM63)</f>
        <v>0</v>
      </c>
      <c r="J63" s="465">
        <f>J66+J69-J70</f>
        <v>0</v>
      </c>
      <c r="K63" s="466">
        <f t="shared" ref="K63:AM63" si="15">K66+K69-K70</f>
        <v>0</v>
      </c>
      <c r="L63" s="466">
        <f t="shared" si="15"/>
        <v>0</v>
      </c>
      <c r="M63" s="466">
        <f t="shared" si="15"/>
        <v>0</v>
      </c>
      <c r="N63" s="466">
        <f t="shared" si="15"/>
        <v>0</v>
      </c>
      <c r="O63" s="466">
        <f t="shared" si="15"/>
        <v>0</v>
      </c>
      <c r="P63" s="466">
        <f t="shared" si="15"/>
        <v>0</v>
      </c>
      <c r="Q63" s="466">
        <f t="shared" si="15"/>
        <v>0</v>
      </c>
      <c r="R63" s="466">
        <f t="shared" si="15"/>
        <v>0</v>
      </c>
      <c r="S63" s="466">
        <f t="shared" si="15"/>
        <v>0</v>
      </c>
      <c r="T63" s="466">
        <f t="shared" si="15"/>
        <v>0</v>
      </c>
      <c r="U63" s="466">
        <f t="shared" si="15"/>
        <v>0</v>
      </c>
      <c r="V63" s="466">
        <f t="shared" si="15"/>
        <v>0</v>
      </c>
      <c r="W63" s="466">
        <f t="shared" si="15"/>
        <v>0</v>
      </c>
      <c r="X63" s="466">
        <f t="shared" si="15"/>
        <v>0</v>
      </c>
      <c r="Y63" s="466">
        <f t="shared" si="15"/>
        <v>0</v>
      </c>
      <c r="Z63" s="466">
        <f t="shared" si="15"/>
        <v>0</v>
      </c>
      <c r="AA63" s="466">
        <f t="shared" si="15"/>
        <v>0</v>
      </c>
      <c r="AB63" s="466">
        <f t="shared" si="15"/>
        <v>0</v>
      </c>
      <c r="AC63" s="466">
        <f t="shared" si="15"/>
        <v>0</v>
      </c>
      <c r="AD63" s="466">
        <f t="shared" si="15"/>
        <v>0</v>
      </c>
      <c r="AE63" s="466">
        <f t="shared" si="15"/>
        <v>0</v>
      </c>
      <c r="AF63" s="466">
        <f t="shared" si="15"/>
        <v>0</v>
      </c>
      <c r="AG63" s="466">
        <f t="shared" si="15"/>
        <v>0</v>
      </c>
      <c r="AH63" s="466">
        <f t="shared" si="15"/>
        <v>0</v>
      </c>
      <c r="AI63" s="466">
        <f t="shared" si="15"/>
        <v>0</v>
      </c>
      <c r="AJ63" s="466">
        <f t="shared" si="15"/>
        <v>0</v>
      </c>
      <c r="AK63" s="466">
        <f t="shared" si="15"/>
        <v>0</v>
      </c>
      <c r="AL63" s="466">
        <f t="shared" si="15"/>
        <v>0</v>
      </c>
      <c r="AM63" s="467">
        <f t="shared" si="15"/>
        <v>0</v>
      </c>
    </row>
    <row r="64" spans="2:39" ht="24.95" customHeight="1" x14ac:dyDescent="0.15">
      <c r="B64" s="459"/>
      <c r="C64" s="468"/>
      <c r="D64" s="469"/>
      <c r="E64" s="802" t="s">
        <v>795</v>
      </c>
      <c r="F64" s="462" t="s">
        <v>661</v>
      </c>
      <c r="G64" s="462"/>
      <c r="H64" s="462"/>
      <c r="I64" s="463">
        <f t="shared" si="0"/>
        <v>0</v>
      </c>
      <c r="J64" s="608"/>
      <c r="K64" s="609"/>
      <c r="L64" s="609"/>
      <c r="M64" s="609"/>
      <c r="N64" s="609"/>
      <c r="O64" s="609"/>
      <c r="P64" s="609"/>
      <c r="Q64" s="609"/>
      <c r="R64" s="609"/>
      <c r="S64" s="609"/>
      <c r="T64" s="609"/>
      <c r="U64" s="609"/>
      <c r="V64" s="609"/>
      <c r="W64" s="609"/>
      <c r="X64" s="609"/>
      <c r="Y64" s="609"/>
      <c r="Z64" s="609"/>
      <c r="AA64" s="609"/>
      <c r="AB64" s="609"/>
      <c r="AC64" s="609"/>
      <c r="AD64" s="609"/>
      <c r="AE64" s="609"/>
      <c r="AF64" s="609"/>
      <c r="AG64" s="609"/>
      <c r="AH64" s="609"/>
      <c r="AI64" s="609"/>
      <c r="AJ64" s="609"/>
      <c r="AK64" s="609"/>
      <c r="AL64" s="609"/>
      <c r="AM64" s="610"/>
    </row>
    <row r="65" spans="2:39" ht="24.95" customHeight="1" x14ac:dyDescent="0.15">
      <c r="B65" s="459"/>
      <c r="C65" s="468"/>
      <c r="D65" s="469"/>
      <c r="E65" s="802" t="s">
        <v>796</v>
      </c>
      <c r="F65" s="462" t="s">
        <v>662</v>
      </c>
      <c r="G65" s="462"/>
      <c r="H65" s="462"/>
      <c r="I65" s="463">
        <f t="shared" si="0"/>
        <v>0</v>
      </c>
      <c r="J65" s="608"/>
      <c r="K65" s="609"/>
      <c r="L65" s="609"/>
      <c r="M65" s="609"/>
      <c r="N65" s="609"/>
      <c r="O65" s="609"/>
      <c r="P65" s="609"/>
      <c r="Q65" s="609"/>
      <c r="R65" s="609"/>
      <c r="S65" s="609"/>
      <c r="T65" s="609"/>
      <c r="U65" s="609"/>
      <c r="V65" s="609"/>
      <c r="W65" s="609"/>
      <c r="X65" s="609"/>
      <c r="Y65" s="609"/>
      <c r="Z65" s="609"/>
      <c r="AA65" s="609"/>
      <c r="AB65" s="609"/>
      <c r="AC65" s="609"/>
      <c r="AD65" s="609"/>
      <c r="AE65" s="609"/>
      <c r="AF65" s="609"/>
      <c r="AG65" s="609"/>
      <c r="AH65" s="609"/>
      <c r="AI65" s="609"/>
      <c r="AJ65" s="609"/>
      <c r="AK65" s="609"/>
      <c r="AL65" s="609"/>
      <c r="AM65" s="610"/>
    </row>
    <row r="66" spans="2:39" ht="24.95" customHeight="1" x14ac:dyDescent="0.15">
      <c r="B66" s="459"/>
      <c r="C66" s="468"/>
      <c r="D66" s="469"/>
      <c r="E66" s="802" t="s">
        <v>797</v>
      </c>
      <c r="F66" s="462" t="s">
        <v>663</v>
      </c>
      <c r="G66" s="462"/>
      <c r="H66" s="462"/>
      <c r="I66" s="463">
        <f t="shared" si="0"/>
        <v>0</v>
      </c>
      <c r="J66" s="608"/>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609"/>
      <c r="AJ66" s="609"/>
      <c r="AK66" s="609"/>
      <c r="AL66" s="609"/>
      <c r="AM66" s="610"/>
    </row>
    <row r="67" spans="2:39" ht="24.95" customHeight="1" x14ac:dyDescent="0.15">
      <c r="B67" s="459"/>
      <c r="C67" s="468"/>
      <c r="D67" s="469"/>
      <c r="E67" s="802" t="s">
        <v>798</v>
      </c>
      <c r="F67" s="462" t="s">
        <v>664</v>
      </c>
      <c r="G67" s="462"/>
      <c r="H67" s="462"/>
      <c r="I67" s="463">
        <f t="shared" si="0"/>
        <v>0</v>
      </c>
      <c r="J67" s="608"/>
      <c r="K67" s="609"/>
      <c r="L67" s="609"/>
      <c r="M67" s="609"/>
      <c r="N67" s="609"/>
      <c r="O67" s="609"/>
      <c r="P67" s="609"/>
      <c r="Q67" s="609"/>
      <c r="R67" s="609"/>
      <c r="S67" s="609"/>
      <c r="T67" s="609"/>
      <c r="U67" s="609"/>
      <c r="V67" s="609"/>
      <c r="W67" s="609"/>
      <c r="X67" s="609"/>
      <c r="Y67" s="609"/>
      <c r="Z67" s="609"/>
      <c r="AA67" s="609"/>
      <c r="AB67" s="609"/>
      <c r="AC67" s="609"/>
      <c r="AD67" s="609"/>
      <c r="AE67" s="609"/>
      <c r="AF67" s="609"/>
      <c r="AG67" s="609"/>
      <c r="AH67" s="609"/>
      <c r="AI67" s="609"/>
      <c r="AJ67" s="609"/>
      <c r="AK67" s="609"/>
      <c r="AL67" s="609"/>
      <c r="AM67" s="610"/>
    </row>
    <row r="68" spans="2:39" ht="24.95" customHeight="1" x14ac:dyDescent="0.15">
      <c r="B68" s="459"/>
      <c r="C68" s="468"/>
      <c r="D68" s="469"/>
      <c r="E68" s="802" t="s">
        <v>799</v>
      </c>
      <c r="F68" s="462" t="s">
        <v>665</v>
      </c>
      <c r="G68" s="462"/>
      <c r="H68" s="462"/>
      <c r="I68" s="463">
        <f t="shared" si="0"/>
        <v>0</v>
      </c>
      <c r="J68" s="608"/>
      <c r="K68" s="609"/>
      <c r="L68" s="609"/>
      <c r="M68" s="609"/>
      <c r="N68" s="609"/>
      <c r="O68" s="609"/>
      <c r="P68" s="609"/>
      <c r="Q68" s="609"/>
      <c r="R68" s="609"/>
      <c r="S68" s="609"/>
      <c r="T68" s="609"/>
      <c r="U68" s="609"/>
      <c r="V68" s="609"/>
      <c r="W68" s="609"/>
      <c r="X68" s="609"/>
      <c r="Y68" s="609"/>
      <c r="Z68" s="609"/>
      <c r="AA68" s="609"/>
      <c r="AB68" s="609"/>
      <c r="AC68" s="609"/>
      <c r="AD68" s="609"/>
      <c r="AE68" s="609"/>
      <c r="AF68" s="609"/>
      <c r="AG68" s="609"/>
      <c r="AH68" s="609"/>
      <c r="AI68" s="609"/>
      <c r="AJ68" s="609"/>
      <c r="AK68" s="609"/>
      <c r="AL68" s="609"/>
      <c r="AM68" s="610"/>
    </row>
    <row r="69" spans="2:39" ht="24.95" customHeight="1" x14ac:dyDescent="0.15">
      <c r="B69" s="459"/>
      <c r="C69" s="468"/>
      <c r="D69" s="469"/>
      <c r="E69" s="802" t="s">
        <v>800</v>
      </c>
      <c r="F69" s="462" t="s">
        <v>666</v>
      </c>
      <c r="G69" s="462"/>
      <c r="H69" s="462"/>
      <c r="I69" s="463">
        <f t="shared" si="0"/>
        <v>0</v>
      </c>
      <c r="J69" s="608"/>
      <c r="K69" s="609"/>
      <c r="L69" s="609"/>
      <c r="M69" s="609"/>
      <c r="N69" s="609"/>
      <c r="O69" s="609"/>
      <c r="P69" s="609"/>
      <c r="Q69" s="609"/>
      <c r="R69" s="609"/>
      <c r="S69" s="609"/>
      <c r="T69" s="609"/>
      <c r="U69" s="609"/>
      <c r="V69" s="609"/>
      <c r="W69" s="609"/>
      <c r="X69" s="609"/>
      <c r="Y69" s="609"/>
      <c r="Z69" s="609"/>
      <c r="AA69" s="609"/>
      <c r="AB69" s="609"/>
      <c r="AC69" s="609"/>
      <c r="AD69" s="609"/>
      <c r="AE69" s="609"/>
      <c r="AF69" s="609"/>
      <c r="AG69" s="609"/>
      <c r="AH69" s="609"/>
      <c r="AI69" s="609"/>
      <c r="AJ69" s="609"/>
      <c r="AK69" s="609"/>
      <c r="AL69" s="609"/>
      <c r="AM69" s="610"/>
    </row>
    <row r="70" spans="2:39" ht="24.95" customHeight="1" x14ac:dyDescent="0.15">
      <c r="B70" s="459"/>
      <c r="C70" s="472"/>
      <c r="D70" s="469"/>
      <c r="E70" s="802" t="s">
        <v>801</v>
      </c>
      <c r="F70" s="462" t="s">
        <v>532</v>
      </c>
      <c r="G70" s="462"/>
      <c r="H70" s="462"/>
      <c r="I70" s="463">
        <f t="shared" ref="I70:I104" si="16">SUM(J70:AM70)</f>
        <v>0</v>
      </c>
      <c r="J70" s="608"/>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09"/>
      <c r="AI70" s="609"/>
      <c r="AJ70" s="609"/>
      <c r="AK70" s="609"/>
      <c r="AL70" s="609"/>
      <c r="AM70" s="610"/>
    </row>
    <row r="71" spans="2:39" ht="24.95" customHeight="1" x14ac:dyDescent="0.15">
      <c r="B71" s="459"/>
      <c r="C71" s="468" t="s">
        <v>46</v>
      </c>
      <c r="D71" s="800" t="s">
        <v>875</v>
      </c>
      <c r="E71" s="462" t="s">
        <v>306</v>
      </c>
      <c r="F71" s="462"/>
      <c r="G71" s="462"/>
      <c r="H71" s="462"/>
      <c r="I71" s="463">
        <f t="shared" si="16"/>
        <v>0</v>
      </c>
      <c r="J71" s="475">
        <f t="shared" ref="J71:AM71" si="17">(J72+J73-J74)*J75</f>
        <v>0</v>
      </c>
      <c r="K71" s="476">
        <f t="shared" si="17"/>
        <v>0</v>
      </c>
      <c r="L71" s="476">
        <f t="shared" si="17"/>
        <v>0</v>
      </c>
      <c r="M71" s="476">
        <f t="shared" si="17"/>
        <v>0</v>
      </c>
      <c r="N71" s="476">
        <f t="shared" si="17"/>
        <v>0</v>
      </c>
      <c r="O71" s="476">
        <f t="shared" si="17"/>
        <v>0</v>
      </c>
      <c r="P71" s="476">
        <f t="shared" si="17"/>
        <v>0</v>
      </c>
      <c r="Q71" s="476">
        <f t="shared" si="17"/>
        <v>0</v>
      </c>
      <c r="R71" s="476">
        <f t="shared" si="17"/>
        <v>0</v>
      </c>
      <c r="S71" s="476">
        <f t="shared" si="17"/>
        <v>0</v>
      </c>
      <c r="T71" s="476">
        <f t="shared" si="17"/>
        <v>0</v>
      </c>
      <c r="U71" s="476">
        <f t="shared" si="17"/>
        <v>0</v>
      </c>
      <c r="V71" s="476">
        <f t="shared" si="17"/>
        <v>0</v>
      </c>
      <c r="W71" s="476">
        <f t="shared" si="17"/>
        <v>0</v>
      </c>
      <c r="X71" s="476">
        <f t="shared" si="17"/>
        <v>0</v>
      </c>
      <c r="Y71" s="476">
        <f t="shared" si="17"/>
        <v>0</v>
      </c>
      <c r="Z71" s="476">
        <f t="shared" si="17"/>
        <v>0</v>
      </c>
      <c r="AA71" s="476">
        <f t="shared" si="17"/>
        <v>0</v>
      </c>
      <c r="AB71" s="476">
        <f t="shared" si="17"/>
        <v>0</v>
      </c>
      <c r="AC71" s="476">
        <f t="shared" si="17"/>
        <v>0</v>
      </c>
      <c r="AD71" s="476">
        <f t="shared" si="17"/>
        <v>0</v>
      </c>
      <c r="AE71" s="476">
        <f t="shared" si="17"/>
        <v>0</v>
      </c>
      <c r="AF71" s="476">
        <f t="shared" si="17"/>
        <v>0</v>
      </c>
      <c r="AG71" s="476">
        <f t="shared" si="17"/>
        <v>0</v>
      </c>
      <c r="AH71" s="476">
        <f t="shared" si="17"/>
        <v>0</v>
      </c>
      <c r="AI71" s="476">
        <f t="shared" si="17"/>
        <v>0</v>
      </c>
      <c r="AJ71" s="476">
        <f t="shared" si="17"/>
        <v>0</v>
      </c>
      <c r="AK71" s="476">
        <f t="shared" si="17"/>
        <v>0</v>
      </c>
      <c r="AL71" s="476">
        <f t="shared" si="17"/>
        <v>0</v>
      </c>
      <c r="AM71" s="477">
        <f t="shared" si="17"/>
        <v>0</v>
      </c>
    </row>
    <row r="72" spans="2:39" ht="24.95" customHeight="1" x14ac:dyDescent="0.15">
      <c r="B72" s="459"/>
      <c r="C72" s="468"/>
      <c r="D72" s="469"/>
      <c r="E72" s="802" t="s">
        <v>802</v>
      </c>
      <c r="F72" s="462" t="s">
        <v>302</v>
      </c>
      <c r="G72" s="462"/>
      <c r="H72" s="462"/>
      <c r="I72" s="463">
        <f t="shared" si="16"/>
        <v>0</v>
      </c>
      <c r="J72" s="608"/>
      <c r="K72" s="609"/>
      <c r="L72" s="609"/>
      <c r="M72" s="609"/>
      <c r="N72" s="609"/>
      <c r="O72" s="609"/>
      <c r="P72" s="609"/>
      <c r="Q72" s="609"/>
      <c r="R72" s="609"/>
      <c r="S72" s="609"/>
      <c r="T72" s="609"/>
      <c r="U72" s="609"/>
      <c r="V72" s="609"/>
      <c r="W72" s="609"/>
      <c r="X72" s="609"/>
      <c r="Y72" s="609"/>
      <c r="Z72" s="609"/>
      <c r="AA72" s="609"/>
      <c r="AB72" s="609"/>
      <c r="AC72" s="609"/>
      <c r="AD72" s="609"/>
      <c r="AE72" s="609"/>
      <c r="AF72" s="609"/>
      <c r="AG72" s="609"/>
      <c r="AH72" s="609"/>
      <c r="AI72" s="609"/>
      <c r="AJ72" s="609"/>
      <c r="AK72" s="609"/>
      <c r="AL72" s="609"/>
      <c r="AM72" s="610"/>
    </row>
    <row r="73" spans="2:39" ht="24.95" customHeight="1" x14ac:dyDescent="0.15">
      <c r="B73" s="459"/>
      <c r="C73" s="468"/>
      <c r="D73" s="469"/>
      <c r="E73" s="802" t="s">
        <v>804</v>
      </c>
      <c r="F73" s="462" t="s">
        <v>303</v>
      </c>
      <c r="G73" s="462"/>
      <c r="H73" s="462"/>
      <c r="I73" s="463">
        <f t="shared" si="16"/>
        <v>0</v>
      </c>
      <c r="J73" s="608"/>
      <c r="K73" s="609"/>
      <c r="L73" s="609"/>
      <c r="M73" s="609"/>
      <c r="N73" s="609"/>
      <c r="O73" s="609"/>
      <c r="P73" s="609"/>
      <c r="Q73" s="609"/>
      <c r="R73" s="609"/>
      <c r="S73" s="609"/>
      <c r="T73" s="609"/>
      <c r="U73" s="609"/>
      <c r="V73" s="609"/>
      <c r="W73" s="609"/>
      <c r="X73" s="609"/>
      <c r="Y73" s="609"/>
      <c r="Z73" s="609"/>
      <c r="AA73" s="609"/>
      <c r="AB73" s="609"/>
      <c r="AC73" s="609"/>
      <c r="AD73" s="609"/>
      <c r="AE73" s="609"/>
      <c r="AF73" s="609"/>
      <c r="AG73" s="609"/>
      <c r="AH73" s="609"/>
      <c r="AI73" s="609"/>
      <c r="AJ73" s="609"/>
      <c r="AK73" s="609"/>
      <c r="AL73" s="609"/>
      <c r="AM73" s="610"/>
    </row>
    <row r="74" spans="2:39" ht="24.95" customHeight="1" x14ac:dyDescent="0.15">
      <c r="B74" s="459"/>
      <c r="C74" s="468"/>
      <c r="D74" s="469"/>
      <c r="E74" s="802" t="s">
        <v>803</v>
      </c>
      <c r="F74" s="462" t="s">
        <v>304</v>
      </c>
      <c r="G74" s="462"/>
      <c r="H74" s="462"/>
      <c r="I74" s="463">
        <f t="shared" si="16"/>
        <v>0</v>
      </c>
      <c r="J74" s="608"/>
      <c r="K74" s="609"/>
      <c r="L74" s="609"/>
      <c r="M74" s="609"/>
      <c r="N74" s="609"/>
      <c r="O74" s="609"/>
      <c r="P74" s="609"/>
      <c r="Q74" s="609"/>
      <c r="R74" s="609"/>
      <c r="S74" s="609"/>
      <c r="T74" s="609"/>
      <c r="U74" s="609"/>
      <c r="V74" s="609"/>
      <c r="W74" s="609"/>
      <c r="X74" s="609"/>
      <c r="Y74" s="609"/>
      <c r="Z74" s="609"/>
      <c r="AA74" s="609"/>
      <c r="AB74" s="609"/>
      <c r="AC74" s="609"/>
      <c r="AD74" s="609"/>
      <c r="AE74" s="609"/>
      <c r="AF74" s="609"/>
      <c r="AG74" s="609"/>
      <c r="AH74" s="609"/>
      <c r="AI74" s="609"/>
      <c r="AJ74" s="609"/>
      <c r="AK74" s="609"/>
      <c r="AL74" s="609"/>
      <c r="AM74" s="610"/>
    </row>
    <row r="75" spans="2:39" ht="24.95" customHeight="1" x14ac:dyDescent="0.15">
      <c r="B75" s="459"/>
      <c r="C75" s="468"/>
      <c r="D75" s="473"/>
      <c r="E75" s="802" t="s">
        <v>805</v>
      </c>
      <c r="F75" s="462" t="s">
        <v>305</v>
      </c>
      <c r="G75" s="462"/>
      <c r="H75" s="462"/>
      <c r="I75" s="471"/>
      <c r="J75" s="611"/>
      <c r="K75" s="612"/>
      <c r="L75" s="612"/>
      <c r="M75" s="612"/>
      <c r="N75" s="612"/>
      <c r="O75" s="612"/>
      <c r="P75" s="612"/>
      <c r="Q75" s="612"/>
      <c r="R75" s="612"/>
      <c r="S75" s="612"/>
      <c r="T75" s="612"/>
      <c r="U75" s="612"/>
      <c r="V75" s="612"/>
      <c r="W75" s="612"/>
      <c r="X75" s="612"/>
      <c r="Y75" s="612"/>
      <c r="Z75" s="612"/>
      <c r="AA75" s="612"/>
      <c r="AB75" s="612"/>
      <c r="AC75" s="612"/>
      <c r="AD75" s="612"/>
      <c r="AE75" s="612"/>
      <c r="AF75" s="612"/>
      <c r="AG75" s="612"/>
      <c r="AH75" s="612"/>
      <c r="AI75" s="612"/>
      <c r="AJ75" s="612"/>
      <c r="AK75" s="612"/>
      <c r="AL75" s="612"/>
      <c r="AM75" s="613"/>
    </row>
    <row r="76" spans="2:39" ht="24.95" customHeight="1" x14ac:dyDescent="0.15">
      <c r="B76" s="459"/>
      <c r="C76" s="468"/>
      <c r="D76" s="801" t="s">
        <v>876</v>
      </c>
      <c r="E76" s="462" t="s">
        <v>806</v>
      </c>
      <c r="F76" s="462"/>
      <c r="G76" s="462"/>
      <c r="H76" s="462"/>
      <c r="I76" s="463">
        <f t="shared" si="16"/>
        <v>0</v>
      </c>
      <c r="J76" s="743">
        <f t="shared" ref="J76:AM76" si="18">IF(ISERROR(SUM(J77:J79)/COUNTIF(J77:J79,"&gt;0")),0,SUM(J77:J79)/COUNTIF(J77:J79,"&gt;0"))</f>
        <v>0</v>
      </c>
      <c r="K76" s="743">
        <f t="shared" si="18"/>
        <v>0</v>
      </c>
      <c r="L76" s="743">
        <f t="shared" si="18"/>
        <v>0</v>
      </c>
      <c r="M76" s="743">
        <f t="shared" si="18"/>
        <v>0</v>
      </c>
      <c r="N76" s="743">
        <f t="shared" si="18"/>
        <v>0</v>
      </c>
      <c r="O76" s="743">
        <f t="shared" si="18"/>
        <v>0</v>
      </c>
      <c r="P76" s="743">
        <f t="shared" si="18"/>
        <v>0</v>
      </c>
      <c r="Q76" s="743">
        <f t="shared" si="18"/>
        <v>0</v>
      </c>
      <c r="R76" s="743">
        <f t="shared" si="18"/>
        <v>0</v>
      </c>
      <c r="S76" s="743">
        <f t="shared" si="18"/>
        <v>0</v>
      </c>
      <c r="T76" s="743">
        <f t="shared" si="18"/>
        <v>0</v>
      </c>
      <c r="U76" s="743">
        <f t="shared" si="18"/>
        <v>0</v>
      </c>
      <c r="V76" s="743">
        <f t="shared" si="18"/>
        <v>0</v>
      </c>
      <c r="W76" s="743">
        <f t="shared" si="18"/>
        <v>0</v>
      </c>
      <c r="X76" s="743">
        <f t="shared" si="18"/>
        <v>0</v>
      </c>
      <c r="Y76" s="743">
        <f t="shared" si="18"/>
        <v>0</v>
      </c>
      <c r="Z76" s="743">
        <f t="shared" si="18"/>
        <v>0</v>
      </c>
      <c r="AA76" s="743">
        <f t="shared" si="18"/>
        <v>0</v>
      </c>
      <c r="AB76" s="743">
        <f t="shared" si="18"/>
        <v>0</v>
      </c>
      <c r="AC76" s="743">
        <f t="shared" si="18"/>
        <v>0</v>
      </c>
      <c r="AD76" s="743">
        <f t="shared" si="18"/>
        <v>0</v>
      </c>
      <c r="AE76" s="743">
        <f t="shared" si="18"/>
        <v>0</v>
      </c>
      <c r="AF76" s="743">
        <f t="shared" si="18"/>
        <v>0</v>
      </c>
      <c r="AG76" s="743">
        <f t="shared" si="18"/>
        <v>0</v>
      </c>
      <c r="AH76" s="743">
        <f t="shared" si="18"/>
        <v>0</v>
      </c>
      <c r="AI76" s="743">
        <f t="shared" si="18"/>
        <v>0</v>
      </c>
      <c r="AJ76" s="743">
        <f t="shared" si="18"/>
        <v>0</v>
      </c>
      <c r="AK76" s="743">
        <f t="shared" si="18"/>
        <v>0</v>
      </c>
      <c r="AL76" s="743">
        <f t="shared" si="18"/>
        <v>0</v>
      </c>
      <c r="AM76" s="467">
        <f t="shared" si="18"/>
        <v>0</v>
      </c>
    </row>
    <row r="77" spans="2:39" ht="24.95" customHeight="1" x14ac:dyDescent="0.15">
      <c r="B77" s="459"/>
      <c r="C77" s="468"/>
      <c r="D77" s="474"/>
      <c r="E77" s="803" t="s">
        <v>807</v>
      </c>
      <c r="F77" s="462" t="s">
        <v>658</v>
      </c>
      <c r="G77" s="462"/>
      <c r="H77" s="462"/>
      <c r="I77" s="463">
        <f t="shared" si="16"/>
        <v>0</v>
      </c>
      <c r="J77" s="465">
        <f>J80+J83-J84</f>
        <v>0</v>
      </c>
      <c r="K77" s="466">
        <f t="shared" ref="K77:AL77" si="19">K80+K83-K84</f>
        <v>0</v>
      </c>
      <c r="L77" s="466">
        <f t="shared" si="19"/>
        <v>0</v>
      </c>
      <c r="M77" s="466">
        <f t="shared" si="19"/>
        <v>0</v>
      </c>
      <c r="N77" s="466">
        <f t="shared" si="19"/>
        <v>0</v>
      </c>
      <c r="O77" s="466">
        <f t="shared" si="19"/>
        <v>0</v>
      </c>
      <c r="P77" s="466">
        <f t="shared" si="19"/>
        <v>0</v>
      </c>
      <c r="Q77" s="466">
        <f t="shared" si="19"/>
        <v>0</v>
      </c>
      <c r="R77" s="466">
        <f t="shared" si="19"/>
        <v>0</v>
      </c>
      <c r="S77" s="466">
        <f t="shared" si="19"/>
        <v>0</v>
      </c>
      <c r="T77" s="466">
        <f t="shared" si="19"/>
        <v>0</v>
      </c>
      <c r="U77" s="466">
        <f t="shared" si="19"/>
        <v>0</v>
      </c>
      <c r="V77" s="466">
        <f t="shared" si="19"/>
        <v>0</v>
      </c>
      <c r="W77" s="466">
        <f t="shared" si="19"/>
        <v>0</v>
      </c>
      <c r="X77" s="466">
        <f t="shared" si="19"/>
        <v>0</v>
      </c>
      <c r="Y77" s="466">
        <f t="shared" si="19"/>
        <v>0</v>
      </c>
      <c r="Z77" s="466">
        <f t="shared" si="19"/>
        <v>0</v>
      </c>
      <c r="AA77" s="466">
        <f t="shared" si="19"/>
        <v>0</v>
      </c>
      <c r="AB77" s="466">
        <f t="shared" si="19"/>
        <v>0</v>
      </c>
      <c r="AC77" s="466">
        <f t="shared" si="19"/>
        <v>0</v>
      </c>
      <c r="AD77" s="466">
        <f t="shared" si="19"/>
        <v>0</v>
      </c>
      <c r="AE77" s="466">
        <f t="shared" si="19"/>
        <v>0</v>
      </c>
      <c r="AF77" s="466">
        <f t="shared" si="19"/>
        <v>0</v>
      </c>
      <c r="AG77" s="466">
        <f t="shared" si="19"/>
        <v>0</v>
      </c>
      <c r="AH77" s="466">
        <f t="shared" si="19"/>
        <v>0</v>
      </c>
      <c r="AI77" s="466">
        <f t="shared" si="19"/>
        <v>0</v>
      </c>
      <c r="AJ77" s="466">
        <f t="shared" si="19"/>
        <v>0</v>
      </c>
      <c r="AK77" s="466">
        <f t="shared" si="19"/>
        <v>0</v>
      </c>
      <c r="AL77" s="466">
        <f t="shared" si="19"/>
        <v>0</v>
      </c>
      <c r="AM77" s="467">
        <f>AM80+AM83-AM84</f>
        <v>0</v>
      </c>
    </row>
    <row r="78" spans="2:39" ht="24.95" customHeight="1" x14ac:dyDescent="0.15">
      <c r="B78" s="459"/>
      <c r="C78" s="468"/>
      <c r="D78" s="474"/>
      <c r="E78" s="804" t="s">
        <v>808</v>
      </c>
      <c r="F78" s="462" t="s">
        <v>659</v>
      </c>
      <c r="G78" s="462"/>
      <c r="H78" s="462"/>
      <c r="I78" s="463">
        <f t="shared" si="16"/>
        <v>0</v>
      </c>
      <c r="J78" s="465">
        <f>J81+J84-J85</f>
        <v>0</v>
      </c>
      <c r="K78" s="466">
        <f t="shared" ref="K78:AL78" si="20">K81+K84-K85</f>
        <v>0</v>
      </c>
      <c r="L78" s="466">
        <f t="shared" si="20"/>
        <v>0</v>
      </c>
      <c r="M78" s="466">
        <f t="shared" si="20"/>
        <v>0</v>
      </c>
      <c r="N78" s="466">
        <f t="shared" si="20"/>
        <v>0</v>
      </c>
      <c r="O78" s="466">
        <f t="shared" si="20"/>
        <v>0</v>
      </c>
      <c r="P78" s="466">
        <f t="shared" si="20"/>
        <v>0</v>
      </c>
      <c r="Q78" s="466">
        <f t="shared" si="20"/>
        <v>0</v>
      </c>
      <c r="R78" s="466">
        <f t="shared" si="20"/>
        <v>0</v>
      </c>
      <c r="S78" s="466">
        <f t="shared" si="20"/>
        <v>0</v>
      </c>
      <c r="T78" s="466">
        <f t="shared" si="20"/>
        <v>0</v>
      </c>
      <c r="U78" s="466">
        <f t="shared" si="20"/>
        <v>0</v>
      </c>
      <c r="V78" s="466">
        <f t="shared" si="20"/>
        <v>0</v>
      </c>
      <c r="W78" s="466">
        <f t="shared" si="20"/>
        <v>0</v>
      </c>
      <c r="X78" s="466">
        <f t="shared" si="20"/>
        <v>0</v>
      </c>
      <c r="Y78" s="466">
        <f t="shared" si="20"/>
        <v>0</v>
      </c>
      <c r="Z78" s="466">
        <f t="shared" si="20"/>
        <v>0</v>
      </c>
      <c r="AA78" s="466">
        <f t="shared" si="20"/>
        <v>0</v>
      </c>
      <c r="AB78" s="466">
        <f t="shared" si="20"/>
        <v>0</v>
      </c>
      <c r="AC78" s="466">
        <f t="shared" si="20"/>
        <v>0</v>
      </c>
      <c r="AD78" s="466">
        <f t="shared" si="20"/>
        <v>0</v>
      </c>
      <c r="AE78" s="466">
        <f t="shared" si="20"/>
        <v>0</v>
      </c>
      <c r="AF78" s="466">
        <f t="shared" si="20"/>
        <v>0</v>
      </c>
      <c r="AG78" s="466">
        <f t="shared" si="20"/>
        <v>0</v>
      </c>
      <c r="AH78" s="466">
        <f t="shared" si="20"/>
        <v>0</v>
      </c>
      <c r="AI78" s="466">
        <f t="shared" si="20"/>
        <v>0</v>
      </c>
      <c r="AJ78" s="466">
        <f t="shared" si="20"/>
        <v>0</v>
      </c>
      <c r="AK78" s="466">
        <f t="shared" si="20"/>
        <v>0</v>
      </c>
      <c r="AL78" s="466">
        <f t="shared" si="20"/>
        <v>0</v>
      </c>
      <c r="AM78" s="467">
        <f>AM81+AM84-AM85</f>
        <v>0</v>
      </c>
    </row>
    <row r="79" spans="2:39" ht="24.95" customHeight="1" x14ac:dyDescent="0.15">
      <c r="B79" s="459"/>
      <c r="C79" s="468"/>
      <c r="D79" s="474"/>
      <c r="E79" s="804" t="s">
        <v>809</v>
      </c>
      <c r="F79" s="462" t="s">
        <v>660</v>
      </c>
      <c r="G79" s="462"/>
      <c r="H79" s="462"/>
      <c r="I79" s="463">
        <f t="shared" si="16"/>
        <v>0</v>
      </c>
      <c r="J79" s="465">
        <f>J82+J85-J86</f>
        <v>0</v>
      </c>
      <c r="K79" s="466">
        <f t="shared" ref="K79:AL79" si="21">K82+K85-K86</f>
        <v>0</v>
      </c>
      <c r="L79" s="466">
        <f t="shared" si="21"/>
        <v>0</v>
      </c>
      <c r="M79" s="466">
        <f t="shared" si="21"/>
        <v>0</v>
      </c>
      <c r="N79" s="466">
        <f t="shared" si="21"/>
        <v>0</v>
      </c>
      <c r="O79" s="466">
        <f t="shared" si="21"/>
        <v>0</v>
      </c>
      <c r="P79" s="466">
        <f t="shared" si="21"/>
        <v>0</v>
      </c>
      <c r="Q79" s="466">
        <f t="shared" si="21"/>
        <v>0</v>
      </c>
      <c r="R79" s="466">
        <f t="shared" si="21"/>
        <v>0</v>
      </c>
      <c r="S79" s="466">
        <f t="shared" si="21"/>
        <v>0</v>
      </c>
      <c r="T79" s="466">
        <f t="shared" si="21"/>
        <v>0</v>
      </c>
      <c r="U79" s="466">
        <f t="shared" si="21"/>
        <v>0</v>
      </c>
      <c r="V79" s="466">
        <f t="shared" si="21"/>
        <v>0</v>
      </c>
      <c r="W79" s="466">
        <f t="shared" si="21"/>
        <v>0</v>
      </c>
      <c r="X79" s="466">
        <f t="shared" si="21"/>
        <v>0</v>
      </c>
      <c r="Y79" s="466">
        <f t="shared" si="21"/>
        <v>0</v>
      </c>
      <c r="Z79" s="466">
        <f t="shared" si="21"/>
        <v>0</v>
      </c>
      <c r="AA79" s="466">
        <f t="shared" si="21"/>
        <v>0</v>
      </c>
      <c r="AB79" s="466">
        <f t="shared" si="21"/>
        <v>0</v>
      </c>
      <c r="AC79" s="466">
        <f t="shared" si="21"/>
        <v>0</v>
      </c>
      <c r="AD79" s="466">
        <f t="shared" si="21"/>
        <v>0</v>
      </c>
      <c r="AE79" s="466">
        <f t="shared" si="21"/>
        <v>0</v>
      </c>
      <c r="AF79" s="466">
        <f t="shared" si="21"/>
        <v>0</v>
      </c>
      <c r="AG79" s="466">
        <f t="shared" si="21"/>
        <v>0</v>
      </c>
      <c r="AH79" s="466">
        <f t="shared" si="21"/>
        <v>0</v>
      </c>
      <c r="AI79" s="466">
        <f t="shared" si="21"/>
        <v>0</v>
      </c>
      <c r="AJ79" s="466">
        <f t="shared" si="21"/>
        <v>0</v>
      </c>
      <c r="AK79" s="466">
        <f t="shared" si="21"/>
        <v>0</v>
      </c>
      <c r="AL79" s="466">
        <f t="shared" si="21"/>
        <v>0</v>
      </c>
      <c r="AM79" s="467">
        <f>AM82+AM85-AM86</f>
        <v>0</v>
      </c>
    </row>
    <row r="80" spans="2:39" ht="24.95" customHeight="1" x14ac:dyDescent="0.15">
      <c r="B80" s="459"/>
      <c r="C80" s="468"/>
      <c r="D80" s="469"/>
      <c r="E80" s="802" t="s">
        <v>810</v>
      </c>
      <c r="F80" s="462" t="s">
        <v>661</v>
      </c>
      <c r="G80" s="462"/>
      <c r="H80" s="462"/>
      <c r="I80" s="463">
        <f t="shared" si="16"/>
        <v>0</v>
      </c>
      <c r="J80" s="608"/>
      <c r="K80" s="609"/>
      <c r="L80" s="609"/>
      <c r="M80" s="609"/>
      <c r="N80" s="609"/>
      <c r="O80" s="609"/>
      <c r="P80" s="609"/>
      <c r="Q80" s="609"/>
      <c r="R80" s="609"/>
      <c r="S80" s="609"/>
      <c r="T80" s="609"/>
      <c r="U80" s="609"/>
      <c r="V80" s="609"/>
      <c r="W80" s="609"/>
      <c r="X80" s="609"/>
      <c r="Y80" s="609"/>
      <c r="Z80" s="609"/>
      <c r="AA80" s="609"/>
      <c r="AB80" s="609"/>
      <c r="AC80" s="609"/>
      <c r="AD80" s="609"/>
      <c r="AE80" s="609"/>
      <c r="AF80" s="609"/>
      <c r="AG80" s="609"/>
      <c r="AH80" s="609"/>
      <c r="AI80" s="609"/>
      <c r="AJ80" s="609"/>
      <c r="AK80" s="609"/>
      <c r="AL80" s="609"/>
      <c r="AM80" s="610"/>
    </row>
    <row r="81" spans="2:39" ht="24.95" customHeight="1" x14ac:dyDescent="0.15">
      <c r="B81" s="459"/>
      <c r="C81" s="468"/>
      <c r="D81" s="469"/>
      <c r="E81" s="802" t="s">
        <v>811</v>
      </c>
      <c r="F81" s="462" t="s">
        <v>662</v>
      </c>
      <c r="G81" s="462"/>
      <c r="H81" s="462"/>
      <c r="I81" s="463">
        <f t="shared" si="16"/>
        <v>0</v>
      </c>
      <c r="J81" s="608"/>
      <c r="K81" s="609"/>
      <c r="L81" s="609"/>
      <c r="M81" s="609"/>
      <c r="N81" s="609"/>
      <c r="O81" s="609"/>
      <c r="P81" s="609"/>
      <c r="Q81" s="609"/>
      <c r="R81" s="609"/>
      <c r="S81" s="609"/>
      <c r="T81" s="609"/>
      <c r="U81" s="609"/>
      <c r="V81" s="609"/>
      <c r="W81" s="609"/>
      <c r="X81" s="609"/>
      <c r="Y81" s="609"/>
      <c r="Z81" s="609"/>
      <c r="AA81" s="609"/>
      <c r="AB81" s="609"/>
      <c r="AC81" s="609"/>
      <c r="AD81" s="609"/>
      <c r="AE81" s="609"/>
      <c r="AF81" s="609"/>
      <c r="AG81" s="609"/>
      <c r="AH81" s="609"/>
      <c r="AI81" s="609"/>
      <c r="AJ81" s="609"/>
      <c r="AK81" s="609"/>
      <c r="AL81" s="609"/>
      <c r="AM81" s="610"/>
    </row>
    <row r="82" spans="2:39" ht="24.95" customHeight="1" x14ac:dyDescent="0.15">
      <c r="B82" s="459"/>
      <c r="C82" s="468"/>
      <c r="D82" s="469"/>
      <c r="E82" s="802" t="s">
        <v>812</v>
      </c>
      <c r="F82" s="462" t="s">
        <v>663</v>
      </c>
      <c r="G82" s="462"/>
      <c r="H82" s="462"/>
      <c r="I82" s="463">
        <f t="shared" si="16"/>
        <v>0</v>
      </c>
      <c r="J82" s="608"/>
      <c r="K82" s="609"/>
      <c r="L82" s="609"/>
      <c r="M82" s="609"/>
      <c r="N82" s="609"/>
      <c r="O82" s="609"/>
      <c r="P82" s="609"/>
      <c r="Q82" s="609"/>
      <c r="R82" s="609"/>
      <c r="S82" s="609"/>
      <c r="T82" s="609"/>
      <c r="U82" s="609"/>
      <c r="V82" s="609"/>
      <c r="W82" s="609"/>
      <c r="X82" s="609"/>
      <c r="Y82" s="609"/>
      <c r="Z82" s="609"/>
      <c r="AA82" s="609"/>
      <c r="AB82" s="609"/>
      <c r="AC82" s="609"/>
      <c r="AD82" s="609"/>
      <c r="AE82" s="609"/>
      <c r="AF82" s="609"/>
      <c r="AG82" s="609"/>
      <c r="AH82" s="609"/>
      <c r="AI82" s="609"/>
      <c r="AJ82" s="609"/>
      <c r="AK82" s="609"/>
      <c r="AL82" s="609"/>
      <c r="AM82" s="610"/>
    </row>
    <row r="83" spans="2:39" ht="24.95" customHeight="1" x14ac:dyDescent="0.15">
      <c r="B83" s="459"/>
      <c r="C83" s="468"/>
      <c r="D83" s="469"/>
      <c r="E83" s="802" t="s">
        <v>813</v>
      </c>
      <c r="F83" s="462" t="s">
        <v>664</v>
      </c>
      <c r="G83" s="462"/>
      <c r="H83" s="462"/>
      <c r="I83" s="463">
        <f t="shared" si="16"/>
        <v>0</v>
      </c>
      <c r="J83" s="608"/>
      <c r="K83" s="609"/>
      <c r="L83" s="609"/>
      <c r="M83" s="609"/>
      <c r="N83" s="609"/>
      <c r="O83" s="609"/>
      <c r="P83" s="609"/>
      <c r="Q83" s="609"/>
      <c r="R83" s="609"/>
      <c r="S83" s="609"/>
      <c r="T83" s="609"/>
      <c r="U83" s="609"/>
      <c r="V83" s="609"/>
      <c r="W83" s="609"/>
      <c r="X83" s="609"/>
      <c r="Y83" s="609"/>
      <c r="Z83" s="609"/>
      <c r="AA83" s="609"/>
      <c r="AB83" s="609"/>
      <c r="AC83" s="609"/>
      <c r="AD83" s="609"/>
      <c r="AE83" s="609"/>
      <c r="AF83" s="609"/>
      <c r="AG83" s="609"/>
      <c r="AH83" s="609"/>
      <c r="AI83" s="609"/>
      <c r="AJ83" s="609"/>
      <c r="AK83" s="609"/>
      <c r="AL83" s="609"/>
      <c r="AM83" s="610"/>
    </row>
    <row r="84" spans="2:39" ht="24.95" customHeight="1" x14ac:dyDescent="0.15">
      <c r="B84" s="459"/>
      <c r="C84" s="468"/>
      <c r="D84" s="469"/>
      <c r="E84" s="802" t="s">
        <v>814</v>
      </c>
      <c r="F84" s="462" t="s">
        <v>665</v>
      </c>
      <c r="G84" s="462"/>
      <c r="H84" s="462"/>
      <c r="I84" s="463">
        <f t="shared" si="16"/>
        <v>0</v>
      </c>
      <c r="J84" s="608"/>
      <c r="K84" s="609"/>
      <c r="L84" s="609"/>
      <c r="M84" s="609"/>
      <c r="N84" s="609"/>
      <c r="O84" s="609"/>
      <c r="P84" s="609"/>
      <c r="Q84" s="609"/>
      <c r="R84" s="609"/>
      <c r="S84" s="609"/>
      <c r="T84" s="609"/>
      <c r="U84" s="609"/>
      <c r="V84" s="609"/>
      <c r="W84" s="609"/>
      <c r="X84" s="609"/>
      <c r="Y84" s="609"/>
      <c r="Z84" s="609"/>
      <c r="AA84" s="609"/>
      <c r="AB84" s="609"/>
      <c r="AC84" s="609"/>
      <c r="AD84" s="609"/>
      <c r="AE84" s="609"/>
      <c r="AF84" s="609"/>
      <c r="AG84" s="609"/>
      <c r="AH84" s="609"/>
      <c r="AI84" s="609"/>
      <c r="AJ84" s="609"/>
      <c r="AK84" s="609"/>
      <c r="AL84" s="609"/>
      <c r="AM84" s="610"/>
    </row>
    <row r="85" spans="2:39" ht="24.95" customHeight="1" x14ac:dyDescent="0.15">
      <c r="B85" s="459"/>
      <c r="C85" s="468"/>
      <c r="D85" s="469"/>
      <c r="E85" s="802" t="s">
        <v>815</v>
      </c>
      <c r="F85" s="462" t="s">
        <v>666</v>
      </c>
      <c r="G85" s="462"/>
      <c r="H85" s="462"/>
      <c r="I85" s="463">
        <f t="shared" si="16"/>
        <v>0</v>
      </c>
      <c r="J85" s="608"/>
      <c r="K85" s="609"/>
      <c r="L85" s="609"/>
      <c r="M85" s="609"/>
      <c r="N85" s="609"/>
      <c r="O85" s="609"/>
      <c r="P85" s="609"/>
      <c r="Q85" s="609"/>
      <c r="R85" s="609"/>
      <c r="S85" s="609"/>
      <c r="T85" s="609"/>
      <c r="U85" s="609"/>
      <c r="V85" s="609"/>
      <c r="W85" s="609"/>
      <c r="X85" s="609"/>
      <c r="Y85" s="609"/>
      <c r="Z85" s="609"/>
      <c r="AA85" s="609"/>
      <c r="AB85" s="609"/>
      <c r="AC85" s="609"/>
      <c r="AD85" s="609"/>
      <c r="AE85" s="609"/>
      <c r="AF85" s="609"/>
      <c r="AG85" s="609"/>
      <c r="AH85" s="609"/>
      <c r="AI85" s="609"/>
      <c r="AJ85" s="609"/>
      <c r="AK85" s="609"/>
      <c r="AL85" s="609"/>
      <c r="AM85" s="610"/>
    </row>
    <row r="86" spans="2:39" ht="24.95" customHeight="1" x14ac:dyDescent="0.15">
      <c r="B86" s="459"/>
      <c r="C86" s="468"/>
      <c r="D86" s="473"/>
      <c r="E86" s="802" t="s">
        <v>816</v>
      </c>
      <c r="F86" s="462" t="s">
        <v>532</v>
      </c>
      <c r="G86" s="462"/>
      <c r="H86" s="462"/>
      <c r="I86" s="463">
        <f t="shared" si="16"/>
        <v>0</v>
      </c>
      <c r="J86" s="608"/>
      <c r="K86" s="609"/>
      <c r="L86" s="609"/>
      <c r="M86" s="609"/>
      <c r="N86" s="609"/>
      <c r="O86" s="609"/>
      <c r="P86" s="609"/>
      <c r="Q86" s="609"/>
      <c r="R86" s="609"/>
      <c r="S86" s="609"/>
      <c r="T86" s="609"/>
      <c r="U86" s="609"/>
      <c r="V86" s="609"/>
      <c r="W86" s="609"/>
      <c r="X86" s="609"/>
      <c r="Y86" s="609"/>
      <c r="Z86" s="609"/>
      <c r="AA86" s="609"/>
      <c r="AB86" s="609"/>
      <c r="AC86" s="609"/>
      <c r="AD86" s="609"/>
      <c r="AE86" s="609"/>
      <c r="AF86" s="609"/>
      <c r="AG86" s="609"/>
      <c r="AH86" s="609"/>
      <c r="AI86" s="609"/>
      <c r="AJ86" s="609"/>
      <c r="AK86" s="609"/>
      <c r="AL86" s="609"/>
      <c r="AM86" s="610"/>
    </row>
    <row r="87" spans="2:39" ht="24.95" customHeight="1" x14ac:dyDescent="0.15">
      <c r="B87" s="459"/>
      <c r="C87" s="472"/>
      <c r="D87" s="801" t="s">
        <v>877</v>
      </c>
      <c r="E87" s="500" t="s">
        <v>681</v>
      </c>
      <c r="F87" s="462"/>
      <c r="G87" s="462"/>
      <c r="H87" s="462"/>
      <c r="I87" s="463">
        <f t="shared" si="16"/>
        <v>0</v>
      </c>
      <c r="J87" s="608"/>
      <c r="K87" s="609"/>
      <c r="L87" s="609"/>
      <c r="M87" s="609"/>
      <c r="N87" s="609"/>
      <c r="O87" s="609"/>
      <c r="P87" s="609"/>
      <c r="Q87" s="609"/>
      <c r="R87" s="609"/>
      <c r="S87" s="609"/>
      <c r="T87" s="609"/>
      <c r="U87" s="609"/>
      <c r="V87" s="609"/>
      <c r="W87" s="609"/>
      <c r="X87" s="609"/>
      <c r="Y87" s="609"/>
      <c r="Z87" s="609"/>
      <c r="AA87" s="609"/>
      <c r="AB87" s="609"/>
      <c r="AC87" s="609"/>
      <c r="AD87" s="609"/>
      <c r="AE87" s="609"/>
      <c r="AF87" s="609"/>
      <c r="AG87" s="609"/>
      <c r="AH87" s="609"/>
      <c r="AI87" s="609"/>
      <c r="AJ87" s="609"/>
      <c r="AK87" s="609"/>
      <c r="AL87" s="609"/>
      <c r="AM87" s="610"/>
    </row>
    <row r="88" spans="2:39" ht="24.95" customHeight="1" x14ac:dyDescent="0.15">
      <c r="B88" s="459"/>
      <c r="C88" s="468" t="s">
        <v>47</v>
      </c>
      <c r="D88" s="800" t="s">
        <v>878</v>
      </c>
      <c r="E88" s="462" t="s">
        <v>307</v>
      </c>
      <c r="F88" s="462"/>
      <c r="G88" s="462"/>
      <c r="H88" s="462"/>
      <c r="I88" s="463">
        <f t="shared" si="16"/>
        <v>0</v>
      </c>
      <c r="J88" s="475">
        <f t="shared" ref="J88:AM88" si="22">(J89+J90-J91)*J92</f>
        <v>0</v>
      </c>
      <c r="K88" s="476">
        <f t="shared" si="22"/>
        <v>0</v>
      </c>
      <c r="L88" s="476">
        <f t="shared" si="22"/>
        <v>0</v>
      </c>
      <c r="M88" s="476">
        <f t="shared" si="22"/>
        <v>0</v>
      </c>
      <c r="N88" s="476">
        <f t="shared" si="22"/>
        <v>0</v>
      </c>
      <c r="O88" s="476">
        <f t="shared" si="22"/>
        <v>0</v>
      </c>
      <c r="P88" s="476">
        <f t="shared" si="22"/>
        <v>0</v>
      </c>
      <c r="Q88" s="476">
        <f t="shared" si="22"/>
        <v>0</v>
      </c>
      <c r="R88" s="476">
        <f t="shared" si="22"/>
        <v>0</v>
      </c>
      <c r="S88" s="476">
        <f t="shared" si="22"/>
        <v>0</v>
      </c>
      <c r="T88" s="476">
        <f t="shared" si="22"/>
        <v>0</v>
      </c>
      <c r="U88" s="476">
        <f t="shared" si="22"/>
        <v>0</v>
      </c>
      <c r="V88" s="476">
        <f t="shared" si="22"/>
        <v>0</v>
      </c>
      <c r="W88" s="476">
        <f t="shared" si="22"/>
        <v>0</v>
      </c>
      <c r="X88" s="476">
        <f t="shared" si="22"/>
        <v>0</v>
      </c>
      <c r="Y88" s="476">
        <f t="shared" si="22"/>
        <v>0</v>
      </c>
      <c r="Z88" s="476">
        <f t="shared" si="22"/>
        <v>0</v>
      </c>
      <c r="AA88" s="476">
        <f t="shared" si="22"/>
        <v>0</v>
      </c>
      <c r="AB88" s="476">
        <f t="shared" si="22"/>
        <v>0</v>
      </c>
      <c r="AC88" s="476">
        <f t="shared" si="22"/>
        <v>0</v>
      </c>
      <c r="AD88" s="476">
        <f t="shared" si="22"/>
        <v>0</v>
      </c>
      <c r="AE88" s="476">
        <f t="shared" si="22"/>
        <v>0</v>
      </c>
      <c r="AF88" s="476">
        <f t="shared" si="22"/>
        <v>0</v>
      </c>
      <c r="AG88" s="476">
        <f t="shared" si="22"/>
        <v>0</v>
      </c>
      <c r="AH88" s="476">
        <f t="shared" si="22"/>
        <v>0</v>
      </c>
      <c r="AI88" s="476">
        <f t="shared" si="22"/>
        <v>0</v>
      </c>
      <c r="AJ88" s="476">
        <f t="shared" si="22"/>
        <v>0</v>
      </c>
      <c r="AK88" s="476">
        <f t="shared" si="22"/>
        <v>0</v>
      </c>
      <c r="AL88" s="476">
        <f t="shared" si="22"/>
        <v>0</v>
      </c>
      <c r="AM88" s="477">
        <f t="shared" si="22"/>
        <v>0</v>
      </c>
    </row>
    <row r="89" spans="2:39" ht="24.95" customHeight="1" x14ac:dyDescent="0.15">
      <c r="B89" s="459"/>
      <c r="C89" s="468"/>
      <c r="D89" s="469"/>
      <c r="E89" s="802" t="s">
        <v>817</v>
      </c>
      <c r="F89" s="462" t="s">
        <v>302</v>
      </c>
      <c r="G89" s="462"/>
      <c r="H89" s="462"/>
      <c r="I89" s="463">
        <f t="shared" si="16"/>
        <v>0</v>
      </c>
      <c r="J89" s="608"/>
      <c r="K89" s="609"/>
      <c r="L89" s="609"/>
      <c r="M89" s="609"/>
      <c r="N89" s="609"/>
      <c r="O89" s="609"/>
      <c r="P89" s="609"/>
      <c r="Q89" s="609"/>
      <c r="R89" s="609"/>
      <c r="S89" s="609"/>
      <c r="T89" s="609"/>
      <c r="U89" s="609"/>
      <c r="V89" s="609"/>
      <c r="W89" s="609"/>
      <c r="X89" s="609"/>
      <c r="Y89" s="609"/>
      <c r="Z89" s="609"/>
      <c r="AA89" s="609"/>
      <c r="AB89" s="609"/>
      <c r="AC89" s="609"/>
      <c r="AD89" s="609"/>
      <c r="AE89" s="609"/>
      <c r="AF89" s="609"/>
      <c r="AG89" s="609"/>
      <c r="AH89" s="609"/>
      <c r="AI89" s="609"/>
      <c r="AJ89" s="609"/>
      <c r="AK89" s="609"/>
      <c r="AL89" s="609"/>
      <c r="AM89" s="610"/>
    </row>
    <row r="90" spans="2:39" ht="24.95" customHeight="1" x14ac:dyDescent="0.15">
      <c r="B90" s="459"/>
      <c r="C90" s="468"/>
      <c r="D90" s="469"/>
      <c r="E90" s="802" t="s">
        <v>818</v>
      </c>
      <c r="F90" s="462" t="s">
        <v>303</v>
      </c>
      <c r="G90" s="462"/>
      <c r="H90" s="462"/>
      <c r="I90" s="463">
        <f t="shared" si="16"/>
        <v>0</v>
      </c>
      <c r="J90" s="608"/>
      <c r="K90" s="609"/>
      <c r="L90" s="609"/>
      <c r="M90" s="609"/>
      <c r="N90" s="609"/>
      <c r="O90" s="609"/>
      <c r="P90" s="609"/>
      <c r="Q90" s="609"/>
      <c r="R90" s="609"/>
      <c r="S90" s="609"/>
      <c r="T90" s="609"/>
      <c r="U90" s="609"/>
      <c r="V90" s="609"/>
      <c r="W90" s="609"/>
      <c r="X90" s="609"/>
      <c r="Y90" s="609"/>
      <c r="Z90" s="609"/>
      <c r="AA90" s="609"/>
      <c r="AB90" s="609"/>
      <c r="AC90" s="609"/>
      <c r="AD90" s="609"/>
      <c r="AE90" s="609"/>
      <c r="AF90" s="609"/>
      <c r="AG90" s="609"/>
      <c r="AH90" s="609"/>
      <c r="AI90" s="609"/>
      <c r="AJ90" s="609"/>
      <c r="AK90" s="609"/>
      <c r="AL90" s="609"/>
      <c r="AM90" s="610"/>
    </row>
    <row r="91" spans="2:39" ht="24.95" customHeight="1" x14ac:dyDescent="0.15">
      <c r="B91" s="459"/>
      <c r="C91" s="468"/>
      <c r="D91" s="469"/>
      <c r="E91" s="802" t="s">
        <v>819</v>
      </c>
      <c r="F91" s="462" t="s">
        <v>304</v>
      </c>
      <c r="G91" s="462"/>
      <c r="H91" s="462"/>
      <c r="I91" s="463">
        <f t="shared" si="16"/>
        <v>0</v>
      </c>
      <c r="J91" s="608"/>
      <c r="K91" s="609"/>
      <c r="L91" s="609"/>
      <c r="M91" s="609"/>
      <c r="N91" s="609"/>
      <c r="O91" s="609"/>
      <c r="P91" s="609"/>
      <c r="Q91" s="609"/>
      <c r="R91" s="609"/>
      <c r="S91" s="609"/>
      <c r="T91" s="609"/>
      <c r="U91" s="609"/>
      <c r="V91" s="609"/>
      <c r="W91" s="609"/>
      <c r="X91" s="609"/>
      <c r="Y91" s="609"/>
      <c r="Z91" s="609"/>
      <c r="AA91" s="609"/>
      <c r="AB91" s="609"/>
      <c r="AC91" s="609"/>
      <c r="AD91" s="609"/>
      <c r="AE91" s="609"/>
      <c r="AF91" s="609"/>
      <c r="AG91" s="609"/>
      <c r="AH91" s="609"/>
      <c r="AI91" s="609"/>
      <c r="AJ91" s="609"/>
      <c r="AK91" s="609"/>
      <c r="AL91" s="609"/>
      <c r="AM91" s="610"/>
    </row>
    <row r="92" spans="2:39" ht="24.95" customHeight="1" x14ac:dyDescent="0.15">
      <c r="B92" s="459"/>
      <c r="C92" s="468"/>
      <c r="D92" s="473"/>
      <c r="E92" s="802" t="s">
        <v>820</v>
      </c>
      <c r="F92" s="462" t="s">
        <v>305</v>
      </c>
      <c r="G92" s="462"/>
      <c r="H92" s="462"/>
      <c r="I92" s="471"/>
      <c r="J92" s="611"/>
      <c r="K92" s="612"/>
      <c r="L92" s="612"/>
      <c r="M92" s="612"/>
      <c r="N92" s="612"/>
      <c r="O92" s="612"/>
      <c r="P92" s="612"/>
      <c r="Q92" s="612"/>
      <c r="R92" s="612"/>
      <c r="S92" s="612"/>
      <c r="T92" s="612"/>
      <c r="U92" s="612"/>
      <c r="V92" s="612"/>
      <c r="W92" s="612"/>
      <c r="X92" s="612"/>
      <c r="Y92" s="612"/>
      <c r="Z92" s="612"/>
      <c r="AA92" s="612"/>
      <c r="AB92" s="612"/>
      <c r="AC92" s="612"/>
      <c r="AD92" s="612"/>
      <c r="AE92" s="612"/>
      <c r="AF92" s="612"/>
      <c r="AG92" s="612"/>
      <c r="AH92" s="612"/>
      <c r="AI92" s="612"/>
      <c r="AJ92" s="612"/>
      <c r="AK92" s="612"/>
      <c r="AL92" s="612"/>
      <c r="AM92" s="613"/>
    </row>
    <row r="93" spans="2:39" ht="24.95" customHeight="1" x14ac:dyDescent="0.15">
      <c r="B93" s="459"/>
      <c r="C93" s="468"/>
      <c r="D93" s="801" t="s">
        <v>879</v>
      </c>
      <c r="E93" s="462" t="s">
        <v>657</v>
      </c>
      <c r="F93" s="462"/>
      <c r="G93" s="462"/>
      <c r="H93" s="462"/>
      <c r="I93" s="463">
        <f t="shared" si="16"/>
        <v>0</v>
      </c>
      <c r="J93" s="743">
        <f t="shared" ref="J93:AM93" si="23">IF(ISERROR(SUM(J94:J96)/COUNTIF(J94:J96,"&gt;0")),0,SUM(J94:J96)/COUNTIF(J94:J96,"&gt;0"))</f>
        <v>0</v>
      </c>
      <c r="K93" s="743">
        <f t="shared" si="23"/>
        <v>0</v>
      </c>
      <c r="L93" s="743">
        <f t="shared" si="23"/>
        <v>0</v>
      </c>
      <c r="M93" s="743">
        <f t="shared" si="23"/>
        <v>0</v>
      </c>
      <c r="N93" s="743">
        <f t="shared" si="23"/>
        <v>0</v>
      </c>
      <c r="O93" s="743">
        <f t="shared" si="23"/>
        <v>0</v>
      </c>
      <c r="P93" s="743">
        <f t="shared" si="23"/>
        <v>0</v>
      </c>
      <c r="Q93" s="743">
        <f t="shared" si="23"/>
        <v>0</v>
      </c>
      <c r="R93" s="743">
        <f t="shared" si="23"/>
        <v>0</v>
      </c>
      <c r="S93" s="743">
        <f t="shared" si="23"/>
        <v>0</v>
      </c>
      <c r="T93" s="743">
        <f t="shared" si="23"/>
        <v>0</v>
      </c>
      <c r="U93" s="743">
        <f t="shared" si="23"/>
        <v>0</v>
      </c>
      <c r="V93" s="743">
        <f t="shared" si="23"/>
        <v>0</v>
      </c>
      <c r="W93" s="743">
        <f t="shared" si="23"/>
        <v>0</v>
      </c>
      <c r="X93" s="743">
        <f t="shared" si="23"/>
        <v>0</v>
      </c>
      <c r="Y93" s="743">
        <f t="shared" si="23"/>
        <v>0</v>
      </c>
      <c r="Z93" s="743">
        <f t="shared" si="23"/>
        <v>0</v>
      </c>
      <c r="AA93" s="743">
        <f t="shared" si="23"/>
        <v>0</v>
      </c>
      <c r="AB93" s="743">
        <f t="shared" si="23"/>
        <v>0</v>
      </c>
      <c r="AC93" s="743">
        <f t="shared" si="23"/>
        <v>0</v>
      </c>
      <c r="AD93" s="743">
        <f t="shared" si="23"/>
        <v>0</v>
      </c>
      <c r="AE93" s="743">
        <f t="shared" si="23"/>
        <v>0</v>
      </c>
      <c r="AF93" s="743">
        <f t="shared" si="23"/>
        <v>0</v>
      </c>
      <c r="AG93" s="743">
        <f t="shared" si="23"/>
        <v>0</v>
      </c>
      <c r="AH93" s="743">
        <f t="shared" si="23"/>
        <v>0</v>
      </c>
      <c r="AI93" s="743">
        <f t="shared" si="23"/>
        <v>0</v>
      </c>
      <c r="AJ93" s="743">
        <f t="shared" si="23"/>
        <v>0</v>
      </c>
      <c r="AK93" s="743">
        <f t="shared" si="23"/>
        <v>0</v>
      </c>
      <c r="AL93" s="743">
        <f t="shared" si="23"/>
        <v>0</v>
      </c>
      <c r="AM93" s="467">
        <f t="shared" si="23"/>
        <v>0</v>
      </c>
    </row>
    <row r="94" spans="2:39" ht="24.95" customHeight="1" x14ac:dyDescent="0.15">
      <c r="B94" s="459"/>
      <c r="C94" s="468"/>
      <c r="D94" s="474"/>
      <c r="E94" s="803" t="s">
        <v>821</v>
      </c>
      <c r="F94" s="462" t="s">
        <v>667</v>
      </c>
      <c r="G94" s="462"/>
      <c r="H94" s="462"/>
      <c r="I94" s="463">
        <f t="shared" si="16"/>
        <v>0</v>
      </c>
      <c r="J94" s="465">
        <f>J97+J100-J101</f>
        <v>0</v>
      </c>
      <c r="K94" s="466">
        <f t="shared" ref="K94:AL94" si="24">K97+K100-K101</f>
        <v>0</v>
      </c>
      <c r="L94" s="466">
        <f t="shared" si="24"/>
        <v>0</v>
      </c>
      <c r="M94" s="466">
        <f t="shared" si="24"/>
        <v>0</v>
      </c>
      <c r="N94" s="466">
        <f t="shared" si="24"/>
        <v>0</v>
      </c>
      <c r="O94" s="466">
        <f t="shared" si="24"/>
        <v>0</v>
      </c>
      <c r="P94" s="466">
        <f t="shared" si="24"/>
        <v>0</v>
      </c>
      <c r="Q94" s="466">
        <f t="shared" si="24"/>
        <v>0</v>
      </c>
      <c r="R94" s="466">
        <f t="shared" si="24"/>
        <v>0</v>
      </c>
      <c r="S94" s="466">
        <f t="shared" si="24"/>
        <v>0</v>
      </c>
      <c r="T94" s="466">
        <f t="shared" si="24"/>
        <v>0</v>
      </c>
      <c r="U94" s="466">
        <f t="shared" si="24"/>
        <v>0</v>
      </c>
      <c r="V94" s="466">
        <f t="shared" si="24"/>
        <v>0</v>
      </c>
      <c r="W94" s="466">
        <f t="shared" si="24"/>
        <v>0</v>
      </c>
      <c r="X94" s="466">
        <f t="shared" si="24"/>
        <v>0</v>
      </c>
      <c r="Y94" s="466">
        <f t="shared" si="24"/>
        <v>0</v>
      </c>
      <c r="Z94" s="466">
        <f t="shared" si="24"/>
        <v>0</v>
      </c>
      <c r="AA94" s="466">
        <f t="shared" si="24"/>
        <v>0</v>
      </c>
      <c r="AB94" s="466">
        <f t="shared" si="24"/>
        <v>0</v>
      </c>
      <c r="AC94" s="466">
        <f t="shared" si="24"/>
        <v>0</v>
      </c>
      <c r="AD94" s="466">
        <f t="shared" si="24"/>
        <v>0</v>
      </c>
      <c r="AE94" s="466">
        <f t="shared" si="24"/>
        <v>0</v>
      </c>
      <c r="AF94" s="466">
        <f t="shared" si="24"/>
        <v>0</v>
      </c>
      <c r="AG94" s="466">
        <f t="shared" si="24"/>
        <v>0</v>
      </c>
      <c r="AH94" s="466">
        <f t="shared" si="24"/>
        <v>0</v>
      </c>
      <c r="AI94" s="466">
        <f t="shared" si="24"/>
        <v>0</v>
      </c>
      <c r="AJ94" s="466">
        <f t="shared" si="24"/>
        <v>0</v>
      </c>
      <c r="AK94" s="466">
        <f t="shared" si="24"/>
        <v>0</v>
      </c>
      <c r="AL94" s="466">
        <f t="shared" si="24"/>
        <v>0</v>
      </c>
      <c r="AM94" s="467">
        <f>AM97+AM100-AM101</f>
        <v>0</v>
      </c>
    </row>
    <row r="95" spans="2:39" ht="24.95" customHeight="1" x14ac:dyDescent="0.15">
      <c r="B95" s="459"/>
      <c r="C95" s="468"/>
      <c r="D95" s="474"/>
      <c r="E95" s="804" t="s">
        <v>822</v>
      </c>
      <c r="F95" s="462" t="s">
        <v>668</v>
      </c>
      <c r="G95" s="462"/>
      <c r="H95" s="462"/>
      <c r="I95" s="463">
        <f t="shared" si="16"/>
        <v>0</v>
      </c>
      <c r="J95" s="465">
        <f>J98+J101-J102</f>
        <v>0</v>
      </c>
      <c r="K95" s="466">
        <f t="shared" ref="K95:AL95" si="25">K98+K101-K102</f>
        <v>0</v>
      </c>
      <c r="L95" s="466">
        <f t="shared" si="25"/>
        <v>0</v>
      </c>
      <c r="M95" s="466">
        <f t="shared" si="25"/>
        <v>0</v>
      </c>
      <c r="N95" s="466">
        <f t="shared" si="25"/>
        <v>0</v>
      </c>
      <c r="O95" s="466">
        <f t="shared" si="25"/>
        <v>0</v>
      </c>
      <c r="P95" s="466">
        <f t="shared" si="25"/>
        <v>0</v>
      </c>
      <c r="Q95" s="466">
        <f t="shared" si="25"/>
        <v>0</v>
      </c>
      <c r="R95" s="466">
        <f t="shared" si="25"/>
        <v>0</v>
      </c>
      <c r="S95" s="466">
        <f t="shared" si="25"/>
        <v>0</v>
      </c>
      <c r="T95" s="466">
        <f t="shared" si="25"/>
        <v>0</v>
      </c>
      <c r="U95" s="466">
        <f t="shared" si="25"/>
        <v>0</v>
      </c>
      <c r="V95" s="466">
        <f t="shared" si="25"/>
        <v>0</v>
      </c>
      <c r="W95" s="466">
        <f t="shared" si="25"/>
        <v>0</v>
      </c>
      <c r="X95" s="466">
        <f t="shared" si="25"/>
        <v>0</v>
      </c>
      <c r="Y95" s="466">
        <f t="shared" si="25"/>
        <v>0</v>
      </c>
      <c r="Z95" s="466">
        <f t="shared" si="25"/>
        <v>0</v>
      </c>
      <c r="AA95" s="466">
        <f t="shared" si="25"/>
        <v>0</v>
      </c>
      <c r="AB95" s="466">
        <f t="shared" si="25"/>
        <v>0</v>
      </c>
      <c r="AC95" s="466">
        <f t="shared" si="25"/>
        <v>0</v>
      </c>
      <c r="AD95" s="466">
        <f t="shared" si="25"/>
        <v>0</v>
      </c>
      <c r="AE95" s="466">
        <f t="shared" si="25"/>
        <v>0</v>
      </c>
      <c r="AF95" s="466">
        <f t="shared" si="25"/>
        <v>0</v>
      </c>
      <c r="AG95" s="466">
        <f t="shared" si="25"/>
        <v>0</v>
      </c>
      <c r="AH95" s="466">
        <f t="shared" si="25"/>
        <v>0</v>
      </c>
      <c r="AI95" s="466">
        <f t="shared" si="25"/>
        <v>0</v>
      </c>
      <c r="AJ95" s="466">
        <f t="shared" si="25"/>
        <v>0</v>
      </c>
      <c r="AK95" s="466">
        <f t="shared" si="25"/>
        <v>0</v>
      </c>
      <c r="AL95" s="466">
        <f t="shared" si="25"/>
        <v>0</v>
      </c>
      <c r="AM95" s="467">
        <f>AM98+AM101-AM102</f>
        <v>0</v>
      </c>
    </row>
    <row r="96" spans="2:39" ht="24.95" customHeight="1" x14ac:dyDescent="0.15">
      <c r="B96" s="459"/>
      <c r="C96" s="468"/>
      <c r="D96" s="474"/>
      <c r="E96" s="804" t="s">
        <v>823</v>
      </c>
      <c r="F96" s="462" t="s">
        <v>669</v>
      </c>
      <c r="G96" s="462"/>
      <c r="H96" s="462"/>
      <c r="I96" s="463">
        <f t="shared" si="16"/>
        <v>0</v>
      </c>
      <c r="J96" s="465">
        <f>J99+J102-J103</f>
        <v>0</v>
      </c>
      <c r="K96" s="466">
        <f t="shared" ref="K96:AL96" si="26">K99+K102-K103</f>
        <v>0</v>
      </c>
      <c r="L96" s="466">
        <f t="shared" si="26"/>
        <v>0</v>
      </c>
      <c r="M96" s="466">
        <f t="shared" si="26"/>
        <v>0</v>
      </c>
      <c r="N96" s="466">
        <f t="shared" si="26"/>
        <v>0</v>
      </c>
      <c r="O96" s="466">
        <f t="shared" si="26"/>
        <v>0</v>
      </c>
      <c r="P96" s="466">
        <f t="shared" si="26"/>
        <v>0</v>
      </c>
      <c r="Q96" s="466">
        <f t="shared" si="26"/>
        <v>0</v>
      </c>
      <c r="R96" s="466">
        <f t="shared" si="26"/>
        <v>0</v>
      </c>
      <c r="S96" s="466">
        <f t="shared" si="26"/>
        <v>0</v>
      </c>
      <c r="T96" s="466">
        <f t="shared" si="26"/>
        <v>0</v>
      </c>
      <c r="U96" s="466">
        <f t="shared" si="26"/>
        <v>0</v>
      </c>
      <c r="V96" s="466">
        <f t="shared" si="26"/>
        <v>0</v>
      </c>
      <c r="W96" s="466">
        <f t="shared" si="26"/>
        <v>0</v>
      </c>
      <c r="X96" s="466">
        <f t="shared" si="26"/>
        <v>0</v>
      </c>
      <c r="Y96" s="466">
        <f t="shared" si="26"/>
        <v>0</v>
      </c>
      <c r="Z96" s="466">
        <f t="shared" si="26"/>
        <v>0</v>
      </c>
      <c r="AA96" s="466">
        <f t="shared" si="26"/>
        <v>0</v>
      </c>
      <c r="AB96" s="466">
        <f t="shared" si="26"/>
        <v>0</v>
      </c>
      <c r="AC96" s="466">
        <f t="shared" si="26"/>
        <v>0</v>
      </c>
      <c r="AD96" s="466">
        <f t="shared" si="26"/>
        <v>0</v>
      </c>
      <c r="AE96" s="466">
        <f t="shared" si="26"/>
        <v>0</v>
      </c>
      <c r="AF96" s="466">
        <f t="shared" si="26"/>
        <v>0</v>
      </c>
      <c r="AG96" s="466">
        <f t="shared" si="26"/>
        <v>0</v>
      </c>
      <c r="AH96" s="466">
        <f t="shared" si="26"/>
        <v>0</v>
      </c>
      <c r="AI96" s="466">
        <f t="shared" si="26"/>
        <v>0</v>
      </c>
      <c r="AJ96" s="466">
        <f t="shared" si="26"/>
        <v>0</v>
      </c>
      <c r="AK96" s="466">
        <f t="shared" si="26"/>
        <v>0</v>
      </c>
      <c r="AL96" s="466">
        <f t="shared" si="26"/>
        <v>0</v>
      </c>
      <c r="AM96" s="467">
        <f>AM99+AM102-AM103</f>
        <v>0</v>
      </c>
    </row>
    <row r="97" spans="2:39" ht="24.95" customHeight="1" x14ac:dyDescent="0.15">
      <c r="B97" s="459"/>
      <c r="C97" s="468"/>
      <c r="D97" s="469"/>
      <c r="E97" s="802" t="s">
        <v>824</v>
      </c>
      <c r="F97" s="462" t="s">
        <v>661</v>
      </c>
      <c r="G97" s="462"/>
      <c r="H97" s="462"/>
      <c r="I97" s="463">
        <f t="shared" si="16"/>
        <v>0</v>
      </c>
      <c r="J97" s="608"/>
      <c r="K97" s="609"/>
      <c r="L97" s="609"/>
      <c r="M97" s="609"/>
      <c r="N97" s="609"/>
      <c r="O97" s="609"/>
      <c r="P97" s="609"/>
      <c r="Q97" s="609"/>
      <c r="R97" s="609"/>
      <c r="S97" s="609"/>
      <c r="T97" s="609"/>
      <c r="U97" s="609"/>
      <c r="V97" s="609"/>
      <c r="W97" s="609"/>
      <c r="X97" s="609"/>
      <c r="Y97" s="609"/>
      <c r="Z97" s="609"/>
      <c r="AA97" s="609"/>
      <c r="AB97" s="609"/>
      <c r="AC97" s="609"/>
      <c r="AD97" s="609"/>
      <c r="AE97" s="609"/>
      <c r="AF97" s="609"/>
      <c r="AG97" s="609"/>
      <c r="AH97" s="609"/>
      <c r="AI97" s="609"/>
      <c r="AJ97" s="609"/>
      <c r="AK97" s="609"/>
      <c r="AL97" s="609"/>
      <c r="AM97" s="610"/>
    </row>
    <row r="98" spans="2:39" ht="24.95" customHeight="1" x14ac:dyDescent="0.15">
      <c r="B98" s="459"/>
      <c r="C98" s="468"/>
      <c r="D98" s="469"/>
      <c r="E98" s="802" t="s">
        <v>825</v>
      </c>
      <c r="F98" s="462" t="s">
        <v>662</v>
      </c>
      <c r="G98" s="462"/>
      <c r="H98" s="462"/>
      <c r="I98" s="463">
        <f t="shared" si="16"/>
        <v>0</v>
      </c>
      <c r="J98" s="608"/>
      <c r="K98" s="609"/>
      <c r="L98" s="609"/>
      <c r="M98" s="609"/>
      <c r="N98" s="609"/>
      <c r="O98" s="609"/>
      <c r="P98" s="609"/>
      <c r="Q98" s="609"/>
      <c r="R98" s="609"/>
      <c r="S98" s="609"/>
      <c r="T98" s="609"/>
      <c r="U98" s="609"/>
      <c r="V98" s="609"/>
      <c r="W98" s="609"/>
      <c r="X98" s="609"/>
      <c r="Y98" s="609"/>
      <c r="Z98" s="609"/>
      <c r="AA98" s="609"/>
      <c r="AB98" s="609"/>
      <c r="AC98" s="609"/>
      <c r="AD98" s="609"/>
      <c r="AE98" s="609"/>
      <c r="AF98" s="609"/>
      <c r="AG98" s="609"/>
      <c r="AH98" s="609"/>
      <c r="AI98" s="609"/>
      <c r="AJ98" s="609"/>
      <c r="AK98" s="609"/>
      <c r="AL98" s="609"/>
      <c r="AM98" s="610"/>
    </row>
    <row r="99" spans="2:39" ht="24.95" customHeight="1" x14ac:dyDescent="0.15">
      <c r="B99" s="459"/>
      <c r="C99" s="468"/>
      <c r="D99" s="469"/>
      <c r="E99" s="802" t="s">
        <v>826</v>
      </c>
      <c r="F99" s="462" t="s">
        <v>663</v>
      </c>
      <c r="G99" s="462"/>
      <c r="H99" s="462"/>
      <c r="I99" s="463">
        <f t="shared" si="16"/>
        <v>0</v>
      </c>
      <c r="J99" s="608"/>
      <c r="K99" s="609"/>
      <c r="L99" s="609"/>
      <c r="M99" s="609"/>
      <c r="N99" s="609"/>
      <c r="O99" s="609"/>
      <c r="P99" s="609"/>
      <c r="Q99" s="609"/>
      <c r="R99" s="609"/>
      <c r="S99" s="609"/>
      <c r="T99" s="609"/>
      <c r="U99" s="609"/>
      <c r="V99" s="609"/>
      <c r="W99" s="609"/>
      <c r="X99" s="609"/>
      <c r="Y99" s="609"/>
      <c r="Z99" s="609"/>
      <c r="AA99" s="609"/>
      <c r="AB99" s="609"/>
      <c r="AC99" s="609"/>
      <c r="AD99" s="609"/>
      <c r="AE99" s="609"/>
      <c r="AF99" s="609"/>
      <c r="AG99" s="609"/>
      <c r="AH99" s="609"/>
      <c r="AI99" s="609"/>
      <c r="AJ99" s="609"/>
      <c r="AK99" s="609"/>
      <c r="AL99" s="609"/>
      <c r="AM99" s="610"/>
    </row>
    <row r="100" spans="2:39" ht="24.95" customHeight="1" x14ac:dyDescent="0.15">
      <c r="B100" s="459"/>
      <c r="C100" s="468"/>
      <c r="D100" s="469"/>
      <c r="E100" s="802" t="s">
        <v>827</v>
      </c>
      <c r="F100" s="462" t="s">
        <v>664</v>
      </c>
      <c r="G100" s="462"/>
      <c r="H100" s="462"/>
      <c r="I100" s="463">
        <f t="shared" si="16"/>
        <v>0</v>
      </c>
      <c r="J100" s="608"/>
      <c r="K100" s="609"/>
      <c r="L100" s="609"/>
      <c r="M100" s="609"/>
      <c r="N100" s="609"/>
      <c r="O100" s="609"/>
      <c r="P100" s="609"/>
      <c r="Q100" s="609"/>
      <c r="R100" s="609"/>
      <c r="S100" s="609"/>
      <c r="T100" s="609"/>
      <c r="U100" s="609"/>
      <c r="V100" s="609"/>
      <c r="W100" s="609"/>
      <c r="X100" s="609"/>
      <c r="Y100" s="609"/>
      <c r="Z100" s="609"/>
      <c r="AA100" s="609"/>
      <c r="AB100" s="609"/>
      <c r="AC100" s="609"/>
      <c r="AD100" s="609"/>
      <c r="AE100" s="609"/>
      <c r="AF100" s="609"/>
      <c r="AG100" s="609"/>
      <c r="AH100" s="609"/>
      <c r="AI100" s="609"/>
      <c r="AJ100" s="609"/>
      <c r="AK100" s="609"/>
      <c r="AL100" s="609"/>
      <c r="AM100" s="610"/>
    </row>
    <row r="101" spans="2:39" ht="24.95" customHeight="1" x14ac:dyDescent="0.15">
      <c r="B101" s="459"/>
      <c r="C101" s="468"/>
      <c r="D101" s="469"/>
      <c r="E101" s="802" t="s">
        <v>828</v>
      </c>
      <c r="F101" s="462" t="s">
        <v>665</v>
      </c>
      <c r="G101" s="462"/>
      <c r="H101" s="462"/>
      <c r="I101" s="463">
        <f t="shared" si="16"/>
        <v>0</v>
      </c>
      <c r="J101" s="608"/>
      <c r="K101" s="609"/>
      <c r="L101" s="609"/>
      <c r="M101" s="609"/>
      <c r="N101" s="609"/>
      <c r="O101" s="609"/>
      <c r="P101" s="609"/>
      <c r="Q101" s="609"/>
      <c r="R101" s="609"/>
      <c r="S101" s="609"/>
      <c r="T101" s="609"/>
      <c r="U101" s="609"/>
      <c r="V101" s="609"/>
      <c r="W101" s="609"/>
      <c r="X101" s="609"/>
      <c r="Y101" s="609"/>
      <c r="Z101" s="609"/>
      <c r="AA101" s="609"/>
      <c r="AB101" s="609"/>
      <c r="AC101" s="609"/>
      <c r="AD101" s="609"/>
      <c r="AE101" s="609"/>
      <c r="AF101" s="609"/>
      <c r="AG101" s="609"/>
      <c r="AH101" s="609"/>
      <c r="AI101" s="609"/>
      <c r="AJ101" s="609"/>
      <c r="AK101" s="609"/>
      <c r="AL101" s="609"/>
      <c r="AM101" s="610"/>
    </row>
    <row r="102" spans="2:39" ht="24.95" customHeight="1" x14ac:dyDescent="0.15">
      <c r="B102" s="459"/>
      <c r="C102" s="468"/>
      <c r="D102" s="469"/>
      <c r="E102" s="802" t="s">
        <v>829</v>
      </c>
      <c r="F102" s="462" t="s">
        <v>666</v>
      </c>
      <c r="G102" s="462"/>
      <c r="H102" s="462"/>
      <c r="I102" s="463">
        <f t="shared" si="16"/>
        <v>0</v>
      </c>
      <c r="J102" s="608"/>
      <c r="K102" s="609"/>
      <c r="L102" s="609"/>
      <c r="M102" s="609"/>
      <c r="N102" s="609"/>
      <c r="O102" s="609"/>
      <c r="P102" s="609"/>
      <c r="Q102" s="609"/>
      <c r="R102" s="609"/>
      <c r="S102" s="609"/>
      <c r="T102" s="609"/>
      <c r="U102" s="609"/>
      <c r="V102" s="609"/>
      <c r="W102" s="609"/>
      <c r="X102" s="609"/>
      <c r="Y102" s="609"/>
      <c r="Z102" s="609"/>
      <c r="AA102" s="609"/>
      <c r="AB102" s="609"/>
      <c r="AC102" s="609"/>
      <c r="AD102" s="609"/>
      <c r="AE102" s="609"/>
      <c r="AF102" s="609"/>
      <c r="AG102" s="609"/>
      <c r="AH102" s="609"/>
      <c r="AI102" s="609"/>
      <c r="AJ102" s="609"/>
      <c r="AK102" s="609"/>
      <c r="AL102" s="609"/>
      <c r="AM102" s="610"/>
    </row>
    <row r="103" spans="2:39" ht="24.95" customHeight="1" x14ac:dyDescent="0.15">
      <c r="B103" s="459"/>
      <c r="C103" s="468"/>
      <c r="D103" s="473"/>
      <c r="E103" s="802" t="s">
        <v>830</v>
      </c>
      <c r="F103" s="462" t="s">
        <v>532</v>
      </c>
      <c r="G103" s="462"/>
      <c r="H103" s="462"/>
      <c r="I103" s="463">
        <f t="shared" si="16"/>
        <v>0</v>
      </c>
      <c r="J103" s="608"/>
      <c r="K103" s="609"/>
      <c r="L103" s="609"/>
      <c r="M103" s="609"/>
      <c r="N103" s="609"/>
      <c r="O103" s="609"/>
      <c r="P103" s="609"/>
      <c r="Q103" s="609"/>
      <c r="R103" s="609"/>
      <c r="S103" s="609"/>
      <c r="T103" s="609"/>
      <c r="U103" s="609"/>
      <c r="V103" s="609"/>
      <c r="W103" s="609"/>
      <c r="X103" s="609"/>
      <c r="Y103" s="609"/>
      <c r="Z103" s="609"/>
      <c r="AA103" s="609"/>
      <c r="AB103" s="609"/>
      <c r="AC103" s="609"/>
      <c r="AD103" s="609"/>
      <c r="AE103" s="609"/>
      <c r="AF103" s="609"/>
      <c r="AG103" s="609"/>
      <c r="AH103" s="609"/>
      <c r="AI103" s="609"/>
      <c r="AJ103" s="609"/>
      <c r="AK103" s="609"/>
      <c r="AL103" s="609"/>
      <c r="AM103" s="610"/>
    </row>
    <row r="104" spans="2:39" ht="24.95" customHeight="1" thickBot="1" x14ac:dyDescent="0.2">
      <c r="B104" s="459"/>
      <c r="C104" s="503"/>
      <c r="D104" s="801" t="s">
        <v>880</v>
      </c>
      <c r="E104" s="500" t="s">
        <v>681</v>
      </c>
      <c r="F104" s="501"/>
      <c r="G104" s="501"/>
      <c r="H104" s="501"/>
      <c r="I104" s="502">
        <f t="shared" si="16"/>
        <v>0</v>
      </c>
      <c r="J104" s="614"/>
      <c r="K104" s="615"/>
      <c r="L104" s="615"/>
      <c r="M104" s="615"/>
      <c r="N104" s="615"/>
      <c r="O104" s="615"/>
      <c r="P104" s="615"/>
      <c r="Q104" s="615"/>
      <c r="R104" s="615"/>
      <c r="S104" s="615"/>
      <c r="T104" s="615"/>
      <c r="U104" s="615"/>
      <c r="V104" s="615"/>
      <c r="W104" s="615"/>
      <c r="X104" s="615"/>
      <c r="Y104" s="615"/>
      <c r="Z104" s="615"/>
      <c r="AA104" s="615"/>
      <c r="AB104" s="615"/>
      <c r="AC104" s="615"/>
      <c r="AD104" s="615"/>
      <c r="AE104" s="615"/>
      <c r="AF104" s="615"/>
      <c r="AG104" s="615"/>
      <c r="AH104" s="615"/>
      <c r="AI104" s="615"/>
      <c r="AJ104" s="615"/>
      <c r="AK104" s="615"/>
      <c r="AL104" s="615"/>
      <c r="AM104" s="616"/>
    </row>
    <row r="105" spans="2:39" ht="24.95" customHeight="1" x14ac:dyDescent="0.15">
      <c r="B105" s="452" t="s">
        <v>831</v>
      </c>
      <c r="C105" s="453"/>
      <c r="D105" s="454"/>
      <c r="E105" s="454"/>
      <c r="F105" s="454"/>
      <c r="G105" s="454"/>
      <c r="H105" s="454"/>
      <c r="I105" s="455"/>
      <c r="J105" s="456"/>
      <c r="K105" s="457"/>
      <c r="L105" s="457"/>
      <c r="M105" s="457"/>
      <c r="N105" s="457"/>
      <c r="O105" s="457"/>
      <c r="P105" s="457"/>
      <c r="Q105" s="457"/>
      <c r="R105" s="457"/>
      <c r="S105" s="457"/>
      <c r="T105" s="457"/>
      <c r="U105" s="457"/>
      <c r="V105" s="457"/>
      <c r="W105" s="457"/>
      <c r="X105" s="457"/>
      <c r="Y105" s="457"/>
      <c r="Z105" s="457"/>
      <c r="AA105" s="457"/>
      <c r="AB105" s="457"/>
      <c r="AC105" s="457"/>
      <c r="AD105" s="457"/>
      <c r="AE105" s="457"/>
      <c r="AF105" s="457"/>
      <c r="AG105" s="457"/>
      <c r="AH105" s="457"/>
      <c r="AI105" s="457"/>
      <c r="AJ105" s="457"/>
      <c r="AK105" s="457"/>
      <c r="AL105" s="457"/>
      <c r="AM105" s="458"/>
    </row>
    <row r="106" spans="2:39" ht="24.95" customHeight="1" x14ac:dyDescent="0.15">
      <c r="B106" s="459"/>
      <c r="C106" s="805" t="s">
        <v>832</v>
      </c>
      <c r="D106" s="461" t="s">
        <v>834</v>
      </c>
      <c r="E106" s="462" t="s">
        <v>833</v>
      </c>
      <c r="F106" s="462"/>
      <c r="G106" s="462"/>
      <c r="H106" s="462"/>
      <c r="I106" s="463">
        <f>SUM(J106:AM106)</f>
        <v>0</v>
      </c>
      <c r="J106" s="606"/>
      <c r="K106" s="604"/>
      <c r="L106" s="604"/>
      <c r="M106" s="604"/>
      <c r="N106" s="604"/>
      <c r="O106" s="604"/>
      <c r="P106" s="604"/>
      <c r="Q106" s="604"/>
      <c r="R106" s="604"/>
      <c r="S106" s="604"/>
      <c r="T106" s="604"/>
      <c r="U106" s="604"/>
      <c r="V106" s="604"/>
      <c r="W106" s="604"/>
      <c r="X106" s="604"/>
      <c r="Y106" s="604"/>
      <c r="Z106" s="604"/>
      <c r="AA106" s="604"/>
      <c r="AB106" s="604"/>
      <c r="AC106" s="604"/>
      <c r="AD106" s="604"/>
      <c r="AE106" s="604"/>
      <c r="AF106" s="604"/>
      <c r="AG106" s="604"/>
      <c r="AH106" s="604"/>
      <c r="AI106" s="604"/>
      <c r="AJ106" s="604"/>
      <c r="AK106" s="604"/>
      <c r="AL106" s="604"/>
      <c r="AM106" s="605"/>
    </row>
    <row r="107" spans="2:39" ht="24.95" customHeight="1" x14ac:dyDescent="0.15">
      <c r="B107" s="459"/>
      <c r="C107" s="460" t="s">
        <v>310</v>
      </c>
      <c r="D107" s="461" t="s">
        <v>836</v>
      </c>
      <c r="E107" s="462" t="s">
        <v>210</v>
      </c>
      <c r="F107" s="462"/>
      <c r="G107" s="462"/>
      <c r="H107" s="462"/>
      <c r="I107" s="463">
        <f>SUM(J107:AM107)</f>
        <v>0</v>
      </c>
      <c r="J107" s="606"/>
      <c r="K107" s="604"/>
      <c r="L107" s="604"/>
      <c r="M107" s="604"/>
      <c r="N107" s="604"/>
      <c r="O107" s="604"/>
      <c r="P107" s="604"/>
      <c r="Q107" s="604"/>
      <c r="R107" s="604"/>
      <c r="S107" s="604"/>
      <c r="T107" s="604"/>
      <c r="U107" s="604"/>
      <c r="V107" s="604"/>
      <c r="W107" s="604"/>
      <c r="X107" s="604"/>
      <c r="Y107" s="604"/>
      <c r="Z107" s="604"/>
      <c r="AA107" s="604"/>
      <c r="AB107" s="604"/>
      <c r="AC107" s="604"/>
      <c r="AD107" s="604"/>
      <c r="AE107" s="604"/>
      <c r="AF107" s="604"/>
      <c r="AG107" s="604"/>
      <c r="AH107" s="604"/>
      <c r="AI107" s="604"/>
      <c r="AJ107" s="604"/>
      <c r="AK107" s="604"/>
      <c r="AL107" s="604"/>
      <c r="AM107" s="605"/>
    </row>
    <row r="108" spans="2:39" ht="24.95" customHeight="1" x14ac:dyDescent="0.15">
      <c r="B108" s="459"/>
      <c r="C108" s="460" t="s">
        <v>312</v>
      </c>
      <c r="D108" s="464" t="s">
        <v>835</v>
      </c>
      <c r="E108" s="462" t="s">
        <v>837</v>
      </c>
      <c r="F108" s="462"/>
      <c r="G108" s="462"/>
      <c r="H108" s="462"/>
      <c r="I108" s="463">
        <f>SUM(J108:AM108)</f>
        <v>0</v>
      </c>
      <c r="J108" s="465">
        <f>J109*J110</f>
        <v>0</v>
      </c>
      <c r="K108" s="466">
        <f t="shared" ref="K108:AM108" si="27">K109*K110</f>
        <v>0</v>
      </c>
      <c r="L108" s="466">
        <f t="shared" si="27"/>
        <v>0</v>
      </c>
      <c r="M108" s="466">
        <f t="shared" si="27"/>
        <v>0</v>
      </c>
      <c r="N108" s="466">
        <f t="shared" si="27"/>
        <v>0</v>
      </c>
      <c r="O108" s="466">
        <f t="shared" si="27"/>
        <v>0</v>
      </c>
      <c r="P108" s="466">
        <f t="shared" si="27"/>
        <v>0</v>
      </c>
      <c r="Q108" s="466">
        <f t="shared" si="27"/>
        <v>0</v>
      </c>
      <c r="R108" s="466">
        <f t="shared" si="27"/>
        <v>0</v>
      </c>
      <c r="S108" s="466">
        <f t="shared" si="27"/>
        <v>0</v>
      </c>
      <c r="T108" s="466">
        <f t="shared" si="27"/>
        <v>0</v>
      </c>
      <c r="U108" s="466">
        <f t="shared" si="27"/>
        <v>0</v>
      </c>
      <c r="V108" s="466">
        <f t="shared" si="27"/>
        <v>0</v>
      </c>
      <c r="W108" s="466">
        <f t="shared" si="27"/>
        <v>0</v>
      </c>
      <c r="X108" s="466">
        <f t="shared" si="27"/>
        <v>0</v>
      </c>
      <c r="Y108" s="466">
        <f t="shared" si="27"/>
        <v>0</v>
      </c>
      <c r="Z108" s="466">
        <f t="shared" si="27"/>
        <v>0</v>
      </c>
      <c r="AA108" s="466">
        <f t="shared" si="27"/>
        <v>0</v>
      </c>
      <c r="AB108" s="466">
        <f t="shared" si="27"/>
        <v>0</v>
      </c>
      <c r="AC108" s="466">
        <f t="shared" si="27"/>
        <v>0</v>
      </c>
      <c r="AD108" s="466">
        <f t="shared" si="27"/>
        <v>0</v>
      </c>
      <c r="AE108" s="466">
        <f t="shared" si="27"/>
        <v>0</v>
      </c>
      <c r="AF108" s="466">
        <f t="shared" si="27"/>
        <v>0</v>
      </c>
      <c r="AG108" s="466">
        <f t="shared" si="27"/>
        <v>0</v>
      </c>
      <c r="AH108" s="466">
        <f t="shared" si="27"/>
        <v>0</v>
      </c>
      <c r="AI108" s="466">
        <f t="shared" si="27"/>
        <v>0</v>
      </c>
      <c r="AJ108" s="466">
        <f t="shared" si="27"/>
        <v>0</v>
      </c>
      <c r="AK108" s="466">
        <f t="shared" si="27"/>
        <v>0</v>
      </c>
      <c r="AL108" s="466">
        <f t="shared" si="27"/>
        <v>0</v>
      </c>
      <c r="AM108" s="467">
        <f t="shared" si="27"/>
        <v>0</v>
      </c>
    </row>
    <row r="109" spans="2:39" ht="24.95" customHeight="1" x14ac:dyDescent="0.15">
      <c r="B109" s="459"/>
      <c r="C109" s="468"/>
      <c r="D109" s="469"/>
      <c r="E109" s="802" t="s">
        <v>838</v>
      </c>
      <c r="F109" s="470" t="s">
        <v>217</v>
      </c>
      <c r="G109" s="470"/>
      <c r="H109" s="470"/>
      <c r="I109" s="471"/>
      <c r="J109" s="603"/>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4"/>
      <c r="AL109" s="604"/>
      <c r="AM109" s="605"/>
    </row>
    <row r="110" spans="2:39" ht="24.95" customHeight="1" x14ac:dyDescent="0.15">
      <c r="B110" s="459"/>
      <c r="C110" s="472"/>
      <c r="D110" s="473"/>
      <c r="E110" s="806" t="s">
        <v>839</v>
      </c>
      <c r="F110" s="470" t="s">
        <v>218</v>
      </c>
      <c r="G110" s="470"/>
      <c r="H110" s="470"/>
      <c r="I110" s="471"/>
      <c r="J110" s="608"/>
      <c r="K110" s="609"/>
      <c r="L110" s="609"/>
      <c r="M110" s="609"/>
      <c r="N110" s="609"/>
      <c r="O110" s="609"/>
      <c r="P110" s="609"/>
      <c r="Q110" s="609"/>
      <c r="R110" s="609"/>
      <c r="S110" s="609"/>
      <c r="T110" s="609"/>
      <c r="U110" s="609"/>
      <c r="V110" s="609"/>
      <c r="W110" s="609"/>
      <c r="X110" s="609"/>
      <c r="Y110" s="609"/>
      <c r="Z110" s="609"/>
      <c r="AA110" s="609"/>
      <c r="AB110" s="609"/>
      <c r="AC110" s="609"/>
      <c r="AD110" s="609"/>
      <c r="AE110" s="609"/>
      <c r="AF110" s="609"/>
      <c r="AG110" s="609"/>
      <c r="AH110" s="609"/>
      <c r="AI110" s="609"/>
      <c r="AJ110" s="609"/>
      <c r="AK110" s="609"/>
      <c r="AL110" s="609"/>
      <c r="AM110" s="610"/>
    </row>
    <row r="111" spans="2:39" ht="24.95" customHeight="1" x14ac:dyDescent="0.15">
      <c r="B111" s="459"/>
      <c r="C111" s="468" t="s">
        <v>42</v>
      </c>
      <c r="D111" s="474" t="s">
        <v>840</v>
      </c>
      <c r="E111" s="462" t="s">
        <v>841</v>
      </c>
      <c r="F111" s="462"/>
      <c r="G111" s="462"/>
      <c r="H111" s="462"/>
      <c r="I111" s="463">
        <f>SUM(J111:AM111)</f>
        <v>0</v>
      </c>
      <c r="J111" s="465">
        <f t="shared" ref="J111:AM111" si="28">J112*J113</f>
        <v>0</v>
      </c>
      <c r="K111" s="466">
        <f t="shared" si="28"/>
        <v>0</v>
      </c>
      <c r="L111" s="466">
        <f t="shared" si="28"/>
        <v>0</v>
      </c>
      <c r="M111" s="466">
        <f t="shared" si="28"/>
        <v>0</v>
      </c>
      <c r="N111" s="466">
        <f t="shared" si="28"/>
        <v>0</v>
      </c>
      <c r="O111" s="466">
        <f t="shared" si="28"/>
        <v>0</v>
      </c>
      <c r="P111" s="466">
        <f t="shared" si="28"/>
        <v>0</v>
      </c>
      <c r="Q111" s="466">
        <f t="shared" si="28"/>
        <v>0</v>
      </c>
      <c r="R111" s="466">
        <f t="shared" si="28"/>
        <v>0</v>
      </c>
      <c r="S111" s="466">
        <f t="shared" si="28"/>
        <v>0</v>
      </c>
      <c r="T111" s="466">
        <f t="shared" si="28"/>
        <v>0</v>
      </c>
      <c r="U111" s="466">
        <f t="shared" si="28"/>
        <v>0</v>
      </c>
      <c r="V111" s="466">
        <f t="shared" si="28"/>
        <v>0</v>
      </c>
      <c r="W111" s="466">
        <f t="shared" si="28"/>
        <v>0</v>
      </c>
      <c r="X111" s="466">
        <f t="shared" si="28"/>
        <v>0</v>
      </c>
      <c r="Y111" s="466">
        <f t="shared" si="28"/>
        <v>0</v>
      </c>
      <c r="Z111" s="466">
        <f t="shared" si="28"/>
        <v>0</v>
      </c>
      <c r="AA111" s="466">
        <f t="shared" si="28"/>
        <v>0</v>
      </c>
      <c r="AB111" s="466">
        <f t="shared" si="28"/>
        <v>0</v>
      </c>
      <c r="AC111" s="466">
        <f t="shared" si="28"/>
        <v>0</v>
      </c>
      <c r="AD111" s="466">
        <f t="shared" si="28"/>
        <v>0</v>
      </c>
      <c r="AE111" s="466">
        <f t="shared" si="28"/>
        <v>0</v>
      </c>
      <c r="AF111" s="466">
        <f t="shared" si="28"/>
        <v>0</v>
      </c>
      <c r="AG111" s="466">
        <f t="shared" si="28"/>
        <v>0</v>
      </c>
      <c r="AH111" s="466">
        <f t="shared" si="28"/>
        <v>0</v>
      </c>
      <c r="AI111" s="466">
        <f t="shared" si="28"/>
        <v>0</v>
      </c>
      <c r="AJ111" s="466">
        <f t="shared" si="28"/>
        <v>0</v>
      </c>
      <c r="AK111" s="466">
        <f t="shared" si="28"/>
        <v>0</v>
      </c>
      <c r="AL111" s="466">
        <f t="shared" si="28"/>
        <v>0</v>
      </c>
      <c r="AM111" s="467">
        <f t="shared" si="28"/>
        <v>0</v>
      </c>
    </row>
    <row r="112" spans="2:39" ht="24.95" customHeight="1" x14ac:dyDescent="0.15">
      <c r="B112" s="459"/>
      <c r="C112" s="468"/>
      <c r="D112" s="469"/>
      <c r="E112" s="802" t="s">
        <v>842</v>
      </c>
      <c r="F112" s="462" t="s">
        <v>220</v>
      </c>
      <c r="G112" s="462"/>
      <c r="H112" s="462"/>
      <c r="I112" s="471"/>
      <c r="J112" s="603"/>
      <c r="K112" s="604"/>
      <c r="L112" s="604"/>
      <c r="M112" s="604"/>
      <c r="N112" s="604"/>
      <c r="O112" s="604"/>
      <c r="P112" s="604"/>
      <c r="Q112" s="604"/>
      <c r="R112" s="604"/>
      <c r="S112" s="604"/>
      <c r="T112" s="604"/>
      <c r="U112" s="604"/>
      <c r="V112" s="604"/>
      <c r="W112" s="604"/>
      <c r="X112" s="604"/>
      <c r="Y112" s="604"/>
      <c r="Z112" s="604"/>
      <c r="AA112" s="604"/>
      <c r="AB112" s="604"/>
      <c r="AC112" s="604"/>
      <c r="AD112" s="604"/>
      <c r="AE112" s="604"/>
      <c r="AF112" s="604"/>
      <c r="AG112" s="604"/>
      <c r="AH112" s="604"/>
      <c r="AI112" s="604"/>
      <c r="AJ112" s="604"/>
      <c r="AK112" s="604"/>
      <c r="AL112" s="604"/>
      <c r="AM112" s="605"/>
    </row>
    <row r="113" spans="2:39" ht="24.95" customHeight="1" x14ac:dyDescent="0.15">
      <c r="B113" s="459"/>
      <c r="C113" s="472"/>
      <c r="D113" s="473"/>
      <c r="E113" s="806" t="s">
        <v>843</v>
      </c>
      <c r="F113" s="470" t="s">
        <v>218</v>
      </c>
      <c r="G113" s="462"/>
      <c r="H113" s="462"/>
      <c r="I113" s="471"/>
      <c r="J113" s="608"/>
      <c r="K113" s="609"/>
      <c r="L113" s="609"/>
      <c r="M113" s="609"/>
      <c r="N113" s="609"/>
      <c r="O113" s="609"/>
      <c r="P113" s="609"/>
      <c r="Q113" s="609"/>
      <c r="R113" s="609"/>
      <c r="S113" s="609"/>
      <c r="T113" s="609"/>
      <c r="U113" s="609"/>
      <c r="V113" s="609"/>
      <c r="W113" s="609"/>
      <c r="X113" s="609"/>
      <c r="Y113" s="609"/>
      <c r="Z113" s="609"/>
      <c r="AA113" s="609"/>
      <c r="AB113" s="609"/>
      <c r="AC113" s="609"/>
      <c r="AD113" s="609"/>
      <c r="AE113" s="609"/>
      <c r="AF113" s="609"/>
      <c r="AG113" s="609"/>
      <c r="AH113" s="609"/>
      <c r="AI113" s="609"/>
      <c r="AJ113" s="609"/>
      <c r="AK113" s="609"/>
      <c r="AL113" s="609"/>
      <c r="AM113" s="610"/>
    </row>
    <row r="114" spans="2:39" ht="24.95" customHeight="1" x14ac:dyDescent="0.15">
      <c r="B114" s="459"/>
      <c r="C114" s="468" t="s">
        <v>845</v>
      </c>
      <c r="D114" s="800" t="s">
        <v>881</v>
      </c>
      <c r="E114" s="462" t="s">
        <v>846</v>
      </c>
      <c r="F114" s="462"/>
      <c r="G114" s="462"/>
      <c r="H114" s="462"/>
      <c r="I114" s="463">
        <f>SUM(J114:AM114)</f>
        <v>0</v>
      </c>
      <c r="J114" s="475">
        <f t="shared" ref="J114:AM114" si="29">(J115+J116-J117)*J118</f>
        <v>0</v>
      </c>
      <c r="K114" s="476">
        <f t="shared" si="29"/>
        <v>0</v>
      </c>
      <c r="L114" s="476">
        <f t="shared" si="29"/>
        <v>0</v>
      </c>
      <c r="M114" s="476">
        <f t="shared" si="29"/>
        <v>0</v>
      </c>
      <c r="N114" s="476">
        <f t="shared" si="29"/>
        <v>0</v>
      </c>
      <c r="O114" s="476">
        <f t="shared" si="29"/>
        <v>0</v>
      </c>
      <c r="P114" s="476">
        <f t="shared" si="29"/>
        <v>0</v>
      </c>
      <c r="Q114" s="476">
        <f t="shared" si="29"/>
        <v>0</v>
      </c>
      <c r="R114" s="476">
        <f t="shared" si="29"/>
        <v>0</v>
      </c>
      <c r="S114" s="476">
        <f t="shared" si="29"/>
        <v>0</v>
      </c>
      <c r="T114" s="476">
        <f t="shared" si="29"/>
        <v>0</v>
      </c>
      <c r="U114" s="476">
        <f t="shared" si="29"/>
        <v>0</v>
      </c>
      <c r="V114" s="476">
        <f t="shared" si="29"/>
        <v>0</v>
      </c>
      <c r="W114" s="476">
        <f t="shared" si="29"/>
        <v>0</v>
      </c>
      <c r="X114" s="476">
        <f t="shared" si="29"/>
        <v>0</v>
      </c>
      <c r="Y114" s="476">
        <f t="shared" si="29"/>
        <v>0</v>
      </c>
      <c r="Z114" s="476">
        <f t="shared" si="29"/>
        <v>0</v>
      </c>
      <c r="AA114" s="476">
        <f t="shared" si="29"/>
        <v>0</v>
      </c>
      <c r="AB114" s="476">
        <f t="shared" si="29"/>
        <v>0</v>
      </c>
      <c r="AC114" s="476">
        <f t="shared" si="29"/>
        <v>0</v>
      </c>
      <c r="AD114" s="476">
        <f t="shared" si="29"/>
        <v>0</v>
      </c>
      <c r="AE114" s="476">
        <f t="shared" si="29"/>
        <v>0</v>
      </c>
      <c r="AF114" s="476">
        <f t="shared" si="29"/>
        <v>0</v>
      </c>
      <c r="AG114" s="476">
        <f t="shared" si="29"/>
        <v>0</v>
      </c>
      <c r="AH114" s="476">
        <f t="shared" si="29"/>
        <v>0</v>
      </c>
      <c r="AI114" s="476">
        <f t="shared" si="29"/>
        <v>0</v>
      </c>
      <c r="AJ114" s="476">
        <f t="shared" si="29"/>
        <v>0</v>
      </c>
      <c r="AK114" s="476">
        <f t="shared" si="29"/>
        <v>0</v>
      </c>
      <c r="AL114" s="476">
        <f t="shared" si="29"/>
        <v>0</v>
      </c>
      <c r="AM114" s="477">
        <f t="shared" si="29"/>
        <v>0</v>
      </c>
    </row>
    <row r="115" spans="2:39" ht="24.95" customHeight="1" x14ac:dyDescent="0.15">
      <c r="B115" s="459"/>
      <c r="C115" s="468"/>
      <c r="D115" s="469"/>
      <c r="E115" s="802" t="s">
        <v>847</v>
      </c>
      <c r="F115" s="462" t="s">
        <v>302</v>
      </c>
      <c r="G115" s="462"/>
      <c r="H115" s="462"/>
      <c r="I115" s="463">
        <f>SUM(J115:AM115)</f>
        <v>0</v>
      </c>
      <c r="J115" s="608"/>
      <c r="K115" s="609"/>
      <c r="L115" s="609"/>
      <c r="M115" s="609"/>
      <c r="N115" s="609"/>
      <c r="O115" s="609"/>
      <c r="P115" s="609"/>
      <c r="Q115" s="609"/>
      <c r="R115" s="609"/>
      <c r="S115" s="609"/>
      <c r="T115" s="609"/>
      <c r="U115" s="609"/>
      <c r="V115" s="609"/>
      <c r="W115" s="609"/>
      <c r="X115" s="609"/>
      <c r="Y115" s="609"/>
      <c r="Z115" s="609"/>
      <c r="AA115" s="609"/>
      <c r="AB115" s="609"/>
      <c r="AC115" s="609"/>
      <c r="AD115" s="609"/>
      <c r="AE115" s="609"/>
      <c r="AF115" s="609"/>
      <c r="AG115" s="609"/>
      <c r="AH115" s="609"/>
      <c r="AI115" s="609"/>
      <c r="AJ115" s="609"/>
      <c r="AK115" s="609"/>
      <c r="AL115" s="609"/>
      <c r="AM115" s="610"/>
    </row>
    <row r="116" spans="2:39" ht="24.95" customHeight="1" x14ac:dyDescent="0.15">
      <c r="B116" s="459"/>
      <c r="C116" s="468"/>
      <c r="D116" s="469"/>
      <c r="E116" s="802" t="s">
        <v>848</v>
      </c>
      <c r="F116" s="462" t="s">
        <v>303</v>
      </c>
      <c r="G116" s="462"/>
      <c r="H116" s="462"/>
      <c r="I116" s="463">
        <f>SUM(J116:AM116)</f>
        <v>0</v>
      </c>
      <c r="J116" s="608"/>
      <c r="K116" s="609"/>
      <c r="L116" s="609"/>
      <c r="M116" s="609"/>
      <c r="N116" s="609"/>
      <c r="O116" s="609"/>
      <c r="P116" s="609"/>
      <c r="Q116" s="609"/>
      <c r="R116" s="609"/>
      <c r="S116" s="609"/>
      <c r="T116" s="609"/>
      <c r="U116" s="609"/>
      <c r="V116" s="609"/>
      <c r="W116" s="609"/>
      <c r="X116" s="609"/>
      <c r="Y116" s="609"/>
      <c r="Z116" s="609"/>
      <c r="AA116" s="609"/>
      <c r="AB116" s="609"/>
      <c r="AC116" s="609"/>
      <c r="AD116" s="609"/>
      <c r="AE116" s="609"/>
      <c r="AF116" s="609"/>
      <c r="AG116" s="609"/>
      <c r="AH116" s="609"/>
      <c r="AI116" s="609"/>
      <c r="AJ116" s="609"/>
      <c r="AK116" s="609"/>
      <c r="AL116" s="609"/>
      <c r="AM116" s="610"/>
    </row>
    <row r="117" spans="2:39" ht="24.95" customHeight="1" x14ac:dyDescent="0.15">
      <c r="B117" s="459"/>
      <c r="C117" s="468"/>
      <c r="D117" s="469"/>
      <c r="E117" s="802" t="s">
        <v>849</v>
      </c>
      <c r="F117" s="462" t="s">
        <v>304</v>
      </c>
      <c r="G117" s="462"/>
      <c r="H117" s="462"/>
      <c r="I117" s="463">
        <f>SUM(J117:AM117)</f>
        <v>0</v>
      </c>
      <c r="J117" s="608"/>
      <c r="K117" s="609"/>
      <c r="L117" s="609"/>
      <c r="M117" s="609"/>
      <c r="N117" s="609"/>
      <c r="O117" s="609"/>
      <c r="P117" s="609"/>
      <c r="Q117" s="609"/>
      <c r="R117" s="609"/>
      <c r="S117" s="609"/>
      <c r="T117" s="609"/>
      <c r="U117" s="609"/>
      <c r="V117" s="609"/>
      <c r="W117" s="609"/>
      <c r="X117" s="609"/>
      <c r="Y117" s="609"/>
      <c r="Z117" s="609"/>
      <c r="AA117" s="609"/>
      <c r="AB117" s="609"/>
      <c r="AC117" s="609"/>
      <c r="AD117" s="609"/>
      <c r="AE117" s="609"/>
      <c r="AF117" s="609"/>
      <c r="AG117" s="609"/>
      <c r="AH117" s="609"/>
      <c r="AI117" s="609"/>
      <c r="AJ117" s="609"/>
      <c r="AK117" s="609"/>
      <c r="AL117" s="609"/>
      <c r="AM117" s="610"/>
    </row>
    <row r="118" spans="2:39" ht="24.95" customHeight="1" x14ac:dyDescent="0.15">
      <c r="B118" s="459"/>
      <c r="C118" s="468"/>
      <c r="D118" s="473"/>
      <c r="E118" s="802" t="s">
        <v>850</v>
      </c>
      <c r="F118" s="462" t="s">
        <v>305</v>
      </c>
      <c r="G118" s="462"/>
      <c r="H118" s="462"/>
      <c r="I118" s="471"/>
      <c r="J118" s="611"/>
      <c r="K118" s="612"/>
      <c r="L118" s="612"/>
      <c r="M118" s="612"/>
      <c r="N118" s="612"/>
      <c r="O118" s="612"/>
      <c r="P118" s="612"/>
      <c r="Q118" s="612"/>
      <c r="R118" s="612"/>
      <c r="S118" s="612"/>
      <c r="T118" s="612"/>
      <c r="U118" s="612"/>
      <c r="V118" s="612"/>
      <c r="W118" s="612"/>
      <c r="X118" s="612"/>
      <c r="Y118" s="612"/>
      <c r="Z118" s="612"/>
      <c r="AA118" s="612"/>
      <c r="AB118" s="612"/>
      <c r="AC118" s="612"/>
      <c r="AD118" s="612"/>
      <c r="AE118" s="612"/>
      <c r="AF118" s="612"/>
      <c r="AG118" s="612"/>
      <c r="AH118" s="612"/>
      <c r="AI118" s="612"/>
      <c r="AJ118" s="612"/>
      <c r="AK118" s="612"/>
      <c r="AL118" s="612"/>
      <c r="AM118" s="613"/>
    </row>
    <row r="119" spans="2:39" ht="24.95" customHeight="1" x14ac:dyDescent="0.15">
      <c r="B119" s="459"/>
      <c r="C119" s="468"/>
      <c r="D119" s="801" t="s">
        <v>882</v>
      </c>
      <c r="E119" s="462" t="s">
        <v>852</v>
      </c>
      <c r="F119" s="462"/>
      <c r="G119" s="462"/>
      <c r="H119" s="462"/>
      <c r="I119" s="463">
        <f t="shared" ref="I119:I130" si="30">SUM(J119:AM119)</f>
        <v>0</v>
      </c>
      <c r="J119" s="743">
        <f t="shared" ref="J119:AM119" si="31">IF(ISERROR(SUM(J120:J122)/COUNTIF(J120:J122,"&gt;0")),0,SUM(J120:J122)/COUNTIF(J120:J122,"&gt;0"))</f>
        <v>0</v>
      </c>
      <c r="K119" s="743">
        <f t="shared" si="31"/>
        <v>0</v>
      </c>
      <c r="L119" s="743">
        <f t="shared" si="31"/>
        <v>0</v>
      </c>
      <c r="M119" s="743">
        <f t="shared" si="31"/>
        <v>0</v>
      </c>
      <c r="N119" s="743">
        <f t="shared" si="31"/>
        <v>0</v>
      </c>
      <c r="O119" s="743">
        <f t="shared" si="31"/>
        <v>0</v>
      </c>
      <c r="P119" s="743">
        <f t="shared" si="31"/>
        <v>0</v>
      </c>
      <c r="Q119" s="743">
        <f t="shared" si="31"/>
        <v>0</v>
      </c>
      <c r="R119" s="743">
        <f t="shared" si="31"/>
        <v>0</v>
      </c>
      <c r="S119" s="743">
        <f t="shared" si="31"/>
        <v>0</v>
      </c>
      <c r="T119" s="743">
        <f t="shared" si="31"/>
        <v>0</v>
      </c>
      <c r="U119" s="743">
        <f t="shared" si="31"/>
        <v>0</v>
      </c>
      <c r="V119" s="743">
        <f t="shared" si="31"/>
        <v>0</v>
      </c>
      <c r="W119" s="743">
        <f t="shared" si="31"/>
        <v>0</v>
      </c>
      <c r="X119" s="743">
        <f t="shared" si="31"/>
        <v>0</v>
      </c>
      <c r="Y119" s="743">
        <f t="shared" si="31"/>
        <v>0</v>
      </c>
      <c r="Z119" s="743">
        <f t="shared" si="31"/>
        <v>0</v>
      </c>
      <c r="AA119" s="743">
        <f t="shared" si="31"/>
        <v>0</v>
      </c>
      <c r="AB119" s="743">
        <f t="shared" si="31"/>
        <v>0</v>
      </c>
      <c r="AC119" s="743">
        <f t="shared" si="31"/>
        <v>0</v>
      </c>
      <c r="AD119" s="743">
        <f t="shared" si="31"/>
        <v>0</v>
      </c>
      <c r="AE119" s="743">
        <f t="shared" si="31"/>
        <v>0</v>
      </c>
      <c r="AF119" s="743">
        <f t="shared" si="31"/>
        <v>0</v>
      </c>
      <c r="AG119" s="743">
        <f t="shared" si="31"/>
        <v>0</v>
      </c>
      <c r="AH119" s="743">
        <f t="shared" si="31"/>
        <v>0</v>
      </c>
      <c r="AI119" s="743">
        <f t="shared" si="31"/>
        <v>0</v>
      </c>
      <c r="AJ119" s="743">
        <f t="shared" si="31"/>
        <v>0</v>
      </c>
      <c r="AK119" s="743">
        <f t="shared" si="31"/>
        <v>0</v>
      </c>
      <c r="AL119" s="743">
        <f t="shared" si="31"/>
        <v>0</v>
      </c>
      <c r="AM119" s="467">
        <f t="shared" si="31"/>
        <v>0</v>
      </c>
    </row>
    <row r="120" spans="2:39" ht="24.95" customHeight="1" x14ac:dyDescent="0.15">
      <c r="B120" s="459"/>
      <c r="C120" s="468"/>
      <c r="D120" s="474"/>
      <c r="E120" s="803" t="s">
        <v>851</v>
      </c>
      <c r="F120" s="462" t="s">
        <v>853</v>
      </c>
      <c r="G120" s="462"/>
      <c r="H120" s="462"/>
      <c r="I120" s="463">
        <f t="shared" si="30"/>
        <v>0</v>
      </c>
      <c r="J120" s="465">
        <f>J123+J126-J127</f>
        <v>0</v>
      </c>
      <c r="K120" s="743">
        <f t="shared" ref="K120:AL120" si="32">K123+K126-K127</f>
        <v>0</v>
      </c>
      <c r="L120" s="743">
        <f t="shared" si="32"/>
        <v>0</v>
      </c>
      <c r="M120" s="743">
        <f t="shared" si="32"/>
        <v>0</v>
      </c>
      <c r="N120" s="743">
        <f t="shared" si="32"/>
        <v>0</v>
      </c>
      <c r="O120" s="743">
        <f t="shared" si="32"/>
        <v>0</v>
      </c>
      <c r="P120" s="743">
        <f t="shared" si="32"/>
        <v>0</v>
      </c>
      <c r="Q120" s="743">
        <f t="shared" si="32"/>
        <v>0</v>
      </c>
      <c r="R120" s="743">
        <f t="shared" si="32"/>
        <v>0</v>
      </c>
      <c r="S120" s="743">
        <f t="shared" si="32"/>
        <v>0</v>
      </c>
      <c r="T120" s="743">
        <f t="shared" si="32"/>
        <v>0</v>
      </c>
      <c r="U120" s="743">
        <f t="shared" si="32"/>
        <v>0</v>
      </c>
      <c r="V120" s="743">
        <f t="shared" si="32"/>
        <v>0</v>
      </c>
      <c r="W120" s="743">
        <f t="shared" si="32"/>
        <v>0</v>
      </c>
      <c r="X120" s="743">
        <f t="shared" si="32"/>
        <v>0</v>
      </c>
      <c r="Y120" s="743">
        <f t="shared" si="32"/>
        <v>0</v>
      </c>
      <c r="Z120" s="743">
        <f t="shared" si="32"/>
        <v>0</v>
      </c>
      <c r="AA120" s="743">
        <f t="shared" si="32"/>
        <v>0</v>
      </c>
      <c r="AB120" s="743">
        <f t="shared" si="32"/>
        <v>0</v>
      </c>
      <c r="AC120" s="743">
        <f t="shared" si="32"/>
        <v>0</v>
      </c>
      <c r="AD120" s="743">
        <f t="shared" si="32"/>
        <v>0</v>
      </c>
      <c r="AE120" s="743">
        <f t="shared" si="32"/>
        <v>0</v>
      </c>
      <c r="AF120" s="743">
        <f t="shared" si="32"/>
        <v>0</v>
      </c>
      <c r="AG120" s="743">
        <f t="shared" si="32"/>
        <v>0</v>
      </c>
      <c r="AH120" s="743">
        <f t="shared" si="32"/>
        <v>0</v>
      </c>
      <c r="AI120" s="743">
        <f t="shared" si="32"/>
        <v>0</v>
      </c>
      <c r="AJ120" s="743">
        <f t="shared" si="32"/>
        <v>0</v>
      </c>
      <c r="AK120" s="743">
        <f t="shared" si="32"/>
        <v>0</v>
      </c>
      <c r="AL120" s="743">
        <f t="shared" si="32"/>
        <v>0</v>
      </c>
      <c r="AM120" s="467">
        <f>AM123+AM126-AM127</f>
        <v>0</v>
      </c>
    </row>
    <row r="121" spans="2:39" ht="24.95" customHeight="1" x14ac:dyDescent="0.15">
      <c r="B121" s="459"/>
      <c r="C121" s="468"/>
      <c r="D121" s="474"/>
      <c r="E121" s="804" t="s">
        <v>856</v>
      </c>
      <c r="F121" s="462" t="s">
        <v>854</v>
      </c>
      <c r="G121" s="462"/>
      <c r="H121" s="462"/>
      <c r="I121" s="463">
        <f t="shared" si="30"/>
        <v>0</v>
      </c>
      <c r="J121" s="465">
        <f>J124+J127-J128</f>
        <v>0</v>
      </c>
      <c r="K121" s="743">
        <f t="shared" ref="K121:AL121" si="33">K124+K127-K128</f>
        <v>0</v>
      </c>
      <c r="L121" s="743">
        <f t="shared" si="33"/>
        <v>0</v>
      </c>
      <c r="M121" s="743">
        <f t="shared" si="33"/>
        <v>0</v>
      </c>
      <c r="N121" s="743">
        <f t="shared" si="33"/>
        <v>0</v>
      </c>
      <c r="O121" s="743">
        <f t="shared" si="33"/>
        <v>0</v>
      </c>
      <c r="P121" s="743">
        <f t="shared" si="33"/>
        <v>0</v>
      </c>
      <c r="Q121" s="743">
        <f t="shared" si="33"/>
        <v>0</v>
      </c>
      <c r="R121" s="743">
        <f t="shared" si="33"/>
        <v>0</v>
      </c>
      <c r="S121" s="743">
        <f t="shared" si="33"/>
        <v>0</v>
      </c>
      <c r="T121" s="743">
        <f t="shared" si="33"/>
        <v>0</v>
      </c>
      <c r="U121" s="743">
        <f t="shared" si="33"/>
        <v>0</v>
      </c>
      <c r="V121" s="743">
        <f t="shared" si="33"/>
        <v>0</v>
      </c>
      <c r="W121" s="743">
        <f t="shared" si="33"/>
        <v>0</v>
      </c>
      <c r="X121" s="743">
        <f t="shared" si="33"/>
        <v>0</v>
      </c>
      <c r="Y121" s="743">
        <f t="shared" si="33"/>
        <v>0</v>
      </c>
      <c r="Z121" s="743">
        <f t="shared" si="33"/>
        <v>0</v>
      </c>
      <c r="AA121" s="743">
        <f t="shared" si="33"/>
        <v>0</v>
      </c>
      <c r="AB121" s="743">
        <f t="shared" si="33"/>
        <v>0</v>
      </c>
      <c r="AC121" s="743">
        <f t="shared" si="33"/>
        <v>0</v>
      </c>
      <c r="AD121" s="743">
        <f t="shared" si="33"/>
        <v>0</v>
      </c>
      <c r="AE121" s="743">
        <f t="shared" si="33"/>
        <v>0</v>
      </c>
      <c r="AF121" s="743">
        <f t="shared" si="33"/>
        <v>0</v>
      </c>
      <c r="AG121" s="743">
        <f t="shared" si="33"/>
        <v>0</v>
      </c>
      <c r="AH121" s="743">
        <f t="shared" si="33"/>
        <v>0</v>
      </c>
      <c r="AI121" s="743">
        <f t="shared" si="33"/>
        <v>0</v>
      </c>
      <c r="AJ121" s="743">
        <f t="shared" si="33"/>
        <v>0</v>
      </c>
      <c r="AK121" s="743">
        <f t="shared" si="33"/>
        <v>0</v>
      </c>
      <c r="AL121" s="743">
        <f t="shared" si="33"/>
        <v>0</v>
      </c>
      <c r="AM121" s="467">
        <f>AM124+AM127-AM128</f>
        <v>0</v>
      </c>
    </row>
    <row r="122" spans="2:39" ht="24.95" customHeight="1" x14ac:dyDescent="0.15">
      <c r="B122" s="459"/>
      <c r="C122" s="468"/>
      <c r="D122" s="474"/>
      <c r="E122" s="804" t="s">
        <v>857</v>
      </c>
      <c r="F122" s="462" t="s">
        <v>855</v>
      </c>
      <c r="G122" s="462"/>
      <c r="H122" s="462"/>
      <c r="I122" s="463">
        <f t="shared" si="30"/>
        <v>0</v>
      </c>
      <c r="J122" s="465">
        <f>J125+J128-J129</f>
        <v>0</v>
      </c>
      <c r="K122" s="743">
        <f t="shared" ref="K122:AL122" si="34">K125+K128-K129</f>
        <v>0</v>
      </c>
      <c r="L122" s="743">
        <f t="shared" si="34"/>
        <v>0</v>
      </c>
      <c r="M122" s="743">
        <f t="shared" si="34"/>
        <v>0</v>
      </c>
      <c r="N122" s="743">
        <f t="shared" si="34"/>
        <v>0</v>
      </c>
      <c r="O122" s="743">
        <f t="shared" si="34"/>
        <v>0</v>
      </c>
      <c r="P122" s="743">
        <f t="shared" si="34"/>
        <v>0</v>
      </c>
      <c r="Q122" s="743">
        <f t="shared" si="34"/>
        <v>0</v>
      </c>
      <c r="R122" s="743">
        <f t="shared" si="34"/>
        <v>0</v>
      </c>
      <c r="S122" s="743">
        <f t="shared" si="34"/>
        <v>0</v>
      </c>
      <c r="T122" s="743">
        <f t="shared" si="34"/>
        <v>0</v>
      </c>
      <c r="U122" s="743">
        <f t="shared" si="34"/>
        <v>0</v>
      </c>
      <c r="V122" s="743">
        <f t="shared" si="34"/>
        <v>0</v>
      </c>
      <c r="W122" s="743">
        <f t="shared" si="34"/>
        <v>0</v>
      </c>
      <c r="X122" s="743">
        <f t="shared" si="34"/>
        <v>0</v>
      </c>
      <c r="Y122" s="743">
        <f t="shared" si="34"/>
        <v>0</v>
      </c>
      <c r="Z122" s="743">
        <f t="shared" si="34"/>
        <v>0</v>
      </c>
      <c r="AA122" s="743">
        <f t="shared" si="34"/>
        <v>0</v>
      </c>
      <c r="AB122" s="743">
        <f t="shared" si="34"/>
        <v>0</v>
      </c>
      <c r="AC122" s="743">
        <f t="shared" si="34"/>
        <v>0</v>
      </c>
      <c r="AD122" s="743">
        <f t="shared" si="34"/>
        <v>0</v>
      </c>
      <c r="AE122" s="743">
        <f t="shared" si="34"/>
        <v>0</v>
      </c>
      <c r="AF122" s="743">
        <f t="shared" si="34"/>
        <v>0</v>
      </c>
      <c r="AG122" s="743">
        <f t="shared" si="34"/>
        <v>0</v>
      </c>
      <c r="AH122" s="743">
        <f t="shared" si="34"/>
        <v>0</v>
      </c>
      <c r="AI122" s="743">
        <f t="shared" si="34"/>
        <v>0</v>
      </c>
      <c r="AJ122" s="743">
        <f t="shared" si="34"/>
        <v>0</v>
      </c>
      <c r="AK122" s="743">
        <f t="shared" si="34"/>
        <v>0</v>
      </c>
      <c r="AL122" s="743">
        <f t="shared" si="34"/>
        <v>0</v>
      </c>
      <c r="AM122" s="467">
        <f>AM125+AM128-AM129</f>
        <v>0</v>
      </c>
    </row>
    <row r="123" spans="2:39" ht="24.95" customHeight="1" x14ac:dyDescent="0.15">
      <c r="B123" s="459"/>
      <c r="C123" s="468"/>
      <c r="D123" s="469"/>
      <c r="E123" s="802" t="s">
        <v>858</v>
      </c>
      <c r="F123" s="462" t="s">
        <v>661</v>
      </c>
      <c r="G123" s="462"/>
      <c r="H123" s="462"/>
      <c r="I123" s="463">
        <f t="shared" si="30"/>
        <v>0</v>
      </c>
      <c r="J123" s="608"/>
      <c r="K123" s="609"/>
      <c r="L123" s="609"/>
      <c r="M123" s="609"/>
      <c r="N123" s="609"/>
      <c r="O123" s="609"/>
      <c r="P123" s="609"/>
      <c r="Q123" s="609"/>
      <c r="R123" s="609"/>
      <c r="S123" s="609"/>
      <c r="T123" s="609"/>
      <c r="U123" s="609"/>
      <c r="V123" s="609"/>
      <c r="W123" s="609"/>
      <c r="X123" s="609"/>
      <c r="Y123" s="609"/>
      <c r="Z123" s="609"/>
      <c r="AA123" s="609"/>
      <c r="AB123" s="609"/>
      <c r="AC123" s="609"/>
      <c r="AD123" s="609"/>
      <c r="AE123" s="609"/>
      <c r="AF123" s="609"/>
      <c r="AG123" s="609"/>
      <c r="AH123" s="609"/>
      <c r="AI123" s="609"/>
      <c r="AJ123" s="609"/>
      <c r="AK123" s="609"/>
      <c r="AL123" s="609"/>
      <c r="AM123" s="610"/>
    </row>
    <row r="124" spans="2:39" ht="24.95" customHeight="1" x14ac:dyDescent="0.15">
      <c r="B124" s="459"/>
      <c r="C124" s="468"/>
      <c r="D124" s="469"/>
      <c r="E124" s="802" t="s">
        <v>859</v>
      </c>
      <c r="F124" s="462" t="s">
        <v>662</v>
      </c>
      <c r="G124" s="462"/>
      <c r="H124" s="462"/>
      <c r="I124" s="463">
        <f t="shared" si="30"/>
        <v>0</v>
      </c>
      <c r="J124" s="608"/>
      <c r="K124" s="609"/>
      <c r="L124" s="609"/>
      <c r="M124" s="609"/>
      <c r="N124" s="609"/>
      <c r="O124" s="609"/>
      <c r="P124" s="609"/>
      <c r="Q124" s="609"/>
      <c r="R124" s="609"/>
      <c r="S124" s="609"/>
      <c r="T124" s="609"/>
      <c r="U124" s="609"/>
      <c r="V124" s="609"/>
      <c r="W124" s="609"/>
      <c r="X124" s="609"/>
      <c r="Y124" s="609"/>
      <c r="Z124" s="609"/>
      <c r="AA124" s="609"/>
      <c r="AB124" s="609"/>
      <c r="AC124" s="609"/>
      <c r="AD124" s="609"/>
      <c r="AE124" s="609"/>
      <c r="AF124" s="609"/>
      <c r="AG124" s="609"/>
      <c r="AH124" s="609"/>
      <c r="AI124" s="609"/>
      <c r="AJ124" s="609"/>
      <c r="AK124" s="609"/>
      <c r="AL124" s="609"/>
      <c r="AM124" s="610"/>
    </row>
    <row r="125" spans="2:39" ht="24.95" customHeight="1" x14ac:dyDescent="0.15">
      <c r="B125" s="459"/>
      <c r="C125" s="468"/>
      <c r="D125" s="469"/>
      <c r="E125" s="802" t="s">
        <v>860</v>
      </c>
      <c r="F125" s="462" t="s">
        <v>663</v>
      </c>
      <c r="G125" s="462"/>
      <c r="H125" s="462"/>
      <c r="I125" s="463">
        <f t="shared" si="30"/>
        <v>0</v>
      </c>
      <c r="J125" s="608"/>
      <c r="K125" s="609"/>
      <c r="L125" s="609"/>
      <c r="M125" s="609"/>
      <c r="N125" s="609"/>
      <c r="O125" s="609"/>
      <c r="P125" s="609"/>
      <c r="Q125" s="609"/>
      <c r="R125" s="609"/>
      <c r="S125" s="609"/>
      <c r="T125" s="609"/>
      <c r="U125" s="609"/>
      <c r="V125" s="609"/>
      <c r="W125" s="609"/>
      <c r="X125" s="609"/>
      <c r="Y125" s="609"/>
      <c r="Z125" s="609"/>
      <c r="AA125" s="609"/>
      <c r="AB125" s="609"/>
      <c r="AC125" s="609"/>
      <c r="AD125" s="609"/>
      <c r="AE125" s="609"/>
      <c r="AF125" s="609"/>
      <c r="AG125" s="609"/>
      <c r="AH125" s="609"/>
      <c r="AI125" s="609"/>
      <c r="AJ125" s="609"/>
      <c r="AK125" s="609"/>
      <c r="AL125" s="609"/>
      <c r="AM125" s="610"/>
    </row>
    <row r="126" spans="2:39" ht="24.95" customHeight="1" x14ac:dyDescent="0.15">
      <c r="B126" s="459"/>
      <c r="C126" s="468"/>
      <c r="D126" s="469"/>
      <c r="E126" s="802" t="s">
        <v>861</v>
      </c>
      <c r="F126" s="462" t="s">
        <v>664</v>
      </c>
      <c r="G126" s="462"/>
      <c r="H126" s="462"/>
      <c r="I126" s="463">
        <f t="shared" si="30"/>
        <v>0</v>
      </c>
      <c r="J126" s="608"/>
      <c r="K126" s="609"/>
      <c r="L126" s="609"/>
      <c r="M126" s="609"/>
      <c r="N126" s="609"/>
      <c r="O126" s="609"/>
      <c r="P126" s="609"/>
      <c r="Q126" s="609"/>
      <c r="R126" s="609"/>
      <c r="S126" s="609"/>
      <c r="T126" s="609"/>
      <c r="U126" s="609"/>
      <c r="V126" s="609"/>
      <c r="W126" s="609"/>
      <c r="X126" s="609"/>
      <c r="Y126" s="609"/>
      <c r="Z126" s="609"/>
      <c r="AA126" s="609"/>
      <c r="AB126" s="609"/>
      <c r="AC126" s="609"/>
      <c r="AD126" s="609"/>
      <c r="AE126" s="609"/>
      <c r="AF126" s="609"/>
      <c r="AG126" s="609"/>
      <c r="AH126" s="609"/>
      <c r="AI126" s="609"/>
      <c r="AJ126" s="609"/>
      <c r="AK126" s="609"/>
      <c r="AL126" s="609"/>
      <c r="AM126" s="610"/>
    </row>
    <row r="127" spans="2:39" ht="24.95" customHeight="1" x14ac:dyDescent="0.15">
      <c r="B127" s="459"/>
      <c r="C127" s="468"/>
      <c r="D127" s="469"/>
      <c r="E127" s="802" t="s">
        <v>862</v>
      </c>
      <c r="F127" s="462" t="s">
        <v>665</v>
      </c>
      <c r="G127" s="462"/>
      <c r="H127" s="462"/>
      <c r="I127" s="463">
        <f t="shared" si="30"/>
        <v>0</v>
      </c>
      <c r="J127" s="608"/>
      <c r="K127" s="609"/>
      <c r="L127" s="609"/>
      <c r="M127" s="609"/>
      <c r="N127" s="609"/>
      <c r="O127" s="609"/>
      <c r="P127" s="609"/>
      <c r="Q127" s="609"/>
      <c r="R127" s="609"/>
      <c r="S127" s="609"/>
      <c r="T127" s="609"/>
      <c r="U127" s="609"/>
      <c r="V127" s="609"/>
      <c r="W127" s="609"/>
      <c r="X127" s="609"/>
      <c r="Y127" s="609"/>
      <c r="Z127" s="609"/>
      <c r="AA127" s="609"/>
      <c r="AB127" s="609"/>
      <c r="AC127" s="609"/>
      <c r="AD127" s="609"/>
      <c r="AE127" s="609"/>
      <c r="AF127" s="609"/>
      <c r="AG127" s="609"/>
      <c r="AH127" s="609"/>
      <c r="AI127" s="609"/>
      <c r="AJ127" s="609"/>
      <c r="AK127" s="609"/>
      <c r="AL127" s="609"/>
      <c r="AM127" s="610"/>
    </row>
    <row r="128" spans="2:39" ht="24.95" customHeight="1" x14ac:dyDescent="0.15">
      <c r="B128" s="459"/>
      <c r="C128" s="468"/>
      <c r="D128" s="469"/>
      <c r="E128" s="802" t="s">
        <v>863</v>
      </c>
      <c r="F128" s="462" t="s">
        <v>666</v>
      </c>
      <c r="G128" s="462"/>
      <c r="H128" s="462"/>
      <c r="I128" s="463">
        <f t="shared" si="30"/>
        <v>0</v>
      </c>
      <c r="J128" s="608"/>
      <c r="K128" s="609"/>
      <c r="L128" s="609"/>
      <c r="M128" s="609"/>
      <c r="N128" s="609"/>
      <c r="O128" s="609"/>
      <c r="P128" s="609"/>
      <c r="Q128" s="609"/>
      <c r="R128" s="609"/>
      <c r="S128" s="609"/>
      <c r="T128" s="609"/>
      <c r="U128" s="609"/>
      <c r="V128" s="609"/>
      <c r="W128" s="609"/>
      <c r="X128" s="609"/>
      <c r="Y128" s="609"/>
      <c r="Z128" s="609"/>
      <c r="AA128" s="609"/>
      <c r="AB128" s="609"/>
      <c r="AC128" s="609"/>
      <c r="AD128" s="609"/>
      <c r="AE128" s="609"/>
      <c r="AF128" s="609"/>
      <c r="AG128" s="609"/>
      <c r="AH128" s="609"/>
      <c r="AI128" s="609"/>
      <c r="AJ128" s="609"/>
      <c r="AK128" s="609"/>
      <c r="AL128" s="609"/>
      <c r="AM128" s="610"/>
    </row>
    <row r="129" spans="2:40" ht="24.95" customHeight="1" x14ac:dyDescent="0.15">
      <c r="B129" s="459"/>
      <c r="C129" s="468"/>
      <c r="D129" s="473"/>
      <c r="E129" s="802" t="s">
        <v>864</v>
      </c>
      <c r="F129" s="462" t="s">
        <v>532</v>
      </c>
      <c r="G129" s="462"/>
      <c r="H129" s="462"/>
      <c r="I129" s="463">
        <f t="shared" si="30"/>
        <v>0</v>
      </c>
      <c r="J129" s="608"/>
      <c r="K129" s="609"/>
      <c r="L129" s="609"/>
      <c r="M129" s="609"/>
      <c r="N129" s="609"/>
      <c r="O129" s="609"/>
      <c r="P129" s="609"/>
      <c r="Q129" s="609"/>
      <c r="R129" s="609"/>
      <c r="S129" s="609"/>
      <c r="T129" s="609"/>
      <c r="U129" s="609"/>
      <c r="V129" s="609"/>
      <c r="W129" s="609"/>
      <c r="X129" s="609"/>
      <c r="Y129" s="609"/>
      <c r="Z129" s="609"/>
      <c r="AA129" s="609"/>
      <c r="AB129" s="609"/>
      <c r="AC129" s="609"/>
      <c r="AD129" s="609"/>
      <c r="AE129" s="609"/>
      <c r="AF129" s="609"/>
      <c r="AG129" s="609"/>
      <c r="AH129" s="609"/>
      <c r="AI129" s="609"/>
      <c r="AJ129" s="609"/>
      <c r="AK129" s="609"/>
      <c r="AL129" s="609"/>
      <c r="AM129" s="610"/>
    </row>
    <row r="130" spans="2:40" ht="24.95" customHeight="1" thickBot="1" x14ac:dyDescent="0.2">
      <c r="B130" s="459"/>
      <c r="C130" s="503"/>
      <c r="D130" s="801" t="s">
        <v>883</v>
      </c>
      <c r="E130" s="500" t="s">
        <v>681</v>
      </c>
      <c r="F130" s="501"/>
      <c r="G130" s="501"/>
      <c r="H130" s="501"/>
      <c r="I130" s="502">
        <f t="shared" si="30"/>
        <v>0</v>
      </c>
      <c r="J130" s="614"/>
      <c r="K130" s="615"/>
      <c r="L130" s="615"/>
      <c r="M130" s="615"/>
      <c r="N130" s="615"/>
      <c r="O130" s="615"/>
      <c r="P130" s="615"/>
      <c r="Q130" s="615"/>
      <c r="R130" s="615"/>
      <c r="S130" s="615"/>
      <c r="T130" s="615"/>
      <c r="U130" s="615"/>
      <c r="V130" s="615"/>
      <c r="W130" s="615"/>
      <c r="X130" s="615"/>
      <c r="Y130" s="615"/>
      <c r="Z130" s="615"/>
      <c r="AA130" s="615"/>
      <c r="AB130" s="615"/>
      <c r="AC130" s="615"/>
      <c r="AD130" s="615"/>
      <c r="AE130" s="615"/>
      <c r="AF130" s="615"/>
      <c r="AG130" s="615"/>
      <c r="AH130" s="615"/>
      <c r="AI130" s="615"/>
      <c r="AJ130" s="615"/>
      <c r="AK130" s="615"/>
      <c r="AL130" s="615"/>
      <c r="AM130" s="616"/>
    </row>
    <row r="131" spans="2:40" ht="24.95" customHeight="1" x14ac:dyDescent="0.15">
      <c r="B131" s="452" t="s">
        <v>844</v>
      </c>
      <c r="C131" s="453"/>
      <c r="D131" s="453"/>
      <c r="E131" s="453"/>
      <c r="F131" s="453"/>
      <c r="G131" s="453"/>
      <c r="H131" s="453"/>
      <c r="I131" s="480"/>
      <c r="J131" s="481"/>
      <c r="K131" s="482"/>
      <c r="L131" s="482"/>
      <c r="M131" s="482"/>
      <c r="N131" s="482"/>
      <c r="O131" s="482"/>
      <c r="P131" s="482"/>
      <c r="Q131" s="482"/>
      <c r="R131" s="482"/>
      <c r="S131" s="482"/>
      <c r="T131" s="482"/>
      <c r="U131" s="482"/>
      <c r="V131" s="482"/>
      <c r="W131" s="482"/>
      <c r="X131" s="482"/>
      <c r="Y131" s="482"/>
      <c r="Z131" s="482"/>
      <c r="AA131" s="482"/>
      <c r="AB131" s="482"/>
      <c r="AC131" s="482"/>
      <c r="AD131" s="482"/>
      <c r="AE131" s="482"/>
      <c r="AF131" s="482"/>
      <c r="AG131" s="482"/>
      <c r="AH131" s="482"/>
      <c r="AI131" s="482"/>
      <c r="AJ131" s="482"/>
      <c r="AK131" s="482"/>
      <c r="AL131" s="482"/>
      <c r="AM131" s="483"/>
    </row>
    <row r="132" spans="2:40" s="484" customFormat="1" ht="24.95" customHeight="1" x14ac:dyDescent="0.15">
      <c r="B132" s="459"/>
      <c r="C132" s="485" t="s">
        <v>495</v>
      </c>
      <c r="D132" s="802" t="s">
        <v>884</v>
      </c>
      <c r="E132" s="838" t="s">
        <v>50</v>
      </c>
      <c r="F132" s="838"/>
      <c r="G132" s="838"/>
      <c r="H132" s="839"/>
      <c r="I132" s="463">
        <f t="shared" ref="I132:I137" si="35">SUM(J132:AM132)</f>
        <v>0</v>
      </c>
      <c r="J132" s="603"/>
      <c r="K132" s="604"/>
      <c r="L132" s="604"/>
      <c r="M132" s="604"/>
      <c r="N132" s="604"/>
      <c r="O132" s="604"/>
      <c r="P132" s="604"/>
      <c r="Q132" s="604"/>
      <c r="R132" s="604"/>
      <c r="S132" s="604"/>
      <c r="T132" s="604"/>
      <c r="U132" s="604"/>
      <c r="V132" s="604"/>
      <c r="W132" s="604"/>
      <c r="X132" s="604"/>
      <c r="Y132" s="604"/>
      <c r="Z132" s="604"/>
      <c r="AA132" s="604"/>
      <c r="AB132" s="604"/>
      <c r="AC132" s="604"/>
      <c r="AD132" s="604"/>
      <c r="AE132" s="604"/>
      <c r="AF132" s="604"/>
      <c r="AG132" s="604"/>
      <c r="AH132" s="604"/>
      <c r="AI132" s="604"/>
      <c r="AJ132" s="604"/>
      <c r="AK132" s="604"/>
      <c r="AL132" s="604"/>
      <c r="AM132" s="605"/>
      <c r="AN132" s="437"/>
    </row>
    <row r="133" spans="2:40" ht="24.95" customHeight="1" x14ac:dyDescent="0.15">
      <c r="B133" s="459"/>
      <c r="C133" s="737"/>
      <c r="D133" s="802" t="s">
        <v>885</v>
      </c>
      <c r="E133" s="486" t="s">
        <v>720</v>
      </c>
      <c r="F133" s="470"/>
      <c r="G133" s="470"/>
      <c r="H133" s="470"/>
      <c r="I133" s="487">
        <f t="shared" si="35"/>
        <v>0</v>
      </c>
      <c r="J133" s="617"/>
      <c r="K133" s="618"/>
      <c r="L133" s="618"/>
      <c r="M133" s="618"/>
      <c r="N133" s="618"/>
      <c r="O133" s="618"/>
      <c r="P133" s="618"/>
      <c r="Q133" s="618"/>
      <c r="R133" s="618"/>
      <c r="S133" s="618"/>
      <c r="T133" s="618"/>
      <c r="U133" s="618"/>
      <c r="V133" s="618"/>
      <c r="W133" s="618"/>
      <c r="X133" s="618"/>
      <c r="Y133" s="618"/>
      <c r="Z133" s="618"/>
      <c r="AA133" s="618"/>
      <c r="AB133" s="618"/>
      <c r="AC133" s="618"/>
      <c r="AD133" s="618"/>
      <c r="AE133" s="618"/>
      <c r="AF133" s="618"/>
      <c r="AG133" s="618"/>
      <c r="AH133" s="618"/>
      <c r="AI133" s="618"/>
      <c r="AJ133" s="618"/>
      <c r="AK133" s="618"/>
      <c r="AL133" s="618"/>
      <c r="AM133" s="619"/>
    </row>
    <row r="134" spans="2:40" ht="24.95" customHeight="1" x14ac:dyDescent="0.15">
      <c r="B134" s="459"/>
      <c r="C134" s="737"/>
      <c r="D134" s="802" t="s">
        <v>886</v>
      </c>
      <c r="E134" s="486" t="s">
        <v>715</v>
      </c>
      <c r="F134" s="470"/>
      <c r="G134" s="470"/>
      <c r="H134" s="470"/>
      <c r="I134" s="487">
        <f t="shared" si="35"/>
        <v>0</v>
      </c>
      <c r="J134" s="617"/>
      <c r="K134" s="618"/>
      <c r="L134" s="618"/>
      <c r="M134" s="618"/>
      <c r="N134" s="618"/>
      <c r="O134" s="618"/>
      <c r="P134" s="618"/>
      <c r="Q134" s="618"/>
      <c r="R134" s="618"/>
      <c r="S134" s="618"/>
      <c r="T134" s="618"/>
      <c r="U134" s="618"/>
      <c r="V134" s="618"/>
      <c r="W134" s="618"/>
      <c r="X134" s="618"/>
      <c r="Y134" s="618"/>
      <c r="Z134" s="618"/>
      <c r="AA134" s="618"/>
      <c r="AB134" s="618"/>
      <c r="AC134" s="618"/>
      <c r="AD134" s="618"/>
      <c r="AE134" s="618"/>
      <c r="AF134" s="618"/>
      <c r="AG134" s="618"/>
      <c r="AH134" s="618"/>
      <c r="AI134" s="618"/>
      <c r="AJ134" s="618"/>
      <c r="AK134" s="618"/>
      <c r="AL134" s="618"/>
      <c r="AM134" s="619"/>
    </row>
    <row r="135" spans="2:40" ht="24.95" customHeight="1" x14ac:dyDescent="0.15">
      <c r="B135" s="459"/>
      <c r="C135" s="485" t="s">
        <v>496</v>
      </c>
      <c r="D135" s="802" t="s">
        <v>887</v>
      </c>
      <c r="E135" s="838" t="s">
        <v>237</v>
      </c>
      <c r="F135" s="838"/>
      <c r="G135" s="838"/>
      <c r="H135" s="839"/>
      <c r="I135" s="463">
        <f t="shared" si="35"/>
        <v>0</v>
      </c>
      <c r="J135" s="603"/>
      <c r="K135" s="604"/>
      <c r="L135" s="604"/>
      <c r="M135" s="604"/>
      <c r="N135" s="604"/>
      <c r="O135" s="604"/>
      <c r="P135" s="604"/>
      <c r="Q135" s="604"/>
      <c r="R135" s="604"/>
      <c r="S135" s="604"/>
      <c r="T135" s="604"/>
      <c r="U135" s="604"/>
      <c r="V135" s="604"/>
      <c r="W135" s="604"/>
      <c r="X135" s="604"/>
      <c r="Y135" s="604"/>
      <c r="Z135" s="604"/>
      <c r="AA135" s="604"/>
      <c r="AB135" s="604"/>
      <c r="AC135" s="604"/>
      <c r="AD135" s="604"/>
      <c r="AE135" s="604"/>
      <c r="AF135" s="604"/>
      <c r="AG135" s="604"/>
      <c r="AH135" s="604"/>
      <c r="AI135" s="604"/>
      <c r="AJ135" s="604"/>
      <c r="AK135" s="604"/>
      <c r="AL135" s="604"/>
      <c r="AM135" s="605"/>
    </row>
    <row r="136" spans="2:40" ht="24.95" customHeight="1" x14ac:dyDescent="0.15">
      <c r="B136" s="459"/>
      <c r="C136" s="468"/>
      <c r="D136" s="802" t="s">
        <v>888</v>
      </c>
      <c r="E136" s="486" t="s">
        <v>719</v>
      </c>
      <c r="F136" s="470"/>
      <c r="G136" s="470"/>
      <c r="H136" s="470"/>
      <c r="I136" s="487">
        <f t="shared" si="35"/>
        <v>0</v>
      </c>
      <c r="J136" s="617"/>
      <c r="K136" s="618"/>
      <c r="L136" s="618"/>
      <c r="M136" s="618"/>
      <c r="N136" s="618"/>
      <c r="O136" s="618"/>
      <c r="P136" s="618"/>
      <c r="Q136" s="618"/>
      <c r="R136" s="618"/>
      <c r="S136" s="618"/>
      <c r="T136" s="618"/>
      <c r="U136" s="618"/>
      <c r="V136" s="618"/>
      <c r="W136" s="618"/>
      <c r="X136" s="618"/>
      <c r="Y136" s="618"/>
      <c r="Z136" s="618"/>
      <c r="AA136" s="618"/>
      <c r="AB136" s="618"/>
      <c r="AC136" s="618"/>
      <c r="AD136" s="618"/>
      <c r="AE136" s="618"/>
      <c r="AF136" s="618"/>
      <c r="AG136" s="618"/>
      <c r="AH136" s="618"/>
      <c r="AI136" s="618"/>
      <c r="AJ136" s="618"/>
      <c r="AK136" s="618"/>
      <c r="AL136" s="618"/>
      <c r="AM136" s="619"/>
    </row>
    <row r="137" spans="2:40" ht="24.95" customHeight="1" thickBot="1" x14ac:dyDescent="0.2">
      <c r="B137" s="488"/>
      <c r="C137" s="489"/>
      <c r="D137" s="807" t="s">
        <v>889</v>
      </c>
      <c r="E137" s="738" t="s">
        <v>714</v>
      </c>
      <c r="F137" s="739"/>
      <c r="G137" s="739"/>
      <c r="H137" s="739"/>
      <c r="I137" s="651">
        <f t="shared" si="35"/>
        <v>0</v>
      </c>
      <c r="J137" s="740"/>
      <c r="K137" s="741"/>
      <c r="L137" s="741"/>
      <c r="M137" s="741"/>
      <c r="N137" s="741"/>
      <c r="O137" s="741"/>
      <c r="P137" s="741"/>
      <c r="Q137" s="741"/>
      <c r="R137" s="741"/>
      <c r="S137" s="741"/>
      <c r="T137" s="741"/>
      <c r="U137" s="741"/>
      <c r="V137" s="741"/>
      <c r="W137" s="741"/>
      <c r="X137" s="741"/>
      <c r="Y137" s="741"/>
      <c r="Z137" s="741"/>
      <c r="AA137" s="741"/>
      <c r="AB137" s="741"/>
      <c r="AC137" s="741"/>
      <c r="AD137" s="741"/>
      <c r="AE137" s="741"/>
      <c r="AF137" s="741"/>
      <c r="AG137" s="741"/>
      <c r="AH137" s="741"/>
      <c r="AI137" s="741"/>
      <c r="AJ137" s="741"/>
      <c r="AK137" s="741"/>
      <c r="AL137" s="741"/>
      <c r="AM137" s="742"/>
    </row>
    <row r="138" spans="2:40" ht="24.95" customHeight="1" x14ac:dyDescent="0.15">
      <c r="B138" s="452" t="s">
        <v>912</v>
      </c>
      <c r="C138" s="453"/>
      <c r="D138" s="453"/>
      <c r="E138" s="453"/>
      <c r="F138" s="453"/>
      <c r="G138" s="453"/>
      <c r="H138" s="492"/>
      <c r="I138" s="480"/>
      <c r="J138" s="453"/>
      <c r="K138" s="453"/>
      <c r="L138" s="453"/>
      <c r="M138" s="453"/>
      <c r="N138" s="453"/>
      <c r="O138" s="453"/>
      <c r="P138" s="453"/>
      <c r="Q138" s="453"/>
      <c r="R138" s="453"/>
      <c r="S138" s="453"/>
      <c r="T138" s="453"/>
      <c r="U138" s="453"/>
      <c r="V138" s="453"/>
      <c r="W138" s="453"/>
      <c r="X138" s="453"/>
      <c r="Y138" s="453"/>
      <c r="Z138" s="453"/>
      <c r="AA138" s="453"/>
      <c r="AB138" s="453"/>
      <c r="AC138" s="453"/>
      <c r="AD138" s="453"/>
      <c r="AE138" s="453"/>
      <c r="AF138" s="453"/>
      <c r="AG138" s="453"/>
      <c r="AH138" s="453"/>
      <c r="AI138" s="453"/>
      <c r="AJ138" s="453"/>
      <c r="AK138" s="453"/>
      <c r="AL138" s="453"/>
      <c r="AM138" s="492"/>
    </row>
    <row r="139" spans="2:40" ht="24.95" customHeight="1" x14ac:dyDescent="0.15">
      <c r="B139" s="459"/>
      <c r="C139" s="493" t="s">
        <v>499</v>
      </c>
      <c r="D139" s="479" t="s">
        <v>717</v>
      </c>
      <c r="E139" s="470"/>
      <c r="F139" s="470"/>
      <c r="G139" s="470"/>
      <c r="H139" s="494"/>
      <c r="I139" s="487">
        <f>SUM(J139:AM139)</f>
        <v>0</v>
      </c>
      <c r="J139" s="620"/>
      <c r="K139" s="620"/>
      <c r="L139" s="620"/>
      <c r="M139" s="620"/>
      <c r="N139" s="620"/>
      <c r="O139" s="620"/>
      <c r="P139" s="620"/>
      <c r="Q139" s="620"/>
      <c r="R139" s="620"/>
      <c r="S139" s="620"/>
      <c r="T139" s="620"/>
      <c r="U139" s="620"/>
      <c r="V139" s="620"/>
      <c r="W139" s="620"/>
      <c r="X139" s="620"/>
      <c r="Y139" s="620"/>
      <c r="Z139" s="620"/>
      <c r="AA139" s="620"/>
      <c r="AB139" s="620"/>
      <c r="AC139" s="620"/>
      <c r="AD139" s="620"/>
      <c r="AE139" s="620"/>
      <c r="AF139" s="620"/>
      <c r="AG139" s="620"/>
      <c r="AH139" s="620"/>
      <c r="AI139" s="620"/>
      <c r="AJ139" s="620"/>
      <c r="AK139" s="620"/>
      <c r="AL139" s="620"/>
      <c r="AM139" s="621"/>
    </row>
    <row r="140" spans="2:40" ht="24.95" customHeight="1" x14ac:dyDescent="0.15">
      <c r="B140" s="459"/>
      <c r="C140" s="496" t="s">
        <v>500</v>
      </c>
      <c r="D140" s="479" t="s">
        <v>718</v>
      </c>
      <c r="E140" s="470"/>
      <c r="F140" s="470"/>
      <c r="G140" s="470"/>
      <c r="H140" s="494"/>
      <c r="I140" s="487">
        <f>SUM(J140:AM140)</f>
        <v>0</v>
      </c>
      <c r="J140" s="620"/>
      <c r="K140" s="620"/>
      <c r="L140" s="620"/>
      <c r="M140" s="620"/>
      <c r="N140" s="620"/>
      <c r="O140" s="620"/>
      <c r="P140" s="620"/>
      <c r="Q140" s="620"/>
      <c r="R140" s="620"/>
      <c r="S140" s="620"/>
      <c r="T140" s="620"/>
      <c r="U140" s="620"/>
      <c r="V140" s="620"/>
      <c r="W140" s="620"/>
      <c r="X140" s="620"/>
      <c r="Y140" s="620"/>
      <c r="Z140" s="620"/>
      <c r="AA140" s="620"/>
      <c r="AB140" s="620"/>
      <c r="AC140" s="620"/>
      <c r="AD140" s="620"/>
      <c r="AE140" s="620"/>
      <c r="AF140" s="620"/>
      <c r="AG140" s="620"/>
      <c r="AH140" s="620"/>
      <c r="AI140" s="620"/>
      <c r="AJ140" s="620"/>
      <c r="AK140" s="620"/>
      <c r="AL140" s="620"/>
      <c r="AM140" s="621"/>
    </row>
    <row r="141" spans="2:40" ht="24.95" customHeight="1" x14ac:dyDescent="0.15">
      <c r="B141" s="459"/>
      <c r="C141" s="460" t="s">
        <v>499</v>
      </c>
      <c r="D141" s="479" t="s">
        <v>717</v>
      </c>
      <c r="E141" s="470"/>
      <c r="F141" s="470"/>
      <c r="G141" s="470"/>
      <c r="H141" s="494"/>
      <c r="I141" s="487">
        <f>SUM(J141:AM141)</f>
        <v>0</v>
      </c>
      <c r="J141" s="620"/>
      <c r="K141" s="620"/>
      <c r="L141" s="620"/>
      <c r="M141" s="620"/>
      <c r="N141" s="620"/>
      <c r="O141" s="620"/>
      <c r="P141" s="620"/>
      <c r="Q141" s="620"/>
      <c r="R141" s="620"/>
      <c r="S141" s="620"/>
      <c r="T141" s="620"/>
      <c r="U141" s="620"/>
      <c r="V141" s="620"/>
      <c r="W141" s="620"/>
      <c r="X141" s="620"/>
      <c r="Y141" s="620"/>
      <c r="Z141" s="620"/>
      <c r="AA141" s="620"/>
      <c r="AB141" s="620"/>
      <c r="AC141" s="620"/>
      <c r="AD141" s="620"/>
      <c r="AE141" s="620"/>
      <c r="AF141" s="620"/>
      <c r="AG141" s="620"/>
      <c r="AH141" s="620"/>
      <c r="AI141" s="620"/>
      <c r="AJ141" s="620"/>
      <c r="AK141" s="620"/>
      <c r="AL141" s="620"/>
      <c r="AM141" s="621"/>
    </row>
    <row r="142" spans="2:40" ht="24.95" customHeight="1" x14ac:dyDescent="0.15">
      <c r="B142" s="459"/>
      <c r="C142" s="472" t="s">
        <v>501</v>
      </c>
      <c r="D142" s="479" t="s">
        <v>718</v>
      </c>
      <c r="E142" s="470"/>
      <c r="F142" s="470"/>
      <c r="G142" s="470"/>
      <c r="H142" s="494"/>
      <c r="I142" s="487">
        <f>SUM(J142:AM142)</f>
        <v>0</v>
      </c>
      <c r="J142" s="620"/>
      <c r="K142" s="620"/>
      <c r="L142" s="620"/>
      <c r="M142" s="620"/>
      <c r="N142" s="620"/>
      <c r="O142" s="620"/>
      <c r="P142" s="620"/>
      <c r="Q142" s="620"/>
      <c r="R142" s="620"/>
      <c r="S142" s="620"/>
      <c r="T142" s="620"/>
      <c r="U142" s="620"/>
      <c r="V142" s="620"/>
      <c r="W142" s="620"/>
      <c r="X142" s="620"/>
      <c r="Y142" s="620"/>
      <c r="Z142" s="620"/>
      <c r="AA142" s="620"/>
      <c r="AB142" s="620"/>
      <c r="AC142" s="620"/>
      <c r="AD142" s="620"/>
      <c r="AE142" s="620"/>
      <c r="AF142" s="620"/>
      <c r="AG142" s="620"/>
      <c r="AH142" s="620"/>
      <c r="AI142" s="620"/>
      <c r="AJ142" s="620"/>
      <c r="AK142" s="620"/>
      <c r="AL142" s="620"/>
      <c r="AM142" s="621"/>
    </row>
    <row r="143" spans="2:40" ht="24.95" customHeight="1" thickBot="1" x14ac:dyDescent="0.2">
      <c r="B143" s="488"/>
      <c r="C143" s="497" t="s">
        <v>672</v>
      </c>
      <c r="D143" s="490"/>
      <c r="E143" s="490"/>
      <c r="F143" s="490"/>
      <c r="G143" s="490"/>
      <c r="H143" s="498"/>
      <c r="I143" s="491">
        <f>SUM(J143:AM143)</f>
        <v>0</v>
      </c>
      <c r="J143" s="622"/>
      <c r="K143" s="622"/>
      <c r="L143" s="622"/>
      <c r="M143" s="622"/>
      <c r="N143" s="622"/>
      <c r="O143" s="622"/>
      <c r="P143" s="622"/>
      <c r="Q143" s="622"/>
      <c r="R143" s="622"/>
      <c r="S143" s="622"/>
      <c r="T143" s="622"/>
      <c r="U143" s="622"/>
      <c r="V143" s="622"/>
      <c r="W143" s="622"/>
      <c r="X143" s="622"/>
      <c r="Y143" s="622"/>
      <c r="Z143" s="622"/>
      <c r="AA143" s="622"/>
      <c r="AB143" s="622"/>
      <c r="AC143" s="622"/>
      <c r="AD143" s="622"/>
      <c r="AE143" s="622"/>
      <c r="AF143" s="622"/>
      <c r="AG143" s="622"/>
      <c r="AH143" s="622"/>
      <c r="AI143" s="622"/>
      <c r="AJ143" s="622"/>
      <c r="AK143" s="622"/>
      <c r="AL143" s="622"/>
      <c r="AM143" s="623"/>
    </row>
    <row r="144" spans="2:40" ht="19.5" customHeight="1" x14ac:dyDescent="0.15"/>
    <row r="145" spans="7:39" ht="19.5" customHeight="1" x14ac:dyDescent="0.15"/>
    <row r="146" spans="7:39" ht="19.5" customHeight="1" x14ac:dyDescent="0.15"/>
    <row r="147" spans="7:39" ht="19.5" customHeight="1" x14ac:dyDescent="0.15">
      <c r="H147" s="437" t="s">
        <v>308</v>
      </c>
    </row>
    <row r="148" spans="7:39" ht="20.100000000000001" customHeight="1" x14ac:dyDescent="0.15">
      <c r="G148" s="437">
        <v>1</v>
      </c>
      <c r="H148" s="495" t="s">
        <v>309</v>
      </c>
      <c r="I148" s="495"/>
      <c r="J148" s="495">
        <f>IF(INDEX(共済事業概要!$C$19:$Q$48,J$16,$G148)="○",1,0)</f>
        <v>0</v>
      </c>
      <c r="K148" s="495">
        <f>IF(INDEX(共済事業概要!$C$19:$Q$48,K$16,$G148)="○",1,0)</f>
        <v>0</v>
      </c>
      <c r="L148" s="495">
        <f>IF(INDEX(共済事業概要!$C$19:$Q$48,L$16,$G148)="○",1,0)</f>
        <v>0</v>
      </c>
      <c r="M148" s="495">
        <f>IF(INDEX(共済事業概要!$C$19:$Q$48,M$16,$G148)="○",1,0)</f>
        <v>0</v>
      </c>
      <c r="N148" s="495">
        <f>IF(INDEX(共済事業概要!$C$19:$Q$48,N$16,$G148)="○",1,0)</f>
        <v>0</v>
      </c>
      <c r="O148" s="495">
        <f>IF(INDEX(共済事業概要!$C$19:$Q$48,O$16,$G148)="○",1,0)</f>
        <v>0</v>
      </c>
      <c r="P148" s="495">
        <f>IF(INDEX(共済事業概要!$C$19:$Q$48,P$16,$G148)="○",1,0)</f>
        <v>0</v>
      </c>
      <c r="Q148" s="495">
        <f>IF(INDEX(共済事業概要!$C$19:$Q$48,Q$16,$G148)="○",1,0)</f>
        <v>0</v>
      </c>
      <c r="R148" s="495">
        <f>IF(INDEX(共済事業概要!$C$19:$Q$48,R$16,$G148)="○",1,0)</f>
        <v>0</v>
      </c>
      <c r="S148" s="495">
        <f>IF(INDEX(共済事業概要!$C$19:$Q$48,S$16,$G148)="○",1,0)</f>
        <v>0</v>
      </c>
      <c r="T148" s="495">
        <f>IF(INDEX(共済事業概要!$C$19:$Q$48,T$16,$G148)="○",1,0)</f>
        <v>0</v>
      </c>
      <c r="U148" s="495">
        <f>IF(INDEX(共済事業概要!$C$19:$Q$48,U$16,$G148)="○",1,0)</f>
        <v>0</v>
      </c>
      <c r="V148" s="495">
        <f>IF(INDEX(共済事業概要!$C$19:$Q$48,V$16,$G148)="○",1,0)</f>
        <v>0</v>
      </c>
      <c r="W148" s="495">
        <f>IF(INDEX(共済事業概要!$C$19:$Q$48,W$16,$G148)="○",1,0)</f>
        <v>0</v>
      </c>
      <c r="X148" s="495">
        <f>IF(INDEX(共済事業概要!$C$19:$Q$48,X$16,$G148)="○",1,0)</f>
        <v>0</v>
      </c>
      <c r="Y148" s="495">
        <f>IF(INDEX(共済事業概要!$C$19:$Q$48,Y$16,$G148)="○",1,0)</f>
        <v>0</v>
      </c>
      <c r="Z148" s="495">
        <f>IF(INDEX(共済事業概要!$C$19:$Q$48,Z$16,$G148)="○",1,0)</f>
        <v>0</v>
      </c>
      <c r="AA148" s="495">
        <f>IF(INDEX(共済事業概要!$C$19:$Q$48,AA$16,$G148)="○",1,0)</f>
        <v>0</v>
      </c>
      <c r="AB148" s="495">
        <f>IF(INDEX(共済事業概要!$C$19:$Q$48,AB$16,$G148)="○",1,0)</f>
        <v>0</v>
      </c>
      <c r="AC148" s="495">
        <f>IF(INDEX(共済事業概要!$C$19:$Q$48,AC$16,$G148)="○",1,0)</f>
        <v>0</v>
      </c>
      <c r="AD148" s="495">
        <f>IF(INDEX(共済事業概要!$C$19:$Q$48,AD$16,$G148)="○",1,0)</f>
        <v>0</v>
      </c>
      <c r="AE148" s="495">
        <f>IF(INDEX(共済事業概要!$C$19:$Q$48,AE$16,$G148)="○",1,0)</f>
        <v>0</v>
      </c>
      <c r="AF148" s="495">
        <f>IF(INDEX(共済事業概要!$C$19:$Q$48,AF$16,$G148)="○",1,0)</f>
        <v>0</v>
      </c>
      <c r="AG148" s="495">
        <f>IF(INDEX(共済事業概要!$C$19:$Q$48,AG$16,$G148)="○",1,0)</f>
        <v>0</v>
      </c>
      <c r="AH148" s="495">
        <f>IF(INDEX(共済事業概要!$C$19:$Q$48,AH$16,$G148)="○",1,0)</f>
        <v>0</v>
      </c>
      <c r="AI148" s="495">
        <f>IF(INDEX(共済事業概要!$C$19:$Q$48,AI$16,$G148)="○",1,0)</f>
        <v>0</v>
      </c>
      <c r="AJ148" s="495">
        <f>IF(INDEX(共済事業概要!$C$19:$Q$48,AJ$16,$G148)="○",1,0)</f>
        <v>0</v>
      </c>
      <c r="AK148" s="495">
        <f>IF(INDEX(共済事業概要!$C$19:$Q$48,AK$16,$G148)="○",1,0)</f>
        <v>0</v>
      </c>
      <c r="AL148" s="495">
        <f>IF(INDEX(共済事業概要!$C$19:$Q$48,AL$16,$G148)="○",1,0)</f>
        <v>0</v>
      </c>
      <c r="AM148" s="495">
        <f>IF(INDEX(共済事業概要!$C$19:$Q$48,AM$16,$G148)="○",1,0)</f>
        <v>0</v>
      </c>
    </row>
    <row r="149" spans="7:39" ht="20.100000000000001" customHeight="1" x14ac:dyDescent="0.15">
      <c r="G149" s="437">
        <f>G148+1</f>
        <v>2</v>
      </c>
      <c r="H149" s="495" t="s">
        <v>311</v>
      </c>
      <c r="I149" s="495"/>
      <c r="J149" s="495">
        <f>IF(INDEX(共済事業概要!$C$19:$Q$48,J$16,$G149)="○",1,0)</f>
        <v>0</v>
      </c>
      <c r="K149" s="495">
        <f>IF(INDEX(共済事業概要!$C$19:$Q$48,K$16,$G149)="○",1,0)</f>
        <v>0</v>
      </c>
      <c r="L149" s="495">
        <f>IF(INDEX(共済事業概要!$C$19:$Q$48,L$16,$G149)="○",1,0)</f>
        <v>0</v>
      </c>
      <c r="M149" s="495">
        <f>IF(INDEX(共済事業概要!$C$19:$Q$48,M$16,$G149)="○",1,0)</f>
        <v>0</v>
      </c>
      <c r="N149" s="495">
        <f>IF(INDEX(共済事業概要!$C$19:$Q$48,N$16,$G149)="○",1,0)</f>
        <v>0</v>
      </c>
      <c r="O149" s="495">
        <f>IF(INDEX(共済事業概要!$C$19:$Q$48,O$16,$G149)="○",1,0)</f>
        <v>0</v>
      </c>
      <c r="P149" s="495">
        <f>IF(INDEX(共済事業概要!$C$19:$Q$48,P$16,$G149)="○",1,0)</f>
        <v>0</v>
      </c>
      <c r="Q149" s="495">
        <f>IF(INDEX(共済事業概要!$C$19:$Q$48,Q$16,$G149)="○",1,0)</f>
        <v>0</v>
      </c>
      <c r="R149" s="495">
        <f>IF(INDEX(共済事業概要!$C$19:$Q$48,R$16,$G149)="○",1,0)</f>
        <v>0</v>
      </c>
      <c r="S149" s="495">
        <f>IF(INDEX(共済事業概要!$C$19:$Q$48,S$16,$G149)="○",1,0)</f>
        <v>0</v>
      </c>
      <c r="T149" s="495">
        <f>IF(INDEX(共済事業概要!$C$19:$Q$48,T$16,$G149)="○",1,0)</f>
        <v>0</v>
      </c>
      <c r="U149" s="495">
        <f>IF(INDEX(共済事業概要!$C$19:$Q$48,U$16,$G149)="○",1,0)</f>
        <v>0</v>
      </c>
      <c r="V149" s="495">
        <f>IF(INDEX(共済事業概要!$C$19:$Q$48,V$16,$G149)="○",1,0)</f>
        <v>0</v>
      </c>
      <c r="W149" s="495">
        <f>IF(INDEX(共済事業概要!$C$19:$Q$48,W$16,$G149)="○",1,0)</f>
        <v>0</v>
      </c>
      <c r="X149" s="495">
        <f>IF(INDEX(共済事業概要!$C$19:$Q$48,X$16,$G149)="○",1,0)</f>
        <v>0</v>
      </c>
      <c r="Y149" s="495">
        <f>IF(INDEX(共済事業概要!$C$19:$Q$48,Y$16,$G149)="○",1,0)</f>
        <v>0</v>
      </c>
      <c r="Z149" s="495">
        <f>IF(INDEX(共済事業概要!$C$19:$Q$48,Z$16,$G149)="○",1,0)</f>
        <v>0</v>
      </c>
      <c r="AA149" s="495">
        <f>IF(INDEX(共済事業概要!$C$19:$Q$48,AA$16,$G149)="○",1,0)</f>
        <v>0</v>
      </c>
      <c r="AB149" s="495">
        <f>IF(INDEX(共済事業概要!$C$19:$Q$48,AB$16,$G149)="○",1,0)</f>
        <v>0</v>
      </c>
      <c r="AC149" s="495">
        <f>IF(INDEX(共済事業概要!$C$19:$Q$48,AC$16,$G149)="○",1,0)</f>
        <v>0</v>
      </c>
      <c r="AD149" s="495">
        <f>IF(INDEX(共済事業概要!$C$19:$Q$48,AD$16,$G149)="○",1,0)</f>
        <v>0</v>
      </c>
      <c r="AE149" s="495">
        <f>IF(INDEX(共済事業概要!$C$19:$Q$48,AE$16,$G149)="○",1,0)</f>
        <v>0</v>
      </c>
      <c r="AF149" s="495">
        <f>IF(INDEX(共済事業概要!$C$19:$Q$48,AF$16,$G149)="○",1,0)</f>
        <v>0</v>
      </c>
      <c r="AG149" s="495">
        <f>IF(INDEX(共済事業概要!$C$19:$Q$48,AG$16,$G149)="○",1,0)</f>
        <v>0</v>
      </c>
      <c r="AH149" s="495">
        <f>IF(INDEX(共済事業概要!$C$19:$Q$48,AH$16,$G149)="○",1,0)</f>
        <v>0</v>
      </c>
      <c r="AI149" s="495">
        <f>IF(INDEX(共済事業概要!$C$19:$Q$48,AI$16,$G149)="○",1,0)</f>
        <v>0</v>
      </c>
      <c r="AJ149" s="495">
        <f>IF(INDEX(共済事業概要!$C$19:$Q$48,AJ$16,$G149)="○",1,0)</f>
        <v>0</v>
      </c>
      <c r="AK149" s="495">
        <f>IF(INDEX(共済事業概要!$C$19:$Q$48,AK$16,$G149)="○",1,0)</f>
        <v>0</v>
      </c>
      <c r="AL149" s="495">
        <f>IF(INDEX(共済事業概要!$C$19:$Q$48,AL$16,$G149)="○",1,0)</f>
        <v>0</v>
      </c>
      <c r="AM149" s="495">
        <f>IF(INDEX(共済事業概要!$C$19:$Q$48,AM$16,$G149)="○",1,0)</f>
        <v>0</v>
      </c>
    </row>
    <row r="150" spans="7:39" ht="20.100000000000001" customHeight="1" x14ac:dyDescent="0.15">
      <c r="G150" s="437">
        <f t="shared" ref="G150:G160" si="36">G149+1</f>
        <v>3</v>
      </c>
      <c r="H150" s="495" t="s">
        <v>43</v>
      </c>
      <c r="I150" s="495"/>
      <c r="J150" s="495">
        <f>IF(INDEX(共済事業概要!$C$19:$Q$48,J$16,$G150)="○",1,0)</f>
        <v>0</v>
      </c>
      <c r="K150" s="495">
        <f>IF(INDEX(共済事業概要!$C$19:$Q$48,K$16,$G150)="○",1,0)</f>
        <v>0</v>
      </c>
      <c r="L150" s="495">
        <f>IF(INDEX(共済事業概要!$C$19:$Q$48,L$16,$G150)="○",1,0)</f>
        <v>0</v>
      </c>
      <c r="M150" s="495">
        <f>IF(INDEX(共済事業概要!$C$19:$Q$48,M$16,$G150)="○",1,0)</f>
        <v>0</v>
      </c>
      <c r="N150" s="495">
        <f>IF(INDEX(共済事業概要!$C$19:$Q$48,N$16,$G150)="○",1,0)</f>
        <v>0</v>
      </c>
      <c r="O150" s="495">
        <f>IF(INDEX(共済事業概要!$C$19:$Q$48,O$16,$G150)="○",1,0)</f>
        <v>0</v>
      </c>
      <c r="P150" s="495">
        <f>IF(INDEX(共済事業概要!$C$19:$Q$48,P$16,$G150)="○",1,0)</f>
        <v>0</v>
      </c>
      <c r="Q150" s="495">
        <f>IF(INDEX(共済事業概要!$C$19:$Q$48,Q$16,$G150)="○",1,0)</f>
        <v>0</v>
      </c>
      <c r="R150" s="495">
        <f>IF(INDEX(共済事業概要!$C$19:$Q$48,R$16,$G150)="○",1,0)</f>
        <v>0</v>
      </c>
      <c r="S150" s="495">
        <f>IF(INDEX(共済事業概要!$C$19:$Q$48,S$16,$G150)="○",1,0)</f>
        <v>0</v>
      </c>
      <c r="T150" s="495">
        <f>IF(INDEX(共済事業概要!$C$19:$Q$48,T$16,$G150)="○",1,0)</f>
        <v>0</v>
      </c>
      <c r="U150" s="495">
        <f>IF(INDEX(共済事業概要!$C$19:$Q$48,U$16,$G150)="○",1,0)</f>
        <v>0</v>
      </c>
      <c r="V150" s="495">
        <f>IF(INDEX(共済事業概要!$C$19:$Q$48,V$16,$G150)="○",1,0)</f>
        <v>0</v>
      </c>
      <c r="W150" s="495">
        <f>IF(INDEX(共済事業概要!$C$19:$Q$48,W$16,$G150)="○",1,0)</f>
        <v>0</v>
      </c>
      <c r="X150" s="495">
        <f>IF(INDEX(共済事業概要!$C$19:$Q$48,X$16,$G150)="○",1,0)</f>
        <v>0</v>
      </c>
      <c r="Y150" s="495">
        <f>IF(INDEX(共済事業概要!$C$19:$Q$48,Y$16,$G150)="○",1,0)</f>
        <v>0</v>
      </c>
      <c r="Z150" s="495">
        <f>IF(INDEX(共済事業概要!$C$19:$Q$48,Z$16,$G150)="○",1,0)</f>
        <v>0</v>
      </c>
      <c r="AA150" s="495">
        <f>IF(INDEX(共済事業概要!$C$19:$Q$48,AA$16,$G150)="○",1,0)</f>
        <v>0</v>
      </c>
      <c r="AB150" s="495">
        <f>IF(INDEX(共済事業概要!$C$19:$Q$48,AB$16,$G150)="○",1,0)</f>
        <v>0</v>
      </c>
      <c r="AC150" s="495">
        <f>IF(INDEX(共済事業概要!$C$19:$Q$48,AC$16,$G150)="○",1,0)</f>
        <v>0</v>
      </c>
      <c r="AD150" s="495">
        <f>IF(INDEX(共済事業概要!$C$19:$Q$48,AD$16,$G150)="○",1,0)</f>
        <v>0</v>
      </c>
      <c r="AE150" s="495">
        <f>IF(INDEX(共済事業概要!$C$19:$Q$48,AE$16,$G150)="○",1,0)</f>
        <v>0</v>
      </c>
      <c r="AF150" s="495">
        <f>IF(INDEX(共済事業概要!$C$19:$Q$48,AF$16,$G150)="○",1,0)</f>
        <v>0</v>
      </c>
      <c r="AG150" s="495">
        <f>IF(INDEX(共済事業概要!$C$19:$Q$48,AG$16,$G150)="○",1,0)</f>
        <v>0</v>
      </c>
      <c r="AH150" s="495">
        <f>IF(INDEX(共済事業概要!$C$19:$Q$48,AH$16,$G150)="○",1,0)</f>
        <v>0</v>
      </c>
      <c r="AI150" s="495">
        <f>IF(INDEX(共済事業概要!$C$19:$Q$48,AI$16,$G150)="○",1,0)</f>
        <v>0</v>
      </c>
      <c r="AJ150" s="495">
        <f>IF(INDEX(共済事業概要!$C$19:$Q$48,AJ$16,$G150)="○",1,0)</f>
        <v>0</v>
      </c>
      <c r="AK150" s="495">
        <f>IF(INDEX(共済事業概要!$C$19:$Q$48,AK$16,$G150)="○",1,0)</f>
        <v>0</v>
      </c>
      <c r="AL150" s="495">
        <f>IF(INDEX(共済事業概要!$C$19:$Q$48,AL$16,$G150)="○",1,0)</f>
        <v>0</v>
      </c>
      <c r="AM150" s="495">
        <f>IF(INDEX(共済事業概要!$C$19:$Q$48,AM$16,$G150)="○",1,0)</f>
        <v>0</v>
      </c>
    </row>
    <row r="151" spans="7:39" ht="20.100000000000001" customHeight="1" x14ac:dyDescent="0.15">
      <c r="G151" s="437">
        <f t="shared" si="36"/>
        <v>4</v>
      </c>
      <c r="H151" s="495" t="s">
        <v>44</v>
      </c>
      <c r="I151" s="495"/>
      <c r="J151" s="495">
        <f>IF(INDEX(共済事業概要!$C$19:$Q$48,J$16,$G151)="○",1,0)</f>
        <v>0</v>
      </c>
      <c r="K151" s="495">
        <f>IF(INDEX(共済事業概要!$C$19:$Q$48,K$16,$G151)="○",1,0)</f>
        <v>0</v>
      </c>
      <c r="L151" s="495">
        <f>IF(INDEX(共済事業概要!$C$19:$Q$48,L$16,$G151)="○",1,0)</f>
        <v>0</v>
      </c>
      <c r="M151" s="495">
        <f>IF(INDEX(共済事業概要!$C$19:$Q$48,M$16,$G151)="○",1,0)</f>
        <v>0</v>
      </c>
      <c r="N151" s="495">
        <f>IF(INDEX(共済事業概要!$C$19:$Q$48,N$16,$G151)="○",1,0)</f>
        <v>0</v>
      </c>
      <c r="O151" s="495">
        <f>IF(INDEX(共済事業概要!$C$19:$Q$48,O$16,$G151)="○",1,0)</f>
        <v>0</v>
      </c>
      <c r="P151" s="495">
        <f>IF(INDEX(共済事業概要!$C$19:$Q$48,P$16,$G151)="○",1,0)</f>
        <v>0</v>
      </c>
      <c r="Q151" s="495">
        <f>IF(INDEX(共済事業概要!$C$19:$Q$48,Q$16,$G151)="○",1,0)</f>
        <v>0</v>
      </c>
      <c r="R151" s="495">
        <f>IF(INDEX(共済事業概要!$C$19:$Q$48,R$16,$G151)="○",1,0)</f>
        <v>0</v>
      </c>
      <c r="S151" s="495">
        <f>IF(INDEX(共済事業概要!$C$19:$Q$48,S$16,$G151)="○",1,0)</f>
        <v>0</v>
      </c>
      <c r="T151" s="495">
        <f>IF(INDEX(共済事業概要!$C$19:$Q$48,T$16,$G151)="○",1,0)</f>
        <v>0</v>
      </c>
      <c r="U151" s="495">
        <f>IF(INDEX(共済事業概要!$C$19:$Q$48,U$16,$G151)="○",1,0)</f>
        <v>0</v>
      </c>
      <c r="V151" s="495">
        <f>IF(INDEX(共済事業概要!$C$19:$Q$48,V$16,$G151)="○",1,0)</f>
        <v>0</v>
      </c>
      <c r="W151" s="495">
        <f>IF(INDEX(共済事業概要!$C$19:$Q$48,W$16,$G151)="○",1,0)</f>
        <v>0</v>
      </c>
      <c r="X151" s="495">
        <f>IF(INDEX(共済事業概要!$C$19:$Q$48,X$16,$G151)="○",1,0)</f>
        <v>0</v>
      </c>
      <c r="Y151" s="495">
        <f>IF(INDEX(共済事業概要!$C$19:$Q$48,Y$16,$G151)="○",1,0)</f>
        <v>0</v>
      </c>
      <c r="Z151" s="495">
        <f>IF(INDEX(共済事業概要!$C$19:$Q$48,Z$16,$G151)="○",1,0)</f>
        <v>0</v>
      </c>
      <c r="AA151" s="495">
        <f>IF(INDEX(共済事業概要!$C$19:$Q$48,AA$16,$G151)="○",1,0)</f>
        <v>0</v>
      </c>
      <c r="AB151" s="495">
        <f>IF(INDEX(共済事業概要!$C$19:$Q$48,AB$16,$G151)="○",1,0)</f>
        <v>0</v>
      </c>
      <c r="AC151" s="495">
        <f>IF(INDEX(共済事業概要!$C$19:$Q$48,AC$16,$G151)="○",1,0)</f>
        <v>0</v>
      </c>
      <c r="AD151" s="495">
        <f>IF(INDEX(共済事業概要!$C$19:$Q$48,AD$16,$G151)="○",1,0)</f>
        <v>0</v>
      </c>
      <c r="AE151" s="495">
        <f>IF(INDEX(共済事業概要!$C$19:$Q$48,AE$16,$G151)="○",1,0)</f>
        <v>0</v>
      </c>
      <c r="AF151" s="495">
        <f>IF(INDEX(共済事業概要!$C$19:$Q$48,AF$16,$G151)="○",1,0)</f>
        <v>0</v>
      </c>
      <c r="AG151" s="495">
        <f>IF(INDEX(共済事業概要!$C$19:$Q$48,AG$16,$G151)="○",1,0)</f>
        <v>0</v>
      </c>
      <c r="AH151" s="495">
        <f>IF(INDEX(共済事業概要!$C$19:$Q$48,AH$16,$G151)="○",1,0)</f>
        <v>0</v>
      </c>
      <c r="AI151" s="495">
        <f>IF(INDEX(共済事業概要!$C$19:$Q$48,AI$16,$G151)="○",1,0)</f>
        <v>0</v>
      </c>
      <c r="AJ151" s="495">
        <f>IF(INDEX(共済事業概要!$C$19:$Q$48,AJ$16,$G151)="○",1,0)</f>
        <v>0</v>
      </c>
      <c r="AK151" s="495">
        <f>IF(INDEX(共済事業概要!$C$19:$Q$48,AK$16,$G151)="○",1,0)</f>
        <v>0</v>
      </c>
      <c r="AL151" s="495">
        <f>IF(INDEX(共済事業概要!$C$19:$Q$48,AL$16,$G151)="○",1,0)</f>
        <v>0</v>
      </c>
      <c r="AM151" s="495">
        <f>IF(INDEX(共済事業概要!$C$19:$Q$48,AM$16,$G151)="○",1,0)</f>
        <v>0</v>
      </c>
    </row>
    <row r="152" spans="7:39" ht="20.100000000000001" customHeight="1" x14ac:dyDescent="0.15">
      <c r="G152" s="437">
        <f t="shared" si="36"/>
        <v>5</v>
      </c>
      <c r="H152" s="495" t="s">
        <v>45</v>
      </c>
      <c r="I152" s="495"/>
      <c r="J152" s="495">
        <f>IF(INDEX(共済事業概要!$C$19:$Q$48,J$16,$G152)="○",1,0)</f>
        <v>0</v>
      </c>
      <c r="K152" s="495">
        <f>IF(INDEX(共済事業概要!$C$19:$Q$48,K$16,$G152)="○",1,0)</f>
        <v>0</v>
      </c>
      <c r="L152" s="495">
        <f>IF(INDEX(共済事業概要!$C$19:$Q$48,L$16,$G152)="○",1,0)</f>
        <v>0</v>
      </c>
      <c r="M152" s="495">
        <f>IF(INDEX(共済事業概要!$C$19:$Q$48,M$16,$G152)="○",1,0)</f>
        <v>0</v>
      </c>
      <c r="N152" s="495">
        <f>IF(INDEX(共済事業概要!$C$19:$Q$48,N$16,$G152)="○",1,0)</f>
        <v>0</v>
      </c>
      <c r="O152" s="495">
        <f>IF(INDEX(共済事業概要!$C$19:$Q$48,O$16,$G152)="○",1,0)</f>
        <v>0</v>
      </c>
      <c r="P152" s="495">
        <f>IF(INDEX(共済事業概要!$C$19:$Q$48,P$16,$G152)="○",1,0)</f>
        <v>0</v>
      </c>
      <c r="Q152" s="495">
        <f>IF(INDEX(共済事業概要!$C$19:$Q$48,Q$16,$G152)="○",1,0)</f>
        <v>0</v>
      </c>
      <c r="R152" s="495">
        <f>IF(INDEX(共済事業概要!$C$19:$Q$48,R$16,$G152)="○",1,0)</f>
        <v>0</v>
      </c>
      <c r="S152" s="495">
        <f>IF(INDEX(共済事業概要!$C$19:$Q$48,S$16,$G152)="○",1,0)</f>
        <v>0</v>
      </c>
      <c r="T152" s="495">
        <f>IF(INDEX(共済事業概要!$C$19:$Q$48,T$16,$G152)="○",1,0)</f>
        <v>0</v>
      </c>
      <c r="U152" s="495">
        <f>IF(INDEX(共済事業概要!$C$19:$Q$48,U$16,$G152)="○",1,0)</f>
        <v>0</v>
      </c>
      <c r="V152" s="495">
        <f>IF(INDEX(共済事業概要!$C$19:$Q$48,V$16,$G152)="○",1,0)</f>
        <v>0</v>
      </c>
      <c r="W152" s="495">
        <f>IF(INDEX(共済事業概要!$C$19:$Q$48,W$16,$G152)="○",1,0)</f>
        <v>0</v>
      </c>
      <c r="X152" s="495">
        <f>IF(INDEX(共済事業概要!$C$19:$Q$48,X$16,$G152)="○",1,0)</f>
        <v>0</v>
      </c>
      <c r="Y152" s="495">
        <f>IF(INDEX(共済事業概要!$C$19:$Q$48,Y$16,$G152)="○",1,0)</f>
        <v>0</v>
      </c>
      <c r="Z152" s="495">
        <f>IF(INDEX(共済事業概要!$C$19:$Q$48,Z$16,$G152)="○",1,0)</f>
        <v>0</v>
      </c>
      <c r="AA152" s="495">
        <f>IF(INDEX(共済事業概要!$C$19:$Q$48,AA$16,$G152)="○",1,0)</f>
        <v>0</v>
      </c>
      <c r="AB152" s="495">
        <f>IF(INDEX(共済事業概要!$C$19:$Q$48,AB$16,$G152)="○",1,0)</f>
        <v>0</v>
      </c>
      <c r="AC152" s="495">
        <f>IF(INDEX(共済事業概要!$C$19:$Q$48,AC$16,$G152)="○",1,0)</f>
        <v>0</v>
      </c>
      <c r="AD152" s="495">
        <f>IF(INDEX(共済事業概要!$C$19:$Q$48,AD$16,$G152)="○",1,0)</f>
        <v>0</v>
      </c>
      <c r="AE152" s="495">
        <f>IF(INDEX(共済事業概要!$C$19:$Q$48,AE$16,$G152)="○",1,0)</f>
        <v>0</v>
      </c>
      <c r="AF152" s="495">
        <f>IF(INDEX(共済事業概要!$C$19:$Q$48,AF$16,$G152)="○",1,0)</f>
        <v>0</v>
      </c>
      <c r="AG152" s="495">
        <f>IF(INDEX(共済事業概要!$C$19:$Q$48,AG$16,$G152)="○",1,0)</f>
        <v>0</v>
      </c>
      <c r="AH152" s="495">
        <f>IF(INDEX(共済事業概要!$C$19:$Q$48,AH$16,$G152)="○",1,0)</f>
        <v>0</v>
      </c>
      <c r="AI152" s="495">
        <f>IF(INDEX(共済事業概要!$C$19:$Q$48,AI$16,$G152)="○",1,0)</f>
        <v>0</v>
      </c>
      <c r="AJ152" s="495">
        <f>IF(INDEX(共済事業概要!$C$19:$Q$48,AJ$16,$G152)="○",1,0)</f>
        <v>0</v>
      </c>
      <c r="AK152" s="495">
        <f>IF(INDEX(共済事業概要!$C$19:$Q$48,AK$16,$G152)="○",1,0)</f>
        <v>0</v>
      </c>
      <c r="AL152" s="495">
        <f>IF(INDEX(共済事業概要!$C$19:$Q$48,AL$16,$G152)="○",1,0)</f>
        <v>0</v>
      </c>
      <c r="AM152" s="495">
        <f>IF(INDEX(共済事業概要!$C$19:$Q$48,AM$16,$G152)="○",1,0)</f>
        <v>0</v>
      </c>
    </row>
    <row r="153" spans="7:39" ht="20.100000000000001" customHeight="1" x14ac:dyDescent="0.15">
      <c r="G153" s="437">
        <f t="shared" si="36"/>
        <v>6</v>
      </c>
      <c r="H153" s="495" t="s">
        <v>46</v>
      </c>
      <c r="I153" s="495"/>
      <c r="J153" s="495">
        <f>IF(INDEX(共済事業概要!$C$19:$Q$48,J$16,$G153)="○",1,0)</f>
        <v>0</v>
      </c>
      <c r="K153" s="495">
        <f>IF(INDEX(共済事業概要!$C$19:$Q$48,K$16,$G153)="○",1,0)</f>
        <v>0</v>
      </c>
      <c r="L153" s="495">
        <f>IF(INDEX(共済事業概要!$C$19:$Q$48,L$16,$G153)="○",1,0)</f>
        <v>0</v>
      </c>
      <c r="M153" s="495">
        <f>IF(INDEX(共済事業概要!$C$19:$Q$48,M$16,$G153)="○",1,0)</f>
        <v>0</v>
      </c>
      <c r="N153" s="495">
        <f>IF(INDEX(共済事業概要!$C$19:$Q$48,N$16,$G153)="○",1,0)</f>
        <v>0</v>
      </c>
      <c r="O153" s="495">
        <f>IF(INDEX(共済事業概要!$C$19:$Q$48,O$16,$G153)="○",1,0)</f>
        <v>0</v>
      </c>
      <c r="P153" s="495">
        <f>IF(INDEX(共済事業概要!$C$19:$Q$48,P$16,$G153)="○",1,0)</f>
        <v>0</v>
      </c>
      <c r="Q153" s="495">
        <f>IF(INDEX(共済事業概要!$C$19:$Q$48,Q$16,$G153)="○",1,0)</f>
        <v>0</v>
      </c>
      <c r="R153" s="495">
        <f>IF(INDEX(共済事業概要!$C$19:$Q$48,R$16,$G153)="○",1,0)</f>
        <v>0</v>
      </c>
      <c r="S153" s="495">
        <f>IF(INDEX(共済事業概要!$C$19:$Q$48,S$16,$G153)="○",1,0)</f>
        <v>0</v>
      </c>
      <c r="T153" s="495">
        <f>IF(INDEX(共済事業概要!$C$19:$Q$48,T$16,$G153)="○",1,0)</f>
        <v>0</v>
      </c>
      <c r="U153" s="495">
        <f>IF(INDEX(共済事業概要!$C$19:$Q$48,U$16,$G153)="○",1,0)</f>
        <v>0</v>
      </c>
      <c r="V153" s="495">
        <f>IF(INDEX(共済事業概要!$C$19:$Q$48,V$16,$G153)="○",1,0)</f>
        <v>0</v>
      </c>
      <c r="W153" s="495">
        <f>IF(INDEX(共済事業概要!$C$19:$Q$48,W$16,$G153)="○",1,0)</f>
        <v>0</v>
      </c>
      <c r="X153" s="495">
        <f>IF(INDEX(共済事業概要!$C$19:$Q$48,X$16,$G153)="○",1,0)</f>
        <v>0</v>
      </c>
      <c r="Y153" s="495">
        <f>IF(INDEX(共済事業概要!$C$19:$Q$48,Y$16,$G153)="○",1,0)</f>
        <v>0</v>
      </c>
      <c r="Z153" s="495">
        <f>IF(INDEX(共済事業概要!$C$19:$Q$48,Z$16,$G153)="○",1,0)</f>
        <v>0</v>
      </c>
      <c r="AA153" s="495">
        <f>IF(INDEX(共済事業概要!$C$19:$Q$48,AA$16,$G153)="○",1,0)</f>
        <v>0</v>
      </c>
      <c r="AB153" s="495">
        <f>IF(INDEX(共済事業概要!$C$19:$Q$48,AB$16,$G153)="○",1,0)</f>
        <v>0</v>
      </c>
      <c r="AC153" s="495">
        <f>IF(INDEX(共済事業概要!$C$19:$Q$48,AC$16,$G153)="○",1,0)</f>
        <v>0</v>
      </c>
      <c r="AD153" s="495">
        <f>IF(INDEX(共済事業概要!$C$19:$Q$48,AD$16,$G153)="○",1,0)</f>
        <v>0</v>
      </c>
      <c r="AE153" s="495">
        <f>IF(INDEX(共済事業概要!$C$19:$Q$48,AE$16,$G153)="○",1,0)</f>
        <v>0</v>
      </c>
      <c r="AF153" s="495">
        <f>IF(INDEX(共済事業概要!$C$19:$Q$48,AF$16,$G153)="○",1,0)</f>
        <v>0</v>
      </c>
      <c r="AG153" s="495">
        <f>IF(INDEX(共済事業概要!$C$19:$Q$48,AG$16,$G153)="○",1,0)</f>
        <v>0</v>
      </c>
      <c r="AH153" s="495">
        <f>IF(INDEX(共済事業概要!$C$19:$Q$48,AH$16,$G153)="○",1,0)</f>
        <v>0</v>
      </c>
      <c r="AI153" s="495">
        <f>IF(INDEX(共済事業概要!$C$19:$Q$48,AI$16,$G153)="○",1,0)</f>
        <v>0</v>
      </c>
      <c r="AJ153" s="495">
        <f>IF(INDEX(共済事業概要!$C$19:$Q$48,AJ$16,$G153)="○",1,0)</f>
        <v>0</v>
      </c>
      <c r="AK153" s="495">
        <f>IF(INDEX(共済事業概要!$C$19:$Q$48,AK$16,$G153)="○",1,0)</f>
        <v>0</v>
      </c>
      <c r="AL153" s="495">
        <f>IF(INDEX(共済事業概要!$C$19:$Q$48,AL$16,$G153)="○",1,0)</f>
        <v>0</v>
      </c>
      <c r="AM153" s="495">
        <f>IF(INDEX(共済事業概要!$C$19:$Q$48,AM$16,$G153)="○",1,0)</f>
        <v>0</v>
      </c>
    </row>
    <row r="154" spans="7:39" ht="20.100000000000001" customHeight="1" x14ac:dyDescent="0.15">
      <c r="G154" s="437">
        <f t="shared" si="36"/>
        <v>7</v>
      </c>
      <c r="H154" s="495" t="s">
        <v>47</v>
      </c>
      <c r="I154" s="495"/>
      <c r="J154" s="495">
        <f>IF(INDEX(共済事業概要!$C$19:$Q$48,J$16,$G154)="○",1,0)</f>
        <v>0</v>
      </c>
      <c r="K154" s="495">
        <f>IF(INDEX(共済事業概要!$C$19:$Q$48,K$16,$G154)="○",1,0)</f>
        <v>0</v>
      </c>
      <c r="L154" s="495">
        <f>IF(INDEX(共済事業概要!$C$19:$Q$48,L$16,$G154)="○",1,0)</f>
        <v>0</v>
      </c>
      <c r="M154" s="495">
        <f>IF(INDEX(共済事業概要!$C$19:$Q$48,M$16,$G154)="○",1,0)</f>
        <v>0</v>
      </c>
      <c r="N154" s="495">
        <f>IF(INDEX(共済事業概要!$C$19:$Q$48,N$16,$G154)="○",1,0)</f>
        <v>0</v>
      </c>
      <c r="O154" s="495">
        <f>IF(INDEX(共済事業概要!$C$19:$Q$48,O$16,$G154)="○",1,0)</f>
        <v>0</v>
      </c>
      <c r="P154" s="495">
        <f>IF(INDEX(共済事業概要!$C$19:$Q$48,P$16,$G154)="○",1,0)</f>
        <v>0</v>
      </c>
      <c r="Q154" s="495">
        <f>IF(INDEX(共済事業概要!$C$19:$Q$48,Q$16,$G154)="○",1,0)</f>
        <v>0</v>
      </c>
      <c r="R154" s="495">
        <f>IF(INDEX(共済事業概要!$C$19:$Q$48,R$16,$G154)="○",1,0)</f>
        <v>0</v>
      </c>
      <c r="S154" s="495">
        <f>IF(INDEX(共済事業概要!$C$19:$Q$48,S$16,$G154)="○",1,0)</f>
        <v>0</v>
      </c>
      <c r="T154" s="495">
        <f>IF(INDEX(共済事業概要!$C$19:$Q$48,T$16,$G154)="○",1,0)</f>
        <v>0</v>
      </c>
      <c r="U154" s="495">
        <f>IF(INDEX(共済事業概要!$C$19:$Q$48,U$16,$G154)="○",1,0)</f>
        <v>0</v>
      </c>
      <c r="V154" s="495">
        <f>IF(INDEX(共済事業概要!$C$19:$Q$48,V$16,$G154)="○",1,0)</f>
        <v>0</v>
      </c>
      <c r="W154" s="495">
        <f>IF(INDEX(共済事業概要!$C$19:$Q$48,W$16,$G154)="○",1,0)</f>
        <v>0</v>
      </c>
      <c r="X154" s="495">
        <f>IF(INDEX(共済事業概要!$C$19:$Q$48,X$16,$G154)="○",1,0)</f>
        <v>0</v>
      </c>
      <c r="Y154" s="495">
        <f>IF(INDEX(共済事業概要!$C$19:$Q$48,Y$16,$G154)="○",1,0)</f>
        <v>0</v>
      </c>
      <c r="Z154" s="495">
        <f>IF(INDEX(共済事業概要!$C$19:$Q$48,Z$16,$G154)="○",1,0)</f>
        <v>0</v>
      </c>
      <c r="AA154" s="495">
        <f>IF(INDEX(共済事業概要!$C$19:$Q$48,AA$16,$G154)="○",1,0)</f>
        <v>0</v>
      </c>
      <c r="AB154" s="495">
        <f>IF(INDEX(共済事業概要!$C$19:$Q$48,AB$16,$G154)="○",1,0)</f>
        <v>0</v>
      </c>
      <c r="AC154" s="495">
        <f>IF(INDEX(共済事業概要!$C$19:$Q$48,AC$16,$G154)="○",1,0)</f>
        <v>0</v>
      </c>
      <c r="AD154" s="495">
        <f>IF(INDEX(共済事業概要!$C$19:$Q$48,AD$16,$G154)="○",1,0)</f>
        <v>0</v>
      </c>
      <c r="AE154" s="495">
        <f>IF(INDEX(共済事業概要!$C$19:$Q$48,AE$16,$G154)="○",1,0)</f>
        <v>0</v>
      </c>
      <c r="AF154" s="495">
        <f>IF(INDEX(共済事業概要!$C$19:$Q$48,AF$16,$G154)="○",1,0)</f>
        <v>0</v>
      </c>
      <c r="AG154" s="495">
        <f>IF(INDEX(共済事業概要!$C$19:$Q$48,AG$16,$G154)="○",1,0)</f>
        <v>0</v>
      </c>
      <c r="AH154" s="495">
        <f>IF(INDEX(共済事業概要!$C$19:$Q$48,AH$16,$G154)="○",1,0)</f>
        <v>0</v>
      </c>
      <c r="AI154" s="495">
        <f>IF(INDEX(共済事業概要!$C$19:$Q$48,AI$16,$G154)="○",1,0)</f>
        <v>0</v>
      </c>
      <c r="AJ154" s="495">
        <f>IF(INDEX(共済事業概要!$C$19:$Q$48,AJ$16,$G154)="○",1,0)</f>
        <v>0</v>
      </c>
      <c r="AK154" s="495">
        <f>IF(INDEX(共済事業概要!$C$19:$Q$48,AK$16,$G154)="○",1,0)</f>
        <v>0</v>
      </c>
      <c r="AL154" s="495">
        <f>IF(INDEX(共済事業概要!$C$19:$Q$48,AL$16,$G154)="○",1,0)</f>
        <v>0</v>
      </c>
      <c r="AM154" s="495">
        <f>IF(INDEX(共済事業概要!$C$19:$Q$48,AM$16,$G154)="○",1,0)</f>
        <v>0</v>
      </c>
    </row>
    <row r="155" spans="7:39" ht="20.100000000000001" customHeight="1" x14ac:dyDescent="0.15">
      <c r="G155" s="437">
        <f t="shared" si="36"/>
        <v>8</v>
      </c>
      <c r="H155" s="495" t="s">
        <v>310</v>
      </c>
      <c r="I155" s="495"/>
      <c r="J155" s="495">
        <f>IF(INDEX(共済事業概要!$C$19:$Q$48,J$16,$G155)="○",1,0)</f>
        <v>0</v>
      </c>
      <c r="K155" s="495">
        <f>IF(INDEX(共済事業概要!$C$19:$Q$48,K$16,$G155)="○",1,0)</f>
        <v>0</v>
      </c>
      <c r="L155" s="495">
        <f>IF(INDEX(共済事業概要!$C$19:$Q$48,L$16,$G155)="○",1,0)</f>
        <v>0</v>
      </c>
      <c r="M155" s="495">
        <f>IF(INDEX(共済事業概要!$C$19:$Q$48,M$16,$G155)="○",1,0)</f>
        <v>0</v>
      </c>
      <c r="N155" s="495">
        <f>IF(INDEX(共済事業概要!$C$19:$Q$48,N$16,$G155)="○",1,0)</f>
        <v>0</v>
      </c>
      <c r="O155" s="495">
        <f>IF(INDEX(共済事業概要!$C$19:$Q$48,O$16,$G155)="○",1,0)</f>
        <v>0</v>
      </c>
      <c r="P155" s="495">
        <f>IF(INDEX(共済事業概要!$C$19:$Q$48,P$16,$G155)="○",1,0)</f>
        <v>0</v>
      </c>
      <c r="Q155" s="495">
        <f>IF(INDEX(共済事業概要!$C$19:$Q$48,Q$16,$G155)="○",1,0)</f>
        <v>0</v>
      </c>
      <c r="R155" s="495">
        <f>IF(INDEX(共済事業概要!$C$19:$Q$48,R$16,$G155)="○",1,0)</f>
        <v>0</v>
      </c>
      <c r="S155" s="495">
        <f>IF(INDEX(共済事業概要!$C$19:$Q$48,S$16,$G155)="○",1,0)</f>
        <v>0</v>
      </c>
      <c r="T155" s="495">
        <f>IF(INDEX(共済事業概要!$C$19:$Q$48,T$16,$G155)="○",1,0)</f>
        <v>0</v>
      </c>
      <c r="U155" s="495">
        <f>IF(INDEX(共済事業概要!$C$19:$Q$48,U$16,$G155)="○",1,0)</f>
        <v>0</v>
      </c>
      <c r="V155" s="495">
        <f>IF(INDEX(共済事業概要!$C$19:$Q$48,V$16,$G155)="○",1,0)</f>
        <v>0</v>
      </c>
      <c r="W155" s="495">
        <f>IF(INDEX(共済事業概要!$C$19:$Q$48,W$16,$G155)="○",1,0)</f>
        <v>0</v>
      </c>
      <c r="X155" s="495">
        <f>IF(INDEX(共済事業概要!$C$19:$Q$48,X$16,$G155)="○",1,0)</f>
        <v>0</v>
      </c>
      <c r="Y155" s="495">
        <f>IF(INDEX(共済事業概要!$C$19:$Q$48,Y$16,$G155)="○",1,0)</f>
        <v>0</v>
      </c>
      <c r="Z155" s="495">
        <f>IF(INDEX(共済事業概要!$C$19:$Q$48,Z$16,$G155)="○",1,0)</f>
        <v>0</v>
      </c>
      <c r="AA155" s="495">
        <f>IF(INDEX(共済事業概要!$C$19:$Q$48,AA$16,$G155)="○",1,0)</f>
        <v>0</v>
      </c>
      <c r="AB155" s="495">
        <f>IF(INDEX(共済事業概要!$C$19:$Q$48,AB$16,$G155)="○",1,0)</f>
        <v>0</v>
      </c>
      <c r="AC155" s="495">
        <f>IF(INDEX(共済事業概要!$C$19:$Q$48,AC$16,$G155)="○",1,0)</f>
        <v>0</v>
      </c>
      <c r="AD155" s="495">
        <f>IF(INDEX(共済事業概要!$C$19:$Q$48,AD$16,$G155)="○",1,0)</f>
        <v>0</v>
      </c>
      <c r="AE155" s="495">
        <f>IF(INDEX(共済事業概要!$C$19:$Q$48,AE$16,$G155)="○",1,0)</f>
        <v>0</v>
      </c>
      <c r="AF155" s="495">
        <f>IF(INDEX(共済事業概要!$C$19:$Q$48,AF$16,$G155)="○",1,0)</f>
        <v>0</v>
      </c>
      <c r="AG155" s="495">
        <f>IF(INDEX(共済事業概要!$C$19:$Q$48,AG$16,$G155)="○",1,0)</f>
        <v>0</v>
      </c>
      <c r="AH155" s="495">
        <f>IF(INDEX(共済事業概要!$C$19:$Q$48,AH$16,$G155)="○",1,0)</f>
        <v>0</v>
      </c>
      <c r="AI155" s="495">
        <f>IF(INDEX(共済事業概要!$C$19:$Q$48,AI$16,$G155)="○",1,0)</f>
        <v>0</v>
      </c>
      <c r="AJ155" s="495">
        <f>IF(INDEX(共済事業概要!$C$19:$Q$48,AJ$16,$G155)="○",1,0)</f>
        <v>0</v>
      </c>
      <c r="AK155" s="495">
        <f>IF(INDEX(共済事業概要!$C$19:$Q$48,AK$16,$G155)="○",1,0)</f>
        <v>0</v>
      </c>
      <c r="AL155" s="495">
        <f>IF(INDEX(共済事業概要!$C$19:$Q$48,AL$16,$G155)="○",1,0)</f>
        <v>0</v>
      </c>
      <c r="AM155" s="495">
        <f>IF(INDEX(共済事業概要!$C$19:$Q$48,AM$16,$G155)="○",1,0)</f>
        <v>0</v>
      </c>
    </row>
    <row r="156" spans="7:39" ht="20.100000000000001" customHeight="1" x14ac:dyDescent="0.15">
      <c r="G156" s="437">
        <f t="shared" si="36"/>
        <v>9</v>
      </c>
      <c r="H156" s="495" t="s">
        <v>312</v>
      </c>
      <c r="I156" s="495"/>
      <c r="J156" s="495">
        <f>IF(INDEX(共済事業概要!$C$19:$Q$48,J$16,$G156)="○",1,0)</f>
        <v>0</v>
      </c>
      <c r="K156" s="495">
        <f>IF(INDEX(共済事業概要!$C$19:$Q$48,K$16,$G156)="○",1,0)</f>
        <v>0</v>
      </c>
      <c r="L156" s="495">
        <f>IF(INDEX(共済事業概要!$C$19:$Q$48,L$16,$G156)="○",1,0)</f>
        <v>0</v>
      </c>
      <c r="M156" s="495">
        <f>IF(INDEX(共済事業概要!$C$19:$Q$48,M$16,$G156)="○",1,0)</f>
        <v>0</v>
      </c>
      <c r="N156" s="495">
        <f>IF(INDEX(共済事業概要!$C$19:$Q$48,N$16,$G156)="○",1,0)</f>
        <v>0</v>
      </c>
      <c r="O156" s="495">
        <f>IF(INDEX(共済事業概要!$C$19:$Q$48,O$16,$G156)="○",1,0)</f>
        <v>0</v>
      </c>
      <c r="P156" s="495">
        <f>IF(INDEX(共済事業概要!$C$19:$Q$48,P$16,$G156)="○",1,0)</f>
        <v>0</v>
      </c>
      <c r="Q156" s="495">
        <f>IF(INDEX(共済事業概要!$C$19:$Q$48,Q$16,$G156)="○",1,0)</f>
        <v>0</v>
      </c>
      <c r="R156" s="495">
        <f>IF(INDEX(共済事業概要!$C$19:$Q$48,R$16,$G156)="○",1,0)</f>
        <v>0</v>
      </c>
      <c r="S156" s="495">
        <f>IF(INDEX(共済事業概要!$C$19:$Q$48,S$16,$G156)="○",1,0)</f>
        <v>0</v>
      </c>
      <c r="T156" s="495">
        <f>IF(INDEX(共済事業概要!$C$19:$Q$48,T$16,$G156)="○",1,0)</f>
        <v>0</v>
      </c>
      <c r="U156" s="495">
        <f>IF(INDEX(共済事業概要!$C$19:$Q$48,U$16,$G156)="○",1,0)</f>
        <v>0</v>
      </c>
      <c r="V156" s="495">
        <f>IF(INDEX(共済事業概要!$C$19:$Q$48,V$16,$G156)="○",1,0)</f>
        <v>0</v>
      </c>
      <c r="W156" s="495">
        <f>IF(INDEX(共済事業概要!$C$19:$Q$48,W$16,$G156)="○",1,0)</f>
        <v>0</v>
      </c>
      <c r="X156" s="495">
        <f>IF(INDEX(共済事業概要!$C$19:$Q$48,X$16,$G156)="○",1,0)</f>
        <v>0</v>
      </c>
      <c r="Y156" s="495">
        <f>IF(INDEX(共済事業概要!$C$19:$Q$48,Y$16,$G156)="○",1,0)</f>
        <v>0</v>
      </c>
      <c r="Z156" s="495">
        <f>IF(INDEX(共済事業概要!$C$19:$Q$48,Z$16,$G156)="○",1,0)</f>
        <v>0</v>
      </c>
      <c r="AA156" s="495">
        <f>IF(INDEX(共済事業概要!$C$19:$Q$48,AA$16,$G156)="○",1,0)</f>
        <v>0</v>
      </c>
      <c r="AB156" s="495">
        <f>IF(INDEX(共済事業概要!$C$19:$Q$48,AB$16,$G156)="○",1,0)</f>
        <v>0</v>
      </c>
      <c r="AC156" s="495">
        <f>IF(INDEX(共済事業概要!$C$19:$Q$48,AC$16,$G156)="○",1,0)</f>
        <v>0</v>
      </c>
      <c r="AD156" s="495">
        <f>IF(INDEX(共済事業概要!$C$19:$Q$48,AD$16,$G156)="○",1,0)</f>
        <v>0</v>
      </c>
      <c r="AE156" s="495">
        <f>IF(INDEX(共済事業概要!$C$19:$Q$48,AE$16,$G156)="○",1,0)</f>
        <v>0</v>
      </c>
      <c r="AF156" s="495">
        <f>IF(INDEX(共済事業概要!$C$19:$Q$48,AF$16,$G156)="○",1,0)</f>
        <v>0</v>
      </c>
      <c r="AG156" s="495">
        <f>IF(INDEX(共済事業概要!$C$19:$Q$48,AG$16,$G156)="○",1,0)</f>
        <v>0</v>
      </c>
      <c r="AH156" s="495">
        <f>IF(INDEX(共済事業概要!$C$19:$Q$48,AH$16,$G156)="○",1,0)</f>
        <v>0</v>
      </c>
      <c r="AI156" s="495">
        <f>IF(INDEX(共済事業概要!$C$19:$Q$48,AI$16,$G156)="○",1,0)</f>
        <v>0</v>
      </c>
      <c r="AJ156" s="495">
        <f>IF(INDEX(共済事業概要!$C$19:$Q$48,AJ$16,$G156)="○",1,0)</f>
        <v>0</v>
      </c>
      <c r="AK156" s="495">
        <f>IF(INDEX(共済事業概要!$C$19:$Q$48,AK$16,$G156)="○",1,0)</f>
        <v>0</v>
      </c>
      <c r="AL156" s="495">
        <f>IF(INDEX(共済事業概要!$C$19:$Q$48,AL$16,$G156)="○",1,0)</f>
        <v>0</v>
      </c>
      <c r="AM156" s="495">
        <f>IF(INDEX(共済事業概要!$C$19:$Q$48,AM$16,$G156)="○",1,0)</f>
        <v>0</v>
      </c>
    </row>
    <row r="157" spans="7:39" ht="20.100000000000001" customHeight="1" x14ac:dyDescent="0.15">
      <c r="G157" s="437">
        <f t="shared" si="36"/>
        <v>10</v>
      </c>
      <c r="H157" s="495" t="s">
        <v>42</v>
      </c>
      <c r="I157" s="495"/>
      <c r="J157" s="495">
        <f>IF(INDEX(共済事業概要!$C$19:$Q$48,J$16,$G157)="○",1,0)</f>
        <v>0</v>
      </c>
      <c r="K157" s="495">
        <f>IF(INDEX(共済事業概要!$C$19:$Q$48,K$16,$G157)="○",1,0)</f>
        <v>0</v>
      </c>
      <c r="L157" s="495">
        <f>IF(INDEX(共済事業概要!$C$19:$Q$48,L$16,$G157)="○",1,0)</f>
        <v>0</v>
      </c>
      <c r="M157" s="495">
        <f>IF(INDEX(共済事業概要!$C$19:$Q$48,M$16,$G157)="○",1,0)</f>
        <v>0</v>
      </c>
      <c r="N157" s="495">
        <f>IF(INDEX(共済事業概要!$C$19:$Q$48,N$16,$G157)="○",1,0)</f>
        <v>0</v>
      </c>
      <c r="O157" s="495">
        <f>IF(INDEX(共済事業概要!$C$19:$Q$48,O$16,$G157)="○",1,0)</f>
        <v>0</v>
      </c>
      <c r="P157" s="495">
        <f>IF(INDEX(共済事業概要!$C$19:$Q$48,P$16,$G157)="○",1,0)</f>
        <v>0</v>
      </c>
      <c r="Q157" s="495">
        <f>IF(INDEX(共済事業概要!$C$19:$Q$48,Q$16,$G157)="○",1,0)</f>
        <v>0</v>
      </c>
      <c r="R157" s="495">
        <f>IF(INDEX(共済事業概要!$C$19:$Q$48,R$16,$G157)="○",1,0)</f>
        <v>0</v>
      </c>
      <c r="S157" s="495">
        <f>IF(INDEX(共済事業概要!$C$19:$Q$48,S$16,$G157)="○",1,0)</f>
        <v>0</v>
      </c>
      <c r="T157" s="495">
        <f>IF(INDEX(共済事業概要!$C$19:$Q$48,T$16,$G157)="○",1,0)</f>
        <v>0</v>
      </c>
      <c r="U157" s="495">
        <f>IF(INDEX(共済事業概要!$C$19:$Q$48,U$16,$G157)="○",1,0)</f>
        <v>0</v>
      </c>
      <c r="V157" s="495">
        <f>IF(INDEX(共済事業概要!$C$19:$Q$48,V$16,$G157)="○",1,0)</f>
        <v>0</v>
      </c>
      <c r="W157" s="495">
        <f>IF(INDEX(共済事業概要!$C$19:$Q$48,W$16,$G157)="○",1,0)</f>
        <v>0</v>
      </c>
      <c r="X157" s="495">
        <f>IF(INDEX(共済事業概要!$C$19:$Q$48,X$16,$G157)="○",1,0)</f>
        <v>0</v>
      </c>
      <c r="Y157" s="495">
        <f>IF(INDEX(共済事業概要!$C$19:$Q$48,Y$16,$G157)="○",1,0)</f>
        <v>0</v>
      </c>
      <c r="Z157" s="495">
        <f>IF(INDEX(共済事業概要!$C$19:$Q$48,Z$16,$G157)="○",1,0)</f>
        <v>0</v>
      </c>
      <c r="AA157" s="495">
        <f>IF(INDEX(共済事業概要!$C$19:$Q$48,AA$16,$G157)="○",1,0)</f>
        <v>0</v>
      </c>
      <c r="AB157" s="495">
        <f>IF(INDEX(共済事業概要!$C$19:$Q$48,AB$16,$G157)="○",1,0)</f>
        <v>0</v>
      </c>
      <c r="AC157" s="495">
        <f>IF(INDEX(共済事業概要!$C$19:$Q$48,AC$16,$G157)="○",1,0)</f>
        <v>0</v>
      </c>
      <c r="AD157" s="495">
        <f>IF(INDEX(共済事業概要!$C$19:$Q$48,AD$16,$G157)="○",1,0)</f>
        <v>0</v>
      </c>
      <c r="AE157" s="495">
        <f>IF(INDEX(共済事業概要!$C$19:$Q$48,AE$16,$G157)="○",1,0)</f>
        <v>0</v>
      </c>
      <c r="AF157" s="495">
        <f>IF(INDEX(共済事業概要!$C$19:$Q$48,AF$16,$G157)="○",1,0)</f>
        <v>0</v>
      </c>
      <c r="AG157" s="495">
        <f>IF(INDEX(共済事業概要!$C$19:$Q$48,AG$16,$G157)="○",1,0)</f>
        <v>0</v>
      </c>
      <c r="AH157" s="495">
        <f>IF(INDEX(共済事業概要!$C$19:$Q$48,AH$16,$G157)="○",1,0)</f>
        <v>0</v>
      </c>
      <c r="AI157" s="495">
        <f>IF(INDEX(共済事業概要!$C$19:$Q$48,AI$16,$G157)="○",1,0)</f>
        <v>0</v>
      </c>
      <c r="AJ157" s="495">
        <f>IF(INDEX(共済事業概要!$C$19:$Q$48,AJ$16,$G157)="○",1,0)</f>
        <v>0</v>
      </c>
      <c r="AK157" s="495">
        <f>IF(INDEX(共済事業概要!$C$19:$Q$48,AK$16,$G157)="○",1,0)</f>
        <v>0</v>
      </c>
      <c r="AL157" s="495">
        <f>IF(INDEX(共済事業概要!$C$19:$Q$48,AL$16,$G157)="○",1,0)</f>
        <v>0</v>
      </c>
      <c r="AM157" s="495">
        <f>IF(INDEX(共済事業概要!$C$19:$Q$48,AM$16,$G157)="○",1,0)</f>
        <v>0</v>
      </c>
    </row>
    <row r="158" spans="7:39" ht="20.100000000000001" customHeight="1" x14ac:dyDescent="0.15">
      <c r="G158" s="437">
        <f t="shared" si="36"/>
        <v>11</v>
      </c>
      <c r="H158" s="495" t="s">
        <v>845</v>
      </c>
      <c r="I158" s="495"/>
      <c r="J158" s="495">
        <f>IF(INDEX(共済事業概要!$C$19:$Q$48,J$16,$G158)="○",1,0)</f>
        <v>0</v>
      </c>
      <c r="K158" s="495">
        <f>IF(INDEX(共済事業概要!$C$19:$Q$48,K$16,$G158)="○",1,0)</f>
        <v>0</v>
      </c>
      <c r="L158" s="495">
        <f>IF(INDEX(共済事業概要!$C$19:$Q$48,L$16,$G158)="○",1,0)</f>
        <v>0</v>
      </c>
      <c r="M158" s="495">
        <f>IF(INDEX(共済事業概要!$C$19:$Q$48,M$16,$G158)="○",1,0)</f>
        <v>0</v>
      </c>
      <c r="N158" s="495">
        <f>IF(INDEX(共済事業概要!$C$19:$Q$48,N$16,$G158)="○",1,0)</f>
        <v>0</v>
      </c>
      <c r="O158" s="495">
        <f>IF(INDEX(共済事業概要!$C$19:$Q$48,O$16,$G158)="○",1,0)</f>
        <v>0</v>
      </c>
      <c r="P158" s="495">
        <f>IF(INDEX(共済事業概要!$C$19:$Q$48,P$16,$G158)="○",1,0)</f>
        <v>0</v>
      </c>
      <c r="Q158" s="495">
        <f>IF(INDEX(共済事業概要!$C$19:$Q$48,Q$16,$G158)="○",1,0)</f>
        <v>0</v>
      </c>
      <c r="R158" s="495">
        <f>IF(INDEX(共済事業概要!$C$19:$Q$48,R$16,$G158)="○",1,0)</f>
        <v>0</v>
      </c>
      <c r="S158" s="495">
        <f>IF(INDEX(共済事業概要!$C$19:$Q$48,S$16,$G158)="○",1,0)</f>
        <v>0</v>
      </c>
      <c r="T158" s="495">
        <f>IF(INDEX(共済事業概要!$C$19:$Q$48,T$16,$G158)="○",1,0)</f>
        <v>0</v>
      </c>
      <c r="U158" s="495">
        <f>IF(INDEX(共済事業概要!$C$19:$Q$48,U$16,$G158)="○",1,0)</f>
        <v>0</v>
      </c>
      <c r="V158" s="495">
        <f>IF(INDEX(共済事業概要!$C$19:$Q$48,V$16,$G158)="○",1,0)</f>
        <v>0</v>
      </c>
      <c r="W158" s="495">
        <f>IF(INDEX(共済事業概要!$C$19:$Q$48,W$16,$G158)="○",1,0)</f>
        <v>0</v>
      </c>
      <c r="X158" s="495">
        <f>IF(INDEX(共済事業概要!$C$19:$Q$48,X$16,$G158)="○",1,0)</f>
        <v>0</v>
      </c>
      <c r="Y158" s="495">
        <f>IF(INDEX(共済事業概要!$C$19:$Q$48,Y$16,$G158)="○",1,0)</f>
        <v>0</v>
      </c>
      <c r="Z158" s="495">
        <f>IF(INDEX(共済事業概要!$C$19:$Q$48,Z$16,$G158)="○",1,0)</f>
        <v>0</v>
      </c>
      <c r="AA158" s="495">
        <f>IF(INDEX(共済事業概要!$C$19:$Q$48,AA$16,$G158)="○",1,0)</f>
        <v>0</v>
      </c>
      <c r="AB158" s="495">
        <f>IF(INDEX(共済事業概要!$C$19:$Q$48,AB$16,$G158)="○",1,0)</f>
        <v>0</v>
      </c>
      <c r="AC158" s="495">
        <f>IF(INDEX(共済事業概要!$C$19:$Q$48,AC$16,$G158)="○",1,0)</f>
        <v>0</v>
      </c>
      <c r="AD158" s="495">
        <f>IF(INDEX(共済事業概要!$C$19:$Q$48,AD$16,$G158)="○",1,0)</f>
        <v>0</v>
      </c>
      <c r="AE158" s="495">
        <f>IF(INDEX(共済事業概要!$C$19:$Q$48,AE$16,$G158)="○",1,0)</f>
        <v>0</v>
      </c>
      <c r="AF158" s="495">
        <f>IF(INDEX(共済事業概要!$C$19:$Q$48,AF$16,$G158)="○",1,0)</f>
        <v>0</v>
      </c>
      <c r="AG158" s="495">
        <f>IF(INDEX(共済事業概要!$C$19:$Q$48,AG$16,$G158)="○",1,0)</f>
        <v>0</v>
      </c>
      <c r="AH158" s="495">
        <f>IF(INDEX(共済事業概要!$C$19:$Q$48,AH$16,$G158)="○",1,0)</f>
        <v>0</v>
      </c>
      <c r="AI158" s="495">
        <f>IF(INDEX(共済事業概要!$C$19:$Q$48,AI$16,$G158)="○",1,0)</f>
        <v>0</v>
      </c>
      <c r="AJ158" s="495">
        <f>IF(INDEX(共済事業概要!$C$19:$Q$48,AJ$16,$G158)="○",1,0)</f>
        <v>0</v>
      </c>
      <c r="AK158" s="495">
        <f>IF(INDEX(共済事業概要!$C$19:$Q$48,AK$16,$G158)="○",1,0)</f>
        <v>0</v>
      </c>
      <c r="AL158" s="495">
        <f>IF(INDEX(共済事業概要!$C$19:$Q$48,AL$16,$G158)="○",1,0)</f>
        <v>0</v>
      </c>
      <c r="AM158" s="495">
        <f>IF(INDEX(共済事業概要!$C$19:$Q$48,AM$16,$G158)="○",1,0)</f>
        <v>0</v>
      </c>
    </row>
    <row r="159" spans="7:39" ht="20.100000000000001" customHeight="1" x14ac:dyDescent="0.15">
      <c r="G159" s="437">
        <f t="shared" si="36"/>
        <v>12</v>
      </c>
      <c r="H159" s="499" t="s">
        <v>495</v>
      </c>
      <c r="I159" s="495"/>
      <c r="J159" s="495">
        <f>IF(INDEX(共済事業概要!$C$19:$Q$48,J$16,$G159)="○",1,0)</f>
        <v>0</v>
      </c>
      <c r="K159" s="495">
        <f>IF(INDEX(共済事業概要!$C$19:$Q$48,K$16,$G159)="○",1,0)</f>
        <v>0</v>
      </c>
      <c r="L159" s="495">
        <f>IF(INDEX(共済事業概要!$C$19:$Q$48,L$16,$G159)="○",1,0)</f>
        <v>0</v>
      </c>
      <c r="M159" s="495">
        <f>IF(INDEX(共済事業概要!$C$19:$Q$48,M$16,$G159)="○",1,0)</f>
        <v>0</v>
      </c>
      <c r="N159" s="495">
        <f>IF(INDEX(共済事業概要!$C$19:$Q$48,N$16,$G159)="○",1,0)</f>
        <v>0</v>
      </c>
      <c r="O159" s="495">
        <f>IF(INDEX(共済事業概要!$C$19:$Q$48,O$16,$G159)="○",1,0)</f>
        <v>0</v>
      </c>
      <c r="P159" s="495">
        <f>IF(INDEX(共済事業概要!$C$19:$Q$48,P$16,$G159)="○",1,0)</f>
        <v>0</v>
      </c>
      <c r="Q159" s="495">
        <f>IF(INDEX(共済事業概要!$C$19:$Q$48,Q$16,$G159)="○",1,0)</f>
        <v>0</v>
      </c>
      <c r="R159" s="495">
        <f>IF(INDEX(共済事業概要!$C$19:$Q$48,R$16,$G159)="○",1,0)</f>
        <v>0</v>
      </c>
      <c r="S159" s="495">
        <f>IF(INDEX(共済事業概要!$C$19:$Q$48,S$16,$G159)="○",1,0)</f>
        <v>0</v>
      </c>
      <c r="T159" s="495">
        <f>IF(INDEX(共済事業概要!$C$19:$Q$48,T$16,$G159)="○",1,0)</f>
        <v>0</v>
      </c>
      <c r="U159" s="495">
        <f>IF(INDEX(共済事業概要!$C$19:$Q$48,U$16,$G159)="○",1,0)</f>
        <v>0</v>
      </c>
      <c r="V159" s="495">
        <f>IF(INDEX(共済事業概要!$C$19:$Q$48,V$16,$G159)="○",1,0)</f>
        <v>0</v>
      </c>
      <c r="W159" s="495">
        <f>IF(INDEX(共済事業概要!$C$19:$Q$48,W$16,$G159)="○",1,0)</f>
        <v>0</v>
      </c>
      <c r="X159" s="495">
        <f>IF(INDEX(共済事業概要!$C$19:$Q$48,X$16,$G159)="○",1,0)</f>
        <v>0</v>
      </c>
      <c r="Y159" s="495">
        <f>IF(INDEX(共済事業概要!$C$19:$Q$48,Y$16,$G159)="○",1,0)</f>
        <v>0</v>
      </c>
      <c r="Z159" s="495">
        <f>IF(INDEX(共済事業概要!$C$19:$Q$48,Z$16,$G159)="○",1,0)</f>
        <v>0</v>
      </c>
      <c r="AA159" s="495">
        <f>IF(INDEX(共済事業概要!$C$19:$Q$48,AA$16,$G159)="○",1,0)</f>
        <v>0</v>
      </c>
      <c r="AB159" s="495">
        <f>IF(INDEX(共済事業概要!$C$19:$Q$48,AB$16,$G159)="○",1,0)</f>
        <v>0</v>
      </c>
      <c r="AC159" s="495">
        <f>IF(INDEX(共済事業概要!$C$19:$Q$48,AC$16,$G159)="○",1,0)</f>
        <v>0</v>
      </c>
      <c r="AD159" s="495">
        <f>IF(INDEX(共済事業概要!$C$19:$Q$48,AD$16,$G159)="○",1,0)</f>
        <v>0</v>
      </c>
      <c r="AE159" s="495">
        <f>IF(INDEX(共済事業概要!$C$19:$Q$48,AE$16,$G159)="○",1,0)</f>
        <v>0</v>
      </c>
      <c r="AF159" s="495">
        <f>IF(INDEX(共済事業概要!$C$19:$Q$48,AF$16,$G159)="○",1,0)</f>
        <v>0</v>
      </c>
      <c r="AG159" s="495">
        <f>IF(INDEX(共済事業概要!$C$19:$Q$48,AG$16,$G159)="○",1,0)</f>
        <v>0</v>
      </c>
      <c r="AH159" s="495">
        <f>IF(INDEX(共済事業概要!$C$19:$Q$48,AH$16,$G159)="○",1,0)</f>
        <v>0</v>
      </c>
      <c r="AI159" s="495">
        <f>IF(INDEX(共済事業概要!$C$19:$Q$48,AI$16,$G159)="○",1,0)</f>
        <v>0</v>
      </c>
      <c r="AJ159" s="495">
        <f>IF(INDEX(共済事業概要!$C$19:$Q$48,AJ$16,$G159)="○",1,0)</f>
        <v>0</v>
      </c>
      <c r="AK159" s="495">
        <f>IF(INDEX(共済事業概要!$C$19:$Q$48,AK$16,$G159)="○",1,0)</f>
        <v>0</v>
      </c>
      <c r="AL159" s="495">
        <f>IF(INDEX(共済事業概要!$C$19:$Q$48,AL$16,$G159)="○",1,0)</f>
        <v>0</v>
      </c>
      <c r="AM159" s="495">
        <f>IF(INDEX(共済事業概要!$C$19:$Q$48,AM$16,$G159)="○",1,0)</f>
        <v>0</v>
      </c>
    </row>
    <row r="160" spans="7:39" ht="20.100000000000001" customHeight="1" x14ac:dyDescent="0.15">
      <c r="G160" s="437">
        <f t="shared" si="36"/>
        <v>13</v>
      </c>
      <c r="H160" s="499" t="s">
        <v>496</v>
      </c>
      <c r="I160" s="495"/>
      <c r="J160" s="495">
        <f>IF(INDEX(共済事業概要!$C$19:$Q$48,J$16,$G160)="○",1,0)</f>
        <v>0</v>
      </c>
      <c r="K160" s="495">
        <f>IF(INDEX(共済事業概要!$C$19:$Q$48,K$16,$G160)="○",1,0)</f>
        <v>0</v>
      </c>
      <c r="L160" s="495">
        <f>IF(INDEX(共済事業概要!$C$19:$Q$48,L$16,$G160)="○",1,0)</f>
        <v>0</v>
      </c>
      <c r="M160" s="495">
        <f>IF(INDEX(共済事業概要!$C$19:$Q$48,M$16,$G160)="○",1,0)</f>
        <v>0</v>
      </c>
      <c r="N160" s="495">
        <f>IF(INDEX(共済事業概要!$C$19:$Q$48,N$16,$G160)="○",1,0)</f>
        <v>0</v>
      </c>
      <c r="O160" s="495">
        <f>IF(INDEX(共済事業概要!$C$19:$Q$48,O$16,$G160)="○",1,0)</f>
        <v>0</v>
      </c>
      <c r="P160" s="495">
        <f>IF(INDEX(共済事業概要!$C$19:$Q$48,P$16,$G160)="○",1,0)</f>
        <v>0</v>
      </c>
      <c r="Q160" s="495">
        <f>IF(INDEX(共済事業概要!$C$19:$Q$48,Q$16,$G160)="○",1,0)</f>
        <v>0</v>
      </c>
      <c r="R160" s="495">
        <f>IF(INDEX(共済事業概要!$C$19:$Q$48,R$16,$G160)="○",1,0)</f>
        <v>0</v>
      </c>
      <c r="S160" s="495">
        <f>IF(INDEX(共済事業概要!$C$19:$Q$48,S$16,$G160)="○",1,0)</f>
        <v>0</v>
      </c>
      <c r="T160" s="495">
        <f>IF(INDEX(共済事業概要!$C$19:$Q$48,T$16,$G160)="○",1,0)</f>
        <v>0</v>
      </c>
      <c r="U160" s="495">
        <f>IF(INDEX(共済事業概要!$C$19:$Q$48,U$16,$G160)="○",1,0)</f>
        <v>0</v>
      </c>
      <c r="V160" s="495">
        <f>IF(INDEX(共済事業概要!$C$19:$Q$48,V$16,$G160)="○",1,0)</f>
        <v>0</v>
      </c>
      <c r="W160" s="495">
        <f>IF(INDEX(共済事業概要!$C$19:$Q$48,W$16,$G160)="○",1,0)</f>
        <v>0</v>
      </c>
      <c r="X160" s="495">
        <f>IF(INDEX(共済事業概要!$C$19:$Q$48,X$16,$G160)="○",1,0)</f>
        <v>0</v>
      </c>
      <c r="Y160" s="495">
        <f>IF(INDEX(共済事業概要!$C$19:$Q$48,Y$16,$G160)="○",1,0)</f>
        <v>0</v>
      </c>
      <c r="Z160" s="495">
        <f>IF(INDEX(共済事業概要!$C$19:$Q$48,Z$16,$G160)="○",1,0)</f>
        <v>0</v>
      </c>
      <c r="AA160" s="495">
        <f>IF(INDEX(共済事業概要!$C$19:$Q$48,AA$16,$G160)="○",1,0)</f>
        <v>0</v>
      </c>
      <c r="AB160" s="495">
        <f>IF(INDEX(共済事業概要!$C$19:$Q$48,AB$16,$G160)="○",1,0)</f>
        <v>0</v>
      </c>
      <c r="AC160" s="495">
        <f>IF(INDEX(共済事業概要!$C$19:$Q$48,AC$16,$G160)="○",1,0)</f>
        <v>0</v>
      </c>
      <c r="AD160" s="495">
        <f>IF(INDEX(共済事業概要!$C$19:$Q$48,AD$16,$G160)="○",1,0)</f>
        <v>0</v>
      </c>
      <c r="AE160" s="495">
        <f>IF(INDEX(共済事業概要!$C$19:$Q$48,AE$16,$G160)="○",1,0)</f>
        <v>0</v>
      </c>
      <c r="AF160" s="495">
        <f>IF(INDEX(共済事業概要!$C$19:$Q$48,AF$16,$G160)="○",1,0)</f>
        <v>0</v>
      </c>
      <c r="AG160" s="495">
        <f>IF(INDEX(共済事業概要!$C$19:$Q$48,AG$16,$G160)="○",1,0)</f>
        <v>0</v>
      </c>
      <c r="AH160" s="495">
        <f>IF(INDEX(共済事業概要!$C$19:$Q$48,AH$16,$G160)="○",1,0)</f>
        <v>0</v>
      </c>
      <c r="AI160" s="495">
        <f>IF(INDEX(共済事業概要!$C$19:$Q$48,AI$16,$G160)="○",1,0)</f>
        <v>0</v>
      </c>
      <c r="AJ160" s="495">
        <f>IF(INDEX(共済事業概要!$C$19:$Q$48,AJ$16,$G160)="○",1,0)</f>
        <v>0</v>
      </c>
      <c r="AK160" s="495">
        <f>IF(INDEX(共済事業概要!$C$19:$Q$48,AK$16,$G160)="○",1,0)</f>
        <v>0</v>
      </c>
      <c r="AL160" s="495">
        <f>IF(INDEX(共済事業概要!$C$19:$Q$48,AL$16,$G160)="○",1,0)</f>
        <v>0</v>
      </c>
      <c r="AM160" s="495">
        <f>IF(INDEX(共済事業概要!$C$19:$Q$48,AM$16,$G160)="○",1,0)</f>
        <v>0</v>
      </c>
    </row>
    <row r="161" spans="7:39" ht="19.5" customHeight="1" x14ac:dyDescent="0.15">
      <c r="G161" s="437">
        <v>15</v>
      </c>
      <c r="H161" s="499" t="s">
        <v>497</v>
      </c>
      <c r="I161" s="499"/>
      <c r="J161" s="495">
        <f>IF(INDEX(共済事業概要!$C$19:$Q$48,J$16,$G161)="○",1,0)</f>
        <v>0</v>
      </c>
      <c r="K161" s="495">
        <f>IF(INDEX(共済事業概要!$C$19:$Q$48,K$16,$G161)="○",1,0)</f>
        <v>0</v>
      </c>
      <c r="L161" s="495">
        <f>IF(INDEX(共済事業概要!$C$19:$Q$48,L$16,$G161)="○",1,0)</f>
        <v>0</v>
      </c>
      <c r="M161" s="495">
        <f>IF(INDEX(共済事業概要!$C$19:$Q$48,M$16,$G161)="○",1,0)</f>
        <v>0</v>
      </c>
      <c r="N161" s="495">
        <f>IF(INDEX(共済事業概要!$C$19:$Q$48,N$16,$G161)="○",1,0)</f>
        <v>0</v>
      </c>
      <c r="O161" s="495">
        <f>IF(INDEX(共済事業概要!$C$19:$Q$48,O$16,$G161)="○",1,0)</f>
        <v>0</v>
      </c>
      <c r="P161" s="495">
        <f>IF(INDEX(共済事業概要!$C$19:$Q$48,P$16,$G161)="○",1,0)</f>
        <v>0</v>
      </c>
      <c r="Q161" s="495">
        <f>IF(INDEX(共済事業概要!$C$19:$Q$48,Q$16,$G161)="○",1,0)</f>
        <v>0</v>
      </c>
      <c r="R161" s="495">
        <f>IF(INDEX(共済事業概要!$C$19:$Q$48,R$16,$G161)="○",1,0)</f>
        <v>0</v>
      </c>
      <c r="S161" s="495">
        <f>IF(INDEX(共済事業概要!$C$19:$Q$48,S$16,$G161)="○",1,0)</f>
        <v>0</v>
      </c>
      <c r="T161" s="495">
        <f>IF(INDEX(共済事業概要!$C$19:$Q$48,T$16,$G161)="○",1,0)</f>
        <v>0</v>
      </c>
      <c r="U161" s="495">
        <f>IF(INDEX(共済事業概要!$C$19:$Q$48,U$16,$G161)="○",1,0)</f>
        <v>0</v>
      </c>
      <c r="V161" s="495">
        <f>IF(INDEX(共済事業概要!$C$19:$Q$48,V$16,$G161)="○",1,0)</f>
        <v>0</v>
      </c>
      <c r="W161" s="495">
        <f>IF(INDEX(共済事業概要!$C$19:$Q$48,W$16,$G161)="○",1,0)</f>
        <v>0</v>
      </c>
      <c r="X161" s="495">
        <f>IF(INDEX(共済事業概要!$C$19:$Q$48,X$16,$G161)="○",1,0)</f>
        <v>0</v>
      </c>
      <c r="Y161" s="495">
        <f>IF(INDEX(共済事業概要!$C$19:$Q$48,Y$16,$G161)="○",1,0)</f>
        <v>0</v>
      </c>
      <c r="Z161" s="495">
        <f>IF(INDEX(共済事業概要!$C$19:$Q$48,Z$16,$G161)="○",1,0)</f>
        <v>0</v>
      </c>
      <c r="AA161" s="495">
        <f>IF(INDEX(共済事業概要!$C$19:$Q$48,AA$16,$G161)="○",1,0)</f>
        <v>0</v>
      </c>
      <c r="AB161" s="495">
        <f>IF(INDEX(共済事業概要!$C$19:$Q$48,AB$16,$G161)="○",1,0)</f>
        <v>0</v>
      </c>
      <c r="AC161" s="495">
        <f>IF(INDEX(共済事業概要!$C$19:$Q$48,AC$16,$G161)="○",1,0)</f>
        <v>0</v>
      </c>
      <c r="AD161" s="495">
        <f>IF(INDEX(共済事業概要!$C$19:$Q$48,AD$16,$G161)="○",1,0)</f>
        <v>0</v>
      </c>
      <c r="AE161" s="495">
        <f>IF(INDEX(共済事業概要!$C$19:$Q$48,AE$16,$G161)="○",1,0)</f>
        <v>0</v>
      </c>
      <c r="AF161" s="495">
        <f>IF(INDEX(共済事業概要!$C$19:$Q$48,AF$16,$G161)="○",1,0)</f>
        <v>0</v>
      </c>
      <c r="AG161" s="495">
        <f>IF(INDEX(共済事業概要!$C$19:$Q$48,AG$16,$G161)="○",1,0)</f>
        <v>0</v>
      </c>
      <c r="AH161" s="495">
        <f>IF(INDEX(共済事業概要!$C$19:$Q$48,AH$16,$G161)="○",1,0)</f>
        <v>0</v>
      </c>
      <c r="AI161" s="495">
        <f>IF(INDEX(共済事業概要!$C$19:$Q$48,AI$16,$G161)="○",1,0)</f>
        <v>0</v>
      </c>
      <c r="AJ161" s="495">
        <f>IF(INDEX(共済事業概要!$C$19:$Q$48,AJ$16,$G161)="○",1,0)</f>
        <v>0</v>
      </c>
      <c r="AK161" s="495">
        <f>IF(INDEX(共済事業概要!$C$19:$Q$48,AK$16,$G161)="○",1,0)</f>
        <v>0</v>
      </c>
      <c r="AL161" s="495">
        <f>IF(INDEX(共済事業概要!$C$19:$Q$48,AL$16,$G161)="○",1,0)</f>
        <v>0</v>
      </c>
      <c r="AM161" s="495">
        <f>IF(INDEX(共済事業概要!$C$19:$Q$48,AM$16,$G161)="○",1,0)</f>
        <v>0</v>
      </c>
    </row>
  </sheetData>
  <mergeCells count="3">
    <mergeCell ref="I18:I19"/>
    <mergeCell ref="E132:H132"/>
    <mergeCell ref="E135:H135"/>
  </mergeCells>
  <phoneticPr fontId="3"/>
  <conditionalFormatting sqref="J148:AM157 J159:AM161">
    <cfRule type="expression" dxfId="30" priority="33" stopIfTrue="1">
      <formula>"K85"</formula>
    </cfRule>
  </conditionalFormatting>
  <conditionalFormatting sqref="J21:AM21">
    <cfRule type="expression" dxfId="29" priority="32" stopIfTrue="1">
      <formula>J148=1</formula>
    </cfRule>
  </conditionalFormatting>
  <conditionalFormatting sqref="M22:AM22">
    <cfRule type="expression" dxfId="28" priority="30" stopIfTrue="1">
      <formula>M149</formula>
    </cfRule>
  </conditionalFormatting>
  <conditionalFormatting sqref="J22:K22">
    <cfRule type="expression" dxfId="27" priority="27" stopIfTrue="1">
      <formula>J149</formula>
    </cfRule>
  </conditionalFormatting>
  <conditionalFormatting sqref="J32:AM38 J24:AM27">
    <cfRule type="expression" dxfId="26" priority="21" stopIfTrue="1">
      <formula>J$150</formula>
    </cfRule>
  </conditionalFormatting>
  <conditionalFormatting sqref="J40:AM43">
    <cfRule type="expression" dxfId="25" priority="20" stopIfTrue="1">
      <formula>J$151</formula>
    </cfRule>
  </conditionalFormatting>
  <conditionalFormatting sqref="J48:AM54">
    <cfRule type="expression" dxfId="24" priority="19" stopIfTrue="1">
      <formula>J$151</formula>
    </cfRule>
  </conditionalFormatting>
  <conditionalFormatting sqref="J56:AM59">
    <cfRule type="expression" dxfId="23" priority="18" stopIfTrue="1">
      <formula>J$152</formula>
    </cfRule>
  </conditionalFormatting>
  <conditionalFormatting sqref="J64:AM70">
    <cfRule type="expression" dxfId="22" priority="17" stopIfTrue="1">
      <formula>J$152=1</formula>
    </cfRule>
  </conditionalFormatting>
  <conditionalFormatting sqref="J72:AM75">
    <cfRule type="expression" dxfId="21" priority="16" stopIfTrue="1">
      <formula>J$153=1</formula>
    </cfRule>
  </conditionalFormatting>
  <conditionalFormatting sqref="J80:AM87">
    <cfRule type="expression" dxfId="20" priority="15" stopIfTrue="1">
      <formula>J$153=1</formula>
    </cfRule>
  </conditionalFormatting>
  <conditionalFormatting sqref="J89:AM92">
    <cfRule type="expression" dxfId="19" priority="14" stopIfTrue="1">
      <formula>J$154=1</formula>
    </cfRule>
  </conditionalFormatting>
  <conditionalFormatting sqref="J97:AM104">
    <cfRule type="expression" dxfId="18" priority="13" stopIfTrue="1">
      <formula>J$154=1</formula>
    </cfRule>
  </conditionalFormatting>
  <conditionalFormatting sqref="J132:AM133">
    <cfRule type="expression" dxfId="17" priority="12" stopIfTrue="1">
      <formula>J$159=1</formula>
    </cfRule>
  </conditionalFormatting>
  <conditionalFormatting sqref="J135:AM136">
    <cfRule type="expression" dxfId="16" priority="11" stopIfTrue="1">
      <formula>J$160=1</formula>
    </cfRule>
  </conditionalFormatting>
  <conditionalFormatting sqref="J139:AM143">
    <cfRule type="expression" dxfId="15" priority="10" stopIfTrue="1">
      <formula>J$161</formula>
    </cfRule>
  </conditionalFormatting>
  <conditionalFormatting sqref="L22">
    <cfRule type="expression" dxfId="14" priority="8" stopIfTrue="1">
      <formula>L149=1</formula>
    </cfRule>
  </conditionalFormatting>
  <conditionalFormatting sqref="J134:AM134">
    <cfRule type="expression" dxfId="13" priority="7" stopIfTrue="1">
      <formula>J$159=1</formula>
    </cfRule>
  </conditionalFormatting>
  <conditionalFormatting sqref="J137:AM137">
    <cfRule type="expression" dxfId="12" priority="6" stopIfTrue="1">
      <formula>J$160=1</formula>
    </cfRule>
  </conditionalFormatting>
  <conditionalFormatting sqref="J107">
    <cfRule type="expression" dxfId="11" priority="34" stopIfTrue="1">
      <formula>J149</formula>
    </cfRule>
  </conditionalFormatting>
  <conditionalFormatting sqref="K107">
    <cfRule type="expression" dxfId="10" priority="4" stopIfTrue="1">
      <formula>K149=1</formula>
    </cfRule>
  </conditionalFormatting>
  <conditionalFormatting sqref="L107:AM107">
    <cfRule type="expression" dxfId="9" priority="5" stopIfTrue="1">
      <formula>L149</formula>
    </cfRule>
  </conditionalFormatting>
  <conditionalFormatting sqref="J115:AM118">
    <cfRule type="expression" dxfId="8" priority="3" stopIfTrue="1">
      <formula>J$154=1</formula>
    </cfRule>
  </conditionalFormatting>
  <conditionalFormatting sqref="J123:AM130">
    <cfRule type="expression" dxfId="7" priority="2" stopIfTrue="1">
      <formula>J$154=1</formula>
    </cfRule>
  </conditionalFormatting>
  <conditionalFormatting sqref="K106">
    <cfRule type="expression" dxfId="6" priority="37" stopIfTrue="1">
      <formula>K155=1</formula>
    </cfRule>
  </conditionalFormatting>
  <conditionalFormatting sqref="L106:AM106 J106">
    <cfRule type="expression" dxfId="5" priority="38" stopIfTrue="1">
      <formula>J155</formula>
    </cfRule>
  </conditionalFormatting>
  <conditionalFormatting sqref="J109:AM109">
    <cfRule type="expression" dxfId="4" priority="41" stopIfTrue="1">
      <formula>J156</formula>
    </cfRule>
  </conditionalFormatting>
  <conditionalFormatting sqref="J110:AM110">
    <cfRule type="expression" dxfId="3" priority="42" stopIfTrue="1">
      <formula>J156</formula>
    </cfRule>
  </conditionalFormatting>
  <conditionalFormatting sqref="J112:AM112">
    <cfRule type="expression" dxfId="2" priority="43" stopIfTrue="1">
      <formula>J157</formula>
    </cfRule>
  </conditionalFormatting>
  <conditionalFormatting sqref="J113:AM113">
    <cfRule type="expression" dxfId="1" priority="44" stopIfTrue="1">
      <formula>J157</formula>
    </cfRule>
  </conditionalFormatting>
  <conditionalFormatting sqref="J158:AM158">
    <cfRule type="expression" dxfId="0" priority="1" stopIfTrue="1">
      <formula>"K85"</formula>
    </cfRule>
  </conditionalFormatting>
  <pageMargins left="0.70866141732283472" right="0.70866141732283472" top="0.74803149606299213" bottom="0.74803149606299213" header="0.31496062992125984" footer="0.31496062992125984"/>
  <pageSetup paperSize="9" scale="23" fitToWidth="0" fitToHeight="2" orientation="landscape" r:id="rId1"/>
  <rowBreaks count="1" manualBreakCount="1">
    <brk id="54" max="3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E65"/>
  <sheetViews>
    <sheetView zoomScale="85" zoomScaleNormal="85" workbookViewId="0">
      <pane ySplit="4" topLeftCell="A5" activePane="bottomLeft" state="frozen"/>
      <selection activeCell="B3" sqref="B3"/>
      <selection pane="bottomLeft"/>
    </sheetView>
  </sheetViews>
  <sheetFormatPr defaultRowHeight="13.5" x14ac:dyDescent="0.15"/>
  <cols>
    <col min="1" max="1" width="2.625" style="508" customWidth="1"/>
    <col min="2" max="2" width="4.25" style="508" customWidth="1"/>
    <col min="3" max="3" width="25.25" style="508" customWidth="1"/>
    <col min="4" max="4" width="16" style="508" customWidth="1"/>
    <col min="5" max="5" width="27.5" style="508" customWidth="1"/>
    <col min="6" max="16384" width="9" style="508"/>
  </cols>
  <sheetData>
    <row r="1" spans="1:5" ht="20.100000000000001" customHeight="1" x14ac:dyDescent="0.15">
      <c r="A1" s="507" t="s">
        <v>741</v>
      </c>
      <c r="B1" s="507"/>
    </row>
    <row r="2" spans="1:5" ht="20.100000000000001" customHeight="1" x14ac:dyDescent="0.15">
      <c r="A2" s="507"/>
      <c r="B2" s="507" t="s">
        <v>464</v>
      </c>
    </row>
    <row r="3" spans="1:5" ht="20.100000000000001" customHeight="1" thickBot="1" x14ac:dyDescent="0.2">
      <c r="E3" s="509" t="s">
        <v>592</v>
      </c>
    </row>
    <row r="4" spans="1:5" ht="27.75" thickBot="1" x14ac:dyDescent="0.2">
      <c r="B4" s="624" t="s">
        <v>502</v>
      </c>
      <c r="C4" s="625" t="s">
        <v>673</v>
      </c>
      <c r="D4" s="626" t="s">
        <v>51</v>
      </c>
      <c r="E4" s="627" t="s">
        <v>248</v>
      </c>
    </row>
    <row r="5" spans="1:5" ht="20.100000000000001" customHeight="1" x14ac:dyDescent="0.15">
      <c r="B5" s="628">
        <v>1</v>
      </c>
      <c r="C5" s="337"/>
      <c r="D5" s="359"/>
      <c r="E5" s="405"/>
    </row>
    <row r="6" spans="1:5" ht="20.100000000000001" customHeight="1" x14ac:dyDescent="0.15">
      <c r="B6" s="629">
        <f>B5+1</f>
        <v>2</v>
      </c>
      <c r="C6" s="360"/>
      <c r="D6" s="361"/>
      <c r="E6" s="406"/>
    </row>
    <row r="7" spans="1:5" ht="20.100000000000001" customHeight="1" x14ac:dyDescent="0.15">
      <c r="B7" s="629">
        <f t="shared" ref="B7:B44" si="0">B6+1</f>
        <v>3</v>
      </c>
      <c r="C7" s="360"/>
      <c r="D7" s="361"/>
      <c r="E7" s="406"/>
    </row>
    <row r="8" spans="1:5" ht="20.100000000000001" customHeight="1" x14ac:dyDescent="0.15">
      <c r="B8" s="629">
        <f t="shared" si="0"/>
        <v>4</v>
      </c>
      <c r="C8" s="360"/>
      <c r="D8" s="361"/>
      <c r="E8" s="406"/>
    </row>
    <row r="9" spans="1:5" ht="20.100000000000001" customHeight="1" x14ac:dyDescent="0.15">
      <c r="B9" s="629">
        <f t="shared" si="0"/>
        <v>5</v>
      </c>
      <c r="C9" s="360"/>
      <c r="D9" s="361"/>
      <c r="E9" s="406"/>
    </row>
    <row r="10" spans="1:5" ht="20.100000000000001" customHeight="1" x14ac:dyDescent="0.15">
      <c r="B10" s="629">
        <f t="shared" si="0"/>
        <v>6</v>
      </c>
      <c r="C10" s="360"/>
      <c r="D10" s="361"/>
      <c r="E10" s="406"/>
    </row>
    <row r="11" spans="1:5" ht="20.100000000000001" customHeight="1" x14ac:dyDescent="0.15">
      <c r="B11" s="629">
        <f t="shared" si="0"/>
        <v>7</v>
      </c>
      <c r="C11" s="360"/>
      <c r="D11" s="361"/>
      <c r="E11" s="406"/>
    </row>
    <row r="12" spans="1:5" ht="20.100000000000001" customHeight="1" x14ac:dyDescent="0.15">
      <c r="B12" s="629">
        <f t="shared" si="0"/>
        <v>8</v>
      </c>
      <c r="C12" s="360"/>
      <c r="D12" s="361"/>
      <c r="E12" s="406"/>
    </row>
    <row r="13" spans="1:5" ht="20.100000000000001" customHeight="1" x14ac:dyDescent="0.15">
      <c r="B13" s="629">
        <f t="shared" si="0"/>
        <v>9</v>
      </c>
      <c r="C13" s="360"/>
      <c r="D13" s="361"/>
      <c r="E13" s="406"/>
    </row>
    <row r="14" spans="1:5" ht="20.100000000000001" customHeight="1" x14ac:dyDescent="0.15">
      <c r="B14" s="629">
        <f t="shared" si="0"/>
        <v>10</v>
      </c>
      <c r="C14" s="360"/>
      <c r="D14" s="361"/>
      <c r="E14" s="406"/>
    </row>
    <row r="15" spans="1:5" ht="20.100000000000001" customHeight="1" x14ac:dyDescent="0.15">
      <c r="B15" s="629">
        <f t="shared" si="0"/>
        <v>11</v>
      </c>
      <c r="C15" s="360"/>
      <c r="D15" s="361"/>
      <c r="E15" s="406"/>
    </row>
    <row r="16" spans="1:5" ht="20.100000000000001" customHeight="1" x14ac:dyDescent="0.15">
      <c r="B16" s="629">
        <f t="shared" si="0"/>
        <v>12</v>
      </c>
      <c r="C16" s="360"/>
      <c r="D16" s="361"/>
      <c r="E16" s="406"/>
    </row>
    <row r="17" spans="2:5" ht="20.100000000000001" customHeight="1" x14ac:dyDescent="0.15">
      <c r="B17" s="629">
        <f t="shared" si="0"/>
        <v>13</v>
      </c>
      <c r="C17" s="360"/>
      <c r="D17" s="361"/>
      <c r="E17" s="406"/>
    </row>
    <row r="18" spans="2:5" ht="20.100000000000001" customHeight="1" x14ac:dyDescent="0.15">
      <c r="B18" s="629">
        <f t="shared" si="0"/>
        <v>14</v>
      </c>
      <c r="C18" s="360"/>
      <c r="D18" s="361"/>
      <c r="E18" s="406"/>
    </row>
    <row r="19" spans="2:5" ht="20.100000000000001" customHeight="1" x14ac:dyDescent="0.15">
      <c r="B19" s="629">
        <f t="shared" si="0"/>
        <v>15</v>
      </c>
      <c r="C19" s="360"/>
      <c r="D19" s="361"/>
      <c r="E19" s="406"/>
    </row>
    <row r="20" spans="2:5" ht="20.100000000000001" customHeight="1" x14ac:dyDescent="0.15">
      <c r="B20" s="629">
        <f t="shared" si="0"/>
        <v>16</v>
      </c>
      <c r="C20" s="360"/>
      <c r="D20" s="361"/>
      <c r="E20" s="406"/>
    </row>
    <row r="21" spans="2:5" ht="20.100000000000001" customHeight="1" x14ac:dyDescent="0.15">
      <c r="B21" s="629">
        <f t="shared" si="0"/>
        <v>17</v>
      </c>
      <c r="C21" s="360"/>
      <c r="D21" s="361"/>
      <c r="E21" s="406"/>
    </row>
    <row r="22" spans="2:5" ht="20.100000000000001" customHeight="1" x14ac:dyDescent="0.15">
      <c r="B22" s="629">
        <f t="shared" si="0"/>
        <v>18</v>
      </c>
      <c r="C22" s="360"/>
      <c r="D22" s="361"/>
      <c r="E22" s="406"/>
    </row>
    <row r="23" spans="2:5" ht="20.100000000000001" customHeight="1" x14ac:dyDescent="0.15">
      <c r="B23" s="629">
        <f t="shared" si="0"/>
        <v>19</v>
      </c>
      <c r="C23" s="360"/>
      <c r="D23" s="361"/>
      <c r="E23" s="406"/>
    </row>
    <row r="24" spans="2:5" ht="19.5" customHeight="1" x14ac:dyDescent="0.15">
      <c r="B24" s="629">
        <f t="shared" si="0"/>
        <v>20</v>
      </c>
      <c r="C24" s="360"/>
      <c r="D24" s="361"/>
      <c r="E24" s="406"/>
    </row>
    <row r="25" spans="2:5" ht="19.5" customHeight="1" x14ac:dyDescent="0.15">
      <c r="B25" s="629">
        <f t="shared" si="0"/>
        <v>21</v>
      </c>
      <c r="C25" s="360"/>
      <c r="D25" s="361"/>
      <c r="E25" s="406"/>
    </row>
    <row r="26" spans="2:5" ht="19.5" customHeight="1" x14ac:dyDescent="0.15">
      <c r="B26" s="629">
        <f t="shared" si="0"/>
        <v>22</v>
      </c>
      <c r="C26" s="360"/>
      <c r="D26" s="361"/>
      <c r="E26" s="406"/>
    </row>
    <row r="27" spans="2:5" ht="19.5" customHeight="1" x14ac:dyDescent="0.15">
      <c r="B27" s="629">
        <f t="shared" si="0"/>
        <v>23</v>
      </c>
      <c r="C27" s="360"/>
      <c r="D27" s="361"/>
      <c r="E27" s="406"/>
    </row>
    <row r="28" spans="2:5" ht="20.100000000000001" customHeight="1" x14ac:dyDescent="0.15">
      <c r="B28" s="629">
        <f t="shared" si="0"/>
        <v>24</v>
      </c>
      <c r="C28" s="360"/>
      <c r="D28" s="361"/>
      <c r="E28" s="406"/>
    </row>
    <row r="29" spans="2:5" ht="20.100000000000001" customHeight="1" x14ac:dyDescent="0.15">
      <c r="B29" s="629">
        <f t="shared" si="0"/>
        <v>25</v>
      </c>
      <c r="C29" s="360"/>
      <c r="D29" s="361"/>
      <c r="E29" s="406"/>
    </row>
    <row r="30" spans="2:5" ht="20.100000000000001" customHeight="1" x14ac:dyDescent="0.15">
      <c r="B30" s="629">
        <f t="shared" si="0"/>
        <v>26</v>
      </c>
      <c r="C30" s="360"/>
      <c r="D30" s="361"/>
      <c r="E30" s="406"/>
    </row>
    <row r="31" spans="2:5" ht="20.100000000000001" customHeight="1" x14ac:dyDescent="0.15">
      <c r="B31" s="629">
        <f t="shared" si="0"/>
        <v>27</v>
      </c>
      <c r="C31" s="360"/>
      <c r="D31" s="361"/>
      <c r="E31" s="406"/>
    </row>
    <row r="32" spans="2:5" ht="19.5" customHeight="1" x14ac:dyDescent="0.15">
      <c r="B32" s="629">
        <f t="shared" si="0"/>
        <v>28</v>
      </c>
      <c r="C32" s="360"/>
      <c r="D32" s="361"/>
      <c r="E32" s="406"/>
    </row>
    <row r="33" spans="2:5" ht="19.5" customHeight="1" x14ac:dyDescent="0.15">
      <c r="B33" s="629">
        <f t="shared" si="0"/>
        <v>29</v>
      </c>
      <c r="C33" s="360"/>
      <c r="D33" s="361"/>
      <c r="E33" s="406"/>
    </row>
    <row r="34" spans="2:5" ht="19.5" customHeight="1" x14ac:dyDescent="0.15">
      <c r="B34" s="629">
        <f t="shared" si="0"/>
        <v>30</v>
      </c>
      <c r="C34" s="336"/>
      <c r="D34" s="748"/>
      <c r="E34" s="749"/>
    </row>
    <row r="35" spans="2:5" ht="19.5" customHeight="1" x14ac:dyDescent="0.15">
      <c r="B35" s="629">
        <f t="shared" si="0"/>
        <v>31</v>
      </c>
      <c r="C35" s="336"/>
      <c r="D35" s="748"/>
      <c r="E35" s="749"/>
    </row>
    <row r="36" spans="2:5" ht="19.5" customHeight="1" x14ac:dyDescent="0.15">
      <c r="B36" s="629">
        <f t="shared" si="0"/>
        <v>32</v>
      </c>
      <c r="C36" s="336"/>
      <c r="D36" s="748"/>
      <c r="E36" s="749"/>
    </row>
    <row r="37" spans="2:5" ht="19.5" customHeight="1" x14ac:dyDescent="0.15">
      <c r="B37" s="629">
        <f t="shared" si="0"/>
        <v>33</v>
      </c>
      <c r="C37" s="336"/>
      <c r="D37" s="748"/>
      <c r="E37" s="749"/>
    </row>
    <row r="38" spans="2:5" ht="19.5" customHeight="1" x14ac:dyDescent="0.15">
      <c r="B38" s="629">
        <f t="shared" si="0"/>
        <v>34</v>
      </c>
      <c r="C38" s="336"/>
      <c r="D38" s="748"/>
      <c r="E38" s="749"/>
    </row>
    <row r="39" spans="2:5" ht="19.5" customHeight="1" x14ac:dyDescent="0.15">
      <c r="B39" s="688">
        <f t="shared" si="0"/>
        <v>35</v>
      </c>
      <c r="C39" s="336"/>
      <c r="D39" s="748"/>
      <c r="E39" s="749"/>
    </row>
    <row r="40" spans="2:5" ht="19.5" customHeight="1" x14ac:dyDescent="0.15">
      <c r="B40" s="688">
        <f t="shared" si="0"/>
        <v>36</v>
      </c>
      <c r="C40" s="336"/>
      <c r="D40" s="748"/>
      <c r="E40" s="749"/>
    </row>
    <row r="41" spans="2:5" ht="19.5" customHeight="1" x14ac:dyDescent="0.15">
      <c r="B41" s="688">
        <f t="shared" si="0"/>
        <v>37</v>
      </c>
      <c r="C41" s="336"/>
      <c r="D41" s="748"/>
      <c r="E41" s="749"/>
    </row>
    <row r="42" spans="2:5" ht="19.5" customHeight="1" x14ac:dyDescent="0.15">
      <c r="B42" s="688">
        <f t="shared" si="0"/>
        <v>38</v>
      </c>
      <c r="C42" s="336"/>
      <c r="D42" s="748"/>
      <c r="E42" s="749"/>
    </row>
    <row r="43" spans="2:5" ht="19.5" customHeight="1" x14ac:dyDescent="0.15">
      <c r="B43" s="688">
        <f t="shared" si="0"/>
        <v>39</v>
      </c>
      <c r="C43" s="336"/>
      <c r="D43" s="748"/>
      <c r="E43" s="749"/>
    </row>
    <row r="44" spans="2:5" ht="20.100000000000001" customHeight="1" thickBot="1" x14ac:dyDescent="0.2">
      <c r="B44" s="630">
        <f t="shared" si="0"/>
        <v>40</v>
      </c>
      <c r="C44" s="362"/>
      <c r="D44" s="363"/>
      <c r="E44" s="407"/>
    </row>
    <row r="45" spans="2:5" ht="20.100000000000001" customHeight="1" x14ac:dyDescent="0.15"/>
    <row r="46" spans="2:5" ht="20.100000000000001" customHeight="1" x14ac:dyDescent="0.15"/>
    <row r="47" spans="2:5" ht="20.100000000000001" customHeight="1" x14ac:dyDescent="0.15"/>
    <row r="48" spans="2:5" ht="20.100000000000001" customHeight="1" x14ac:dyDescent="0.15"/>
    <row r="49" ht="20.100000000000001" customHeight="1" x14ac:dyDescent="0.15"/>
    <row r="50" ht="20.100000000000001" customHeight="1" x14ac:dyDescent="0.15"/>
    <row r="51" ht="20.100000000000001"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20.100000000000001" customHeight="1" x14ac:dyDescent="0.15"/>
    <row r="62" ht="19.5" customHeight="1" x14ac:dyDescent="0.15"/>
    <row r="63" ht="19.5" customHeight="1" x14ac:dyDescent="0.15"/>
    <row r="64" ht="19.5" customHeight="1" x14ac:dyDescent="0.15"/>
    <row r="65" ht="19.5" customHeight="1" x14ac:dyDescent="0.15"/>
  </sheetData>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J83"/>
  <sheetViews>
    <sheetView view="pageBreakPreview" zoomScale="85" zoomScaleNormal="85" zoomScaleSheetLayoutView="85" workbookViewId="0">
      <selection activeCell="B1" sqref="B1"/>
    </sheetView>
  </sheetViews>
  <sheetFormatPr defaultRowHeight="13.5" x14ac:dyDescent="0.15"/>
  <cols>
    <col min="1" max="5" width="2.625" style="508" customWidth="1"/>
    <col min="6" max="6" width="50.625" style="508" customWidth="1"/>
    <col min="7" max="10" width="25.625" style="508" customWidth="1"/>
    <col min="11" max="15" width="16.625" style="508" customWidth="1"/>
    <col min="16" max="16" width="2.625" style="508" customWidth="1"/>
    <col min="17" max="23" width="15.625" style="508" customWidth="1"/>
    <col min="24" max="16384" width="9" style="508"/>
  </cols>
  <sheetData>
    <row r="1" spans="1:8" ht="20.100000000000001" customHeight="1" x14ac:dyDescent="0.15">
      <c r="A1" s="507" t="s">
        <v>741</v>
      </c>
      <c r="B1" s="507"/>
    </row>
    <row r="2" spans="1:8" ht="20.100000000000001" customHeight="1" x14ac:dyDescent="0.15">
      <c r="A2" s="507"/>
      <c r="B2" s="507" t="s">
        <v>465</v>
      </c>
    </row>
    <row r="3" spans="1:8" ht="20.100000000000001" customHeight="1" x14ac:dyDescent="0.15"/>
    <row r="4" spans="1:8" ht="20.100000000000001" customHeight="1" x14ac:dyDescent="0.15">
      <c r="B4" s="508" t="s">
        <v>443</v>
      </c>
    </row>
    <row r="5" spans="1:8" ht="20.100000000000001" customHeight="1" thickBot="1" x14ac:dyDescent="0.2">
      <c r="G5" s="509" t="s">
        <v>592</v>
      </c>
    </row>
    <row r="6" spans="1:8" ht="39.950000000000003" customHeight="1" thickBot="1" x14ac:dyDescent="0.2">
      <c r="B6" s="631" t="s">
        <v>52</v>
      </c>
      <c r="C6" s="632"/>
      <c r="D6" s="632"/>
      <c r="E6" s="632"/>
      <c r="F6" s="633"/>
      <c r="G6" s="634" t="s">
        <v>249</v>
      </c>
    </row>
    <row r="7" spans="1:8" ht="20.100000000000001" customHeight="1" x14ac:dyDescent="0.15">
      <c r="B7" s="635">
        <v>1</v>
      </c>
      <c r="C7" s="636" t="s">
        <v>11</v>
      </c>
      <c r="D7" s="636"/>
      <c r="E7" s="636"/>
      <c r="F7" s="637"/>
      <c r="G7" s="408"/>
    </row>
    <row r="8" spans="1:8" ht="20.100000000000001" customHeight="1" x14ac:dyDescent="0.15">
      <c r="B8" s="638">
        <v>2</v>
      </c>
      <c r="C8" s="548" t="s">
        <v>53</v>
      </c>
      <c r="D8" s="548"/>
      <c r="E8" s="548"/>
      <c r="F8" s="639"/>
      <c r="G8" s="409"/>
    </row>
    <row r="9" spans="1:8" ht="20.100000000000001" customHeight="1" x14ac:dyDescent="0.15">
      <c r="B9" s="640">
        <v>3</v>
      </c>
      <c r="C9" s="552" t="s">
        <v>452</v>
      </c>
      <c r="D9" s="548"/>
      <c r="E9" s="548"/>
      <c r="F9" s="639"/>
      <c r="G9" s="409"/>
    </row>
    <row r="10" spans="1:8" ht="20.100000000000001" customHeight="1" x14ac:dyDescent="0.15">
      <c r="B10" s="641"/>
      <c r="C10" s="551" t="s">
        <v>278</v>
      </c>
      <c r="D10" s="642"/>
      <c r="E10" s="642"/>
      <c r="F10" s="639"/>
      <c r="G10" s="487">
        <f>SUM(G11:G12)</f>
        <v>0</v>
      </c>
    </row>
    <row r="11" spans="1:8" ht="20.100000000000001" customHeight="1" x14ac:dyDescent="0.15">
      <c r="B11" s="643"/>
      <c r="C11" s="644"/>
      <c r="D11" s="842" t="s">
        <v>263</v>
      </c>
      <c r="E11" s="843"/>
      <c r="F11" s="844"/>
      <c r="G11" s="409"/>
    </row>
    <row r="12" spans="1:8" ht="20.100000000000001" customHeight="1" x14ac:dyDescent="0.15">
      <c r="B12" s="645"/>
      <c r="C12" s="646"/>
      <c r="D12" s="845" t="s">
        <v>264</v>
      </c>
      <c r="E12" s="846"/>
      <c r="F12" s="847"/>
      <c r="G12" s="409"/>
    </row>
    <row r="13" spans="1:8" ht="20.100000000000001" customHeight="1" x14ac:dyDescent="0.15">
      <c r="B13" s="638">
        <v>4</v>
      </c>
      <c r="C13" s="548" t="s">
        <v>54</v>
      </c>
      <c r="D13" s="548"/>
      <c r="E13" s="548"/>
      <c r="F13" s="639"/>
      <c r="G13" s="409"/>
      <c r="H13" s="589"/>
    </row>
    <row r="14" spans="1:8" ht="20.100000000000001" customHeight="1" x14ac:dyDescent="0.15">
      <c r="B14" s="638">
        <v>5</v>
      </c>
      <c r="C14" s="548" t="s">
        <v>55</v>
      </c>
      <c r="D14" s="548"/>
      <c r="E14" s="548"/>
      <c r="F14" s="639"/>
      <c r="G14" s="409"/>
      <c r="H14" s="589"/>
    </row>
    <row r="15" spans="1:8" ht="20.100000000000001" customHeight="1" thickBot="1" x14ac:dyDescent="0.2">
      <c r="B15" s="647">
        <v>6</v>
      </c>
      <c r="C15" s="565" t="s">
        <v>56</v>
      </c>
      <c r="D15" s="565"/>
      <c r="E15" s="565"/>
      <c r="F15" s="648"/>
      <c r="G15" s="411"/>
    </row>
    <row r="16" spans="1:8" ht="20.100000000000001" customHeight="1" thickBot="1" x14ac:dyDescent="0.2">
      <c r="B16" s="641" t="s">
        <v>13</v>
      </c>
      <c r="C16" s="649"/>
      <c r="D16" s="649"/>
      <c r="E16" s="649"/>
      <c r="F16" s="650"/>
      <c r="G16" s="651">
        <f>SUM(G7:G10,G13:G15)</f>
        <v>0</v>
      </c>
    </row>
    <row r="17" spans="2:10" ht="20.100000000000001" customHeight="1" thickBot="1" x14ac:dyDescent="0.2">
      <c r="B17" s="652"/>
      <c r="C17" s="632" t="s">
        <v>453</v>
      </c>
      <c r="D17" s="632"/>
      <c r="E17" s="632"/>
      <c r="F17" s="653"/>
      <c r="G17" s="654">
        <f>G16-G9</f>
        <v>0</v>
      </c>
    </row>
    <row r="18" spans="2:10" ht="20.100000000000001" customHeight="1" x14ac:dyDescent="0.15"/>
    <row r="19" spans="2:10" ht="20.100000000000001" customHeight="1" x14ac:dyDescent="0.15">
      <c r="B19" s="508" t="s">
        <v>444</v>
      </c>
    </row>
    <row r="20" spans="2:10" ht="20.100000000000001" customHeight="1" thickBot="1" x14ac:dyDescent="0.2">
      <c r="J20" s="509" t="s">
        <v>592</v>
      </c>
    </row>
    <row r="21" spans="2:10" ht="39.950000000000003" customHeight="1" thickBot="1" x14ac:dyDescent="0.2">
      <c r="B21" s="851" t="s">
        <v>52</v>
      </c>
      <c r="C21" s="852"/>
      <c r="D21" s="852"/>
      <c r="E21" s="852"/>
      <c r="F21" s="853"/>
      <c r="G21" s="655" t="s">
        <v>457</v>
      </c>
      <c r="H21" s="626" t="s">
        <v>87</v>
      </c>
      <c r="I21" s="626" t="s">
        <v>88</v>
      </c>
      <c r="J21" s="656" t="s">
        <v>89</v>
      </c>
    </row>
    <row r="22" spans="2:10" ht="20.100000000000001" customHeight="1" x14ac:dyDescent="0.15">
      <c r="B22" s="848" t="s">
        <v>458</v>
      </c>
      <c r="C22" s="849"/>
      <c r="D22" s="849"/>
      <c r="E22" s="849"/>
      <c r="F22" s="850"/>
      <c r="G22" s="657">
        <f>G23+G29+G40+G42</f>
        <v>0</v>
      </c>
      <c r="H22" s="658">
        <f>H23+H29+H40+H42</f>
        <v>0</v>
      </c>
      <c r="I22" s="658">
        <f>I23+I29+I40+I42</f>
        <v>0</v>
      </c>
      <c r="J22" s="659">
        <f>J23+J29+J40+J42</f>
        <v>0</v>
      </c>
    </row>
    <row r="23" spans="2:10" ht="20.100000000000001" customHeight="1" x14ac:dyDescent="0.15">
      <c r="B23" s="660" t="s">
        <v>83</v>
      </c>
      <c r="C23" s="573"/>
      <c r="D23" s="573"/>
      <c r="E23" s="573"/>
      <c r="F23" s="661"/>
      <c r="G23" s="662">
        <f>SUM(G24:G28)</f>
        <v>0</v>
      </c>
      <c r="H23" s="663">
        <f>SUM(H24:H28)</f>
        <v>0</v>
      </c>
      <c r="I23" s="663">
        <f>SUM(I24:I28)</f>
        <v>0</v>
      </c>
      <c r="J23" s="664">
        <f>SUM(J24:J28)</f>
        <v>0</v>
      </c>
    </row>
    <row r="24" spans="2:10" ht="20.100000000000001" customHeight="1" x14ac:dyDescent="0.15">
      <c r="B24" s="665"/>
      <c r="C24" s="666" t="s">
        <v>535</v>
      </c>
      <c r="D24" s="667" t="s">
        <v>540</v>
      </c>
      <c r="E24" s="668"/>
      <c r="F24" s="669"/>
      <c r="G24" s="412"/>
      <c r="H24" s="413"/>
      <c r="I24" s="413"/>
      <c r="J24" s="414"/>
    </row>
    <row r="25" spans="2:10" ht="20.100000000000001" customHeight="1" x14ac:dyDescent="0.15">
      <c r="B25" s="665"/>
      <c r="C25" s="666" t="s">
        <v>536</v>
      </c>
      <c r="D25" s="667" t="s">
        <v>541</v>
      </c>
      <c r="E25" s="668"/>
      <c r="F25" s="669"/>
      <c r="G25" s="412"/>
      <c r="H25" s="413"/>
      <c r="I25" s="413"/>
      <c r="J25" s="414"/>
    </row>
    <row r="26" spans="2:10" ht="20.100000000000001" customHeight="1" x14ac:dyDescent="0.15">
      <c r="B26" s="665"/>
      <c r="C26" s="666" t="s">
        <v>537</v>
      </c>
      <c r="D26" s="667" t="s">
        <v>542</v>
      </c>
      <c r="E26" s="668"/>
      <c r="F26" s="669"/>
      <c r="G26" s="412"/>
      <c r="H26" s="413"/>
      <c r="I26" s="413"/>
      <c r="J26" s="414"/>
    </row>
    <row r="27" spans="2:10" ht="20.100000000000001" customHeight="1" x14ac:dyDescent="0.15">
      <c r="B27" s="665"/>
      <c r="C27" s="666" t="s">
        <v>538</v>
      </c>
      <c r="D27" s="667" t="s">
        <v>543</v>
      </c>
      <c r="E27" s="668"/>
      <c r="F27" s="669"/>
      <c r="G27" s="412"/>
      <c r="H27" s="413"/>
      <c r="I27" s="413"/>
      <c r="J27" s="414"/>
    </row>
    <row r="28" spans="2:10" ht="20.100000000000001" customHeight="1" x14ac:dyDescent="0.15">
      <c r="B28" s="670"/>
      <c r="C28" s="671" t="s">
        <v>539</v>
      </c>
      <c r="D28" s="672" t="s">
        <v>544</v>
      </c>
      <c r="E28" s="673"/>
      <c r="F28" s="674"/>
      <c r="G28" s="415"/>
      <c r="H28" s="416"/>
      <c r="I28" s="416"/>
      <c r="J28" s="417"/>
    </row>
    <row r="29" spans="2:10" ht="20.100000000000001" customHeight="1" x14ac:dyDescent="0.15">
      <c r="B29" s="660" t="s">
        <v>84</v>
      </c>
      <c r="C29" s="573"/>
      <c r="D29" s="573"/>
      <c r="E29" s="573"/>
      <c r="F29" s="661"/>
      <c r="G29" s="662">
        <f>SUM(G30:G39)</f>
        <v>0</v>
      </c>
      <c r="H29" s="663">
        <f>SUM(H30:H39)</f>
        <v>0</v>
      </c>
      <c r="I29" s="663">
        <f>SUM(I30:I39)</f>
        <v>0</v>
      </c>
      <c r="J29" s="664">
        <f>SUM(J30:J39)</f>
        <v>0</v>
      </c>
    </row>
    <row r="30" spans="2:10" ht="20.100000000000001" customHeight="1" x14ac:dyDescent="0.15">
      <c r="B30" s="665"/>
      <c r="C30" s="666" t="s">
        <v>545</v>
      </c>
      <c r="D30" s="667" t="s">
        <v>550</v>
      </c>
      <c r="E30" s="668"/>
      <c r="F30" s="675"/>
      <c r="G30" s="412"/>
      <c r="H30" s="413"/>
      <c r="I30" s="413"/>
      <c r="J30" s="414"/>
    </row>
    <row r="31" spans="2:10" ht="20.100000000000001" customHeight="1" x14ac:dyDescent="0.15">
      <c r="B31" s="665"/>
      <c r="C31" s="666" t="s">
        <v>546</v>
      </c>
      <c r="D31" s="667" t="s">
        <v>551</v>
      </c>
      <c r="E31" s="668"/>
      <c r="F31" s="675"/>
      <c r="G31" s="412"/>
      <c r="H31" s="413"/>
      <c r="I31" s="413"/>
      <c r="J31" s="414"/>
    </row>
    <row r="32" spans="2:10" ht="20.100000000000001" customHeight="1" x14ac:dyDescent="0.15">
      <c r="B32" s="665"/>
      <c r="C32" s="666" t="s">
        <v>547</v>
      </c>
      <c r="D32" s="667" t="s">
        <v>552</v>
      </c>
      <c r="E32" s="668"/>
      <c r="F32" s="675"/>
      <c r="G32" s="412"/>
      <c r="H32" s="413"/>
      <c r="I32" s="413"/>
      <c r="J32" s="414"/>
    </row>
    <row r="33" spans="2:10" ht="20.100000000000001" customHeight="1" x14ac:dyDescent="0.15">
      <c r="B33" s="665"/>
      <c r="C33" s="666" t="s">
        <v>538</v>
      </c>
      <c r="D33" s="667" t="s">
        <v>553</v>
      </c>
      <c r="E33" s="668"/>
      <c r="F33" s="675"/>
      <c r="G33" s="412"/>
      <c r="H33" s="413"/>
      <c r="I33" s="413"/>
      <c r="J33" s="414"/>
    </row>
    <row r="34" spans="2:10" ht="20.100000000000001" customHeight="1" x14ac:dyDescent="0.15">
      <c r="B34" s="665"/>
      <c r="C34" s="666" t="s">
        <v>539</v>
      </c>
      <c r="D34" s="667" t="s">
        <v>554</v>
      </c>
      <c r="E34" s="668"/>
      <c r="F34" s="675"/>
      <c r="G34" s="412"/>
      <c r="H34" s="413"/>
      <c r="I34" s="413"/>
      <c r="J34" s="414"/>
    </row>
    <row r="35" spans="2:10" ht="20.100000000000001" customHeight="1" x14ac:dyDescent="0.15">
      <c r="B35" s="665"/>
      <c r="C35" s="666" t="s">
        <v>548</v>
      </c>
      <c r="D35" s="667" t="s">
        <v>712</v>
      </c>
      <c r="E35" s="668"/>
      <c r="F35" s="675"/>
      <c r="G35" s="412"/>
      <c r="H35" s="413"/>
      <c r="I35" s="413"/>
      <c r="J35" s="414"/>
    </row>
    <row r="36" spans="2:10" ht="20.100000000000001" customHeight="1" x14ac:dyDescent="0.15">
      <c r="B36" s="665"/>
      <c r="C36" s="666" t="s">
        <v>549</v>
      </c>
      <c r="D36" s="667" t="s">
        <v>555</v>
      </c>
      <c r="E36" s="668"/>
      <c r="F36" s="675"/>
      <c r="G36" s="412"/>
      <c r="H36" s="413"/>
      <c r="I36" s="413"/>
      <c r="J36" s="414"/>
    </row>
    <row r="37" spans="2:10" ht="20.100000000000001" customHeight="1" x14ac:dyDescent="0.15">
      <c r="B37" s="665"/>
      <c r="C37" s="666" t="s">
        <v>556</v>
      </c>
      <c r="D37" s="667" t="s">
        <v>559</v>
      </c>
      <c r="E37" s="668"/>
      <c r="F37" s="675"/>
      <c r="G37" s="412"/>
      <c r="H37" s="413"/>
      <c r="I37" s="413"/>
      <c r="J37" s="414"/>
    </row>
    <row r="38" spans="2:10" ht="20.100000000000001" customHeight="1" x14ac:dyDescent="0.15">
      <c r="B38" s="665"/>
      <c r="C38" s="666" t="s">
        <v>557</v>
      </c>
      <c r="D38" s="667" t="s">
        <v>560</v>
      </c>
      <c r="E38" s="668"/>
      <c r="F38" s="675"/>
      <c r="G38" s="412"/>
      <c r="H38" s="413"/>
      <c r="I38" s="413"/>
      <c r="J38" s="414"/>
    </row>
    <row r="39" spans="2:10" ht="20.100000000000001" customHeight="1" x14ac:dyDescent="0.15">
      <c r="B39" s="670"/>
      <c r="C39" s="671" t="s">
        <v>558</v>
      </c>
      <c r="D39" s="672" t="s">
        <v>561</v>
      </c>
      <c r="E39" s="673"/>
      <c r="F39" s="676"/>
      <c r="G39" s="415"/>
      <c r="H39" s="416"/>
      <c r="I39" s="416"/>
      <c r="J39" s="417"/>
    </row>
    <row r="40" spans="2:10" ht="20.100000000000001" customHeight="1" x14ac:dyDescent="0.15">
      <c r="B40" s="660" t="s">
        <v>85</v>
      </c>
      <c r="C40" s="573"/>
      <c r="D40" s="573"/>
      <c r="E40" s="573"/>
      <c r="F40" s="661"/>
      <c r="G40" s="662">
        <f>G41</f>
        <v>0</v>
      </c>
      <c r="H40" s="663">
        <f>H41</f>
        <v>0</v>
      </c>
      <c r="I40" s="663">
        <f>I41</f>
        <v>0</v>
      </c>
      <c r="J40" s="664">
        <f>J41</f>
        <v>0</v>
      </c>
    </row>
    <row r="41" spans="2:10" ht="20.100000000000001" customHeight="1" x14ac:dyDescent="0.15">
      <c r="B41" s="670"/>
      <c r="C41" s="671"/>
      <c r="D41" s="672" t="s">
        <v>568</v>
      </c>
      <c r="E41" s="673"/>
      <c r="F41" s="677"/>
      <c r="G41" s="415"/>
      <c r="H41" s="416"/>
      <c r="I41" s="416"/>
      <c r="J41" s="417"/>
    </row>
    <row r="42" spans="2:10" ht="20.100000000000001" customHeight="1" x14ac:dyDescent="0.15">
      <c r="B42" s="678" t="s">
        <v>691</v>
      </c>
      <c r="C42" s="510"/>
      <c r="D42" s="510"/>
      <c r="E42" s="510"/>
      <c r="F42" s="679"/>
      <c r="G42" s="662">
        <f>SUM(G43:G46)</f>
        <v>0</v>
      </c>
      <c r="H42" s="663">
        <f>SUM(H43:H46)</f>
        <v>0</v>
      </c>
      <c r="I42" s="663">
        <f>SUM(I43:I46)</f>
        <v>0</v>
      </c>
      <c r="J42" s="664">
        <f>SUM(J43:J46)</f>
        <v>0</v>
      </c>
    </row>
    <row r="43" spans="2:10" ht="20.100000000000001" customHeight="1" x14ac:dyDescent="0.15">
      <c r="B43" s="665"/>
      <c r="C43" s="666" t="s">
        <v>545</v>
      </c>
      <c r="D43" s="667" t="s">
        <v>563</v>
      </c>
      <c r="E43" s="668"/>
      <c r="F43" s="680"/>
      <c r="G43" s="412"/>
      <c r="H43" s="413"/>
      <c r="I43" s="413"/>
      <c r="J43" s="414"/>
    </row>
    <row r="44" spans="2:10" ht="20.100000000000001" customHeight="1" x14ac:dyDescent="0.15">
      <c r="B44" s="665"/>
      <c r="C44" s="666" t="s">
        <v>546</v>
      </c>
      <c r="D44" s="667" t="s">
        <v>564</v>
      </c>
      <c r="E44" s="668"/>
      <c r="F44" s="680"/>
      <c r="G44" s="412"/>
      <c r="H44" s="413"/>
      <c r="I44" s="413"/>
      <c r="J44" s="414"/>
    </row>
    <row r="45" spans="2:10" ht="20.100000000000001" customHeight="1" x14ac:dyDescent="0.15">
      <c r="B45" s="665"/>
      <c r="C45" s="666" t="s">
        <v>562</v>
      </c>
      <c r="D45" s="667" t="s">
        <v>565</v>
      </c>
      <c r="E45" s="668"/>
      <c r="F45" s="680"/>
      <c r="G45" s="412"/>
      <c r="H45" s="413"/>
      <c r="I45" s="413"/>
      <c r="J45" s="414"/>
    </row>
    <row r="46" spans="2:10" ht="20.100000000000001" customHeight="1" thickBot="1" x14ac:dyDescent="0.2">
      <c r="B46" s="681"/>
      <c r="C46" s="682" t="s">
        <v>566</v>
      </c>
      <c r="D46" s="683" t="s">
        <v>567</v>
      </c>
      <c r="E46" s="684"/>
      <c r="F46" s="685"/>
      <c r="G46" s="418"/>
      <c r="H46" s="419"/>
      <c r="I46" s="419"/>
      <c r="J46" s="420"/>
    </row>
    <row r="48" spans="2:10" x14ac:dyDescent="0.15">
      <c r="B48" s="508" t="s">
        <v>693</v>
      </c>
    </row>
    <row r="49" spans="2:10" ht="14.25" thickBot="1" x14ac:dyDescent="0.2">
      <c r="H49" s="509" t="s">
        <v>196</v>
      </c>
    </row>
    <row r="50" spans="2:10" ht="20.100000000000001" customHeight="1" thickBot="1" x14ac:dyDescent="0.2">
      <c r="B50" s="840" t="s">
        <v>52</v>
      </c>
      <c r="C50" s="841"/>
      <c r="D50" s="841"/>
      <c r="E50" s="841"/>
      <c r="F50" s="841"/>
      <c r="G50" s="655" t="s">
        <v>459</v>
      </c>
      <c r="H50" s="777" t="s">
        <v>694</v>
      </c>
    </row>
    <row r="51" spans="2:10" ht="20.100000000000001" customHeight="1" x14ac:dyDescent="0.15">
      <c r="B51" s="840" t="s">
        <v>458</v>
      </c>
      <c r="C51" s="841"/>
      <c r="D51" s="841"/>
      <c r="E51" s="841"/>
      <c r="F51" s="841"/>
      <c r="G51" s="765">
        <f>G52+G58+G59+G60+G61</f>
        <v>0</v>
      </c>
      <c r="H51" s="766">
        <f>H52+H58+H59+H60+H61</f>
        <v>0</v>
      </c>
    </row>
    <row r="52" spans="2:10" ht="20.100000000000001" customHeight="1" x14ac:dyDescent="0.15">
      <c r="B52" s="660" t="s">
        <v>573</v>
      </c>
      <c r="C52" s="573"/>
      <c r="D52" s="573"/>
      <c r="E52" s="573"/>
      <c r="F52" s="661"/>
      <c r="G52" s="767">
        <f>SUM(G53:G57)</f>
        <v>0</v>
      </c>
      <c r="H52" s="768">
        <f>SUM(H53:H57)</f>
        <v>0</v>
      </c>
    </row>
    <row r="53" spans="2:10" ht="20.100000000000001" customHeight="1" x14ac:dyDescent="0.15">
      <c r="B53" s="665"/>
      <c r="C53" s="666" t="s">
        <v>156</v>
      </c>
      <c r="D53" s="667" t="s">
        <v>540</v>
      </c>
      <c r="E53" s="668"/>
      <c r="F53" s="675"/>
      <c r="G53" s="769"/>
      <c r="H53" s="770"/>
    </row>
    <row r="54" spans="2:10" ht="20.100000000000001" customHeight="1" x14ac:dyDescent="0.15">
      <c r="B54" s="665"/>
      <c r="C54" s="666" t="s">
        <v>353</v>
      </c>
      <c r="D54" s="667" t="s">
        <v>541</v>
      </c>
      <c r="E54" s="668"/>
      <c r="F54" s="675"/>
      <c r="G54" s="769"/>
      <c r="H54" s="770"/>
    </row>
    <row r="55" spans="2:10" ht="20.100000000000001" customHeight="1" x14ac:dyDescent="0.15">
      <c r="B55" s="665"/>
      <c r="C55" s="666" t="s">
        <v>355</v>
      </c>
      <c r="D55" s="667" t="s">
        <v>542</v>
      </c>
      <c r="E55" s="668"/>
      <c r="F55" s="675"/>
      <c r="G55" s="788"/>
      <c r="H55" s="789"/>
    </row>
    <row r="56" spans="2:10" ht="20.100000000000001" customHeight="1" x14ac:dyDescent="0.15">
      <c r="B56" s="665"/>
      <c r="C56" s="666" t="s">
        <v>356</v>
      </c>
      <c r="D56" s="667" t="s">
        <v>543</v>
      </c>
      <c r="E56" s="668"/>
      <c r="F56" s="675"/>
      <c r="G56" s="769"/>
      <c r="H56" s="770"/>
    </row>
    <row r="57" spans="2:10" ht="20.100000000000001" customHeight="1" x14ac:dyDescent="0.15">
      <c r="B57" s="670"/>
      <c r="C57" s="671" t="s">
        <v>158</v>
      </c>
      <c r="D57" s="672" t="s">
        <v>544</v>
      </c>
      <c r="E57" s="673"/>
      <c r="F57" s="676"/>
      <c r="G57" s="771"/>
      <c r="H57" s="772"/>
    </row>
    <row r="58" spans="2:10" ht="20.100000000000001" customHeight="1" x14ac:dyDescent="0.15">
      <c r="B58" s="868" t="s">
        <v>84</v>
      </c>
      <c r="C58" s="869"/>
      <c r="D58" s="869"/>
      <c r="E58" s="870"/>
      <c r="F58" s="689" t="s">
        <v>460</v>
      </c>
      <c r="G58" s="773"/>
      <c r="H58" s="774"/>
    </row>
    <row r="59" spans="2:10" ht="24" customHeight="1" x14ac:dyDescent="0.15">
      <c r="B59" s="868" t="s">
        <v>85</v>
      </c>
      <c r="C59" s="869"/>
      <c r="D59" s="869"/>
      <c r="E59" s="870"/>
      <c r="F59" s="689" t="s">
        <v>461</v>
      </c>
      <c r="G59" s="773"/>
      <c r="H59" s="774"/>
    </row>
    <row r="60" spans="2:10" ht="24" customHeight="1" x14ac:dyDescent="0.15">
      <c r="B60" s="868" t="s">
        <v>86</v>
      </c>
      <c r="C60" s="869"/>
      <c r="D60" s="869"/>
      <c r="E60" s="870"/>
      <c r="F60" s="689" t="s">
        <v>462</v>
      </c>
      <c r="G60" s="773"/>
      <c r="H60" s="774"/>
    </row>
    <row r="61" spans="2:10" ht="20.100000000000001" customHeight="1" thickBot="1" x14ac:dyDescent="0.2">
      <c r="B61" s="690" t="s">
        <v>572</v>
      </c>
      <c r="C61" s="691"/>
      <c r="D61" s="691"/>
      <c r="E61" s="691"/>
      <c r="F61" s="692"/>
      <c r="G61" s="775"/>
      <c r="H61" s="776"/>
    </row>
    <row r="62" spans="2:10" ht="9" customHeight="1" x14ac:dyDescent="0.15">
      <c r="B62" s="693"/>
      <c r="C62" s="693"/>
      <c r="D62" s="693"/>
      <c r="E62" s="693"/>
      <c r="F62" s="693"/>
      <c r="G62" s="515"/>
      <c r="H62" s="515"/>
      <c r="I62" s="515"/>
      <c r="J62" s="515"/>
    </row>
    <row r="63" spans="2:10" ht="20.100000000000001" customHeight="1" x14ac:dyDescent="0.15">
      <c r="B63" s="694"/>
      <c r="C63" s="695" t="s">
        <v>674</v>
      </c>
      <c r="D63" s="694"/>
      <c r="E63" s="694"/>
      <c r="F63" s="696"/>
      <c r="G63" s="515"/>
      <c r="H63" s="515"/>
      <c r="I63" s="515"/>
      <c r="J63" s="515"/>
    </row>
    <row r="64" spans="2:10" x14ac:dyDescent="0.15">
      <c r="B64" s="694"/>
      <c r="C64" s="694"/>
      <c r="D64" s="694" t="s">
        <v>156</v>
      </c>
      <c r="E64" s="695" t="s">
        <v>569</v>
      </c>
      <c r="F64" s="696"/>
      <c r="G64" s="515"/>
      <c r="H64" s="515"/>
      <c r="I64" s="515"/>
      <c r="J64" s="515"/>
    </row>
    <row r="65" spans="2:10" x14ac:dyDescent="0.15">
      <c r="B65" s="544"/>
      <c r="C65" s="697"/>
      <c r="D65" s="697" t="s">
        <v>353</v>
      </c>
      <c r="E65" s="544" t="s">
        <v>570</v>
      </c>
      <c r="F65" s="698"/>
      <c r="G65" s="514"/>
    </row>
    <row r="66" spans="2:10" x14ac:dyDescent="0.15">
      <c r="B66" s="544"/>
      <c r="C66" s="697"/>
      <c r="D66" s="697" t="s">
        <v>355</v>
      </c>
      <c r="E66" s="544" t="s">
        <v>571</v>
      </c>
      <c r="F66" s="698"/>
      <c r="G66" s="698"/>
      <c r="H66" s="698"/>
      <c r="I66" s="698"/>
      <c r="J66" s="514"/>
    </row>
    <row r="68" spans="2:10" ht="20.100000000000001" customHeight="1" x14ac:dyDescent="0.15">
      <c r="B68" s="508" t="s">
        <v>692</v>
      </c>
    </row>
    <row r="69" spans="2:10" ht="20.100000000000001" customHeight="1" thickBot="1" x14ac:dyDescent="0.2">
      <c r="H69" s="509" t="s">
        <v>592</v>
      </c>
    </row>
    <row r="70" spans="2:10" ht="39.950000000000003" customHeight="1" thickBot="1" x14ac:dyDescent="0.2">
      <c r="B70" s="851" t="s">
        <v>95</v>
      </c>
      <c r="C70" s="852"/>
      <c r="D70" s="852"/>
      <c r="E70" s="852"/>
      <c r="F70" s="853"/>
      <c r="G70" s="686" t="s">
        <v>100</v>
      </c>
      <c r="H70" s="686" t="s">
        <v>92</v>
      </c>
    </row>
    <row r="71" spans="2:10" ht="20.100000000000001" customHeight="1" x14ac:dyDescent="0.15">
      <c r="B71" s="854" t="s">
        <v>96</v>
      </c>
      <c r="C71" s="855"/>
      <c r="D71" s="855"/>
      <c r="E71" s="871"/>
      <c r="F71" s="860" t="s">
        <v>722</v>
      </c>
      <c r="G71" s="687" t="s">
        <v>12</v>
      </c>
      <c r="H71" s="408"/>
    </row>
    <row r="72" spans="2:10" ht="20.100000000000001" customHeight="1" x14ac:dyDescent="0.15">
      <c r="B72" s="872"/>
      <c r="C72" s="873"/>
      <c r="D72" s="873"/>
      <c r="E72" s="874"/>
      <c r="F72" s="861"/>
      <c r="G72" s="629" t="s">
        <v>82</v>
      </c>
      <c r="H72" s="409"/>
    </row>
    <row r="73" spans="2:10" ht="20.100000000000001" customHeight="1" x14ac:dyDescent="0.15">
      <c r="B73" s="872"/>
      <c r="C73" s="873"/>
      <c r="D73" s="873"/>
      <c r="E73" s="874"/>
      <c r="F73" s="862" t="s">
        <v>723</v>
      </c>
      <c r="G73" s="629" t="s">
        <v>12</v>
      </c>
      <c r="H73" s="409"/>
    </row>
    <row r="74" spans="2:10" ht="20.100000000000001" customHeight="1" thickBot="1" x14ac:dyDescent="0.2">
      <c r="B74" s="872"/>
      <c r="C74" s="873"/>
      <c r="D74" s="873"/>
      <c r="E74" s="874"/>
      <c r="F74" s="863"/>
      <c r="G74" s="688" t="s">
        <v>82</v>
      </c>
      <c r="H74" s="421"/>
    </row>
    <row r="75" spans="2:10" ht="20.100000000000001" customHeight="1" x14ac:dyDescent="0.15">
      <c r="B75" s="854" t="s">
        <v>99</v>
      </c>
      <c r="C75" s="855"/>
      <c r="D75" s="855"/>
      <c r="E75" s="871"/>
      <c r="F75" s="864" t="s">
        <v>722</v>
      </c>
      <c r="G75" s="687" t="s">
        <v>12</v>
      </c>
      <c r="H75" s="408"/>
    </row>
    <row r="76" spans="2:10" ht="20.100000000000001" customHeight="1" x14ac:dyDescent="0.15">
      <c r="B76" s="872"/>
      <c r="C76" s="873"/>
      <c r="D76" s="873"/>
      <c r="E76" s="874"/>
      <c r="F76" s="865"/>
      <c r="G76" s="629" t="s">
        <v>82</v>
      </c>
      <c r="H76" s="409"/>
    </row>
    <row r="77" spans="2:10" ht="20.100000000000001" customHeight="1" x14ac:dyDescent="0.15">
      <c r="B77" s="872"/>
      <c r="C77" s="873"/>
      <c r="D77" s="873"/>
      <c r="E77" s="874"/>
      <c r="F77" s="866" t="s">
        <v>723</v>
      </c>
      <c r="G77" s="629" t="s">
        <v>12</v>
      </c>
      <c r="H77" s="409"/>
    </row>
    <row r="78" spans="2:10" ht="20.100000000000001" customHeight="1" thickBot="1" x14ac:dyDescent="0.2">
      <c r="B78" s="857"/>
      <c r="C78" s="858"/>
      <c r="D78" s="858"/>
      <c r="E78" s="875"/>
      <c r="F78" s="867"/>
      <c r="G78" s="630" t="s">
        <v>82</v>
      </c>
      <c r="H78" s="411"/>
    </row>
    <row r="79" spans="2:10" ht="20.100000000000001" customHeight="1" x14ac:dyDescent="0.15">
      <c r="B79" s="854" t="s">
        <v>101</v>
      </c>
      <c r="C79" s="855"/>
      <c r="D79" s="855"/>
      <c r="E79" s="855"/>
      <c r="F79" s="856"/>
      <c r="G79" s="628" t="s">
        <v>12</v>
      </c>
      <c r="H79" s="410"/>
    </row>
    <row r="80" spans="2:10" ht="20.100000000000001" customHeight="1" thickBot="1" x14ac:dyDescent="0.2">
      <c r="B80" s="857"/>
      <c r="C80" s="858"/>
      <c r="D80" s="858"/>
      <c r="E80" s="858"/>
      <c r="F80" s="859"/>
      <c r="G80" s="630" t="s">
        <v>82</v>
      </c>
      <c r="H80" s="411"/>
    </row>
    <row r="81" spans="9:9" ht="19.5" customHeight="1" x14ac:dyDescent="0.15"/>
    <row r="83" spans="9:9" ht="20.100000000000001" customHeight="1" x14ac:dyDescent="0.15">
      <c r="I83" s="509"/>
    </row>
  </sheetData>
  <mergeCells count="17">
    <mergeCell ref="B59:E59"/>
    <mergeCell ref="B60:E60"/>
    <mergeCell ref="B58:E58"/>
    <mergeCell ref="B71:E74"/>
    <mergeCell ref="B75:E78"/>
    <mergeCell ref="B79:F80"/>
    <mergeCell ref="B70:F70"/>
    <mergeCell ref="F71:F72"/>
    <mergeCell ref="F73:F74"/>
    <mergeCell ref="F75:F76"/>
    <mergeCell ref="F77:F78"/>
    <mergeCell ref="B51:F51"/>
    <mergeCell ref="D11:F11"/>
    <mergeCell ref="D12:F12"/>
    <mergeCell ref="B22:F22"/>
    <mergeCell ref="B21:F21"/>
    <mergeCell ref="B50:F50"/>
  </mergeCells>
  <phoneticPr fontId="3"/>
  <pageMargins left="0.59055118110236227" right="0.59055118110236227" top="0.39370078740157483" bottom="0.39370078740157483" header="0.31496062992125984" footer="0.31496062992125984"/>
  <pageSetup paperSize="9" scale="5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L90"/>
  <sheetViews>
    <sheetView topLeftCell="A67" zoomScale="85" zoomScaleNormal="85" workbookViewId="0"/>
  </sheetViews>
  <sheetFormatPr defaultRowHeight="13.5" x14ac:dyDescent="0.15"/>
  <cols>
    <col min="1" max="5" width="2.625" style="508" customWidth="1"/>
    <col min="6" max="6" width="59.25" style="508" bestFit="1" customWidth="1"/>
    <col min="7" max="23" width="15.625" style="508" customWidth="1"/>
    <col min="24" max="16384" width="9" style="508"/>
  </cols>
  <sheetData>
    <row r="1" spans="1:12" ht="20.100000000000001" customHeight="1" x14ac:dyDescent="0.15">
      <c r="A1" s="507" t="s">
        <v>741</v>
      </c>
      <c r="B1" s="507"/>
    </row>
    <row r="2" spans="1:12" ht="20.100000000000001" customHeight="1" x14ac:dyDescent="0.15">
      <c r="A2" s="507"/>
      <c r="B2" s="507" t="s">
        <v>702</v>
      </c>
    </row>
    <row r="3" spans="1:12" ht="20.100000000000001" customHeight="1" x14ac:dyDescent="0.15">
      <c r="B3" s="508" t="s">
        <v>711</v>
      </c>
    </row>
    <row r="4" spans="1:12" ht="19.5" customHeight="1" x14ac:dyDescent="0.15">
      <c r="B4" s="508" t="s">
        <v>483</v>
      </c>
      <c r="C4" s="697"/>
      <c r="D4" s="697"/>
      <c r="E4" s="544"/>
      <c r="F4" s="698"/>
      <c r="G4" s="698"/>
      <c r="H4" s="698"/>
      <c r="I4" s="698"/>
    </row>
    <row r="5" spans="1:12" ht="19.5" customHeight="1" thickBot="1" x14ac:dyDescent="0.2">
      <c r="C5" s="697"/>
      <c r="D5" s="697"/>
      <c r="E5" s="544"/>
      <c r="F5" s="698"/>
      <c r="G5" s="698"/>
      <c r="H5" s="698"/>
      <c r="I5" s="698"/>
      <c r="J5" s="698"/>
      <c r="L5" s="509" t="s">
        <v>592</v>
      </c>
    </row>
    <row r="6" spans="1:12" ht="20.100000000000001" customHeight="1" x14ac:dyDescent="0.15">
      <c r="B6" s="698"/>
      <c r="C6" s="699"/>
      <c r="D6" s="700"/>
      <c r="E6" s="700"/>
      <c r="F6" s="700"/>
      <c r="G6" s="840" t="s">
        <v>506</v>
      </c>
      <c r="H6" s="841"/>
      <c r="I6" s="841"/>
      <c r="J6" s="887"/>
      <c r="K6" s="699" t="s">
        <v>511</v>
      </c>
      <c r="L6" s="779"/>
    </row>
    <row r="7" spans="1:12" ht="20.100000000000001" customHeight="1" x14ac:dyDescent="0.15">
      <c r="B7" s="698"/>
      <c r="C7" s="701"/>
      <c r="D7" s="698"/>
      <c r="E7" s="698"/>
      <c r="F7" s="698"/>
      <c r="G7" s="882" t="s">
        <v>507</v>
      </c>
      <c r="H7" s="888" t="s">
        <v>508</v>
      </c>
      <c r="I7" s="889"/>
      <c r="J7" s="890"/>
      <c r="K7" s="701"/>
      <c r="L7" s="780"/>
    </row>
    <row r="8" spans="1:12" ht="20.100000000000001" customHeight="1" x14ac:dyDescent="0.15">
      <c r="B8" s="698"/>
      <c r="C8" s="701"/>
      <c r="D8" s="698"/>
      <c r="E8" s="698"/>
      <c r="F8" s="698"/>
      <c r="G8" s="883"/>
      <c r="H8" s="891" t="s">
        <v>509</v>
      </c>
      <c r="I8" s="797"/>
      <c r="J8" s="893" t="s">
        <v>510</v>
      </c>
      <c r="K8" s="701"/>
      <c r="L8" s="780"/>
    </row>
    <row r="9" spans="1:12" ht="48.75" customHeight="1" thickBot="1" x14ac:dyDescent="0.2">
      <c r="B9" s="698"/>
      <c r="C9" s="702"/>
      <c r="D9" s="703"/>
      <c r="E9" s="703"/>
      <c r="F9" s="703"/>
      <c r="G9" s="884"/>
      <c r="H9" s="892"/>
      <c r="I9" s="798" t="s">
        <v>743</v>
      </c>
      <c r="J9" s="894"/>
      <c r="K9" s="702"/>
      <c r="L9" s="781"/>
    </row>
    <row r="10" spans="1:12" ht="20.100000000000001" customHeight="1" thickTop="1" x14ac:dyDescent="0.15">
      <c r="B10" s="544"/>
      <c r="C10" s="536" t="s">
        <v>512</v>
      </c>
      <c r="D10" s="568"/>
      <c r="E10" s="568"/>
      <c r="F10" s="568"/>
      <c r="G10" s="704"/>
      <c r="H10" s="705"/>
      <c r="I10" s="799"/>
      <c r="J10" s="796"/>
      <c r="K10" s="786"/>
      <c r="L10" s="787"/>
    </row>
    <row r="11" spans="1:12" ht="20.100000000000001" customHeight="1" x14ac:dyDescent="0.15">
      <c r="B11" s="544"/>
      <c r="C11" s="536"/>
      <c r="D11" s="568"/>
      <c r="E11" s="555" t="s">
        <v>468</v>
      </c>
      <c r="F11" s="548"/>
      <c r="G11" s="706">
        <f>H11+J11</f>
        <v>0</v>
      </c>
      <c r="H11" s="422"/>
      <c r="I11" s="422"/>
      <c r="J11" s="423"/>
      <c r="K11" s="782" t="s">
        <v>517</v>
      </c>
      <c r="L11" s="783"/>
    </row>
    <row r="12" spans="1:12" ht="20.100000000000001" customHeight="1" x14ac:dyDescent="0.15">
      <c r="B12" s="544"/>
      <c r="C12" s="536"/>
      <c r="D12" s="568"/>
      <c r="E12" s="555" t="s">
        <v>470</v>
      </c>
      <c r="F12" s="548"/>
      <c r="G12" s="706">
        <f>H12+J12</f>
        <v>0</v>
      </c>
      <c r="H12" s="424"/>
      <c r="I12" s="424"/>
      <c r="J12" s="423"/>
      <c r="K12" s="782" t="s">
        <v>517</v>
      </c>
      <c r="L12" s="783"/>
    </row>
    <row r="13" spans="1:12" ht="20.100000000000001" customHeight="1" x14ac:dyDescent="0.15">
      <c r="B13" s="544"/>
      <c r="C13" s="536"/>
      <c r="D13" s="568"/>
      <c r="E13" s="555" t="s">
        <v>469</v>
      </c>
      <c r="F13" s="548"/>
      <c r="G13" s="706">
        <f>H13+J13</f>
        <v>0</v>
      </c>
      <c r="H13" s="422"/>
      <c r="I13" s="422"/>
      <c r="J13" s="423"/>
      <c r="K13" s="782" t="s">
        <v>518</v>
      </c>
      <c r="L13" s="783"/>
    </row>
    <row r="14" spans="1:12" ht="20.100000000000001" customHeight="1" x14ac:dyDescent="0.15">
      <c r="B14" s="544"/>
      <c r="C14" s="707"/>
      <c r="D14" s="708"/>
      <c r="E14" s="555" t="s">
        <v>471</v>
      </c>
      <c r="F14" s="581"/>
      <c r="G14" s="657">
        <f>H14+J14</f>
        <v>0</v>
      </c>
      <c r="H14" s="424"/>
      <c r="I14" s="424"/>
      <c r="J14" s="425"/>
      <c r="K14" s="782" t="s">
        <v>518</v>
      </c>
      <c r="L14" s="783"/>
    </row>
    <row r="15" spans="1:12" ht="20.100000000000001" customHeight="1" x14ac:dyDescent="0.15">
      <c r="B15" s="544"/>
      <c r="C15" s="536" t="s">
        <v>513</v>
      </c>
      <c r="D15" s="568"/>
      <c r="E15" s="568"/>
      <c r="F15" s="568"/>
      <c r="G15" s="709"/>
      <c r="H15" s="710"/>
      <c r="I15" s="710"/>
      <c r="J15" s="711"/>
      <c r="K15" s="784"/>
      <c r="L15" s="785"/>
    </row>
    <row r="16" spans="1:12" ht="20.100000000000001" customHeight="1" x14ac:dyDescent="0.15">
      <c r="B16" s="544"/>
      <c r="C16" s="536"/>
      <c r="D16" s="568"/>
      <c r="E16" s="555" t="s">
        <v>468</v>
      </c>
      <c r="F16" s="548"/>
      <c r="G16" s="706">
        <f>H16+J16</f>
        <v>0</v>
      </c>
      <c r="H16" s="422"/>
      <c r="I16" s="422"/>
      <c r="J16" s="423"/>
      <c r="K16" s="782" t="s">
        <v>517</v>
      </c>
      <c r="L16" s="783"/>
    </row>
    <row r="17" spans="2:12" ht="20.100000000000001" customHeight="1" x14ac:dyDescent="0.15">
      <c r="B17" s="544"/>
      <c r="C17" s="536"/>
      <c r="D17" s="568"/>
      <c r="E17" s="555" t="s">
        <v>470</v>
      </c>
      <c r="F17" s="548"/>
      <c r="G17" s="706">
        <f>H17+J17</f>
        <v>0</v>
      </c>
      <c r="H17" s="424"/>
      <c r="I17" s="424"/>
      <c r="J17" s="423"/>
      <c r="K17" s="782" t="s">
        <v>517</v>
      </c>
      <c r="L17" s="783"/>
    </row>
    <row r="18" spans="2:12" ht="20.100000000000001" customHeight="1" x14ac:dyDescent="0.15">
      <c r="B18" s="544"/>
      <c r="C18" s="536"/>
      <c r="D18" s="568"/>
      <c r="E18" s="555" t="s">
        <v>469</v>
      </c>
      <c r="F18" s="548"/>
      <c r="G18" s="706">
        <f>H18+J18</f>
        <v>0</v>
      </c>
      <c r="H18" s="422"/>
      <c r="I18" s="422"/>
      <c r="J18" s="423"/>
      <c r="K18" s="782" t="s">
        <v>518</v>
      </c>
      <c r="L18" s="783"/>
    </row>
    <row r="19" spans="2:12" ht="20.100000000000001" customHeight="1" x14ac:dyDescent="0.15">
      <c r="B19" s="544"/>
      <c r="C19" s="707"/>
      <c r="D19" s="708"/>
      <c r="E19" s="555" t="s">
        <v>471</v>
      </c>
      <c r="F19" s="581"/>
      <c r="G19" s="657">
        <f>H19+J19</f>
        <v>0</v>
      </c>
      <c r="H19" s="424"/>
      <c r="I19" s="424"/>
      <c r="J19" s="425"/>
      <c r="K19" s="782" t="s">
        <v>518</v>
      </c>
      <c r="L19" s="783"/>
    </row>
    <row r="20" spans="2:12" ht="20.100000000000001" customHeight="1" x14ac:dyDescent="0.15">
      <c r="B20" s="544"/>
      <c r="C20" s="536" t="s">
        <v>514</v>
      </c>
      <c r="D20" s="568"/>
      <c r="E20" s="568"/>
      <c r="F20" s="568"/>
      <c r="G20" s="709"/>
      <c r="H20" s="710"/>
      <c r="I20" s="710"/>
      <c r="J20" s="711"/>
      <c r="K20" s="784"/>
      <c r="L20" s="785"/>
    </row>
    <row r="21" spans="2:12" ht="20.100000000000001" customHeight="1" x14ac:dyDescent="0.15">
      <c r="B21" s="544"/>
      <c r="C21" s="536"/>
      <c r="D21" s="568"/>
      <c r="E21" s="712" t="s">
        <v>504</v>
      </c>
      <c r="F21" s="713"/>
      <c r="G21" s="714"/>
      <c r="H21" s="715"/>
      <c r="I21" s="715"/>
      <c r="J21" s="716"/>
      <c r="K21" s="784"/>
      <c r="L21" s="785"/>
    </row>
    <row r="22" spans="2:12" ht="20.100000000000001" customHeight="1" x14ac:dyDescent="0.15">
      <c r="B22" s="544"/>
      <c r="C22" s="536"/>
      <c r="D22" s="568"/>
      <c r="E22" s="717"/>
      <c r="F22" s="555" t="s">
        <v>468</v>
      </c>
      <c r="G22" s="706">
        <f>H22+J22</f>
        <v>0</v>
      </c>
      <c r="H22" s="422"/>
      <c r="I22" s="422"/>
      <c r="J22" s="423"/>
      <c r="K22" s="782" t="s">
        <v>517</v>
      </c>
      <c r="L22" s="783"/>
    </row>
    <row r="23" spans="2:12" ht="20.100000000000001" customHeight="1" x14ac:dyDescent="0.15">
      <c r="B23" s="544"/>
      <c r="C23" s="536"/>
      <c r="D23" s="568"/>
      <c r="E23" s="717"/>
      <c r="F23" s="555" t="s">
        <v>470</v>
      </c>
      <c r="G23" s="706">
        <f>H23+J23</f>
        <v>0</v>
      </c>
      <c r="H23" s="424"/>
      <c r="I23" s="424"/>
      <c r="J23" s="423"/>
      <c r="K23" s="782" t="s">
        <v>517</v>
      </c>
      <c r="L23" s="783"/>
    </row>
    <row r="24" spans="2:12" ht="20.100000000000001" customHeight="1" x14ac:dyDescent="0.15">
      <c r="B24" s="544"/>
      <c r="C24" s="536"/>
      <c r="D24" s="568"/>
      <c r="E24" s="717"/>
      <c r="F24" s="555" t="s">
        <v>469</v>
      </c>
      <c r="G24" s="706">
        <f>H24+J24</f>
        <v>0</v>
      </c>
      <c r="H24" s="422"/>
      <c r="I24" s="422"/>
      <c r="J24" s="423"/>
      <c r="K24" s="782" t="s">
        <v>518</v>
      </c>
      <c r="L24" s="783"/>
    </row>
    <row r="25" spans="2:12" ht="20.100000000000001" customHeight="1" x14ac:dyDescent="0.15">
      <c r="B25" s="544"/>
      <c r="C25" s="536"/>
      <c r="D25" s="718"/>
      <c r="E25" s="719"/>
      <c r="F25" s="555" t="s">
        <v>471</v>
      </c>
      <c r="G25" s="657">
        <f>H25+J25</f>
        <v>0</v>
      </c>
      <c r="H25" s="424"/>
      <c r="I25" s="424"/>
      <c r="J25" s="425"/>
      <c r="K25" s="782" t="s">
        <v>518</v>
      </c>
      <c r="L25" s="783"/>
    </row>
    <row r="26" spans="2:12" ht="20.100000000000001" customHeight="1" x14ac:dyDescent="0.15">
      <c r="B26" s="544"/>
      <c r="C26" s="536"/>
      <c r="D26" s="568"/>
      <c r="E26" s="712" t="s">
        <v>505</v>
      </c>
      <c r="F26" s="568"/>
      <c r="G26" s="709"/>
      <c r="H26" s="710"/>
      <c r="I26" s="710"/>
      <c r="J26" s="711"/>
      <c r="K26" s="784"/>
      <c r="L26" s="785"/>
    </row>
    <row r="27" spans="2:12" ht="20.100000000000001" customHeight="1" x14ac:dyDescent="0.15">
      <c r="B27" s="544"/>
      <c r="C27" s="536"/>
      <c r="D27" s="568"/>
      <c r="E27" s="717"/>
      <c r="F27" s="555" t="s">
        <v>468</v>
      </c>
      <c r="G27" s="706">
        <f>H27+J27</f>
        <v>0</v>
      </c>
      <c r="H27" s="422"/>
      <c r="I27" s="422"/>
      <c r="J27" s="423"/>
      <c r="K27" s="782" t="s">
        <v>517</v>
      </c>
      <c r="L27" s="783"/>
    </row>
    <row r="28" spans="2:12" ht="20.100000000000001" customHeight="1" x14ac:dyDescent="0.15">
      <c r="B28" s="544"/>
      <c r="C28" s="536"/>
      <c r="D28" s="568"/>
      <c r="E28" s="717"/>
      <c r="F28" s="555" t="s">
        <v>470</v>
      </c>
      <c r="G28" s="706">
        <f>H28+J28</f>
        <v>0</v>
      </c>
      <c r="H28" s="424"/>
      <c r="I28" s="424"/>
      <c r="J28" s="423"/>
      <c r="K28" s="782" t="s">
        <v>517</v>
      </c>
      <c r="L28" s="783"/>
    </row>
    <row r="29" spans="2:12" ht="20.100000000000001" customHeight="1" x14ac:dyDescent="0.15">
      <c r="B29" s="544"/>
      <c r="C29" s="536"/>
      <c r="D29" s="568"/>
      <c r="E29" s="717"/>
      <c r="F29" s="555" t="s">
        <v>469</v>
      </c>
      <c r="G29" s="706">
        <f>H29+J29</f>
        <v>0</v>
      </c>
      <c r="H29" s="422"/>
      <c r="I29" s="422"/>
      <c r="J29" s="423"/>
      <c r="K29" s="782" t="s">
        <v>518</v>
      </c>
      <c r="L29" s="783"/>
    </row>
    <row r="30" spans="2:12" ht="20.100000000000001" customHeight="1" x14ac:dyDescent="0.15">
      <c r="B30" s="544"/>
      <c r="C30" s="707"/>
      <c r="D30" s="708"/>
      <c r="E30" s="719"/>
      <c r="F30" s="555" t="s">
        <v>471</v>
      </c>
      <c r="G30" s="657">
        <f>H30+J30</f>
        <v>0</v>
      </c>
      <c r="H30" s="424"/>
      <c r="I30" s="424"/>
      <c r="J30" s="425"/>
      <c r="K30" s="782" t="s">
        <v>518</v>
      </c>
      <c r="L30" s="783"/>
    </row>
    <row r="31" spans="2:12" ht="20.100000000000001" customHeight="1" x14ac:dyDescent="0.15">
      <c r="B31" s="544"/>
      <c r="C31" s="536" t="s">
        <v>515</v>
      </c>
      <c r="D31" s="568"/>
      <c r="E31" s="568"/>
      <c r="F31" s="568"/>
      <c r="G31" s="709"/>
      <c r="H31" s="710"/>
      <c r="I31" s="710"/>
      <c r="J31" s="711"/>
      <c r="K31" s="784"/>
      <c r="L31" s="785"/>
    </row>
    <row r="32" spans="2:12" ht="20.100000000000001" customHeight="1" x14ac:dyDescent="0.15">
      <c r="B32" s="544"/>
      <c r="C32" s="536"/>
      <c r="D32" s="568"/>
      <c r="E32" s="555" t="s">
        <v>468</v>
      </c>
      <c r="F32" s="548"/>
      <c r="G32" s="706">
        <f>H32+J32</f>
        <v>0</v>
      </c>
      <c r="H32" s="422"/>
      <c r="I32" s="422"/>
      <c r="J32" s="423"/>
      <c r="K32" s="782" t="s">
        <v>517</v>
      </c>
      <c r="L32" s="783"/>
    </row>
    <row r="33" spans="1:12" ht="20.100000000000001" customHeight="1" x14ac:dyDescent="0.15">
      <c r="B33" s="544"/>
      <c r="C33" s="536"/>
      <c r="D33" s="568"/>
      <c r="E33" s="555" t="s">
        <v>470</v>
      </c>
      <c r="F33" s="548"/>
      <c r="G33" s="706">
        <f>H33+J33</f>
        <v>0</v>
      </c>
      <c r="H33" s="424"/>
      <c r="I33" s="424"/>
      <c r="J33" s="423"/>
      <c r="K33" s="782" t="s">
        <v>517</v>
      </c>
      <c r="L33" s="783"/>
    </row>
    <row r="34" spans="1:12" ht="20.100000000000001" customHeight="1" x14ac:dyDescent="0.15">
      <c r="B34" s="544"/>
      <c r="C34" s="536"/>
      <c r="D34" s="568"/>
      <c r="E34" s="555" t="s">
        <v>469</v>
      </c>
      <c r="F34" s="548"/>
      <c r="G34" s="706">
        <f>H34+J34</f>
        <v>0</v>
      </c>
      <c r="H34" s="422"/>
      <c r="I34" s="422"/>
      <c r="J34" s="423"/>
      <c r="K34" s="782" t="s">
        <v>518</v>
      </c>
      <c r="L34" s="783"/>
    </row>
    <row r="35" spans="1:12" ht="20.100000000000001" customHeight="1" x14ac:dyDescent="0.15">
      <c r="B35" s="544"/>
      <c r="C35" s="707"/>
      <c r="D35" s="708"/>
      <c r="E35" s="555" t="s">
        <v>471</v>
      </c>
      <c r="F35" s="581"/>
      <c r="G35" s="657">
        <f>H35+J35</f>
        <v>0</v>
      </c>
      <c r="H35" s="424"/>
      <c r="I35" s="424"/>
      <c r="J35" s="425"/>
      <c r="K35" s="782" t="s">
        <v>518</v>
      </c>
      <c r="L35" s="783"/>
    </row>
    <row r="36" spans="1:12" ht="20.100000000000001" customHeight="1" x14ac:dyDescent="0.15">
      <c r="A36" s="720"/>
      <c r="B36" s="544"/>
      <c r="C36" s="536" t="s">
        <v>516</v>
      </c>
      <c r="D36" s="568"/>
      <c r="E36" s="568"/>
      <c r="F36" s="568"/>
      <c r="G36" s="709"/>
      <c r="H36" s="710"/>
      <c r="I36" s="710"/>
      <c r="J36" s="711"/>
      <c r="K36" s="784"/>
      <c r="L36" s="785"/>
    </row>
    <row r="37" spans="1:12" ht="20.100000000000001" customHeight="1" x14ac:dyDescent="0.15">
      <c r="B37" s="544"/>
      <c r="C37" s="536"/>
      <c r="D37" s="568"/>
      <c r="E37" s="555" t="s">
        <v>468</v>
      </c>
      <c r="F37" s="548"/>
      <c r="G37" s="706">
        <f>H37+J37</f>
        <v>0</v>
      </c>
      <c r="H37" s="422"/>
      <c r="I37" s="422"/>
      <c r="J37" s="423"/>
      <c r="K37" s="782" t="s">
        <v>517</v>
      </c>
      <c r="L37" s="783"/>
    </row>
    <row r="38" spans="1:12" ht="20.100000000000001" customHeight="1" x14ac:dyDescent="0.15">
      <c r="B38" s="544"/>
      <c r="C38" s="536"/>
      <c r="D38" s="568"/>
      <c r="E38" s="555" t="s">
        <v>470</v>
      </c>
      <c r="F38" s="548"/>
      <c r="G38" s="706">
        <f>H38+J38</f>
        <v>0</v>
      </c>
      <c r="H38" s="424"/>
      <c r="I38" s="424"/>
      <c r="J38" s="423"/>
      <c r="K38" s="782" t="s">
        <v>517</v>
      </c>
      <c r="L38" s="783"/>
    </row>
    <row r="39" spans="1:12" ht="20.100000000000001" customHeight="1" x14ac:dyDescent="0.15">
      <c r="B39" s="544"/>
      <c r="C39" s="536"/>
      <c r="D39" s="568"/>
      <c r="E39" s="555" t="s">
        <v>469</v>
      </c>
      <c r="F39" s="548"/>
      <c r="G39" s="706">
        <f>H39+J39</f>
        <v>0</v>
      </c>
      <c r="H39" s="422"/>
      <c r="I39" s="422"/>
      <c r="J39" s="423"/>
      <c r="K39" s="782" t="s">
        <v>518</v>
      </c>
      <c r="L39" s="783"/>
    </row>
    <row r="40" spans="1:12" ht="20.100000000000001" customHeight="1" thickBot="1" x14ac:dyDescent="0.2">
      <c r="B40" s="544"/>
      <c r="C40" s="562"/>
      <c r="D40" s="721"/>
      <c r="E40" s="600" t="s">
        <v>471</v>
      </c>
      <c r="F40" s="649"/>
      <c r="G40" s="657">
        <f>H40+J40</f>
        <v>0</v>
      </c>
      <c r="H40" s="424"/>
      <c r="I40" s="424"/>
      <c r="J40" s="425"/>
      <c r="K40" s="690" t="s">
        <v>518</v>
      </c>
      <c r="L40" s="692"/>
    </row>
    <row r="41" spans="1:12" ht="20.100000000000001" customHeight="1" thickBot="1" x14ac:dyDescent="0.2">
      <c r="C41" s="851" t="s">
        <v>478</v>
      </c>
      <c r="D41" s="852"/>
      <c r="E41" s="852"/>
      <c r="F41" s="852"/>
      <c r="G41" s="722">
        <f>SUM(G11:G14,G16:G19,G22:G25,G27:G30,G32:G35,G37:G40)</f>
        <v>0</v>
      </c>
      <c r="H41" s="723">
        <f>SUM(H11:H14,H16:H19,H22:H25,H27:H30,H32:H35,H37:H40)</f>
        <v>0</v>
      </c>
      <c r="I41" s="723">
        <f>SUM(I11:I14,I16:I19,I22:I25,I27:I30,I32:I35,I37:I40)</f>
        <v>0</v>
      </c>
      <c r="J41" s="724">
        <f>SUM(J11:J14,J16:J19,J22:J25,J27:J30,J32:J35,J37:J40)</f>
        <v>0</v>
      </c>
      <c r="K41" s="631"/>
      <c r="L41" s="653"/>
    </row>
    <row r="42" spans="1:12" ht="20.100000000000001" customHeight="1" x14ac:dyDescent="0.15"/>
    <row r="43" spans="1:12" ht="20.100000000000001" customHeight="1" x14ac:dyDescent="0.15"/>
    <row r="44" spans="1:12" ht="20.100000000000001" customHeight="1" x14ac:dyDescent="0.15">
      <c r="B44" s="508" t="s">
        <v>484</v>
      </c>
    </row>
    <row r="45" spans="1:12" ht="20.100000000000001" customHeight="1" x14ac:dyDescent="0.15">
      <c r="C45" s="508" t="s">
        <v>119</v>
      </c>
    </row>
    <row r="46" spans="1:12" ht="20.100000000000001" customHeight="1" thickBot="1" x14ac:dyDescent="0.2">
      <c r="K46" s="509" t="s">
        <v>595</v>
      </c>
    </row>
    <row r="47" spans="1:12" ht="24.95" customHeight="1" thickBot="1" x14ac:dyDescent="0.2">
      <c r="D47" s="905" t="s">
        <v>474</v>
      </c>
      <c r="E47" s="906"/>
      <c r="F47" s="906"/>
      <c r="G47" s="725" t="s">
        <v>475</v>
      </c>
      <c r="H47" s="905" t="s">
        <v>476</v>
      </c>
      <c r="I47" s="909"/>
      <c r="J47" s="914" t="s">
        <v>477</v>
      </c>
      <c r="K47" s="909"/>
    </row>
    <row r="48" spans="1:12" ht="24.95" customHeight="1" thickTop="1" x14ac:dyDescent="0.15">
      <c r="D48" s="907" t="s">
        <v>479</v>
      </c>
      <c r="E48" s="908"/>
      <c r="F48" s="908"/>
      <c r="G48" s="581" t="s">
        <v>472</v>
      </c>
      <c r="H48" s="915"/>
      <c r="I48" s="916"/>
      <c r="J48" s="880"/>
      <c r="K48" s="881"/>
    </row>
    <row r="49" spans="3:11" ht="24.95" customHeight="1" x14ac:dyDescent="0.15">
      <c r="D49" s="901"/>
      <c r="E49" s="902"/>
      <c r="F49" s="902"/>
      <c r="G49" s="548" t="s">
        <v>473</v>
      </c>
      <c r="H49" s="885"/>
      <c r="I49" s="886"/>
      <c r="J49" s="878"/>
      <c r="K49" s="879"/>
    </row>
    <row r="50" spans="3:11" ht="24.95" customHeight="1" x14ac:dyDescent="0.15">
      <c r="D50" s="901" t="s">
        <v>480</v>
      </c>
      <c r="E50" s="902"/>
      <c r="F50" s="902"/>
      <c r="G50" s="548" t="s">
        <v>472</v>
      </c>
      <c r="H50" s="885"/>
      <c r="I50" s="886"/>
      <c r="J50" s="878"/>
      <c r="K50" s="879"/>
    </row>
    <row r="51" spans="3:11" ht="24.95" customHeight="1" x14ac:dyDescent="0.15">
      <c r="D51" s="901"/>
      <c r="E51" s="902"/>
      <c r="F51" s="902"/>
      <c r="G51" s="548" t="s">
        <v>473</v>
      </c>
      <c r="H51" s="885"/>
      <c r="I51" s="886"/>
      <c r="J51" s="878"/>
      <c r="K51" s="879"/>
    </row>
    <row r="52" spans="3:11" ht="24.95" customHeight="1" x14ac:dyDescent="0.15">
      <c r="D52" s="901" t="s">
        <v>481</v>
      </c>
      <c r="E52" s="902"/>
      <c r="F52" s="902"/>
      <c r="G52" s="548" t="s">
        <v>472</v>
      </c>
      <c r="H52" s="885"/>
      <c r="I52" s="886"/>
      <c r="J52" s="878"/>
      <c r="K52" s="879"/>
    </row>
    <row r="53" spans="3:11" ht="24.95" customHeight="1" x14ac:dyDescent="0.15">
      <c r="D53" s="901"/>
      <c r="E53" s="902"/>
      <c r="F53" s="902"/>
      <c r="G53" s="548" t="s">
        <v>473</v>
      </c>
      <c r="H53" s="885"/>
      <c r="I53" s="886"/>
      <c r="J53" s="878"/>
      <c r="K53" s="879"/>
    </row>
    <row r="54" spans="3:11" ht="24.95" customHeight="1" x14ac:dyDescent="0.15">
      <c r="D54" s="901" t="s">
        <v>482</v>
      </c>
      <c r="E54" s="902"/>
      <c r="F54" s="902"/>
      <c r="G54" s="548" t="s">
        <v>472</v>
      </c>
      <c r="H54" s="885"/>
      <c r="I54" s="886"/>
      <c r="J54" s="878"/>
      <c r="K54" s="879"/>
    </row>
    <row r="55" spans="3:11" ht="24.95" customHeight="1" thickBot="1" x14ac:dyDescent="0.2">
      <c r="D55" s="927"/>
      <c r="E55" s="928"/>
      <c r="F55" s="928"/>
      <c r="G55" s="565" t="s">
        <v>473</v>
      </c>
      <c r="H55" s="903"/>
      <c r="I55" s="904"/>
      <c r="J55" s="895"/>
      <c r="K55" s="896"/>
    </row>
    <row r="56" spans="3:11" ht="24.95" customHeight="1" thickBot="1" x14ac:dyDescent="0.2">
      <c r="D56" s="851" t="s">
        <v>478</v>
      </c>
      <c r="E56" s="852"/>
      <c r="F56" s="852"/>
      <c r="G56" s="853"/>
      <c r="H56" s="897">
        <f>SUM(H48:I55)</f>
        <v>0</v>
      </c>
      <c r="I56" s="898"/>
      <c r="J56" s="899"/>
      <c r="K56" s="900"/>
    </row>
    <row r="57" spans="3:11" ht="20.100000000000001" customHeight="1" x14ac:dyDescent="0.15"/>
    <row r="58" spans="3:11" ht="20.100000000000001" customHeight="1" x14ac:dyDescent="0.15">
      <c r="C58" s="508" t="s">
        <v>127</v>
      </c>
    </row>
    <row r="59" spans="3:11" ht="20.100000000000001" customHeight="1" x14ac:dyDescent="0.15"/>
    <row r="60" spans="3:11" ht="20.100000000000001" customHeight="1" thickBot="1" x14ac:dyDescent="0.2">
      <c r="I60" s="509" t="s">
        <v>592</v>
      </c>
    </row>
    <row r="61" spans="3:11" ht="20.100000000000001" customHeight="1" thickBot="1" x14ac:dyDescent="0.2">
      <c r="E61" s="726" t="s">
        <v>485</v>
      </c>
      <c r="F61" s="727"/>
      <c r="G61" s="727"/>
      <c r="H61" s="876"/>
      <c r="I61" s="877"/>
    </row>
    <row r="62" spans="3:11" ht="19.5" customHeight="1" thickBot="1" x14ac:dyDescent="0.2"/>
    <row r="63" spans="3:11" ht="20.100000000000001" customHeight="1" thickBot="1" x14ac:dyDescent="0.2">
      <c r="E63" s="726" t="s">
        <v>676</v>
      </c>
      <c r="F63" s="727"/>
      <c r="G63" s="727"/>
      <c r="H63" s="876"/>
      <c r="I63" s="877"/>
    </row>
    <row r="64" spans="3:11" ht="20.100000000000001" customHeight="1" x14ac:dyDescent="0.15">
      <c r="E64" s="544"/>
      <c r="F64" s="544"/>
      <c r="G64" s="544"/>
      <c r="H64" s="728"/>
      <c r="I64" s="728"/>
    </row>
    <row r="65" spans="4:9" ht="20.100000000000001" customHeight="1" x14ac:dyDescent="0.15">
      <c r="E65" s="508" t="s">
        <v>675</v>
      </c>
    </row>
    <row r="66" spans="4:9" ht="20.100000000000001" customHeight="1" thickBot="1" x14ac:dyDescent="0.2">
      <c r="I66" s="509" t="s">
        <v>592</v>
      </c>
    </row>
    <row r="67" spans="4:9" ht="20.100000000000001" customHeight="1" thickBot="1" x14ac:dyDescent="0.2">
      <c r="E67" s="905" t="s">
        <v>474</v>
      </c>
      <c r="F67" s="906"/>
      <c r="G67" s="729" t="s">
        <v>486</v>
      </c>
      <c r="H67" s="905" t="s">
        <v>487</v>
      </c>
      <c r="I67" s="909"/>
    </row>
    <row r="68" spans="4:9" ht="20.100000000000001" customHeight="1" thickTop="1" x14ac:dyDescent="0.15">
      <c r="D68" s="698"/>
      <c r="E68" s="907" t="s">
        <v>491</v>
      </c>
      <c r="F68" s="908"/>
      <c r="G68" s="578" t="s">
        <v>488</v>
      </c>
      <c r="H68" s="910"/>
      <c r="I68" s="911"/>
    </row>
    <row r="69" spans="4:9" ht="20.100000000000001" customHeight="1" x14ac:dyDescent="0.15">
      <c r="D69" s="698"/>
      <c r="E69" s="901"/>
      <c r="F69" s="902"/>
      <c r="G69" s="730" t="s">
        <v>489</v>
      </c>
      <c r="H69" s="912"/>
      <c r="I69" s="913"/>
    </row>
    <row r="70" spans="4:9" ht="20.100000000000001" customHeight="1" x14ac:dyDescent="0.15">
      <c r="D70" s="698"/>
      <c r="E70" s="901"/>
      <c r="F70" s="902"/>
      <c r="G70" s="730" t="s">
        <v>490</v>
      </c>
      <c r="H70" s="912"/>
      <c r="I70" s="913"/>
    </row>
    <row r="71" spans="4:9" ht="20.100000000000001" customHeight="1" x14ac:dyDescent="0.15">
      <c r="D71" s="698"/>
      <c r="E71" s="901" t="s">
        <v>492</v>
      </c>
      <c r="F71" s="902"/>
      <c r="G71" s="730" t="s">
        <v>488</v>
      </c>
      <c r="H71" s="912"/>
      <c r="I71" s="913"/>
    </row>
    <row r="72" spans="4:9" ht="20.100000000000001" customHeight="1" x14ac:dyDescent="0.15">
      <c r="D72" s="698"/>
      <c r="E72" s="901"/>
      <c r="F72" s="902"/>
      <c r="G72" s="730" t="s">
        <v>489</v>
      </c>
      <c r="H72" s="912"/>
      <c r="I72" s="913"/>
    </row>
    <row r="73" spans="4:9" ht="20.100000000000001" customHeight="1" x14ac:dyDescent="0.15">
      <c r="D73" s="698"/>
      <c r="E73" s="901"/>
      <c r="F73" s="902"/>
      <c r="G73" s="730" t="s">
        <v>490</v>
      </c>
      <c r="H73" s="912"/>
      <c r="I73" s="913"/>
    </row>
    <row r="74" spans="4:9" ht="20.100000000000001" customHeight="1" x14ac:dyDescent="0.15">
      <c r="D74" s="698"/>
      <c r="E74" s="901" t="s">
        <v>493</v>
      </c>
      <c r="F74" s="902"/>
      <c r="G74" s="730" t="s">
        <v>488</v>
      </c>
      <c r="H74" s="912"/>
      <c r="I74" s="913"/>
    </row>
    <row r="75" spans="4:9" ht="20.100000000000001" customHeight="1" x14ac:dyDescent="0.15">
      <c r="D75" s="698"/>
      <c r="E75" s="901"/>
      <c r="F75" s="902"/>
      <c r="G75" s="730" t="s">
        <v>489</v>
      </c>
      <c r="H75" s="912"/>
      <c r="I75" s="913"/>
    </row>
    <row r="76" spans="4:9" ht="20.100000000000001" customHeight="1" x14ac:dyDescent="0.15">
      <c r="D76" s="698"/>
      <c r="E76" s="901"/>
      <c r="F76" s="902"/>
      <c r="G76" s="730" t="s">
        <v>490</v>
      </c>
      <c r="H76" s="912"/>
      <c r="I76" s="913"/>
    </row>
    <row r="77" spans="4:9" ht="20.100000000000001" customHeight="1" thickBot="1" x14ac:dyDescent="0.2">
      <c r="D77" s="698"/>
      <c r="E77" s="924" t="s">
        <v>458</v>
      </c>
      <c r="F77" s="925"/>
      <c r="G77" s="926"/>
      <c r="H77" s="897">
        <f>SUM(H68:I76)</f>
        <v>0</v>
      </c>
      <c r="I77" s="898"/>
    </row>
    <row r="78" spans="4:9" ht="19.5" customHeight="1" thickBot="1" x14ac:dyDescent="0.2"/>
    <row r="79" spans="4:9" ht="19.5" customHeight="1" thickBot="1" x14ac:dyDescent="0.2">
      <c r="D79" s="695"/>
      <c r="E79" s="922" t="s">
        <v>678</v>
      </c>
      <c r="F79" s="923"/>
      <c r="G79" s="923"/>
      <c r="H79" s="876"/>
      <c r="I79" s="877"/>
    </row>
    <row r="82" spans="2:8" ht="20.100000000000001" customHeight="1" x14ac:dyDescent="0.15">
      <c r="B82" s="508" t="s">
        <v>703</v>
      </c>
    </row>
    <row r="83" spans="2:8" ht="14.25" thickBot="1" x14ac:dyDescent="0.2">
      <c r="H83" s="509" t="s">
        <v>196</v>
      </c>
    </row>
    <row r="84" spans="2:8" ht="20.100000000000001" customHeight="1" thickBot="1" x14ac:dyDescent="0.2">
      <c r="D84" s="917" t="s">
        <v>695</v>
      </c>
      <c r="E84" s="918"/>
      <c r="F84" s="919"/>
      <c r="G84" s="920" t="s">
        <v>696</v>
      </c>
      <c r="H84" s="921"/>
    </row>
    <row r="85" spans="2:8" ht="20.100000000000001" customHeight="1" thickTop="1" x14ac:dyDescent="0.15">
      <c r="D85" s="907" t="s">
        <v>697</v>
      </c>
      <c r="E85" s="908"/>
      <c r="F85" s="934"/>
      <c r="G85" s="910"/>
      <c r="H85" s="911"/>
    </row>
    <row r="86" spans="2:8" ht="20.100000000000001" customHeight="1" x14ac:dyDescent="0.15">
      <c r="D86" s="901" t="s">
        <v>698</v>
      </c>
      <c r="E86" s="902"/>
      <c r="F86" s="935"/>
      <c r="G86" s="912"/>
      <c r="H86" s="913"/>
    </row>
    <row r="87" spans="2:8" ht="20.100000000000001" customHeight="1" x14ac:dyDescent="0.15">
      <c r="D87" s="901" t="s">
        <v>699</v>
      </c>
      <c r="E87" s="902"/>
      <c r="F87" s="935"/>
      <c r="G87" s="912"/>
      <c r="H87" s="913"/>
    </row>
    <row r="88" spans="2:8" ht="20.100000000000001" customHeight="1" thickBot="1" x14ac:dyDescent="0.2">
      <c r="D88" s="927" t="s">
        <v>700</v>
      </c>
      <c r="E88" s="928"/>
      <c r="F88" s="929"/>
      <c r="G88" s="930"/>
      <c r="H88" s="931"/>
    </row>
    <row r="89" spans="2:8" ht="20.100000000000001" customHeight="1" thickBot="1" x14ac:dyDescent="0.2">
      <c r="D89" s="851" t="s">
        <v>13</v>
      </c>
      <c r="E89" s="852"/>
      <c r="F89" s="853"/>
      <c r="G89" s="932">
        <f>SUM(G85:H88)</f>
        <v>0</v>
      </c>
      <c r="H89" s="933"/>
    </row>
    <row r="90" spans="2:8" ht="20.100000000000001" customHeight="1" x14ac:dyDescent="0.15">
      <c r="D90" s="508" t="s">
        <v>701</v>
      </c>
    </row>
  </sheetData>
  <mergeCells count="64">
    <mergeCell ref="D88:F88"/>
    <mergeCell ref="G88:H88"/>
    <mergeCell ref="D89:F89"/>
    <mergeCell ref="G89:H89"/>
    <mergeCell ref="D85:F85"/>
    <mergeCell ref="G85:H85"/>
    <mergeCell ref="D86:F86"/>
    <mergeCell ref="G86:H86"/>
    <mergeCell ref="D87:F87"/>
    <mergeCell ref="G87:H87"/>
    <mergeCell ref="C41:F41"/>
    <mergeCell ref="D84:F84"/>
    <mergeCell ref="G84:H84"/>
    <mergeCell ref="H79:I79"/>
    <mergeCell ref="H75:I75"/>
    <mergeCell ref="H76:I76"/>
    <mergeCell ref="H77:I77"/>
    <mergeCell ref="E79:G79"/>
    <mergeCell ref="E77:G77"/>
    <mergeCell ref="D50:F51"/>
    <mergeCell ref="D52:F53"/>
    <mergeCell ref="D54:F55"/>
    <mergeCell ref="H51:I51"/>
    <mergeCell ref="D56:G56"/>
    <mergeCell ref="H50:I50"/>
    <mergeCell ref="H53:I53"/>
    <mergeCell ref="E71:F73"/>
    <mergeCell ref="E74:F76"/>
    <mergeCell ref="H54:I54"/>
    <mergeCell ref="H55:I55"/>
    <mergeCell ref="D47:F47"/>
    <mergeCell ref="D48:F49"/>
    <mergeCell ref="E67:F67"/>
    <mergeCell ref="H67:I67"/>
    <mergeCell ref="H68:I68"/>
    <mergeCell ref="H73:I73"/>
    <mergeCell ref="H74:I74"/>
    <mergeCell ref="E68:F70"/>
    <mergeCell ref="H70:I70"/>
    <mergeCell ref="H71:I71"/>
    <mergeCell ref="H72:I72"/>
    <mergeCell ref="H69:I69"/>
    <mergeCell ref="G6:J6"/>
    <mergeCell ref="H7:J7"/>
    <mergeCell ref="H8:H9"/>
    <mergeCell ref="J8:J9"/>
    <mergeCell ref="H61:I61"/>
    <mergeCell ref="J54:K54"/>
    <mergeCell ref="J55:K55"/>
    <mergeCell ref="H56:I56"/>
    <mergeCell ref="J56:K56"/>
    <mergeCell ref="J51:K51"/>
    <mergeCell ref="J52:K52"/>
    <mergeCell ref="J53:K53"/>
    <mergeCell ref="H47:I47"/>
    <mergeCell ref="J47:K47"/>
    <mergeCell ref="H48:I48"/>
    <mergeCell ref="J50:K50"/>
    <mergeCell ref="H63:I63"/>
    <mergeCell ref="J49:K49"/>
    <mergeCell ref="J48:K48"/>
    <mergeCell ref="G7:G9"/>
    <mergeCell ref="H49:I49"/>
    <mergeCell ref="H52:I52"/>
  </mergeCells>
  <phoneticPr fontId="3"/>
  <pageMargins left="0.59055118110236227" right="0.59055118110236227" top="0.39370078740157483" bottom="0.39370078740157483" header="0.31496062992125984" footer="0.31496062992125984"/>
  <pageSetup paperSize="9" scale="60" orientation="portrait" r:id="rId1"/>
  <headerFooter alignWithMargins="0"/>
  <rowBreaks count="1" manualBreakCount="1">
    <brk id="4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79998168889431442"/>
  </sheetPr>
  <dimension ref="A1:L53"/>
  <sheetViews>
    <sheetView view="pageBreakPreview" topLeftCell="A22" zoomScale="60" zoomScaleNormal="85" workbookViewId="0">
      <selection activeCell="J49" sqref="J49"/>
    </sheetView>
  </sheetViews>
  <sheetFormatPr defaultRowHeight="13.5" x14ac:dyDescent="0.15"/>
  <cols>
    <col min="1" max="6" width="2.625" style="1" customWidth="1"/>
    <col min="7" max="7" width="30.625" style="1" customWidth="1"/>
    <col min="8" max="8" width="20.625" style="1" customWidth="1"/>
    <col min="9" max="9" width="4.5" style="1" bestFit="1" customWidth="1"/>
    <col min="10" max="10" width="17.875" style="1" customWidth="1"/>
    <col min="11" max="11" width="57.125" style="1" bestFit="1" customWidth="1"/>
    <col min="12" max="12" width="7.5" style="93" customWidth="1"/>
    <col min="13" max="13" width="16.625" style="1" customWidth="1"/>
    <col min="14" max="16384" width="9" style="1"/>
  </cols>
  <sheetData>
    <row r="1" spans="1:12" ht="20.100000000000001" customHeight="1" x14ac:dyDescent="0.15">
      <c r="A1" s="250" t="s">
        <v>741</v>
      </c>
      <c r="B1" s="250"/>
    </row>
    <row r="2" spans="1:12" ht="20.100000000000001" customHeight="1" x14ac:dyDescent="0.15">
      <c r="A2" s="250"/>
      <c r="B2" s="250"/>
    </row>
    <row r="3" spans="1:12" ht="20.100000000000001" customHeight="1" x14ac:dyDescent="0.15">
      <c r="A3" s="250"/>
      <c r="B3" s="250" t="s">
        <v>19</v>
      </c>
    </row>
    <row r="4" spans="1:12" ht="20.100000000000001" customHeight="1" thickBot="1" x14ac:dyDescent="0.2">
      <c r="K4" s="15" t="s">
        <v>196</v>
      </c>
    </row>
    <row r="5" spans="1:12" ht="20.100000000000001" customHeight="1" thickBot="1" x14ac:dyDescent="0.2">
      <c r="B5" s="10"/>
      <c r="C5" s="11"/>
      <c r="D5" s="11"/>
      <c r="E5" s="11"/>
      <c r="F5" s="11"/>
      <c r="G5" s="11"/>
      <c r="H5" s="11"/>
      <c r="I5" s="936" t="s">
        <v>10</v>
      </c>
      <c r="J5" s="937"/>
      <c r="K5" s="111" t="s">
        <v>160</v>
      </c>
      <c r="L5" s="1"/>
    </row>
    <row r="6" spans="1:12" ht="20.100000000000001" customHeight="1" x14ac:dyDescent="0.15">
      <c r="B6" s="2" t="s">
        <v>16</v>
      </c>
      <c r="C6" s="30"/>
      <c r="D6" s="30"/>
      <c r="E6" s="30"/>
      <c r="F6" s="30"/>
      <c r="G6" s="30"/>
      <c r="H6" s="32"/>
      <c r="I6" s="121" t="s">
        <v>156</v>
      </c>
      <c r="J6" s="750">
        <f>J7-(J12+J14+J16+J17+J18)</f>
        <v>0</v>
      </c>
      <c r="K6" s="130" t="s">
        <v>618</v>
      </c>
      <c r="L6" s="1"/>
    </row>
    <row r="7" spans="1:12" ht="20.100000000000001" customHeight="1" x14ac:dyDescent="0.15">
      <c r="B7" s="41"/>
      <c r="C7" s="5" t="s">
        <v>5</v>
      </c>
      <c r="D7" s="5"/>
      <c r="E7" s="5"/>
      <c r="F7" s="5"/>
      <c r="G7" s="5"/>
      <c r="H7" s="24"/>
      <c r="I7" s="122"/>
      <c r="J7" s="751">
        <f>'入力表（その１）'!J6</f>
        <v>0</v>
      </c>
      <c r="K7" s="102" t="s">
        <v>350</v>
      </c>
      <c r="L7" s="262"/>
    </row>
    <row r="8" spans="1:12" ht="20.100000000000001" customHeight="1" x14ac:dyDescent="0.15">
      <c r="B8" s="41"/>
      <c r="C8" s="5"/>
      <c r="D8" s="18" t="s">
        <v>194</v>
      </c>
      <c r="E8" s="36"/>
      <c r="F8" s="36"/>
      <c r="G8" s="36"/>
      <c r="I8" s="123"/>
      <c r="J8" s="752">
        <f>'入力表（その１）'!J7</f>
        <v>0</v>
      </c>
      <c r="K8" s="106" t="s">
        <v>351</v>
      </c>
      <c r="L8" s="262"/>
    </row>
    <row r="9" spans="1:12" ht="20.100000000000001" customHeight="1" x14ac:dyDescent="0.15">
      <c r="B9" s="41"/>
      <c r="C9" s="5"/>
      <c r="D9" s="16" t="s">
        <v>195</v>
      </c>
      <c r="E9" s="19"/>
      <c r="F9" s="19"/>
      <c r="G9" s="19"/>
      <c r="H9" s="24"/>
      <c r="I9" s="123"/>
      <c r="J9" s="752">
        <f>'入力表（その１）'!J8</f>
        <v>0</v>
      </c>
      <c r="K9" s="106" t="s">
        <v>193</v>
      </c>
      <c r="L9" s="262"/>
    </row>
    <row r="10" spans="1:12" ht="20.100000000000001" customHeight="1" x14ac:dyDescent="0.15">
      <c r="B10" s="41"/>
      <c r="C10" s="5"/>
      <c r="D10" s="118"/>
      <c r="E10" s="23" t="s">
        <v>188</v>
      </c>
      <c r="F10" s="5"/>
      <c r="G10" s="5"/>
      <c r="I10" s="122"/>
      <c r="J10" s="751">
        <f>'入力表（その１）'!J9</f>
        <v>0</v>
      </c>
      <c r="K10" s="102" t="s">
        <v>190</v>
      </c>
      <c r="L10" s="262"/>
    </row>
    <row r="11" spans="1:12" ht="20.100000000000001" customHeight="1" x14ac:dyDescent="0.15">
      <c r="B11" s="41"/>
      <c r="C11" s="5"/>
      <c r="D11" s="118"/>
      <c r="E11" s="35" t="s">
        <v>189</v>
      </c>
      <c r="F11" s="19"/>
      <c r="G11" s="36"/>
      <c r="H11" s="24"/>
      <c r="I11" s="128"/>
      <c r="J11" s="753">
        <f>'入力表（その１）'!J10</f>
        <v>0</v>
      </c>
      <c r="K11" s="104" t="s">
        <v>157</v>
      </c>
      <c r="L11" s="262"/>
    </row>
    <row r="12" spans="1:12" ht="19.5" customHeight="1" x14ac:dyDescent="0.15">
      <c r="B12" s="41"/>
      <c r="C12" s="5"/>
      <c r="D12" s="118"/>
      <c r="E12" s="110"/>
      <c r="F12" s="19" t="s">
        <v>596</v>
      </c>
      <c r="G12" s="19"/>
      <c r="H12" s="24"/>
      <c r="I12" s="123"/>
      <c r="J12" s="752">
        <f>'入力表（その１）'!J11</f>
        <v>0</v>
      </c>
      <c r="K12" s="106" t="s">
        <v>161</v>
      </c>
      <c r="L12" s="262"/>
    </row>
    <row r="13" spans="1:12" ht="19.5" customHeight="1" x14ac:dyDescent="0.15">
      <c r="B13" s="41"/>
      <c r="C13" s="5"/>
      <c r="D13" s="118"/>
      <c r="E13" s="16" t="s">
        <v>192</v>
      </c>
      <c r="F13" s="19"/>
      <c r="G13" s="131"/>
      <c r="H13" s="24"/>
      <c r="I13" s="122"/>
      <c r="J13" s="751">
        <f>'入力表（その１）'!J12</f>
        <v>0</v>
      </c>
      <c r="K13" s="102" t="s">
        <v>162</v>
      </c>
      <c r="L13" s="262"/>
    </row>
    <row r="14" spans="1:12" ht="20.100000000000001" customHeight="1" x14ac:dyDescent="0.15">
      <c r="B14" s="41"/>
      <c r="C14" s="5"/>
      <c r="D14" s="118"/>
      <c r="E14" s="16"/>
      <c r="F14" s="18" t="s">
        <v>6</v>
      </c>
      <c r="G14" s="19"/>
      <c r="H14" s="24"/>
      <c r="I14" s="123"/>
      <c r="J14" s="752">
        <f>'入力表（その１）'!J13</f>
        <v>0</v>
      </c>
      <c r="K14" s="106" t="s">
        <v>163</v>
      </c>
      <c r="L14" s="262"/>
    </row>
    <row r="15" spans="1:12" ht="20.100000000000001" customHeight="1" x14ac:dyDescent="0.15">
      <c r="B15" s="41"/>
      <c r="C15" s="5"/>
      <c r="D15" s="118"/>
      <c r="E15" s="118"/>
      <c r="F15" s="19" t="s">
        <v>600</v>
      </c>
      <c r="G15" s="19"/>
      <c r="H15" s="24"/>
      <c r="I15" s="123"/>
      <c r="J15" s="752">
        <f>'入力表（その１）'!J14</f>
        <v>0</v>
      </c>
      <c r="K15" s="106" t="s">
        <v>606</v>
      </c>
      <c r="L15" s="262"/>
    </row>
    <row r="16" spans="1:12" ht="20.100000000000001" customHeight="1" x14ac:dyDescent="0.15">
      <c r="B16" s="41"/>
      <c r="C16" s="5"/>
      <c r="D16" s="110"/>
      <c r="E16" s="110"/>
      <c r="F16" s="19" t="s">
        <v>596</v>
      </c>
      <c r="G16" s="19"/>
      <c r="H16" s="91"/>
      <c r="I16" s="123"/>
      <c r="J16" s="752">
        <f>'入力表（その１）'!J15</f>
        <v>0</v>
      </c>
      <c r="K16" s="106" t="s">
        <v>607</v>
      </c>
      <c r="L16" s="262"/>
    </row>
    <row r="17" spans="2:12" ht="20.100000000000001" customHeight="1" x14ac:dyDescent="0.15">
      <c r="B17" s="41"/>
      <c r="C17" s="5"/>
      <c r="D17" s="18" t="s">
        <v>7</v>
      </c>
      <c r="E17" s="19"/>
      <c r="F17" s="19"/>
      <c r="G17" s="19"/>
      <c r="I17" s="123"/>
      <c r="J17" s="752">
        <f>'入力表（その１）'!J16</f>
        <v>0</v>
      </c>
      <c r="K17" s="106" t="s">
        <v>616</v>
      </c>
      <c r="L17" s="262"/>
    </row>
    <row r="18" spans="2:12" ht="20.100000000000001" customHeight="1" thickBot="1" x14ac:dyDescent="0.2">
      <c r="B18" s="43"/>
      <c r="C18" s="21" t="s">
        <v>8</v>
      </c>
      <c r="D18" s="8"/>
      <c r="E18" s="8"/>
      <c r="F18" s="8"/>
      <c r="G18" s="25"/>
      <c r="H18" s="25"/>
      <c r="I18" s="124"/>
      <c r="J18" s="754">
        <f>'入力表（その１）'!J19</f>
        <v>0</v>
      </c>
      <c r="K18" s="112" t="s">
        <v>617</v>
      </c>
      <c r="L18" s="262"/>
    </row>
    <row r="19" spans="2:12" ht="20.100000000000001" customHeight="1" thickBot="1" x14ac:dyDescent="0.2">
      <c r="B19" s="4" t="s">
        <v>146</v>
      </c>
      <c r="C19" s="5"/>
      <c r="D19" s="5"/>
      <c r="E19" s="5"/>
      <c r="F19" s="5"/>
      <c r="G19" s="5"/>
      <c r="H19" s="6"/>
      <c r="I19" s="122" t="s">
        <v>353</v>
      </c>
      <c r="J19" s="751">
        <f>'入力表（その１）'!J39</f>
        <v>0</v>
      </c>
      <c r="K19" s="102" t="s">
        <v>619</v>
      </c>
      <c r="L19" s="262"/>
    </row>
    <row r="20" spans="2:12" ht="20.100000000000001" customHeight="1" thickBot="1" x14ac:dyDescent="0.2">
      <c r="B20" s="10" t="s">
        <v>147</v>
      </c>
      <c r="C20" s="11"/>
      <c r="D20" s="11"/>
      <c r="E20" s="11"/>
      <c r="F20" s="11"/>
      <c r="G20" s="11"/>
      <c r="H20" s="12"/>
      <c r="I20" s="133" t="s">
        <v>355</v>
      </c>
      <c r="J20" s="755">
        <f>'入力表（その１）'!J36</f>
        <v>0</v>
      </c>
      <c r="K20" s="100" t="s">
        <v>620</v>
      </c>
      <c r="L20" s="262"/>
    </row>
    <row r="21" spans="2:12" ht="20.100000000000001" customHeight="1" thickBot="1" x14ac:dyDescent="0.2">
      <c r="B21" s="7" t="s">
        <v>148</v>
      </c>
      <c r="C21" s="8"/>
      <c r="D21" s="8"/>
      <c r="E21" s="8"/>
      <c r="F21" s="8"/>
      <c r="G21" s="8"/>
      <c r="H21" s="9"/>
      <c r="I21" s="129" t="s">
        <v>356</v>
      </c>
      <c r="J21" s="756">
        <f>'入力表（その１）'!J48</f>
        <v>0</v>
      </c>
      <c r="K21" s="95" t="s">
        <v>621</v>
      </c>
      <c r="L21" s="262"/>
    </row>
    <row r="22" spans="2:12" ht="20.100000000000001" customHeight="1" x14ac:dyDescent="0.15">
      <c r="B22" s="97" t="s">
        <v>149</v>
      </c>
      <c r="C22" s="96"/>
      <c r="D22" s="96"/>
      <c r="E22" s="96"/>
      <c r="F22" s="96"/>
      <c r="G22" s="96"/>
      <c r="H22" s="96"/>
      <c r="I22" s="126" t="s">
        <v>158</v>
      </c>
      <c r="J22" s="757">
        <f>J25*J26</f>
        <v>0</v>
      </c>
      <c r="K22" s="113" t="s">
        <v>360</v>
      </c>
      <c r="L22" s="262"/>
    </row>
    <row r="23" spans="2:12" ht="20.100000000000001" customHeight="1" x14ac:dyDescent="0.15">
      <c r="B23" s="41"/>
      <c r="C23" s="18" t="s">
        <v>150</v>
      </c>
      <c r="D23" s="19"/>
      <c r="E23" s="19"/>
      <c r="F23" s="19"/>
      <c r="G23" s="19"/>
      <c r="H23" s="19"/>
      <c r="I23" s="123"/>
      <c r="J23" s="752">
        <f>'入力表（その１）'!J20</f>
        <v>0</v>
      </c>
      <c r="K23" s="106" t="s">
        <v>622</v>
      </c>
      <c r="L23" s="262"/>
    </row>
    <row r="24" spans="2:12" ht="20.100000000000001" customHeight="1" thickBot="1" x14ac:dyDescent="0.2">
      <c r="B24" s="4"/>
      <c r="C24" s="98" t="s">
        <v>151</v>
      </c>
      <c r="D24" s="99"/>
      <c r="E24" s="99"/>
      <c r="F24" s="99"/>
      <c r="G24" s="99"/>
      <c r="H24" s="99"/>
      <c r="I24" s="127"/>
      <c r="J24" s="758">
        <f>'入力表（その１）'!J21</f>
        <v>0</v>
      </c>
      <c r="K24" s="108" t="s">
        <v>623</v>
      </c>
      <c r="L24" s="262"/>
    </row>
    <row r="25" spans="2:12" ht="20.100000000000001" customHeight="1" thickTop="1" x14ac:dyDescent="0.15">
      <c r="B25" s="4"/>
      <c r="C25" s="23" t="s">
        <v>153</v>
      </c>
      <c r="D25" s="88"/>
      <c r="E25" s="88"/>
      <c r="F25" s="88"/>
      <c r="G25" s="88"/>
      <c r="H25" s="88"/>
      <c r="I25" s="125"/>
      <c r="J25" s="759">
        <f>J23-J24</f>
        <v>0</v>
      </c>
      <c r="K25" s="107" t="s">
        <v>624</v>
      </c>
      <c r="L25" s="262"/>
    </row>
    <row r="26" spans="2:12" ht="20.100000000000001" customHeight="1" thickBot="1" x14ac:dyDescent="0.2">
      <c r="B26" s="7"/>
      <c r="C26" s="21" t="s">
        <v>152</v>
      </c>
      <c r="D26" s="25"/>
      <c r="E26" s="25"/>
      <c r="F26" s="25"/>
      <c r="G26" s="25"/>
      <c r="H26" s="25"/>
      <c r="I26" s="124"/>
      <c r="J26" s="760">
        <f>IF(J25&gt;=0,0.9,1)</f>
        <v>0.9</v>
      </c>
      <c r="K26" s="114" t="s">
        <v>359</v>
      </c>
      <c r="L26" s="262"/>
    </row>
    <row r="27" spans="2:12" ht="20.100000000000001" customHeight="1" x14ac:dyDescent="0.15">
      <c r="B27" s="2" t="s">
        <v>154</v>
      </c>
      <c r="C27" s="30"/>
      <c r="D27" s="30"/>
      <c r="E27" s="30"/>
      <c r="F27" s="30"/>
      <c r="G27" s="103"/>
      <c r="H27" s="103"/>
      <c r="I27" s="121" t="s">
        <v>159</v>
      </c>
      <c r="J27" s="750">
        <f>J30*J31</f>
        <v>0</v>
      </c>
      <c r="K27" s="101" t="s">
        <v>363</v>
      </c>
      <c r="L27" s="262"/>
    </row>
    <row r="28" spans="2:12" ht="20.100000000000001" customHeight="1" x14ac:dyDescent="0.15">
      <c r="B28" s="4"/>
      <c r="C28" s="18" t="s">
        <v>15</v>
      </c>
      <c r="D28" s="18"/>
      <c r="E28" s="19"/>
      <c r="F28" s="19"/>
      <c r="G28" s="105"/>
      <c r="H28" s="105"/>
      <c r="I28" s="123"/>
      <c r="J28" s="752">
        <f>'入力表（その１）'!J22</f>
        <v>0</v>
      </c>
      <c r="K28" s="106" t="s">
        <v>625</v>
      </c>
      <c r="L28" s="262"/>
    </row>
    <row r="29" spans="2:12" ht="20.100000000000001" customHeight="1" thickBot="1" x14ac:dyDescent="0.2">
      <c r="B29" s="4"/>
      <c r="C29" s="98" t="s">
        <v>151</v>
      </c>
      <c r="D29" s="98"/>
      <c r="E29" s="99"/>
      <c r="F29" s="99"/>
      <c r="G29" s="251"/>
      <c r="H29" s="251"/>
      <c r="I29" s="127"/>
      <c r="J29" s="758">
        <f>'入力表（その１）'!J23</f>
        <v>0</v>
      </c>
      <c r="K29" s="108" t="s">
        <v>626</v>
      </c>
      <c r="L29" s="262"/>
    </row>
    <row r="30" spans="2:12" ht="20.100000000000001" customHeight="1" thickTop="1" x14ac:dyDescent="0.15">
      <c r="B30" s="4"/>
      <c r="C30" s="23" t="s">
        <v>361</v>
      </c>
      <c r="D30" s="88"/>
      <c r="E30" s="88"/>
      <c r="F30" s="88"/>
      <c r="G30" s="88"/>
      <c r="H30" s="88"/>
      <c r="I30" s="125"/>
      <c r="J30" s="761">
        <f>J28-J29</f>
        <v>0</v>
      </c>
      <c r="K30" s="107" t="s">
        <v>627</v>
      </c>
      <c r="L30" s="262"/>
    </row>
    <row r="31" spans="2:12" ht="20.100000000000001" customHeight="1" thickBot="1" x14ac:dyDescent="0.2">
      <c r="B31" s="7"/>
      <c r="C31" s="21" t="s">
        <v>152</v>
      </c>
      <c r="D31" s="25"/>
      <c r="E31" s="25"/>
      <c r="F31" s="25"/>
      <c r="G31" s="25"/>
      <c r="H31" s="25"/>
      <c r="I31" s="124"/>
      <c r="J31" s="762">
        <f>IF(J30&gt;=0,0.85,1)</f>
        <v>0.85</v>
      </c>
      <c r="K31" s="114" t="s">
        <v>362</v>
      </c>
      <c r="L31" s="262"/>
    </row>
    <row r="32" spans="2:12" ht="20.100000000000001" customHeight="1" x14ac:dyDescent="0.15">
      <c r="B32" s="2" t="s">
        <v>170</v>
      </c>
      <c r="C32" s="30"/>
      <c r="D32" s="30"/>
      <c r="E32" s="30"/>
      <c r="F32" s="30"/>
      <c r="G32" s="30"/>
      <c r="H32" s="30"/>
      <c r="I32" s="121" t="s">
        <v>164</v>
      </c>
      <c r="J32" s="750">
        <f>J33+J40+J43+J50</f>
        <v>0</v>
      </c>
      <c r="K32" s="134" t="s">
        <v>169</v>
      </c>
      <c r="L32" s="262"/>
    </row>
    <row r="33" spans="2:12" ht="19.5" customHeight="1" x14ac:dyDescent="0.15">
      <c r="B33" s="4"/>
      <c r="C33" s="35" t="s">
        <v>171</v>
      </c>
      <c r="D33" s="36"/>
      <c r="E33" s="36"/>
      <c r="F33" s="36"/>
      <c r="G33" s="36"/>
      <c r="H33" s="135"/>
      <c r="I33" s="128" t="s">
        <v>165</v>
      </c>
      <c r="J33" s="753">
        <f>MAX(J34+J37-MAX(J38,J39)-J36,0)</f>
        <v>0</v>
      </c>
      <c r="K33" s="136" t="s">
        <v>634</v>
      </c>
      <c r="L33" s="262"/>
    </row>
    <row r="34" spans="2:12" ht="19.5" customHeight="1" x14ac:dyDescent="0.15">
      <c r="B34" s="4"/>
      <c r="C34" s="16"/>
      <c r="D34" s="35" t="s">
        <v>142</v>
      </c>
      <c r="E34" s="36"/>
      <c r="F34" s="36"/>
      <c r="G34" s="36"/>
      <c r="H34" s="37"/>
      <c r="I34" s="128"/>
      <c r="J34" s="753">
        <f>'入力表（その１）'!J32</f>
        <v>0</v>
      </c>
      <c r="K34" s="104" t="s">
        <v>628</v>
      </c>
      <c r="L34" s="262"/>
    </row>
    <row r="35" spans="2:12" ht="19.5" customHeight="1" x14ac:dyDescent="0.15">
      <c r="B35" s="4"/>
      <c r="C35" s="16"/>
      <c r="D35" s="16"/>
      <c r="E35" s="35" t="s">
        <v>33</v>
      </c>
      <c r="F35" s="36"/>
      <c r="G35" s="36"/>
      <c r="H35" s="37"/>
      <c r="I35" s="128"/>
      <c r="J35" s="753">
        <f>'入力表（その１）'!J33</f>
        <v>0</v>
      </c>
      <c r="K35" s="104" t="s">
        <v>629</v>
      </c>
      <c r="L35" s="262"/>
    </row>
    <row r="36" spans="2:12" ht="19.5" customHeight="1" x14ac:dyDescent="0.15">
      <c r="B36" s="4"/>
      <c r="C36" s="16"/>
      <c r="D36" s="23"/>
      <c r="E36" s="18" t="s">
        <v>145</v>
      </c>
      <c r="F36" s="19"/>
      <c r="G36" s="19"/>
      <c r="H36" s="24"/>
      <c r="I36" s="123"/>
      <c r="J36" s="752">
        <f>'入力表（その１）'!J34</f>
        <v>0</v>
      </c>
      <c r="K36" s="106" t="s">
        <v>630</v>
      </c>
      <c r="L36" s="262"/>
    </row>
    <row r="37" spans="2:12" ht="19.5" customHeight="1" x14ac:dyDescent="0.15">
      <c r="B37" s="4"/>
      <c r="C37" s="16"/>
      <c r="D37" s="23" t="s">
        <v>141</v>
      </c>
      <c r="E37" s="88"/>
      <c r="F37" s="88"/>
      <c r="G37" s="88"/>
      <c r="H37" s="91"/>
      <c r="I37" s="125"/>
      <c r="J37" s="761">
        <f>'入力表（その１）'!J35</f>
        <v>0</v>
      </c>
      <c r="K37" s="107" t="s">
        <v>631</v>
      </c>
      <c r="L37" s="262"/>
    </row>
    <row r="38" spans="2:12" ht="19.5" customHeight="1" x14ac:dyDescent="0.15">
      <c r="B38" s="4"/>
      <c r="C38" s="16"/>
      <c r="D38" s="18" t="s">
        <v>143</v>
      </c>
      <c r="E38" s="19"/>
      <c r="F38" s="19"/>
      <c r="G38" s="19"/>
      <c r="H38" s="24"/>
      <c r="I38" s="123"/>
      <c r="J38" s="752">
        <f>'入力表（その１）'!J37</f>
        <v>0</v>
      </c>
      <c r="K38" s="106" t="s">
        <v>632</v>
      </c>
      <c r="L38" s="262"/>
    </row>
    <row r="39" spans="2:12" ht="19.5" customHeight="1" x14ac:dyDescent="0.15">
      <c r="B39" s="4"/>
      <c r="C39" s="23"/>
      <c r="D39" s="23" t="s">
        <v>144</v>
      </c>
      <c r="E39" s="88"/>
      <c r="F39" s="88"/>
      <c r="G39" s="88"/>
      <c r="H39" s="91"/>
      <c r="I39" s="123"/>
      <c r="J39" s="761">
        <f>'入力表（その１）'!J38</f>
        <v>0</v>
      </c>
      <c r="K39" s="107" t="s">
        <v>633</v>
      </c>
      <c r="L39" s="262"/>
    </row>
    <row r="40" spans="2:12" ht="19.5" customHeight="1" x14ac:dyDescent="0.15">
      <c r="B40" s="4"/>
      <c r="C40" s="35" t="s">
        <v>172</v>
      </c>
      <c r="D40" s="36"/>
      <c r="E40" s="36"/>
      <c r="F40" s="36"/>
      <c r="G40" s="36"/>
      <c r="H40" s="135"/>
      <c r="I40" s="128" t="s">
        <v>166</v>
      </c>
      <c r="J40" s="753">
        <f>J41-J42</f>
        <v>0</v>
      </c>
      <c r="K40" s="104" t="s">
        <v>635</v>
      </c>
      <c r="L40" s="262"/>
    </row>
    <row r="41" spans="2:12" ht="19.5" customHeight="1" x14ac:dyDescent="0.15">
      <c r="B41" s="4"/>
      <c r="C41" s="16"/>
      <c r="D41" s="35" t="s">
        <v>17</v>
      </c>
      <c r="E41" s="19"/>
      <c r="F41" s="19"/>
      <c r="G41" s="19"/>
      <c r="H41" s="19"/>
      <c r="I41" s="123"/>
      <c r="J41" s="752">
        <f>'入力表（その１）'!J40</f>
        <v>0</v>
      </c>
      <c r="K41" s="106" t="s">
        <v>636</v>
      </c>
      <c r="L41" s="262"/>
    </row>
    <row r="42" spans="2:12" ht="19.5" customHeight="1" x14ac:dyDescent="0.15">
      <c r="B42" s="4"/>
      <c r="C42" s="23"/>
      <c r="D42" s="110"/>
      <c r="E42" s="18" t="s">
        <v>378</v>
      </c>
      <c r="F42" s="19"/>
      <c r="G42" s="19"/>
      <c r="H42" s="19"/>
      <c r="I42" s="123"/>
      <c r="J42" s="752">
        <f>'入力表（その１）'!J41</f>
        <v>0</v>
      </c>
      <c r="K42" s="106" t="s">
        <v>637</v>
      </c>
      <c r="L42" s="262"/>
    </row>
    <row r="43" spans="2:12" ht="19.5" customHeight="1" x14ac:dyDescent="0.15">
      <c r="B43" s="4"/>
      <c r="C43" s="35" t="s">
        <v>174</v>
      </c>
      <c r="D43" s="36"/>
      <c r="E43" s="36"/>
      <c r="F43" s="19"/>
      <c r="G43" s="19"/>
      <c r="H43" s="135"/>
      <c r="I43" s="128" t="s">
        <v>167</v>
      </c>
      <c r="J43" s="753">
        <f>IF('入力表（その１）'!J24=0,0,J44*J49/(1-J49))</f>
        <v>0</v>
      </c>
      <c r="K43" s="104" t="s">
        <v>37</v>
      </c>
      <c r="L43" s="262"/>
    </row>
    <row r="44" spans="2:12" ht="19.5" customHeight="1" x14ac:dyDescent="0.15">
      <c r="B44" s="4"/>
      <c r="C44" s="16"/>
      <c r="D44" s="35" t="s">
        <v>31</v>
      </c>
      <c r="E44" s="19"/>
      <c r="F44" s="5"/>
      <c r="G44" s="5"/>
      <c r="H44" s="19"/>
      <c r="I44" s="123" t="s">
        <v>35</v>
      </c>
      <c r="J44" s="752">
        <f>J45-SUM(J46:J48)</f>
        <v>0</v>
      </c>
      <c r="K44" s="106" t="s">
        <v>638</v>
      </c>
      <c r="L44" s="262"/>
    </row>
    <row r="45" spans="2:12" ht="19.5" customHeight="1" x14ac:dyDescent="0.15">
      <c r="B45" s="4"/>
      <c r="C45" s="16"/>
      <c r="D45" s="16"/>
      <c r="E45" s="35" t="s">
        <v>195</v>
      </c>
      <c r="F45" s="36"/>
      <c r="G45" s="36"/>
      <c r="H45" s="36"/>
      <c r="I45" s="128"/>
      <c r="J45" s="753">
        <f>'入力表（その１）'!J8</f>
        <v>0</v>
      </c>
      <c r="K45" s="104" t="s">
        <v>193</v>
      </c>
      <c r="L45" s="262"/>
    </row>
    <row r="46" spans="2:12" ht="19.5" customHeight="1" x14ac:dyDescent="0.15">
      <c r="B46" s="4"/>
      <c r="C46" s="16"/>
      <c r="D46" s="16"/>
      <c r="E46" s="118"/>
      <c r="F46" s="35" t="s">
        <v>188</v>
      </c>
      <c r="G46" s="36"/>
      <c r="H46" s="36"/>
      <c r="I46" s="123"/>
      <c r="J46" s="753">
        <f>'入力表（その１）'!J9+'入力表（その１）'!J14</f>
        <v>0</v>
      </c>
      <c r="K46" s="104" t="s">
        <v>602</v>
      </c>
      <c r="L46" s="262"/>
    </row>
    <row r="47" spans="2:12" ht="19.5" customHeight="1" x14ac:dyDescent="0.15">
      <c r="B47" s="4"/>
      <c r="C47" s="16"/>
      <c r="D47" s="16"/>
      <c r="E47" s="118"/>
      <c r="F47" s="35" t="s">
        <v>6</v>
      </c>
      <c r="G47" s="36"/>
      <c r="H47" s="36"/>
      <c r="I47" s="128"/>
      <c r="J47" s="753">
        <f>'入力表（その１）'!J13</f>
        <v>0</v>
      </c>
      <c r="K47" s="104" t="s">
        <v>603</v>
      </c>
      <c r="L47" s="262"/>
    </row>
    <row r="48" spans="2:12" ht="19.5" customHeight="1" x14ac:dyDescent="0.15">
      <c r="B48" s="4"/>
      <c r="C48" s="16"/>
      <c r="D48" s="16"/>
      <c r="E48" s="118"/>
      <c r="F48" s="35" t="s">
        <v>605</v>
      </c>
      <c r="G48" s="132"/>
      <c r="H48" s="36"/>
      <c r="I48" s="128"/>
      <c r="J48" s="753">
        <f>'入力表（その１）'!J11+'入力表（その１）'!J15</f>
        <v>0</v>
      </c>
      <c r="K48" s="104" t="s">
        <v>604</v>
      </c>
      <c r="L48" s="262"/>
    </row>
    <row r="49" spans="2:12" ht="19.5" customHeight="1" x14ac:dyDescent="0.15">
      <c r="B49" s="4"/>
      <c r="C49" s="23"/>
      <c r="D49" s="18" t="s">
        <v>191</v>
      </c>
      <c r="E49" s="19"/>
      <c r="F49" s="19"/>
      <c r="G49" s="19"/>
      <c r="H49" s="19"/>
      <c r="I49" s="123" t="s">
        <v>36</v>
      </c>
      <c r="J49" s="763">
        <f>'入力表（その１）'!J59</f>
        <v>0</v>
      </c>
      <c r="K49" s="106"/>
      <c r="L49" s="262"/>
    </row>
    <row r="50" spans="2:12" ht="19.5" customHeight="1" x14ac:dyDescent="0.15">
      <c r="B50" s="4"/>
      <c r="C50" s="35" t="s">
        <v>173</v>
      </c>
      <c r="D50" s="36"/>
      <c r="E50" s="36"/>
      <c r="F50" s="36"/>
      <c r="G50" s="36"/>
      <c r="H50" s="37"/>
      <c r="I50" s="128" t="s">
        <v>168</v>
      </c>
      <c r="J50" s="753">
        <f>J51+J53</f>
        <v>0</v>
      </c>
      <c r="K50" s="137" t="s">
        <v>642</v>
      </c>
      <c r="L50" s="262"/>
    </row>
    <row r="51" spans="2:12" ht="19.5" customHeight="1" x14ac:dyDescent="0.15">
      <c r="B51" s="4"/>
      <c r="C51" s="16"/>
      <c r="D51" s="35" t="s">
        <v>175</v>
      </c>
      <c r="E51" s="36"/>
      <c r="F51" s="36"/>
      <c r="G51" s="19"/>
      <c r="H51" s="24"/>
      <c r="I51" s="123"/>
      <c r="J51" s="752">
        <f>'入力表（その１）'!J49</f>
        <v>0</v>
      </c>
      <c r="K51" s="89" t="s">
        <v>639</v>
      </c>
      <c r="L51" s="262"/>
    </row>
    <row r="52" spans="2:12" ht="19.5" customHeight="1" x14ac:dyDescent="0.15">
      <c r="B52" s="4"/>
      <c r="C52" s="16"/>
      <c r="D52" s="110"/>
      <c r="E52" s="18" t="s">
        <v>34</v>
      </c>
      <c r="F52" s="19"/>
      <c r="G52" s="19"/>
      <c r="H52" s="24"/>
      <c r="I52" s="123"/>
      <c r="J52" s="752">
        <f>'入力表（その１）'!J50</f>
        <v>0</v>
      </c>
      <c r="K52" s="89" t="s">
        <v>640</v>
      </c>
      <c r="L52" s="262"/>
    </row>
    <row r="53" spans="2:12" ht="19.5" customHeight="1" thickBot="1" x14ac:dyDescent="0.2">
      <c r="B53" s="7"/>
      <c r="C53" s="17"/>
      <c r="D53" s="21" t="s">
        <v>187</v>
      </c>
      <c r="E53" s="25"/>
      <c r="F53" s="25"/>
      <c r="G53" s="25"/>
      <c r="H53" s="26"/>
      <c r="I53" s="129"/>
      <c r="J53" s="756">
        <f>'入力表（その１）'!J51</f>
        <v>0</v>
      </c>
      <c r="K53" s="255" t="s">
        <v>641</v>
      </c>
      <c r="L53" s="262"/>
    </row>
  </sheetData>
  <mergeCells count="1">
    <mergeCell ref="I5:J5"/>
  </mergeCells>
  <phoneticPr fontId="3"/>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79998168889431442"/>
  </sheetPr>
  <dimension ref="A1:K41"/>
  <sheetViews>
    <sheetView topLeftCell="A9" zoomScale="85" zoomScaleNormal="85" workbookViewId="0">
      <selection activeCell="I41" sqref="I41"/>
    </sheetView>
  </sheetViews>
  <sheetFormatPr defaultRowHeight="13.5" x14ac:dyDescent="0.15"/>
  <cols>
    <col min="1" max="5" width="2.625" style="1" customWidth="1"/>
    <col min="6" max="6" width="30.625" style="1" customWidth="1"/>
    <col min="7" max="7" width="25.625" style="1" customWidth="1"/>
    <col min="8" max="8" width="4.5" style="1" customWidth="1"/>
    <col min="9" max="9" width="16.625" style="1" customWidth="1"/>
    <col min="10" max="10" width="57.125" style="93" customWidth="1"/>
    <col min="11" max="16384" width="9" style="1"/>
  </cols>
  <sheetData>
    <row r="1" spans="1:10" ht="20.100000000000001" customHeight="1" x14ac:dyDescent="0.15">
      <c r="A1" s="250" t="s">
        <v>741</v>
      </c>
      <c r="B1" s="250"/>
    </row>
    <row r="2" spans="1:10" ht="20.100000000000001" customHeight="1" x14ac:dyDescent="0.15">
      <c r="A2" s="250"/>
      <c r="B2" s="250"/>
    </row>
    <row r="3" spans="1:10" ht="20.100000000000001" customHeight="1" x14ac:dyDescent="0.15">
      <c r="A3" s="250"/>
      <c r="B3" s="250" t="s">
        <v>20</v>
      </c>
    </row>
    <row r="4" spans="1:10" ht="20.100000000000001" customHeight="1" thickBot="1" x14ac:dyDescent="0.2">
      <c r="I4" s="15"/>
    </row>
    <row r="5" spans="1:10" ht="20.100000000000001" customHeight="1" thickBot="1" x14ac:dyDescent="0.2">
      <c r="B5" s="10"/>
      <c r="C5" s="11"/>
      <c r="D5" s="11"/>
      <c r="E5" s="11"/>
      <c r="F5" s="11"/>
      <c r="G5" s="12"/>
      <c r="H5" s="936" t="s">
        <v>10</v>
      </c>
      <c r="I5" s="937"/>
      <c r="J5" s="111" t="s">
        <v>160</v>
      </c>
    </row>
    <row r="6" spans="1:10" ht="20.100000000000001" customHeight="1" x14ac:dyDescent="0.15">
      <c r="B6" s="2" t="s">
        <v>155</v>
      </c>
      <c r="C6" s="3"/>
      <c r="D6" s="3"/>
      <c r="E6" s="3"/>
      <c r="F6" s="3"/>
      <c r="G6" s="29"/>
      <c r="H6" s="109" t="s">
        <v>180</v>
      </c>
      <c r="I6" s="375">
        <f>MAX(I7-I14*0.2,0)</f>
        <v>0</v>
      </c>
      <c r="J6" s="120" t="s">
        <v>374</v>
      </c>
    </row>
    <row r="7" spans="1:10" ht="20.100000000000001" customHeight="1" x14ac:dyDescent="0.15">
      <c r="B7" s="4"/>
      <c r="C7" s="35" t="s">
        <v>26</v>
      </c>
      <c r="D7" s="19"/>
      <c r="E7" s="19"/>
      <c r="F7" s="19"/>
      <c r="G7" s="119"/>
      <c r="H7" s="115" t="s">
        <v>372</v>
      </c>
      <c r="I7" s="367">
        <f>I8-SUM(I9:I13)</f>
        <v>0</v>
      </c>
      <c r="J7" s="130" t="s">
        <v>371</v>
      </c>
    </row>
    <row r="8" spans="1:10" ht="20.100000000000001" customHeight="1" x14ac:dyDescent="0.15">
      <c r="B8" s="4"/>
      <c r="C8" s="35" t="s">
        <v>176</v>
      </c>
      <c r="D8" s="19"/>
      <c r="E8" s="19"/>
      <c r="F8" s="19"/>
      <c r="G8" s="24"/>
      <c r="H8" s="259" t="s">
        <v>357</v>
      </c>
      <c r="I8" s="376">
        <f>'入力表（その１）'!J24-'入力表（その１）'!J42</f>
        <v>0</v>
      </c>
      <c r="J8" s="130" t="s">
        <v>643</v>
      </c>
    </row>
    <row r="9" spans="1:10" ht="20.100000000000001" customHeight="1" x14ac:dyDescent="0.15">
      <c r="B9" s="4"/>
      <c r="C9" s="118"/>
      <c r="D9" s="18" t="s">
        <v>22</v>
      </c>
      <c r="E9" s="88"/>
      <c r="F9" s="88"/>
      <c r="G9" s="91"/>
      <c r="H9" s="260" t="s">
        <v>358</v>
      </c>
      <c r="I9" s="376">
        <f>'入力表（その１）'!J25-'入力表（その１）'!J43</f>
        <v>0</v>
      </c>
      <c r="J9" s="138" t="s">
        <v>644</v>
      </c>
    </row>
    <row r="10" spans="1:10" ht="20.100000000000001" customHeight="1" x14ac:dyDescent="0.15">
      <c r="B10" s="4"/>
      <c r="C10" s="16"/>
      <c r="D10" s="18" t="s">
        <v>23</v>
      </c>
      <c r="E10" s="19"/>
      <c r="F10" s="19"/>
      <c r="G10" s="24"/>
      <c r="H10" s="256" t="s">
        <v>367</v>
      </c>
      <c r="I10" s="367">
        <f>'入力表（その１）'!J26-'入力表（その１）'!J44</f>
        <v>0</v>
      </c>
      <c r="J10" s="130" t="s">
        <v>645</v>
      </c>
    </row>
    <row r="11" spans="1:10" ht="20.100000000000001" customHeight="1" x14ac:dyDescent="0.15">
      <c r="B11" s="4"/>
      <c r="C11" s="16"/>
      <c r="D11" s="23" t="s">
        <v>21</v>
      </c>
      <c r="E11" s="19"/>
      <c r="F11" s="19"/>
      <c r="G11" s="24"/>
      <c r="H11" s="259" t="s">
        <v>370</v>
      </c>
      <c r="I11" s="367">
        <f>'入力表（その１）'!J27-'入力表（その１）'!J45</f>
        <v>0</v>
      </c>
      <c r="J11" s="130" t="s">
        <v>646</v>
      </c>
    </row>
    <row r="12" spans="1:10" ht="20.100000000000001" customHeight="1" x14ac:dyDescent="0.15">
      <c r="B12" s="4"/>
      <c r="C12" s="16"/>
      <c r="D12" s="18" t="s">
        <v>24</v>
      </c>
      <c r="E12" s="19"/>
      <c r="F12" s="19"/>
      <c r="G12" s="24"/>
      <c r="H12" s="259" t="s">
        <v>368</v>
      </c>
      <c r="I12" s="367">
        <f>'入力表（その１）'!J28-'入力表（その１）'!J46</f>
        <v>0</v>
      </c>
      <c r="J12" s="130" t="s">
        <v>647</v>
      </c>
    </row>
    <row r="13" spans="1:10" ht="20.100000000000001" customHeight="1" x14ac:dyDescent="0.15">
      <c r="B13" s="4"/>
      <c r="C13" s="23"/>
      <c r="D13" s="18" t="s">
        <v>25</v>
      </c>
      <c r="E13" s="19"/>
      <c r="F13" s="19"/>
      <c r="G13" s="24"/>
      <c r="H13" s="259" t="s">
        <v>369</v>
      </c>
      <c r="I13" s="367">
        <f>'入力表（その１）'!J29-'入力表（その１）'!J47</f>
        <v>0</v>
      </c>
      <c r="J13" s="130" t="s">
        <v>648</v>
      </c>
    </row>
    <row r="14" spans="1:10" ht="20.100000000000001" customHeight="1" x14ac:dyDescent="0.15">
      <c r="B14" s="41"/>
      <c r="C14" s="35" t="s">
        <v>392</v>
      </c>
      <c r="D14" s="36"/>
      <c r="E14" s="36"/>
      <c r="F14" s="36"/>
      <c r="G14" s="37"/>
      <c r="H14" s="117" t="s">
        <v>373</v>
      </c>
      <c r="I14" s="372">
        <f>MAX(SUM(I15:I20),0)</f>
        <v>0</v>
      </c>
      <c r="J14" s="136" t="s">
        <v>393</v>
      </c>
    </row>
    <row r="15" spans="1:10" ht="20.100000000000001" customHeight="1" x14ac:dyDescent="0.15">
      <c r="B15" s="4"/>
      <c r="C15" s="118"/>
      <c r="D15" s="18" t="s">
        <v>9</v>
      </c>
      <c r="E15" s="19"/>
      <c r="F15" s="19"/>
      <c r="G15" s="24"/>
      <c r="H15" s="257" t="s">
        <v>382</v>
      </c>
      <c r="I15" s="367">
        <f>'支払余力算定（その１）'!J6</f>
        <v>0</v>
      </c>
      <c r="J15" s="130" t="s">
        <v>380</v>
      </c>
    </row>
    <row r="16" spans="1:10" ht="20.100000000000001" customHeight="1" x14ac:dyDescent="0.15">
      <c r="B16" s="4"/>
      <c r="C16" s="16"/>
      <c r="D16" s="18" t="s">
        <v>27</v>
      </c>
      <c r="E16" s="19"/>
      <c r="F16" s="19"/>
      <c r="G16" s="24"/>
      <c r="H16" s="257" t="s">
        <v>383</v>
      </c>
      <c r="I16" s="367">
        <f>'支払余力算定（その１）'!J19</f>
        <v>0</v>
      </c>
      <c r="J16" s="130" t="s">
        <v>352</v>
      </c>
    </row>
    <row r="17" spans="2:11" ht="20.100000000000001" customHeight="1" x14ac:dyDescent="0.15">
      <c r="B17" s="4"/>
      <c r="C17" s="16"/>
      <c r="D17" s="23" t="s">
        <v>28</v>
      </c>
      <c r="E17" s="88"/>
      <c r="F17" s="88"/>
      <c r="G17" s="91"/>
      <c r="H17" s="258" t="s">
        <v>384</v>
      </c>
      <c r="I17" s="376">
        <f>'支払余力算定（その１）'!J20</f>
        <v>0</v>
      </c>
      <c r="J17" s="138" t="s">
        <v>354</v>
      </c>
    </row>
    <row r="18" spans="2:11" ht="20.100000000000001" customHeight="1" x14ac:dyDescent="0.15">
      <c r="B18" s="4"/>
      <c r="C18" s="16"/>
      <c r="D18" s="18" t="s">
        <v>30</v>
      </c>
      <c r="E18" s="19"/>
      <c r="F18" s="19"/>
      <c r="G18" s="24"/>
      <c r="H18" s="257" t="s">
        <v>385</v>
      </c>
      <c r="I18" s="367">
        <f>MIN('入力表（その１）'!J17,0)</f>
        <v>0</v>
      </c>
      <c r="J18" s="130" t="s">
        <v>649</v>
      </c>
    </row>
    <row r="19" spans="2:11" ht="20.100000000000001" customHeight="1" x14ac:dyDescent="0.15">
      <c r="B19" s="4"/>
      <c r="C19" s="118"/>
      <c r="D19" s="18" t="s">
        <v>29</v>
      </c>
      <c r="E19" s="19"/>
      <c r="F19" s="19"/>
      <c r="G19" s="24"/>
      <c r="H19" s="257" t="s">
        <v>386</v>
      </c>
      <c r="I19" s="367">
        <f>'入力表（その１）'!J32+'入力表（その１）'!J35-MAX('入力表（その１）'!J37,'入力表（その１）'!J38)</f>
        <v>0</v>
      </c>
      <c r="J19" s="130" t="s">
        <v>650</v>
      </c>
    </row>
    <row r="20" spans="2:11" ht="20.100000000000001" customHeight="1" thickBot="1" x14ac:dyDescent="0.2">
      <c r="B20" s="7"/>
      <c r="C20" s="17"/>
      <c r="D20" s="17" t="s">
        <v>18</v>
      </c>
      <c r="E20" s="8"/>
      <c r="F20" s="8"/>
      <c r="G20" s="9"/>
      <c r="H20" s="261" t="s">
        <v>387</v>
      </c>
      <c r="I20" s="374">
        <f>'支払余力算定（その１）'!J40</f>
        <v>0</v>
      </c>
      <c r="J20" s="139" t="s">
        <v>381</v>
      </c>
    </row>
    <row r="21" spans="2:11" ht="20.100000000000001" customHeight="1" x14ac:dyDescent="0.15">
      <c r="B21" s="2" t="s">
        <v>178</v>
      </c>
      <c r="C21" s="3"/>
      <c r="D21" s="3"/>
      <c r="E21" s="3"/>
      <c r="F21" s="3"/>
      <c r="G21" s="29"/>
      <c r="H21" s="109" t="s">
        <v>197</v>
      </c>
      <c r="I21" s="375">
        <f>MAX(I22-I23,0)</f>
        <v>0</v>
      </c>
      <c r="J21" s="120" t="s">
        <v>528</v>
      </c>
    </row>
    <row r="22" spans="2:11" ht="20.100000000000001" customHeight="1" x14ac:dyDescent="0.15">
      <c r="B22" s="4"/>
      <c r="C22" s="18" t="s">
        <v>419</v>
      </c>
      <c r="D22" s="19"/>
      <c r="E22" s="19"/>
      <c r="F22" s="19"/>
      <c r="G22" s="24"/>
      <c r="H22" s="115"/>
      <c r="I22" s="367">
        <f>'支払余力算定（その１）'!J43</f>
        <v>0</v>
      </c>
      <c r="J22" s="130" t="s">
        <v>388</v>
      </c>
    </row>
    <row r="23" spans="2:11" ht="20.100000000000001" customHeight="1" x14ac:dyDescent="0.15">
      <c r="B23" s="4"/>
      <c r="C23" s="35" t="s">
        <v>32</v>
      </c>
      <c r="D23" s="36"/>
      <c r="E23" s="36"/>
      <c r="F23" s="36"/>
      <c r="G23" s="37"/>
      <c r="H23" s="117" t="s">
        <v>390</v>
      </c>
      <c r="I23" s="372">
        <f>MAX(I24-I25,0)</f>
        <v>0</v>
      </c>
      <c r="J23" s="136" t="s">
        <v>529</v>
      </c>
      <c r="K23" s="190"/>
    </row>
    <row r="24" spans="2:11" ht="20.100000000000001" customHeight="1" x14ac:dyDescent="0.15">
      <c r="B24" s="4"/>
      <c r="C24" s="16"/>
      <c r="D24" s="18" t="s">
        <v>198</v>
      </c>
      <c r="E24" s="19"/>
      <c r="F24" s="19"/>
      <c r="G24" s="24"/>
      <c r="H24" s="115"/>
      <c r="I24" s="367">
        <f>I14</f>
        <v>0</v>
      </c>
      <c r="J24" s="130" t="s">
        <v>389</v>
      </c>
    </row>
    <row r="25" spans="2:11" ht="20.100000000000001" customHeight="1" thickBot="1" x14ac:dyDescent="0.2">
      <c r="B25" s="7"/>
      <c r="C25" s="17"/>
      <c r="D25" s="21" t="s">
        <v>179</v>
      </c>
      <c r="E25" s="25"/>
      <c r="F25" s="25"/>
      <c r="G25" s="26"/>
      <c r="H25" s="116"/>
      <c r="I25" s="373">
        <f>I6</f>
        <v>0</v>
      </c>
      <c r="J25" s="140" t="s">
        <v>391</v>
      </c>
    </row>
    <row r="26" spans="2:11" ht="19.5" customHeight="1" x14ac:dyDescent="0.15">
      <c r="B26" s="2" t="s">
        <v>177</v>
      </c>
      <c r="C26" s="3"/>
      <c r="D26" s="3"/>
      <c r="E26" s="3"/>
      <c r="F26" s="3"/>
      <c r="G26" s="29"/>
      <c r="H26" s="149" t="s">
        <v>200</v>
      </c>
      <c r="I26" s="375">
        <f>MAX(I27+I31-I28,0)</f>
        <v>0</v>
      </c>
      <c r="J26" s="120" t="s">
        <v>405</v>
      </c>
    </row>
    <row r="27" spans="2:11" ht="19.5" customHeight="1" x14ac:dyDescent="0.15">
      <c r="B27" s="4"/>
      <c r="C27" s="18" t="s">
        <v>201</v>
      </c>
      <c r="D27" s="19"/>
      <c r="E27" s="19"/>
      <c r="F27" s="19"/>
      <c r="G27" s="24"/>
      <c r="H27" s="148" t="s">
        <v>203</v>
      </c>
      <c r="I27" s="367">
        <f>'支払余力算定（その１）'!J33</f>
        <v>0</v>
      </c>
      <c r="J27" s="130"/>
    </row>
    <row r="28" spans="2:11" ht="19.5" customHeight="1" x14ac:dyDescent="0.15">
      <c r="B28" s="4"/>
      <c r="C28" s="35" t="s">
        <v>199</v>
      </c>
      <c r="D28" s="5"/>
      <c r="E28" s="5"/>
      <c r="F28" s="5"/>
      <c r="G28" s="6"/>
      <c r="H28" s="92" t="s">
        <v>402</v>
      </c>
      <c r="I28" s="371">
        <f>I29-I30</f>
        <v>0</v>
      </c>
      <c r="J28" s="145" t="s">
        <v>593</v>
      </c>
    </row>
    <row r="29" spans="2:11" ht="19.5" customHeight="1" x14ac:dyDescent="0.15">
      <c r="B29" s="4"/>
      <c r="C29" s="16"/>
      <c r="D29" s="18" t="s">
        <v>32</v>
      </c>
      <c r="E29" s="19"/>
      <c r="F29" s="19"/>
      <c r="G29" s="24"/>
      <c r="H29" s="148"/>
      <c r="I29" s="367">
        <f>I23</f>
        <v>0</v>
      </c>
      <c r="J29" s="130" t="s">
        <v>394</v>
      </c>
    </row>
    <row r="30" spans="2:11" ht="19.5" customHeight="1" x14ac:dyDescent="0.15">
      <c r="B30" s="4"/>
      <c r="C30" s="16"/>
      <c r="D30" s="35" t="s">
        <v>29</v>
      </c>
      <c r="E30" s="36"/>
      <c r="F30" s="5"/>
      <c r="G30" s="37"/>
      <c r="H30" s="147"/>
      <c r="I30" s="372">
        <f>I19</f>
        <v>0</v>
      </c>
      <c r="J30" s="136" t="s">
        <v>386</v>
      </c>
    </row>
    <row r="31" spans="2:11" ht="19.5" customHeight="1" x14ac:dyDescent="0.15">
      <c r="B31" s="4"/>
      <c r="C31" s="35" t="s">
        <v>204</v>
      </c>
      <c r="D31" s="36"/>
      <c r="E31" s="36"/>
      <c r="F31" s="36"/>
      <c r="G31" s="37"/>
      <c r="H31" s="147" t="s">
        <v>403</v>
      </c>
      <c r="I31" s="372">
        <f>I32-I33-I34</f>
        <v>0</v>
      </c>
      <c r="J31" s="136" t="s">
        <v>652</v>
      </c>
    </row>
    <row r="32" spans="2:11" ht="19.5" customHeight="1" x14ac:dyDescent="0.15">
      <c r="B32" s="4"/>
      <c r="C32" s="16"/>
      <c r="D32" s="35" t="s">
        <v>205</v>
      </c>
      <c r="E32" s="36"/>
      <c r="F32" s="19"/>
      <c r="G32" s="24"/>
      <c r="H32" s="147"/>
      <c r="I32" s="367">
        <f>'支払余力算定（その１）'!J50</f>
        <v>0</v>
      </c>
      <c r="J32" s="130" t="s">
        <v>168</v>
      </c>
    </row>
    <row r="33" spans="2:10" ht="19.5" customHeight="1" x14ac:dyDescent="0.15">
      <c r="B33" s="4"/>
      <c r="C33" s="16"/>
      <c r="D33" s="118"/>
      <c r="E33" s="18" t="s">
        <v>202</v>
      </c>
      <c r="F33" s="19"/>
      <c r="G33" s="37"/>
      <c r="H33" s="147"/>
      <c r="I33" s="372">
        <f>'支払余力算定（その１）'!J52</f>
        <v>0</v>
      </c>
      <c r="J33" s="136" t="s">
        <v>337</v>
      </c>
    </row>
    <row r="34" spans="2:10" ht="19.5" customHeight="1" x14ac:dyDescent="0.15">
      <c r="B34" s="4"/>
      <c r="C34" s="16"/>
      <c r="D34" s="16"/>
      <c r="E34" s="35" t="s">
        <v>39</v>
      </c>
      <c r="F34" s="36"/>
      <c r="G34" s="150"/>
      <c r="H34" s="147" t="s">
        <v>424</v>
      </c>
      <c r="I34" s="372">
        <f>MAX(I35-I36,0)</f>
        <v>0</v>
      </c>
      <c r="J34" s="104" t="s">
        <v>651</v>
      </c>
    </row>
    <row r="35" spans="2:10" ht="19.5" customHeight="1" x14ac:dyDescent="0.15">
      <c r="B35" s="4"/>
      <c r="C35" s="16"/>
      <c r="D35" s="16"/>
      <c r="E35" s="16"/>
      <c r="F35" s="18" t="s">
        <v>38</v>
      </c>
      <c r="G35" s="24"/>
      <c r="H35" s="148"/>
      <c r="I35" s="367">
        <f>'支払余力算定（その１）'!J53</f>
        <v>0</v>
      </c>
      <c r="J35" s="106" t="s">
        <v>338</v>
      </c>
    </row>
    <row r="36" spans="2:10" ht="19.5" customHeight="1" thickBot="1" x14ac:dyDescent="0.2">
      <c r="B36" s="7"/>
      <c r="C36" s="17"/>
      <c r="D36" s="17"/>
      <c r="E36" s="17"/>
      <c r="F36" s="17" t="s">
        <v>206</v>
      </c>
      <c r="G36" s="9"/>
      <c r="H36" s="146"/>
      <c r="I36" s="377">
        <f>I28*0.5</f>
        <v>0</v>
      </c>
      <c r="J36" s="95" t="s">
        <v>404</v>
      </c>
    </row>
    <row r="37" spans="2:10" ht="19.5" customHeight="1" x14ac:dyDescent="0.15"/>
    <row r="38" spans="2:10" ht="19.5" customHeight="1" x14ac:dyDescent="0.15"/>
    <row r="39" spans="2:10" s="94" customFormat="1" ht="19.5" customHeight="1" x14ac:dyDescent="0.15">
      <c r="H39" s="143"/>
      <c r="I39" s="144"/>
      <c r="J39" s="141"/>
    </row>
    <row r="40" spans="2:10" x14ac:dyDescent="0.15">
      <c r="C40" s="5"/>
      <c r="D40" s="5"/>
      <c r="E40" s="5"/>
      <c r="F40" s="5"/>
      <c r="G40" s="5"/>
      <c r="H40" s="5"/>
    </row>
    <row r="41" spans="2:10" ht="20.100000000000001" customHeight="1" x14ac:dyDescent="0.15">
      <c r="I41" s="15"/>
    </row>
  </sheetData>
  <mergeCells count="1">
    <mergeCell ref="H5:I5"/>
  </mergeCells>
  <phoneticPr fontId="3"/>
  <pageMargins left="0.59055118110236227" right="0.59055118110236227" top="0.39370078740157483" bottom="0.3937007874015748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総括表（算出結果）</vt:lpstr>
      <vt:lpstr>共済事業概要</vt:lpstr>
      <vt:lpstr>入力表（その１）</vt:lpstr>
      <vt:lpstr>入力表（その２）</vt:lpstr>
      <vt:lpstr>入力表（その３）</vt:lpstr>
      <vt:lpstr>入力表（その４）</vt:lpstr>
      <vt:lpstr>入力表（その５）</vt:lpstr>
      <vt:lpstr>支払余力算定（その１）</vt:lpstr>
      <vt:lpstr>支払余力算定（その２）</vt:lpstr>
      <vt:lpstr>リスク算定（その１）</vt:lpstr>
      <vt:lpstr>リスク算定（その２）</vt:lpstr>
      <vt:lpstr>リスク算定（その３）</vt:lpstr>
      <vt:lpstr>リスク算定（その４）</vt:lpstr>
      <vt:lpstr>（参考）実質資産負債差額</vt:lpstr>
      <vt:lpstr>'リスク算定（その２）'!Print_Area</vt:lpstr>
      <vt:lpstr>'リスク算定（その３）'!Print_Area</vt:lpstr>
      <vt:lpstr>'総括表（算出結果）'!Print_Area</vt:lpstr>
      <vt:lpstr>'入力表（その１）'!Print_Area</vt:lpstr>
      <vt:lpstr>'入力表（その２）'!Print_Area</vt:lpstr>
      <vt:lpstr>共済事業概要!Print_Titles</vt:lpstr>
      <vt:lpstr>'入力表（その２）'!Print_Titles</vt:lpstr>
    </vt:vector>
  </TitlesOfParts>
  <Company>全労済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zenrosai</dc:creator>
  <cp:lastModifiedBy>厚生労働省ネットワークシステム</cp:lastModifiedBy>
  <cp:lastPrinted>2019-03-07T05:21:12Z</cp:lastPrinted>
  <dcterms:created xsi:type="dcterms:W3CDTF">2013-10-25T02:40:28Z</dcterms:created>
  <dcterms:modified xsi:type="dcterms:W3CDTF">2019-03-07T05:25:00Z</dcterms:modified>
</cp:coreProperties>
</file>