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62w$\作業用\人権・同和企画G\6_国際人権関係在日外国人施策（有識者会議、民団ほか）\3_在日外国人施策の実施状況取りまとめ\R04_施策実施状況\原稿\データ集\R4\"/>
    </mc:Choice>
  </mc:AlternateContent>
  <bookViews>
    <workbookView xWindow="480" yWindow="30" windowWidth="19395" windowHeight="6930"/>
  </bookViews>
  <sheets>
    <sheet name="資料１" sheetId="1" r:id="rId1"/>
    <sheet name="資料２" sheetId="3" r:id="rId2"/>
    <sheet name="資料３" sheetId="4" r:id="rId3"/>
    <sheet name="資料4,5" sheetId="5" r:id="rId4"/>
    <sheet name="資料６" sheetId="2" r:id="rId5"/>
  </sheets>
  <definedNames>
    <definedName name="_xlnm._FilterDatabase" localSheetId="0" hidden="1">資料１!#REF!</definedName>
    <definedName name="_xlnm.Print_Area" localSheetId="0">資料１!$B$1:$G$63</definedName>
    <definedName name="_xlnm.Print_Area" localSheetId="1">資料２!$A$1:$H$35</definedName>
    <definedName name="_xlnm.Print_Area" localSheetId="2">資料３!$A$1:$N$43</definedName>
    <definedName name="_xlnm.Print_Area" localSheetId="3">'資料4,5'!$A$1:$L$67</definedName>
  </definedNames>
  <calcPr calcId="162913" calcMode="manual"/>
</workbook>
</file>

<file path=xl/calcChain.xml><?xml version="1.0" encoding="utf-8"?>
<calcChain xmlns="http://schemas.openxmlformats.org/spreadsheetml/2006/main">
  <c r="K6" i="5" l="1"/>
  <c r="C7" i="5"/>
  <c r="D7" i="5"/>
  <c r="E7" i="5"/>
  <c r="F7" i="5"/>
  <c r="G7" i="5"/>
  <c r="H7" i="5"/>
  <c r="I7" i="5"/>
  <c r="J7" i="5"/>
  <c r="K7" i="5"/>
  <c r="L7" i="5"/>
  <c r="D8" i="5"/>
  <c r="K8" i="5" s="1"/>
  <c r="C9" i="5"/>
  <c r="E9" i="5"/>
  <c r="F9" i="5"/>
  <c r="G9" i="5"/>
  <c r="H9" i="5"/>
  <c r="I9" i="5"/>
  <c r="J9" i="5"/>
  <c r="L9" i="5"/>
  <c r="D10" i="5"/>
  <c r="K10" i="5" s="1"/>
  <c r="K11" i="5" s="1"/>
  <c r="C11" i="5"/>
  <c r="E11" i="5"/>
  <c r="F11" i="5"/>
  <c r="G11" i="5"/>
  <c r="H11" i="5"/>
  <c r="I11" i="5"/>
  <c r="J11" i="5"/>
  <c r="L11" i="5"/>
  <c r="D12" i="5"/>
  <c r="K12" i="5" s="1"/>
  <c r="K13" i="5" s="1"/>
  <c r="C13" i="5"/>
  <c r="E13" i="5"/>
  <c r="F13" i="5"/>
  <c r="G13" i="5"/>
  <c r="H13" i="5"/>
  <c r="I13" i="5"/>
  <c r="J13" i="5"/>
  <c r="L13" i="5"/>
  <c r="D14" i="5"/>
  <c r="K14" i="5" s="1"/>
  <c r="K15" i="5" s="1"/>
  <c r="C15" i="5"/>
  <c r="E15" i="5"/>
  <c r="F15" i="5"/>
  <c r="G15" i="5"/>
  <c r="H15" i="5"/>
  <c r="I15" i="5"/>
  <c r="J15" i="5"/>
  <c r="L15" i="5"/>
  <c r="D16" i="5"/>
  <c r="K16" i="5" s="1"/>
  <c r="K17" i="5" s="1"/>
  <c r="C17" i="5"/>
  <c r="E17" i="5"/>
  <c r="F17" i="5"/>
  <c r="G17" i="5"/>
  <c r="H17" i="5"/>
  <c r="I17" i="5"/>
  <c r="J17" i="5"/>
  <c r="L17" i="5"/>
  <c r="D18" i="5"/>
  <c r="K18" i="5" s="1"/>
  <c r="K19" i="5" s="1"/>
  <c r="C19" i="5"/>
  <c r="E19" i="5"/>
  <c r="F19" i="5"/>
  <c r="G19" i="5"/>
  <c r="H19" i="5"/>
  <c r="I19" i="5"/>
  <c r="J19" i="5"/>
  <c r="L19" i="5"/>
  <c r="D20" i="5"/>
  <c r="K20" i="5" s="1"/>
  <c r="K21" i="5" s="1"/>
  <c r="C21" i="5"/>
  <c r="E21" i="5"/>
  <c r="F21" i="5"/>
  <c r="G21" i="5"/>
  <c r="H21" i="5"/>
  <c r="I21" i="5"/>
  <c r="J21" i="5"/>
  <c r="L21" i="5"/>
  <c r="D22" i="5"/>
  <c r="K22" i="5" s="1"/>
  <c r="K23" i="5" s="1"/>
  <c r="C23" i="5"/>
  <c r="E23" i="5"/>
  <c r="F23" i="5"/>
  <c r="G23" i="5"/>
  <c r="H23" i="5"/>
  <c r="I23" i="5"/>
  <c r="J23" i="5"/>
  <c r="L23" i="5"/>
  <c r="D24" i="5"/>
  <c r="K24" i="5" s="1"/>
  <c r="K25" i="5" s="1"/>
  <c r="C25" i="5"/>
  <c r="E25" i="5"/>
  <c r="F25" i="5"/>
  <c r="G25" i="5"/>
  <c r="H25" i="5"/>
  <c r="I25" i="5"/>
  <c r="J25" i="5"/>
  <c r="L25" i="5"/>
  <c r="D26" i="5"/>
  <c r="K26" i="5" s="1"/>
  <c r="K27" i="5" s="1"/>
  <c r="C27" i="5"/>
  <c r="E27" i="5"/>
  <c r="F27" i="5"/>
  <c r="G27" i="5"/>
  <c r="H27" i="5"/>
  <c r="I27" i="5"/>
  <c r="J27" i="5"/>
  <c r="L27" i="5"/>
  <c r="C28" i="5"/>
  <c r="C29" i="5" s="1"/>
  <c r="E28" i="5"/>
  <c r="F28" i="5"/>
  <c r="G28" i="5"/>
  <c r="G29" i="5" s="1"/>
  <c r="H28" i="5"/>
  <c r="I28" i="5"/>
  <c r="J28" i="5"/>
  <c r="L28" i="5"/>
  <c r="E29" i="5"/>
  <c r="F29" i="5"/>
  <c r="H29" i="5"/>
  <c r="I29" i="5"/>
  <c r="J29" i="5"/>
  <c r="L29" i="5"/>
  <c r="K37" i="5"/>
  <c r="K38" i="5" s="1"/>
  <c r="C38" i="5"/>
  <c r="D38" i="5"/>
  <c r="E38" i="5"/>
  <c r="F38" i="5"/>
  <c r="L38" i="5" s="1"/>
  <c r="G38" i="5"/>
  <c r="H38" i="5"/>
  <c r="I38" i="5"/>
  <c r="J38" i="5"/>
  <c r="K39" i="5"/>
  <c r="C40" i="5"/>
  <c r="L40" i="5" s="1"/>
  <c r="D40" i="5"/>
  <c r="E40" i="5"/>
  <c r="F40" i="5"/>
  <c r="G40" i="5"/>
  <c r="H40" i="5"/>
  <c r="I40" i="5"/>
  <c r="J40" i="5"/>
  <c r="K40" i="5"/>
  <c r="L41" i="5"/>
  <c r="E42" i="5" s="1"/>
  <c r="D42" i="5"/>
  <c r="F42" i="5"/>
  <c r="H42" i="5"/>
  <c r="J42" i="5"/>
  <c r="K43" i="5"/>
  <c r="C44" i="5"/>
  <c r="L44" i="5" s="1"/>
  <c r="D44" i="5"/>
  <c r="E44" i="5"/>
  <c r="F44" i="5"/>
  <c r="G44" i="5"/>
  <c r="H44" i="5"/>
  <c r="I44" i="5"/>
  <c r="J44" i="5"/>
  <c r="K44" i="5"/>
  <c r="K45" i="5"/>
  <c r="K46" i="5" s="1"/>
  <c r="C46" i="5"/>
  <c r="D46" i="5"/>
  <c r="E46" i="5"/>
  <c r="F46" i="5"/>
  <c r="L46" i="5" s="1"/>
  <c r="G46" i="5"/>
  <c r="H46" i="5"/>
  <c r="I46" i="5"/>
  <c r="J46" i="5"/>
  <c r="K47" i="5"/>
  <c r="C48" i="5"/>
  <c r="L48" i="5" s="1"/>
  <c r="D48" i="5"/>
  <c r="E48" i="5"/>
  <c r="F48" i="5"/>
  <c r="G48" i="5"/>
  <c r="H48" i="5"/>
  <c r="I48" i="5"/>
  <c r="J48" i="5"/>
  <c r="K48" i="5"/>
  <c r="K49" i="5"/>
  <c r="K50" i="5" s="1"/>
  <c r="L50" i="5" s="1"/>
  <c r="C50" i="5"/>
  <c r="D50" i="5"/>
  <c r="E50" i="5"/>
  <c r="F50" i="5"/>
  <c r="G50" i="5"/>
  <c r="H50" i="5"/>
  <c r="I50" i="5"/>
  <c r="J50" i="5"/>
  <c r="D51" i="5"/>
  <c r="K51" i="5"/>
  <c r="K52" i="5" s="1"/>
  <c r="L52" i="5" s="1"/>
  <c r="C52" i="5"/>
  <c r="D52" i="5"/>
  <c r="E52" i="5"/>
  <c r="F52" i="5"/>
  <c r="G52" i="5"/>
  <c r="H52" i="5"/>
  <c r="I52" i="5"/>
  <c r="J52" i="5"/>
  <c r="K53" i="5"/>
  <c r="C54" i="5"/>
  <c r="L54" i="5" s="1"/>
  <c r="D54" i="5"/>
  <c r="E54" i="5"/>
  <c r="F54" i="5"/>
  <c r="G54" i="5"/>
  <c r="H54" i="5"/>
  <c r="I54" i="5"/>
  <c r="J54" i="5"/>
  <c r="K54" i="5"/>
  <c r="K55" i="5"/>
  <c r="K56" i="5" s="1"/>
  <c r="C56" i="5"/>
  <c r="D56" i="5"/>
  <c r="E56" i="5"/>
  <c r="F56" i="5"/>
  <c r="L56" i="5" s="1"/>
  <c r="G56" i="5"/>
  <c r="H56" i="5"/>
  <c r="I56" i="5"/>
  <c r="J56" i="5"/>
  <c r="K57" i="5"/>
  <c r="C58" i="5"/>
  <c r="L58" i="5" s="1"/>
  <c r="D58" i="5"/>
  <c r="E58" i="5"/>
  <c r="F58" i="5"/>
  <c r="G58" i="5"/>
  <c r="H58" i="5"/>
  <c r="I58" i="5"/>
  <c r="J58" i="5"/>
  <c r="K58" i="5"/>
  <c r="D59" i="5"/>
  <c r="D60" i="5" s="1"/>
  <c r="C60" i="5"/>
  <c r="E60" i="5"/>
  <c r="F60" i="5"/>
  <c r="G60" i="5"/>
  <c r="H60" i="5"/>
  <c r="I60" i="5"/>
  <c r="J60" i="5"/>
  <c r="D61" i="5"/>
  <c r="D62" i="5" s="1"/>
  <c r="C62" i="5"/>
  <c r="E62" i="5"/>
  <c r="F62" i="5"/>
  <c r="G62" i="5"/>
  <c r="H62" i="5"/>
  <c r="I62" i="5"/>
  <c r="J62" i="5"/>
  <c r="D63" i="5"/>
  <c r="D64" i="5" s="1"/>
  <c r="C64" i="5"/>
  <c r="E64" i="5"/>
  <c r="F64" i="5"/>
  <c r="G64" i="5"/>
  <c r="H64" i="5"/>
  <c r="I64" i="5"/>
  <c r="J64" i="5"/>
  <c r="K9" i="5" l="1"/>
  <c r="K28" i="5"/>
  <c r="K29" i="5" s="1"/>
  <c r="K63" i="5"/>
  <c r="K64" i="5" s="1"/>
  <c r="L64" i="5" s="1"/>
  <c r="K61" i="5"/>
  <c r="K62" i="5" s="1"/>
  <c r="L62" i="5" s="1"/>
  <c r="K59" i="5"/>
  <c r="K60" i="5" s="1"/>
  <c r="L60" i="5" s="1"/>
  <c r="K42" i="5"/>
  <c r="G42" i="5"/>
  <c r="C42" i="5"/>
  <c r="L42" i="5" s="1"/>
  <c r="D27" i="5"/>
  <c r="D25" i="5"/>
  <c r="D23" i="5"/>
  <c r="D21" i="5"/>
  <c r="D19" i="5"/>
  <c r="D17" i="5"/>
  <c r="D15" i="5"/>
  <c r="D13" i="5"/>
  <c r="D11" i="5"/>
  <c r="D9" i="5"/>
  <c r="I42" i="5"/>
  <c r="D28" i="5"/>
  <c r="D29" i="5" s="1"/>
  <c r="K3" i="4"/>
  <c r="C4" i="4"/>
  <c r="D4" i="4"/>
  <c r="E4" i="4"/>
  <c r="F4" i="4"/>
  <c r="G4" i="4"/>
  <c r="H4" i="4"/>
  <c r="L4" i="4" s="1"/>
  <c r="I4" i="4"/>
  <c r="J4" i="4"/>
  <c r="K4" i="4"/>
  <c r="K5" i="4"/>
  <c r="K6" i="4" s="1"/>
  <c r="C6" i="4"/>
  <c r="D6" i="4"/>
  <c r="E6" i="4"/>
  <c r="L6" i="4" s="1"/>
  <c r="F6" i="4"/>
  <c r="G6" i="4"/>
  <c r="H6" i="4"/>
  <c r="I6" i="4"/>
  <c r="J6" i="4"/>
  <c r="K7" i="4"/>
  <c r="K8" i="4" s="1"/>
  <c r="C8" i="4"/>
  <c r="D8" i="4"/>
  <c r="E8" i="4"/>
  <c r="L8" i="4" s="1"/>
  <c r="F8" i="4"/>
  <c r="G8" i="4"/>
  <c r="I8" i="4"/>
  <c r="J8" i="4"/>
  <c r="K9" i="4"/>
  <c r="C10" i="4"/>
  <c r="D10" i="4"/>
  <c r="L10" i="4" s="1"/>
  <c r="E10" i="4"/>
  <c r="F10" i="4"/>
  <c r="G10" i="4"/>
  <c r="I10" i="4"/>
  <c r="J10" i="4"/>
  <c r="K10" i="4"/>
  <c r="C12" i="4"/>
  <c r="L12" i="4" s="1"/>
  <c r="D12" i="4"/>
  <c r="E12" i="4"/>
  <c r="F12" i="4"/>
  <c r="G12" i="4"/>
  <c r="H12" i="4"/>
  <c r="I12" i="4"/>
  <c r="J12" i="4"/>
  <c r="K12" i="4"/>
  <c r="C14" i="4"/>
  <c r="D14" i="4"/>
  <c r="E14" i="4"/>
  <c r="L14" i="4" s="1"/>
  <c r="F14" i="4"/>
  <c r="G14" i="4"/>
  <c r="H14" i="4"/>
  <c r="I14" i="4"/>
  <c r="J14" i="4"/>
  <c r="K14" i="4"/>
  <c r="C16" i="4"/>
  <c r="L16" i="4" s="1"/>
  <c r="D16" i="4"/>
  <c r="E16" i="4"/>
  <c r="F16" i="4"/>
  <c r="G16" i="4"/>
  <c r="H16" i="4"/>
  <c r="I16" i="4"/>
  <c r="J16" i="4"/>
  <c r="K16" i="4"/>
  <c r="C18" i="4"/>
  <c r="D18" i="4"/>
  <c r="E18" i="4"/>
  <c r="L18" i="4" s="1"/>
  <c r="F18" i="4"/>
  <c r="G18" i="4"/>
  <c r="H18" i="4"/>
  <c r="I18" i="4"/>
  <c r="J18" i="4"/>
  <c r="K18" i="4"/>
  <c r="C22" i="4"/>
  <c r="L22" i="4" s="1"/>
  <c r="D22" i="4"/>
  <c r="E22" i="4"/>
  <c r="F22" i="4"/>
  <c r="G22" i="4"/>
  <c r="H22" i="4"/>
  <c r="I22" i="4"/>
  <c r="J22" i="4"/>
  <c r="K22" i="4"/>
  <c r="C24" i="4"/>
  <c r="D24" i="4"/>
  <c r="E24" i="4"/>
  <c r="F24" i="4"/>
  <c r="G24" i="4"/>
  <c r="H24" i="4"/>
  <c r="I24" i="4"/>
  <c r="J24" i="4"/>
  <c r="K24" i="4"/>
  <c r="L24" i="4"/>
  <c r="C26" i="4"/>
  <c r="D26" i="4"/>
  <c r="E26" i="4"/>
  <c r="F26" i="4"/>
  <c r="G26" i="4"/>
  <c r="H26" i="4"/>
  <c r="I26" i="4"/>
  <c r="J26" i="4"/>
  <c r="K26" i="4"/>
  <c r="L26" i="4"/>
  <c r="C27" i="4"/>
  <c r="C28" i="4"/>
  <c r="D28" i="4"/>
  <c r="E28" i="4"/>
  <c r="F28" i="4"/>
  <c r="G28" i="4"/>
  <c r="H28" i="4"/>
  <c r="I28" i="4"/>
  <c r="J28" i="4"/>
  <c r="K28" i="4"/>
  <c r="L28" i="4"/>
  <c r="C30" i="4"/>
  <c r="D30" i="4"/>
  <c r="E30" i="4"/>
  <c r="F30" i="4"/>
  <c r="G30" i="4"/>
  <c r="H30" i="4"/>
  <c r="I30" i="4"/>
  <c r="J30" i="4"/>
  <c r="K30" i="4"/>
  <c r="L30" i="4"/>
  <c r="K31" i="4"/>
  <c r="C32" i="4"/>
  <c r="D32" i="4"/>
  <c r="E32" i="4"/>
  <c r="F32" i="4"/>
  <c r="G32" i="4"/>
  <c r="H32" i="4"/>
  <c r="I32" i="4"/>
  <c r="J32" i="4"/>
  <c r="K32" i="4"/>
  <c r="L32" i="4"/>
  <c r="C33" i="4"/>
  <c r="K33" i="4"/>
  <c r="C34" i="4"/>
  <c r="D34" i="4"/>
  <c r="E34" i="4"/>
  <c r="F34" i="4"/>
  <c r="G34" i="4"/>
  <c r="H34" i="4"/>
  <c r="I34" i="4"/>
  <c r="J34" i="4"/>
  <c r="K34" i="4"/>
  <c r="L34" i="4"/>
  <c r="C35" i="4"/>
  <c r="C36" i="4" s="1"/>
  <c r="K35" i="4"/>
  <c r="K36" i="4" s="1"/>
  <c r="M35" i="4"/>
  <c r="D36" i="4"/>
  <c r="E36" i="4"/>
  <c r="F36" i="4"/>
  <c r="G36" i="4"/>
  <c r="H36" i="4"/>
  <c r="I36" i="4"/>
  <c r="J36" i="4"/>
  <c r="L36" i="4"/>
  <c r="C37" i="4"/>
  <c r="C38" i="4" s="1"/>
  <c r="K37" i="4"/>
  <c r="K38" i="4" s="1"/>
  <c r="D38" i="4"/>
  <c r="E38" i="4"/>
  <c r="F38" i="4"/>
  <c r="G38" i="4"/>
  <c r="H38" i="4"/>
  <c r="I38" i="4"/>
  <c r="J38" i="4"/>
  <c r="L38" i="4"/>
  <c r="C39" i="4"/>
  <c r="C40" i="4" s="1"/>
  <c r="K39" i="4"/>
  <c r="K40" i="4" s="1"/>
  <c r="D40" i="4"/>
  <c r="E40" i="4"/>
  <c r="F40" i="4"/>
  <c r="G40" i="4"/>
  <c r="H40" i="4"/>
  <c r="I40" i="4"/>
  <c r="J40" i="4"/>
  <c r="L40" i="4"/>
  <c r="H11" i="3" l="1"/>
  <c r="H24" i="3"/>
  <c r="E28" i="3"/>
  <c r="B35" i="3"/>
  <c r="G50" i="1" l="1"/>
  <c r="G39" i="1"/>
  <c r="G20" i="1"/>
  <c r="E34" i="1"/>
  <c r="C15" i="1" l="1"/>
  <c r="C42" i="1"/>
  <c r="C5" i="1" l="1"/>
  <c r="G63" i="1" s="1"/>
</calcChain>
</file>

<file path=xl/sharedStrings.xml><?xml version="1.0" encoding="utf-8"?>
<sst xmlns="http://schemas.openxmlformats.org/spreadsheetml/2006/main" count="498" uniqueCount="362">
  <si>
    <t>資料1　大阪府の国籍別在留外国人数</t>
    <rPh sb="0" eb="2">
      <t>シリョウ</t>
    </rPh>
    <rPh sb="11" eb="13">
      <t>ザイリュウ</t>
    </rPh>
    <rPh sb="13" eb="15">
      <t>ガイコク</t>
    </rPh>
    <rPh sb="15" eb="16">
      <t>ジン</t>
    </rPh>
    <rPh sb="16" eb="17">
      <t>スウ</t>
    </rPh>
    <phoneticPr fontId="4"/>
  </si>
  <si>
    <t>国籍・地域</t>
    <rPh sb="0" eb="2">
      <t>コクセキ</t>
    </rPh>
    <rPh sb="3" eb="5">
      <t>チイキ</t>
    </rPh>
    <phoneticPr fontId="4"/>
  </si>
  <si>
    <t>人数</t>
    <rPh sb="0" eb="2">
      <t>ニンズウ</t>
    </rPh>
    <phoneticPr fontId="4"/>
  </si>
  <si>
    <t>アジア</t>
  </si>
  <si>
    <t>カザフスタン</t>
  </si>
  <si>
    <t>ルワンダ</t>
  </si>
  <si>
    <t>アフガニスタン</t>
  </si>
  <si>
    <t>セネガル</t>
  </si>
  <si>
    <t>アラブ首長国連邦</t>
  </si>
  <si>
    <t>ルクセンブルク</t>
  </si>
  <si>
    <t>シエラレオネ</t>
  </si>
  <si>
    <t>ミャンマー</t>
  </si>
  <si>
    <t>ラトビア</t>
  </si>
  <si>
    <t>スーダン</t>
  </si>
  <si>
    <t>リトアニア</t>
  </si>
  <si>
    <t>ブータン</t>
  </si>
  <si>
    <t>マルタ</t>
  </si>
  <si>
    <t>タンザニア</t>
  </si>
  <si>
    <t>バングラデシュ</t>
  </si>
  <si>
    <t>モルドバ</t>
  </si>
  <si>
    <t>トーゴ</t>
  </si>
  <si>
    <t>ブルネイ</t>
  </si>
  <si>
    <t>チュニジア</t>
  </si>
  <si>
    <t>カンボジア</t>
  </si>
  <si>
    <t>オランダ</t>
  </si>
  <si>
    <t>ウガンダ</t>
  </si>
  <si>
    <t>スリランカ</t>
  </si>
  <si>
    <t>ノルウェー</t>
  </si>
  <si>
    <t>南アフリカ共和国</t>
  </si>
  <si>
    <t>中国</t>
  </si>
  <si>
    <t>ポーランド</t>
  </si>
  <si>
    <t>エジプト</t>
  </si>
  <si>
    <t>台湾</t>
  </si>
  <si>
    <t>ポルトガル</t>
  </si>
  <si>
    <t>ブルキナファソ</t>
  </si>
  <si>
    <t>キプロス</t>
  </si>
  <si>
    <t>ルーマニア</t>
  </si>
  <si>
    <t>ザンビア</t>
  </si>
  <si>
    <t>ロシア</t>
  </si>
  <si>
    <t>ジンバブエ</t>
  </si>
  <si>
    <t>インド</t>
  </si>
  <si>
    <t>スペイン</t>
  </si>
  <si>
    <t>アンゴラ</t>
  </si>
  <si>
    <t>インドネシア</t>
  </si>
  <si>
    <t>スウェーデン</t>
  </si>
  <si>
    <t>南スーダン共和国</t>
  </si>
  <si>
    <t>イラン</t>
  </si>
  <si>
    <t>スイス</t>
  </si>
  <si>
    <t>北米</t>
    <rPh sb="0" eb="2">
      <t>ホクベイ</t>
    </rPh>
    <phoneticPr fontId="12"/>
  </si>
  <si>
    <t>イラク</t>
  </si>
  <si>
    <t>タジキスタン</t>
  </si>
  <si>
    <t>バルバドス</t>
  </si>
  <si>
    <t>イスラエル</t>
  </si>
  <si>
    <t>英国</t>
  </si>
  <si>
    <t>バハマ</t>
  </si>
  <si>
    <t>ヨルダン</t>
  </si>
  <si>
    <t>ウクライナ</t>
  </si>
  <si>
    <t>韓国・朝鮮</t>
    <rPh sb="3" eb="5">
      <t>チョウセン</t>
    </rPh>
    <phoneticPr fontId="12"/>
  </si>
  <si>
    <t>ウズベキスタン</t>
  </si>
  <si>
    <t>カナダ</t>
  </si>
  <si>
    <t>ラオス</t>
  </si>
  <si>
    <t>アルメニア</t>
  </si>
  <si>
    <t>コスタリカ</t>
  </si>
  <si>
    <t>レバノン</t>
  </si>
  <si>
    <t>アゼルバイジャン</t>
  </si>
  <si>
    <t>キューバ</t>
  </si>
  <si>
    <t>マレーシア</t>
  </si>
  <si>
    <t>ジョージア</t>
    <phoneticPr fontId="12"/>
  </si>
  <si>
    <t>ドミニカ共和国</t>
  </si>
  <si>
    <t>モンゴル</t>
  </si>
  <si>
    <t>スロベニア</t>
  </si>
  <si>
    <t>エルサルバドル</t>
  </si>
  <si>
    <t>オマーン</t>
  </si>
  <si>
    <t>スロバキア</t>
  </si>
  <si>
    <t>グアテマラ</t>
  </si>
  <si>
    <t>モルディブ</t>
  </si>
  <si>
    <t>ハイチ</t>
  </si>
  <si>
    <t>ネパール</t>
  </si>
  <si>
    <t>セルビア</t>
  </si>
  <si>
    <t>ホンジュラス</t>
  </si>
  <si>
    <t>パキスタン</t>
  </si>
  <si>
    <t>アフリカ</t>
  </si>
  <si>
    <t>ジャマイカ</t>
  </si>
  <si>
    <t>フィリピン</t>
  </si>
  <si>
    <t>アルジェリア</t>
  </si>
  <si>
    <t>メキシコ</t>
  </si>
  <si>
    <t>サウジアラビア</t>
  </si>
  <si>
    <t>パナマ</t>
  </si>
  <si>
    <t>シリア</t>
  </si>
  <si>
    <t>トリニダード・トバゴ</t>
  </si>
  <si>
    <t>シンガポール</t>
  </si>
  <si>
    <t>カメルーン</t>
  </si>
  <si>
    <t>米国</t>
    <rPh sb="0" eb="2">
      <t>ベイコク</t>
    </rPh>
    <phoneticPr fontId="12"/>
  </si>
  <si>
    <t>タイ</t>
  </si>
  <si>
    <t>南米</t>
    <rPh sb="0" eb="2">
      <t>ナンベイ</t>
    </rPh>
    <phoneticPr fontId="12"/>
  </si>
  <si>
    <t>トルコ</t>
  </si>
  <si>
    <t>コンゴ共和国</t>
  </si>
  <si>
    <t>アルゼンチン</t>
  </si>
  <si>
    <t>ベトナム</t>
  </si>
  <si>
    <t>コンゴ民主共和国</t>
  </si>
  <si>
    <t>ボリビア</t>
  </si>
  <si>
    <t>イエメン</t>
  </si>
  <si>
    <t>ベナン</t>
  </si>
  <si>
    <t>ブラジル</t>
  </si>
  <si>
    <t>ヨーロッパ</t>
  </si>
  <si>
    <t>エチオピア</t>
  </si>
  <si>
    <t>チリ</t>
  </si>
  <si>
    <t>アルバニア</t>
  </si>
  <si>
    <t>コロンビア</t>
  </si>
  <si>
    <t>オーストリア</t>
  </si>
  <si>
    <t>エクアドル</t>
  </si>
  <si>
    <t>ガーナ</t>
  </si>
  <si>
    <t>パラグアイ</t>
  </si>
  <si>
    <t>ブルガリア</t>
  </si>
  <si>
    <t>ギニア</t>
  </si>
  <si>
    <t>ペルー</t>
  </si>
  <si>
    <t>ベラルーシ</t>
  </si>
  <si>
    <t>ガンビア</t>
  </si>
  <si>
    <t>ウルグアイ</t>
    <phoneticPr fontId="12"/>
  </si>
  <si>
    <t>クロアチア</t>
  </si>
  <si>
    <t>コートジボワール</t>
  </si>
  <si>
    <t>ベネズエラ</t>
  </si>
  <si>
    <t>チェコ</t>
  </si>
  <si>
    <t>ケニア</t>
  </si>
  <si>
    <t>オセアニア</t>
    <phoneticPr fontId="12"/>
  </si>
  <si>
    <t>デンマーク</t>
  </si>
  <si>
    <t>リベリア</t>
    <phoneticPr fontId="4"/>
  </si>
  <si>
    <t>オーストラリア</t>
  </si>
  <si>
    <t>エストニア</t>
  </si>
  <si>
    <t>リビア</t>
    <phoneticPr fontId="12"/>
  </si>
  <si>
    <t>フィジー</t>
  </si>
  <si>
    <t>フィンランド</t>
  </si>
  <si>
    <t>マダガスカル</t>
  </si>
  <si>
    <t>フランス</t>
  </si>
  <si>
    <t>マリ</t>
  </si>
  <si>
    <t>ミクロネシア</t>
  </si>
  <si>
    <t>ドイツ</t>
  </si>
  <si>
    <t>ニュージーランド</t>
  </si>
  <si>
    <t>ギリシャ</t>
  </si>
  <si>
    <t>モロッコ</t>
    <phoneticPr fontId="12"/>
  </si>
  <si>
    <t>パプアニューギニア</t>
  </si>
  <si>
    <t>ハンガリー</t>
  </si>
  <si>
    <t>マラウイ</t>
  </si>
  <si>
    <t>パラオ</t>
  </si>
  <si>
    <t>アイスランド</t>
  </si>
  <si>
    <t>モーリシャス</t>
  </si>
  <si>
    <t>ソロモン</t>
  </si>
  <si>
    <t>アイルランド</t>
  </si>
  <si>
    <t>モザンビーク</t>
  </si>
  <si>
    <t>トンガ</t>
  </si>
  <si>
    <t>イタリア</t>
  </si>
  <si>
    <t>ニジェール</t>
  </si>
  <si>
    <t>サモア</t>
  </si>
  <si>
    <t>キルギス</t>
  </si>
  <si>
    <t>ナイジェリア</t>
  </si>
  <si>
    <t>無国籍</t>
    <phoneticPr fontId="12"/>
  </si>
  <si>
    <t>総数</t>
    <rPh sb="0" eb="2">
      <t>ソウスウ</t>
    </rPh>
    <phoneticPr fontId="12"/>
  </si>
  <si>
    <t>レソト</t>
    <phoneticPr fontId="4"/>
  </si>
  <si>
    <t>ニカラグア</t>
    <phoneticPr fontId="4"/>
  </si>
  <si>
    <t>ナミビア</t>
    <phoneticPr fontId="4"/>
  </si>
  <si>
    <t>ツバル</t>
    <phoneticPr fontId="4"/>
  </si>
  <si>
    <t>法務省出入国在留管理庁入国管理局「在留外国人統計」による。</t>
    <rPh sb="3" eb="5">
      <t>シュツニュウ</t>
    </rPh>
    <rPh sb="5" eb="6">
      <t>コク</t>
    </rPh>
    <rPh sb="6" eb="8">
      <t>ザイリュウ</t>
    </rPh>
    <rPh sb="8" eb="10">
      <t>カンリ</t>
    </rPh>
    <rPh sb="10" eb="11">
      <t>チョウ</t>
    </rPh>
    <phoneticPr fontId="4"/>
  </si>
  <si>
    <t>北マケドニア</t>
    <rPh sb="0" eb="1">
      <t>キタ</t>
    </rPh>
    <phoneticPr fontId="12"/>
  </si>
  <si>
    <t>コソボ共和国</t>
    <rPh sb="3" eb="6">
      <t>キョウワコク</t>
    </rPh>
    <phoneticPr fontId="4"/>
  </si>
  <si>
    <t>ブルンジ</t>
    <phoneticPr fontId="4"/>
  </si>
  <si>
    <t>チャド</t>
    <phoneticPr fontId="4"/>
  </si>
  <si>
    <t>エリトリア</t>
    <phoneticPr fontId="4"/>
  </si>
  <si>
    <t>ギニアビサウ</t>
    <phoneticPr fontId="4"/>
  </si>
  <si>
    <t>セントルシア</t>
    <phoneticPr fontId="4"/>
  </si>
  <si>
    <t>ナウル</t>
    <phoneticPr fontId="4"/>
  </si>
  <si>
    <t>パレスチナ</t>
    <phoneticPr fontId="4"/>
  </si>
  <si>
    <t>ボスニア・ヘルツェゴビナ</t>
    <phoneticPr fontId="4"/>
  </si>
  <si>
    <t>クウェート</t>
    <phoneticPr fontId="4"/>
  </si>
  <si>
    <t>リヒテンシュタイン</t>
    <phoneticPr fontId="4"/>
  </si>
  <si>
    <t>ベルギー</t>
    <phoneticPr fontId="4"/>
  </si>
  <si>
    <t>令和３年12月31日現在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0" eb="12">
      <t>ゲンザイ</t>
    </rPh>
    <phoneticPr fontId="4"/>
  </si>
  <si>
    <t>サントメ・プリンシペ</t>
    <phoneticPr fontId="4"/>
  </si>
  <si>
    <t>セントクリストファー・ネービス</t>
    <phoneticPr fontId="4"/>
  </si>
  <si>
    <t>計</t>
    <rPh sb="0" eb="1">
      <t>ケイ</t>
    </rPh>
    <phoneticPr fontId="4"/>
  </si>
  <si>
    <t>阪南市</t>
  </si>
  <si>
    <t>大阪狭山市</t>
  </si>
  <si>
    <t>交野市</t>
  </si>
  <si>
    <t>四條畷市</t>
  </si>
  <si>
    <t>法務省出入国在留管理庁「在留外国人統計」による。</t>
    <rPh sb="0" eb="2">
      <t>ホウム</t>
    </rPh>
    <rPh sb="2" eb="3">
      <t>ショウ</t>
    </rPh>
    <rPh sb="3" eb="4">
      <t>デ</t>
    </rPh>
    <rPh sb="4" eb="6">
      <t>ニュウコク</t>
    </rPh>
    <rPh sb="6" eb="8">
      <t>ザイリュウ</t>
    </rPh>
    <rPh sb="8" eb="11">
      <t>カンリチョウ</t>
    </rPh>
    <rPh sb="12" eb="14">
      <t>ザイリュウ</t>
    </rPh>
    <rPh sb="14" eb="16">
      <t>ガイコク</t>
    </rPh>
    <rPh sb="16" eb="17">
      <t>ジン</t>
    </rPh>
    <rPh sb="17" eb="19">
      <t>トウケイ</t>
    </rPh>
    <phoneticPr fontId="4"/>
  </si>
  <si>
    <t>泉南市</t>
  </si>
  <si>
    <t>東大阪市</t>
  </si>
  <si>
    <t>藤井寺市</t>
  </si>
  <si>
    <t>中央区</t>
  </si>
  <si>
    <t>高石市</t>
  </si>
  <si>
    <t>北区</t>
  </si>
  <si>
    <t>摂津市</t>
  </si>
  <si>
    <t>平野区</t>
  </si>
  <si>
    <t>門真市</t>
  </si>
  <si>
    <t>住之江区</t>
  </si>
  <si>
    <t>羽曳野市</t>
  </si>
  <si>
    <t>千早赤阪村</t>
    <rPh sb="0" eb="5">
      <t>チハヤアカサカムラ</t>
    </rPh>
    <phoneticPr fontId="4"/>
  </si>
  <si>
    <t>鶴見区</t>
  </si>
  <si>
    <t>柏原市</t>
  </si>
  <si>
    <t>河南町</t>
    <rPh sb="0" eb="3">
      <t>カナンチョウ</t>
    </rPh>
    <phoneticPr fontId="4"/>
  </si>
  <si>
    <t>淀川区</t>
  </si>
  <si>
    <t>箕面市</t>
  </si>
  <si>
    <t>太子町</t>
    <rPh sb="0" eb="2">
      <t>タイシ</t>
    </rPh>
    <rPh sb="2" eb="3">
      <t>チョウ</t>
    </rPh>
    <phoneticPr fontId="4"/>
  </si>
  <si>
    <t>西成区</t>
  </si>
  <si>
    <t>和泉市</t>
  </si>
  <si>
    <t>岬町</t>
    <rPh sb="0" eb="2">
      <t>ミサキチョウ</t>
    </rPh>
    <phoneticPr fontId="4"/>
  </si>
  <si>
    <t>東住吉区</t>
  </si>
  <si>
    <t>大東市</t>
  </si>
  <si>
    <t>田尻町</t>
    <rPh sb="0" eb="3">
      <t>タジリチョウ</t>
    </rPh>
    <phoneticPr fontId="4"/>
  </si>
  <si>
    <t>住吉区</t>
  </si>
  <si>
    <t>松原市</t>
  </si>
  <si>
    <t>熊取町</t>
    <rPh sb="0" eb="3">
      <t>クマトリチョウ</t>
    </rPh>
    <phoneticPr fontId="4"/>
  </si>
  <si>
    <t>阿倍野区</t>
  </si>
  <si>
    <t>河内長野市</t>
  </si>
  <si>
    <t>忠岡町</t>
    <rPh sb="0" eb="3">
      <t>タダオカチョウ</t>
    </rPh>
    <phoneticPr fontId="4"/>
  </si>
  <si>
    <t>城東区</t>
  </si>
  <si>
    <t>寝屋川市</t>
  </si>
  <si>
    <t>能勢町</t>
    <rPh sb="0" eb="3">
      <t>ノセチョウ</t>
    </rPh>
    <phoneticPr fontId="4"/>
  </si>
  <si>
    <t>旭区</t>
  </si>
  <si>
    <t>富田林市</t>
  </si>
  <si>
    <t>豊能町</t>
    <rPh sb="0" eb="3">
      <t>トヨノチョウ</t>
    </rPh>
    <phoneticPr fontId="4"/>
  </si>
  <si>
    <t>生野区</t>
  </si>
  <si>
    <t>泉佐野市</t>
  </si>
  <si>
    <t>島本町</t>
    <rPh sb="0" eb="2">
      <t>シマモト</t>
    </rPh>
    <rPh sb="2" eb="3">
      <t>チョウ</t>
    </rPh>
    <phoneticPr fontId="4"/>
  </si>
  <si>
    <t>東成区</t>
  </si>
  <si>
    <t>八尾市</t>
  </si>
  <si>
    <t>町村名</t>
    <rPh sb="0" eb="2">
      <t>チョウソン</t>
    </rPh>
    <rPh sb="2" eb="3">
      <t>メイ</t>
    </rPh>
    <phoneticPr fontId="4"/>
  </si>
  <si>
    <t>東淀川区</t>
  </si>
  <si>
    <t>茨木市</t>
  </si>
  <si>
    <t>西淀川区</t>
  </si>
  <si>
    <t>枚方市</t>
  </si>
  <si>
    <t>浪速区</t>
  </si>
  <si>
    <t>守口市</t>
  </si>
  <si>
    <t>美原区</t>
  </si>
  <si>
    <t>天王寺区</t>
  </si>
  <si>
    <t>貝塚市</t>
  </si>
  <si>
    <t>大正区</t>
  </si>
  <si>
    <t>高槻市</t>
  </si>
  <si>
    <t>南区</t>
  </si>
  <si>
    <t>港区</t>
  </si>
  <si>
    <t>泉大津市</t>
  </si>
  <si>
    <t>西区</t>
  </si>
  <si>
    <t>吹田市</t>
  </si>
  <si>
    <t>東区</t>
  </si>
  <si>
    <t>此花区</t>
  </si>
  <si>
    <t>池田市</t>
  </si>
  <si>
    <t>中区</t>
  </si>
  <si>
    <t>福島区</t>
  </si>
  <si>
    <t>豊中市</t>
  </si>
  <si>
    <t>堺区</t>
  </si>
  <si>
    <t>都島区</t>
  </si>
  <si>
    <t>岸和田市</t>
  </si>
  <si>
    <t>堺市</t>
    <phoneticPr fontId="4"/>
  </si>
  <si>
    <t>大阪市</t>
    <phoneticPr fontId="4"/>
  </si>
  <si>
    <t>市名</t>
    <rPh sb="0" eb="2">
      <t>シメイ</t>
    </rPh>
    <phoneticPr fontId="4"/>
  </si>
  <si>
    <t>■相談形態別件数</t>
  </si>
  <si>
    <t>形　態</t>
  </si>
  <si>
    <t>シェア</t>
  </si>
  <si>
    <t>電　話</t>
  </si>
  <si>
    <t>来　訪</t>
  </si>
  <si>
    <t>電子メール等</t>
  </si>
  <si>
    <t>合　計</t>
  </si>
  <si>
    <t>■相談言語別件数</t>
  </si>
  <si>
    <t>言　語</t>
  </si>
  <si>
    <t>英語</t>
  </si>
  <si>
    <t>スペイン語</t>
  </si>
  <si>
    <t>中国語</t>
  </si>
  <si>
    <t>ベトナム語</t>
  </si>
  <si>
    <t>ポルトガル語</t>
  </si>
  <si>
    <t>ネパール語</t>
  </si>
  <si>
    <t>タイ語</t>
  </si>
  <si>
    <t>フィリピン語</t>
  </si>
  <si>
    <t>韓国・朝鮮語</t>
  </si>
  <si>
    <t>その他</t>
  </si>
  <si>
    <t>日本語</t>
  </si>
  <si>
    <t>日本語以外　計</t>
  </si>
  <si>
    <t>日本語以外のｼｪｱ</t>
  </si>
  <si>
    <t>■相談内容件数</t>
  </si>
  <si>
    <t>内容</t>
  </si>
  <si>
    <t>医療</t>
  </si>
  <si>
    <t>入管手続</t>
  </si>
  <si>
    <t>通訳・翻訳</t>
  </si>
  <si>
    <t>雇用・労働</t>
  </si>
  <si>
    <t>社会保険・年金</t>
  </si>
  <si>
    <t>身分関係・結婚・国籍・離婚・DV</t>
  </si>
  <si>
    <t>住宅</t>
  </si>
  <si>
    <t>出産・子育て</t>
  </si>
  <si>
    <t>教育（学校・大学・国際学校）</t>
  </si>
  <si>
    <t>交通・運転免許</t>
  </si>
  <si>
    <t>税金</t>
  </si>
  <si>
    <t>日本語学習</t>
  </si>
  <si>
    <t>防災・災害</t>
  </si>
  <si>
    <t>合計</t>
  </si>
  <si>
    <t>令和３年度実績。府民文化部都市魅力創造局国際課より</t>
  </si>
  <si>
    <t>注3）国数は、無国籍を除く</t>
    <rPh sb="0" eb="1">
      <t>チュウ</t>
    </rPh>
    <rPh sb="3" eb="4">
      <t>クニ</t>
    </rPh>
    <rPh sb="4" eb="5">
      <t>スウ</t>
    </rPh>
    <rPh sb="7" eb="10">
      <t>ムコクセキ</t>
    </rPh>
    <rPh sb="11" eb="12">
      <t>ノゾ</t>
    </rPh>
    <phoneticPr fontId="46"/>
  </si>
  <si>
    <t>注2）各年12月31日現在の数値、大阪市は内数</t>
    <rPh sb="0" eb="1">
      <t>チュウ</t>
    </rPh>
    <rPh sb="3" eb="4">
      <t>カク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rPh sb="17" eb="20">
      <t>オオサカシ</t>
    </rPh>
    <rPh sb="21" eb="22">
      <t>ウチ</t>
    </rPh>
    <rPh sb="22" eb="23">
      <t>スウ</t>
    </rPh>
    <phoneticPr fontId="46"/>
  </si>
  <si>
    <t>注1）この表は、「法務省出入国在留管理庁：在留外国人統計」に基づく。(平成２３年までは「登録外国人統計」）</t>
    <rPh sb="0" eb="1">
      <t>チュウ</t>
    </rPh>
    <rPh sb="5" eb="6">
      <t>ヒョウ</t>
    </rPh>
    <rPh sb="9" eb="11">
      <t>ホウム</t>
    </rPh>
    <rPh sb="11" eb="12">
      <t>ショウ</t>
    </rPh>
    <rPh sb="12" eb="13">
      <t>デ</t>
    </rPh>
    <rPh sb="13" eb="15">
      <t>ニュウコク</t>
    </rPh>
    <rPh sb="15" eb="17">
      <t>ザイリュウ</t>
    </rPh>
    <rPh sb="17" eb="20">
      <t>カンリチョウ</t>
    </rPh>
    <rPh sb="21" eb="23">
      <t>ザイリュウ</t>
    </rPh>
    <rPh sb="23" eb="25">
      <t>ガイコク</t>
    </rPh>
    <rPh sb="25" eb="26">
      <t>ジン</t>
    </rPh>
    <rPh sb="26" eb="28">
      <t>トウケイ</t>
    </rPh>
    <rPh sb="30" eb="31">
      <t>モト</t>
    </rPh>
    <rPh sb="35" eb="37">
      <t>ヘイセイ</t>
    </rPh>
    <rPh sb="39" eb="40">
      <t>ネン</t>
    </rPh>
    <rPh sb="44" eb="46">
      <t>トウロク</t>
    </rPh>
    <rPh sb="46" eb="48">
      <t>ガイコク</t>
    </rPh>
    <rPh sb="48" eb="49">
      <t>ジン</t>
    </rPh>
    <rPh sb="49" eb="51">
      <t>トウケイ</t>
    </rPh>
    <phoneticPr fontId="46"/>
  </si>
  <si>
    <t>構成比(％）</t>
    <rPh sb="0" eb="3">
      <t>コウセイヒ</t>
    </rPh>
    <phoneticPr fontId="46"/>
  </si>
  <si>
    <t>人数(人）</t>
    <rPh sb="0" eb="2">
      <t>ニンズウ</t>
    </rPh>
    <rPh sb="3" eb="4">
      <t>ニン</t>
    </rPh>
    <phoneticPr fontId="46"/>
  </si>
  <si>
    <t>R03(2021)年</t>
    <rPh sb="9" eb="10">
      <t>ネン</t>
    </rPh>
    <phoneticPr fontId="4"/>
  </si>
  <si>
    <t>R02(2020)年</t>
    <rPh sb="9" eb="10">
      <t>ネン</t>
    </rPh>
    <phoneticPr fontId="4"/>
  </si>
  <si>
    <t>R01(2019)年</t>
    <rPh sb="9" eb="10">
      <t>ネン</t>
    </rPh>
    <phoneticPr fontId="4"/>
  </si>
  <si>
    <t>30(2018)年</t>
    <rPh sb="8" eb="9">
      <t>ネン</t>
    </rPh>
    <phoneticPr fontId="4"/>
  </si>
  <si>
    <t>29(2017)年</t>
    <rPh sb="8" eb="9">
      <t>ネン</t>
    </rPh>
    <phoneticPr fontId="4"/>
  </si>
  <si>
    <t>28(2016)年</t>
    <rPh sb="8" eb="9">
      <t>ネン</t>
    </rPh>
    <phoneticPr fontId="4"/>
  </si>
  <si>
    <t>　27(2015)年</t>
    <rPh sb="9" eb="10">
      <t>ネン</t>
    </rPh>
    <phoneticPr fontId="46"/>
  </si>
  <si>
    <t>　26(2014)年</t>
    <rPh sb="9" eb="10">
      <t>ネン</t>
    </rPh>
    <phoneticPr fontId="46"/>
  </si>
  <si>
    <t>　25(2013)年</t>
    <rPh sb="9" eb="10">
      <t>ネン</t>
    </rPh>
    <phoneticPr fontId="46"/>
  </si>
  <si>
    <t>　24(2012)年</t>
    <rPh sb="9" eb="10">
      <t>ネン</t>
    </rPh>
    <phoneticPr fontId="46"/>
  </si>
  <si>
    <t>　23(2011)年</t>
    <rPh sb="9" eb="10">
      <t>ネン</t>
    </rPh>
    <phoneticPr fontId="46"/>
  </si>
  <si>
    <t>　22(2010)年</t>
    <rPh sb="9" eb="10">
      <t>ネン</t>
    </rPh>
    <phoneticPr fontId="46"/>
  </si>
  <si>
    <t>　　21(2009)年</t>
    <rPh sb="10" eb="11">
      <t>ネン</t>
    </rPh>
    <phoneticPr fontId="46"/>
  </si>
  <si>
    <t>　　20(2008)年</t>
    <rPh sb="10" eb="11">
      <t>ネン</t>
    </rPh>
    <phoneticPr fontId="46"/>
  </si>
  <si>
    <t>　　19(2007)年</t>
    <rPh sb="10" eb="11">
      <t>ネン</t>
    </rPh>
    <phoneticPr fontId="46"/>
  </si>
  <si>
    <t>－</t>
    <phoneticPr fontId="46"/>
  </si>
  <si>
    <t>　10(1998)年</t>
    <rPh sb="9" eb="10">
      <t>ネン</t>
    </rPh>
    <phoneticPr fontId="46"/>
  </si>
  <si>
    <t>　　９(1997)年</t>
    <rPh sb="9" eb="10">
      <t>ネン</t>
    </rPh>
    <phoneticPr fontId="46"/>
  </si>
  <si>
    <t>　　平８(1996)年</t>
    <rPh sb="2" eb="3">
      <t>ヒラ</t>
    </rPh>
    <rPh sb="10" eb="11">
      <t>ネン</t>
    </rPh>
    <phoneticPr fontId="46"/>
  </si>
  <si>
    <t>　平７(1995)年</t>
    <rPh sb="1" eb="2">
      <t>ヒラ</t>
    </rPh>
    <rPh sb="9" eb="10">
      <t>ネン</t>
    </rPh>
    <phoneticPr fontId="46"/>
  </si>
  <si>
    <t>大阪市</t>
    <rPh sb="0" eb="3">
      <t>オオサカシ</t>
    </rPh>
    <phoneticPr fontId="46"/>
  </si>
  <si>
    <t>国数</t>
    <rPh sb="0" eb="1">
      <t>クニ</t>
    </rPh>
    <rPh sb="1" eb="2">
      <t>スウ</t>
    </rPh>
    <phoneticPr fontId="46"/>
  </si>
  <si>
    <t>大阪府全体</t>
    <rPh sb="0" eb="3">
      <t>オオサカフ</t>
    </rPh>
    <rPh sb="3" eb="5">
      <t>ゼンタイ</t>
    </rPh>
    <phoneticPr fontId="46"/>
  </si>
  <si>
    <t>その他</t>
    <rPh sb="2" eb="3">
      <t>タ</t>
    </rPh>
    <phoneticPr fontId="46"/>
  </si>
  <si>
    <t>ペルー</t>
    <phoneticPr fontId="46"/>
  </si>
  <si>
    <t>タイ</t>
    <phoneticPr fontId="46"/>
  </si>
  <si>
    <t>米　国</t>
    <rPh sb="0" eb="1">
      <t>ベイ</t>
    </rPh>
    <rPh sb="2" eb="3">
      <t>コク</t>
    </rPh>
    <phoneticPr fontId="46"/>
  </si>
  <si>
    <t>ブラジル</t>
    <phoneticPr fontId="46"/>
  </si>
  <si>
    <t>ベトナム</t>
    <phoneticPr fontId="46"/>
  </si>
  <si>
    <t>フィリピン</t>
    <phoneticPr fontId="46"/>
  </si>
  <si>
    <t>中　国</t>
    <rPh sb="0" eb="1">
      <t>ナカ</t>
    </rPh>
    <rPh sb="2" eb="3">
      <t>コク</t>
    </rPh>
    <phoneticPr fontId="46"/>
  </si>
  <si>
    <t>韓国・朝鮮</t>
    <rPh sb="0" eb="2">
      <t>カンコク</t>
    </rPh>
    <rPh sb="3" eb="5">
      <t>チョウセン</t>
    </rPh>
    <phoneticPr fontId="46"/>
  </si>
  <si>
    <t>注2）各年12月31日現在の数値</t>
    <phoneticPr fontId="46"/>
  </si>
  <si>
    <t>注1）この表は、「法務省出入国在留管理庁：在留外国人統計」に基づく。（平成２３年までは「登録外国人統計」）</t>
    <rPh sb="0" eb="1">
      <t>チュウ</t>
    </rPh>
    <rPh sb="5" eb="6">
      <t>ピョウ</t>
    </rPh>
    <rPh sb="9" eb="12">
      <t>ホウムショウ</t>
    </rPh>
    <rPh sb="12" eb="13">
      <t>デ</t>
    </rPh>
    <rPh sb="13" eb="15">
      <t>ニュウコク</t>
    </rPh>
    <rPh sb="15" eb="17">
      <t>ザイリュウ</t>
    </rPh>
    <rPh sb="17" eb="20">
      <t>カンリチョウ</t>
    </rPh>
    <rPh sb="21" eb="23">
      <t>ザイリュウ</t>
    </rPh>
    <rPh sb="23" eb="25">
      <t>ガイコク</t>
    </rPh>
    <rPh sb="25" eb="26">
      <t>ジン</t>
    </rPh>
    <rPh sb="26" eb="28">
      <t>トウケイ</t>
    </rPh>
    <rPh sb="30" eb="31">
      <t>モト</t>
    </rPh>
    <rPh sb="35" eb="37">
      <t>ヘイセイ</t>
    </rPh>
    <rPh sb="39" eb="40">
      <t>ネン</t>
    </rPh>
    <rPh sb="44" eb="46">
      <t>トウロク</t>
    </rPh>
    <rPh sb="46" eb="48">
      <t>ガイコク</t>
    </rPh>
    <rPh sb="48" eb="49">
      <t>ジン</t>
    </rPh>
    <rPh sb="49" eb="51">
      <t>トウケイ</t>
    </rPh>
    <phoneticPr fontId="46"/>
  </si>
  <si>
    <t>　　27(2015)年</t>
    <rPh sb="10" eb="11">
      <t>ネン</t>
    </rPh>
    <phoneticPr fontId="46"/>
  </si>
  <si>
    <t>　　26(2014)年</t>
    <rPh sb="10" eb="11">
      <t>ネン</t>
    </rPh>
    <phoneticPr fontId="46"/>
  </si>
  <si>
    <t>　　25(2013)年</t>
    <rPh sb="10" eb="11">
      <t>ネン</t>
    </rPh>
    <phoneticPr fontId="46"/>
  </si>
  <si>
    <t>　　23(2011)年</t>
    <rPh sb="10" eb="11">
      <t>ネン</t>
    </rPh>
    <phoneticPr fontId="46"/>
  </si>
  <si>
    <t>　　22(2010)年</t>
    <rPh sb="10" eb="11">
      <t>ネン</t>
    </rPh>
    <phoneticPr fontId="46"/>
  </si>
  <si>
    <t>合　計</t>
    <rPh sb="0" eb="1">
      <t>ゴウ</t>
    </rPh>
    <rPh sb="2" eb="3">
      <t>ケイ</t>
    </rPh>
    <phoneticPr fontId="46"/>
  </si>
  <si>
    <t>資料５　全国の国籍別在留外国人数の推移</t>
    <rPh sb="0" eb="2">
      <t>シリョウ</t>
    </rPh>
    <rPh sb="4" eb="6">
      <t>ゼンコク</t>
    </rPh>
    <rPh sb="7" eb="9">
      <t>コクセキ</t>
    </rPh>
    <rPh sb="9" eb="10">
      <t>ベツ</t>
    </rPh>
    <rPh sb="10" eb="12">
      <t>ザイリュウ</t>
    </rPh>
    <rPh sb="12" eb="14">
      <t>ガイコク</t>
    </rPh>
    <rPh sb="14" eb="15">
      <t>ジン</t>
    </rPh>
    <rPh sb="15" eb="16">
      <t>スウ</t>
    </rPh>
    <rPh sb="17" eb="19">
      <t>スイイ</t>
    </rPh>
    <phoneticPr fontId="46"/>
  </si>
  <si>
    <t>注2）合計欄の構成比ａの数字は、全国の人数を１００％とした場合に、各都府県の人数が占める割合を構成比として表す。</t>
    <rPh sb="0" eb="1">
      <t>チュウ</t>
    </rPh>
    <rPh sb="3" eb="5">
      <t>ゴウケイ</t>
    </rPh>
    <rPh sb="5" eb="6">
      <t>ラン</t>
    </rPh>
    <rPh sb="7" eb="10">
      <t>コウセイヒ</t>
    </rPh>
    <rPh sb="12" eb="14">
      <t>スウジ</t>
    </rPh>
    <rPh sb="16" eb="18">
      <t>ゼンコク</t>
    </rPh>
    <rPh sb="19" eb="21">
      <t>ニンズウ</t>
    </rPh>
    <rPh sb="29" eb="31">
      <t>バアイ</t>
    </rPh>
    <rPh sb="33" eb="34">
      <t>カク</t>
    </rPh>
    <rPh sb="34" eb="35">
      <t>ト</t>
    </rPh>
    <rPh sb="35" eb="36">
      <t>フ</t>
    </rPh>
    <rPh sb="36" eb="37">
      <t>ケン</t>
    </rPh>
    <rPh sb="38" eb="40">
      <t>ニンズウ</t>
    </rPh>
    <rPh sb="41" eb="42">
      <t>シ</t>
    </rPh>
    <rPh sb="44" eb="46">
      <t>ワリアイ</t>
    </rPh>
    <rPh sb="47" eb="50">
      <t>コウセイヒ</t>
    </rPh>
    <rPh sb="53" eb="54">
      <t>アラワ</t>
    </rPh>
    <phoneticPr fontId="46"/>
  </si>
  <si>
    <t>注1）この表は、「法務省入国管理局：在留外国人統計」に基づく。（平成２３年までは「登録外国人統計」）</t>
    <rPh sb="0" eb="1">
      <t>チュウ</t>
    </rPh>
    <rPh sb="5" eb="6">
      <t>ピョウ</t>
    </rPh>
    <rPh sb="9" eb="12">
      <t>ホウムショウ</t>
    </rPh>
    <rPh sb="12" eb="14">
      <t>ニュウコク</t>
    </rPh>
    <rPh sb="14" eb="17">
      <t>カンリキョク</t>
    </rPh>
    <rPh sb="18" eb="20">
      <t>ザイリュウ</t>
    </rPh>
    <rPh sb="20" eb="22">
      <t>ガイコク</t>
    </rPh>
    <rPh sb="22" eb="23">
      <t>ジン</t>
    </rPh>
    <rPh sb="23" eb="25">
      <t>トウケイ</t>
    </rPh>
    <rPh sb="27" eb="28">
      <t>モト</t>
    </rPh>
    <rPh sb="32" eb="34">
      <t>ヘイセイ</t>
    </rPh>
    <rPh sb="36" eb="37">
      <t>ネン</t>
    </rPh>
    <rPh sb="41" eb="43">
      <t>トウロク</t>
    </rPh>
    <rPh sb="43" eb="45">
      <t>ガイコク</t>
    </rPh>
    <rPh sb="45" eb="46">
      <t>ジン</t>
    </rPh>
    <rPh sb="46" eb="48">
      <t>トウケイ</t>
    </rPh>
    <phoneticPr fontId="46"/>
  </si>
  <si>
    <t>構成比（％）</t>
    <rPh sb="0" eb="3">
      <t>コウセイヒ</t>
    </rPh>
    <phoneticPr fontId="46"/>
  </si>
  <si>
    <t>その他道県</t>
    <rPh sb="2" eb="3">
      <t>タ</t>
    </rPh>
    <rPh sb="3" eb="4">
      <t>ドウ</t>
    </rPh>
    <rPh sb="4" eb="5">
      <t>ケン</t>
    </rPh>
    <phoneticPr fontId="46"/>
  </si>
  <si>
    <t>京都府</t>
    <rPh sb="0" eb="2">
      <t>キョウト</t>
    </rPh>
    <rPh sb="2" eb="3">
      <t>フ</t>
    </rPh>
    <phoneticPr fontId="46"/>
  </si>
  <si>
    <t>福岡県</t>
    <rPh sb="0" eb="2">
      <t>フクオカ</t>
    </rPh>
    <rPh sb="2" eb="3">
      <t>ケン</t>
    </rPh>
    <phoneticPr fontId="46"/>
  </si>
  <si>
    <t>静岡県</t>
    <rPh sb="0" eb="3">
      <t>シズオカケン</t>
    </rPh>
    <phoneticPr fontId="46"/>
  </si>
  <si>
    <t>兵庫県</t>
    <rPh sb="0" eb="3">
      <t>ヒョウゴケン</t>
    </rPh>
    <phoneticPr fontId="46"/>
  </si>
  <si>
    <t>千葉県</t>
    <rPh sb="0" eb="3">
      <t>チバケン</t>
    </rPh>
    <phoneticPr fontId="46"/>
  </si>
  <si>
    <t>埼玉県</t>
    <rPh sb="0" eb="3">
      <t>サイタマケン</t>
    </rPh>
    <phoneticPr fontId="46"/>
  </si>
  <si>
    <t>神奈川県</t>
    <rPh sb="0" eb="4">
      <t>カナガワケン</t>
    </rPh>
    <phoneticPr fontId="46"/>
  </si>
  <si>
    <t>大阪府</t>
    <rPh sb="0" eb="3">
      <t>オオサカフ</t>
    </rPh>
    <phoneticPr fontId="46"/>
  </si>
  <si>
    <t>愛知県</t>
    <rPh sb="0" eb="3">
      <t>アイチケン</t>
    </rPh>
    <phoneticPr fontId="46"/>
  </si>
  <si>
    <t>東京都</t>
    <rPh sb="0" eb="3">
      <t>トウキョウト</t>
    </rPh>
    <phoneticPr fontId="46"/>
  </si>
  <si>
    <t>全　国</t>
    <rPh sb="0" eb="1">
      <t>ゼン</t>
    </rPh>
    <rPh sb="2" eb="3">
      <t>コク</t>
    </rPh>
    <phoneticPr fontId="46"/>
  </si>
  <si>
    <t>構成比ａ（％）</t>
    <rPh sb="0" eb="3">
      <t>コウセイヒ</t>
    </rPh>
    <phoneticPr fontId="46"/>
  </si>
  <si>
    <t>令和３年12月31日現在</t>
    <rPh sb="0" eb="2">
      <t>レイワ</t>
    </rPh>
    <rPh sb="3" eb="4">
      <t>ネン</t>
    </rPh>
    <rPh sb="4" eb="5">
      <t>ガンネン</t>
    </rPh>
    <rPh sb="6" eb="7">
      <t>ガツ</t>
    </rPh>
    <rPh sb="9" eb="10">
      <t>ニチ</t>
    </rPh>
    <rPh sb="10" eb="12">
      <t>ゲンザイ</t>
    </rPh>
    <phoneticPr fontId="46"/>
  </si>
  <si>
    <t>- 43 -</t>
    <phoneticPr fontId="4"/>
  </si>
  <si>
    <t xml:space="preserve">    b</t>
    <phoneticPr fontId="4"/>
  </si>
  <si>
    <t>資料２ 大阪府の市町村別在留外国人数</t>
    <rPh sb="0" eb="2">
      <t>シリョウ</t>
    </rPh>
    <phoneticPr fontId="4"/>
  </si>
  <si>
    <t>資料３　大阪府の国籍別在留外国人数の推移</t>
    <rPh sb="0" eb="2">
      <t>シリョウ</t>
    </rPh>
    <rPh sb="4" eb="7">
      <t>オオサカフ</t>
    </rPh>
    <rPh sb="8" eb="10">
      <t>コクセキ</t>
    </rPh>
    <rPh sb="10" eb="11">
      <t>ベツ</t>
    </rPh>
    <rPh sb="11" eb="13">
      <t>ザイリュウ</t>
    </rPh>
    <rPh sb="13" eb="15">
      <t>ガイコク</t>
    </rPh>
    <rPh sb="15" eb="16">
      <t>ジン</t>
    </rPh>
    <rPh sb="16" eb="17">
      <t>スウ</t>
    </rPh>
    <rPh sb="18" eb="20">
      <t>スイイ</t>
    </rPh>
    <phoneticPr fontId="46"/>
  </si>
  <si>
    <t>資料４　全国の国籍別在留外国人数及び割合　　　　　　　　　　　　　</t>
    <rPh sb="0" eb="2">
      <t>シリョウ</t>
    </rPh>
    <rPh sb="4" eb="6">
      <t>ゼンコク</t>
    </rPh>
    <rPh sb="7" eb="9">
      <t>コクセキ</t>
    </rPh>
    <rPh sb="9" eb="10">
      <t>ベツ</t>
    </rPh>
    <rPh sb="10" eb="12">
      <t>ザイリュウ</t>
    </rPh>
    <rPh sb="12" eb="14">
      <t>ガイコク</t>
    </rPh>
    <rPh sb="14" eb="15">
      <t>ジン</t>
    </rPh>
    <rPh sb="15" eb="16">
      <t>スウ</t>
    </rPh>
    <rPh sb="16" eb="17">
      <t>オヨ</t>
    </rPh>
    <rPh sb="18" eb="20">
      <t>ワリアイ</t>
    </rPh>
    <phoneticPr fontId="46"/>
  </si>
  <si>
    <t xml:space="preserve">  資料６　外国人相談コーナー実績集計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</si>
</sst>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▲ &quot;#,##0"/>
    <numFmt numFmtId="177" formatCode="#,##0_);[Red]\(#,##0\)"/>
    <numFmt numFmtId="178" formatCode="0.0_ "/>
    <numFmt numFmtId="179" formatCode="#,##0_);\(#,##0\)"/>
    <numFmt numFmtId="180" formatCode="#,##0.0_);\(#,##0.0\)"/>
    <numFmt numFmtId="181" formatCode="#,##0_ "/>
    <numFmt numFmtId="182" formatCode="0.0_);[Red]\(0.0\)"/>
    <numFmt numFmtId="183" formatCode="#,##0.0_ "/>
    <numFmt numFmtId="184" formatCode="0.0%"/>
  </numFmts>
  <fonts count="59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Tahoma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Tahoma"/>
      <family val="2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HGPｺﾞｼｯｸM"/>
      <family val="3"/>
      <charset val="128"/>
    </font>
    <font>
      <sz val="10"/>
      <name val="Centyury"/>
      <family val="2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>
        <fgColor rgb="FF000000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2" borderId="1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4" borderId="18" applyNumberFormat="0" applyFont="0" applyAlignment="0" applyProtection="0">
      <alignment vertical="center"/>
    </xf>
    <xf numFmtId="0" fontId="5" fillId="24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5" borderId="20" applyNumberFormat="0" applyAlignment="0" applyProtection="0">
      <alignment vertical="center"/>
    </xf>
    <xf numFmtId="0" fontId="21" fillId="25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25" borderId="25" applyNumberFormat="0" applyAlignment="0" applyProtection="0">
      <alignment vertical="center"/>
    </xf>
    <xf numFmtId="0" fontId="28" fillId="25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31" fillId="0" borderId="0"/>
    <xf numFmtId="0" fontId="32" fillId="6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vertical="top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176" fontId="1" fillId="0" borderId="0" xfId="0" applyNumberFormat="1" applyFont="1" applyBorder="1" applyAlignment="1">
      <alignment vertical="top" shrinkToFit="1"/>
    </xf>
    <xf numFmtId="0" fontId="0" fillId="0" borderId="0" xfId="0" applyAlignment="1">
      <alignment horizontal="center" vertical="center"/>
    </xf>
    <xf numFmtId="177" fontId="6" fillId="0" borderId="0" xfId="2" applyNumberFormat="1" applyFont="1" applyFill="1" applyAlignment="1">
      <alignment horizontal="distributed" vertical="distributed" textRotation="255"/>
    </xf>
    <xf numFmtId="176" fontId="8" fillId="0" borderId="1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center" vertical="center"/>
    </xf>
    <xf numFmtId="1" fontId="8" fillId="2" borderId="5" xfId="2" applyNumberFormat="1" applyFont="1" applyFill="1" applyBorder="1" applyAlignment="1">
      <alignment vertical="center"/>
    </xf>
    <xf numFmtId="176" fontId="9" fillId="2" borderId="6" xfId="2" applyNumberFormat="1" applyFont="1" applyFill="1" applyBorder="1" applyAlignment="1">
      <alignment vertical="center"/>
    </xf>
    <xf numFmtId="1" fontId="9" fillId="0" borderId="7" xfId="2" applyNumberFormat="1" applyFont="1" applyBorder="1" applyAlignment="1">
      <alignment vertical="center"/>
    </xf>
    <xf numFmtId="176" fontId="10" fillId="3" borderId="8" xfId="1" applyNumberFormat="1" applyFont="1" applyFill="1" applyBorder="1" applyAlignment="1">
      <alignment vertical="center"/>
    </xf>
    <xf numFmtId="1" fontId="11" fillId="0" borderId="9" xfId="0" applyNumberFormat="1" applyFont="1" applyBorder="1" applyAlignment="1">
      <alignment vertical="center"/>
    </xf>
    <xf numFmtId="1" fontId="9" fillId="0" borderId="10" xfId="2" applyNumberFormat="1" applyFont="1" applyBorder="1" applyAlignment="1">
      <alignment vertical="center"/>
    </xf>
    <xf numFmtId="176" fontId="10" fillId="3" borderId="11" xfId="1" applyNumberFormat="1" applyFont="1" applyFill="1" applyBorder="1" applyAlignment="1">
      <alignment vertical="center"/>
    </xf>
    <xf numFmtId="1" fontId="9" fillId="0" borderId="9" xfId="2" applyNumberFormat="1" applyFont="1" applyBorder="1" applyAlignment="1">
      <alignment vertical="center"/>
    </xf>
    <xf numFmtId="1" fontId="8" fillId="2" borderId="13" xfId="2" applyNumberFormat="1" applyFont="1" applyFill="1" applyBorder="1" applyAlignment="1">
      <alignment vertical="center"/>
    </xf>
    <xf numFmtId="176" fontId="9" fillId="2" borderId="14" xfId="2" applyNumberFormat="1" applyFont="1" applyFill="1" applyBorder="1" applyAlignment="1">
      <alignment vertical="center"/>
    </xf>
    <xf numFmtId="1" fontId="11" fillId="0" borderId="7" xfId="0" applyNumberFormat="1" applyFont="1" applyBorder="1" applyAlignment="1">
      <alignment vertical="center"/>
    </xf>
    <xf numFmtId="1" fontId="13" fillId="0" borderId="9" xfId="2" applyNumberFormat="1" applyFont="1" applyBorder="1" applyAlignment="1">
      <alignment horizontal="left" vertical="center" shrinkToFit="1"/>
    </xf>
    <xf numFmtId="1" fontId="10" fillId="3" borderId="9" xfId="3" applyNumberFormat="1" applyFont="1" applyFill="1" applyBorder="1" applyAlignment="1">
      <alignment vertical="center"/>
    </xf>
    <xf numFmtId="1" fontId="11" fillId="0" borderId="9" xfId="0" applyNumberFormat="1" applyFont="1" applyBorder="1" applyAlignment="1">
      <alignment vertical="center" shrinkToFit="1"/>
    </xf>
    <xf numFmtId="1" fontId="9" fillId="3" borderId="9" xfId="2" applyNumberFormat="1" applyFont="1" applyFill="1" applyBorder="1" applyAlignment="1">
      <alignment vertical="center"/>
    </xf>
    <xf numFmtId="1" fontId="11" fillId="3" borderId="9" xfId="0" applyNumberFormat="1" applyFont="1" applyFill="1" applyBorder="1" applyAlignment="1">
      <alignment vertical="center"/>
    </xf>
    <xf numFmtId="176" fontId="10" fillId="2" borderId="14" xfId="1" applyNumberFormat="1" applyFont="1" applyFill="1" applyBorder="1" applyAlignment="1">
      <alignment vertical="center"/>
    </xf>
    <xf numFmtId="176" fontId="11" fillId="2" borderId="14" xfId="1" applyNumberFormat="1" applyFont="1" applyFill="1" applyBorder="1" applyAlignment="1">
      <alignment vertical="center"/>
    </xf>
    <xf numFmtId="176" fontId="8" fillId="2" borderId="15" xfId="2" applyNumberFormat="1" applyFont="1" applyFill="1" applyBorder="1" applyAlignment="1">
      <alignment vertical="center"/>
    </xf>
    <xf numFmtId="176" fontId="9" fillId="2" borderId="16" xfId="2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1" fontId="9" fillId="0" borderId="26" xfId="2" applyNumberFormat="1" applyFont="1" applyBorder="1" applyAlignment="1">
      <alignment vertical="center"/>
    </xf>
    <xf numFmtId="176" fontId="10" fillId="3" borderId="28" xfId="1" applyNumberFormat="1" applyFont="1" applyFill="1" applyBorder="1" applyAlignment="1">
      <alignment vertical="center"/>
    </xf>
    <xf numFmtId="1" fontId="9" fillId="0" borderId="12" xfId="2" applyNumberFormat="1" applyFont="1" applyBorder="1" applyAlignment="1">
      <alignment vertical="center"/>
    </xf>
    <xf numFmtId="176" fontId="10" fillId="3" borderId="30" xfId="1" applyNumberFormat="1" applyFont="1" applyFill="1" applyBorder="1" applyAlignment="1">
      <alignment vertical="center"/>
    </xf>
    <xf numFmtId="1" fontId="9" fillId="0" borderId="12" xfId="2" applyNumberFormat="1" applyFont="1" applyFill="1" applyBorder="1" applyAlignment="1">
      <alignment vertical="center"/>
    </xf>
    <xf numFmtId="1" fontId="9" fillId="0" borderId="32" xfId="2" applyNumberFormat="1" applyFont="1" applyBorder="1" applyAlignment="1">
      <alignment vertical="center"/>
    </xf>
    <xf numFmtId="1" fontId="9" fillId="0" borderId="9" xfId="2" applyNumberFormat="1" applyFont="1" applyBorder="1" applyAlignment="1">
      <alignment vertical="center" shrinkToFit="1"/>
    </xf>
    <xf numFmtId="38" fontId="9" fillId="0" borderId="33" xfId="52" applyFont="1" applyBorder="1" applyAlignment="1">
      <alignment vertical="center"/>
    </xf>
    <xf numFmtId="38" fontId="9" fillId="0" borderId="34" xfId="52" applyFont="1" applyBorder="1" applyAlignment="1">
      <alignment vertical="center"/>
    </xf>
    <xf numFmtId="38" fontId="9" fillId="0" borderId="35" xfId="52" applyFont="1" applyBorder="1" applyAlignment="1">
      <alignment vertical="center"/>
    </xf>
    <xf numFmtId="38" fontId="9" fillId="0" borderId="36" xfId="52" applyFont="1" applyFill="1" applyBorder="1" applyAlignment="1">
      <alignment vertical="center"/>
    </xf>
    <xf numFmtId="1" fontId="9" fillId="0" borderId="37" xfId="2" applyNumberFormat="1" applyFont="1" applyBorder="1" applyAlignment="1">
      <alignment vertical="center"/>
    </xf>
    <xf numFmtId="0" fontId="0" fillId="0" borderId="29" xfId="0" applyBorder="1">
      <alignment vertical="center"/>
    </xf>
    <xf numFmtId="0" fontId="0" fillId="0" borderId="38" xfId="0" applyBorder="1">
      <alignment vertical="center"/>
    </xf>
    <xf numFmtId="1" fontId="11" fillId="0" borderId="40" xfId="0" applyNumberFormat="1" applyFont="1" applyBorder="1" applyAlignment="1">
      <alignment vertical="center"/>
    </xf>
    <xf numFmtId="1" fontId="10" fillId="3" borderId="40" xfId="3" applyNumberFormat="1" applyFont="1" applyFill="1" applyBorder="1" applyAlignment="1">
      <alignment vertical="center"/>
    </xf>
    <xf numFmtId="1" fontId="11" fillId="3" borderId="40" xfId="0" applyNumberFormat="1" applyFont="1" applyFill="1" applyBorder="1" applyAlignment="1">
      <alignment vertical="center"/>
    </xf>
    <xf numFmtId="1" fontId="11" fillId="0" borderId="31" xfId="0" applyNumberFormat="1" applyFont="1" applyBorder="1" applyAlignment="1">
      <alignment vertical="center"/>
    </xf>
    <xf numFmtId="1" fontId="11" fillId="0" borderId="32" xfId="0" applyNumberFormat="1" applyFont="1" applyBorder="1" applyAlignment="1">
      <alignment vertical="center"/>
    </xf>
    <xf numFmtId="1" fontId="11" fillId="0" borderId="41" xfId="0" applyNumberFormat="1" applyFont="1" applyBorder="1" applyAlignment="1">
      <alignment vertical="center"/>
    </xf>
    <xf numFmtId="1" fontId="11" fillId="3" borderId="42" xfId="0" applyNumberFormat="1" applyFont="1" applyFill="1" applyBorder="1" applyAlignment="1">
      <alignment vertical="center"/>
    </xf>
    <xf numFmtId="1" fontId="11" fillId="3" borderId="37" xfId="0" applyNumberFormat="1" applyFont="1" applyFill="1" applyBorder="1" applyAlignment="1">
      <alignment vertical="center"/>
    </xf>
    <xf numFmtId="1" fontId="9" fillId="0" borderId="34" xfId="2" applyNumberFormat="1" applyFont="1" applyBorder="1" applyAlignment="1">
      <alignment vertical="center"/>
    </xf>
    <xf numFmtId="1" fontId="11" fillId="0" borderId="35" xfId="0" applyNumberFormat="1" applyFont="1" applyBorder="1" applyAlignment="1">
      <alignment vertical="center"/>
    </xf>
    <xf numFmtId="1" fontId="11" fillId="3" borderId="35" xfId="0" applyNumberFormat="1" applyFont="1" applyFill="1" applyBorder="1" applyAlignment="1">
      <alignment vertical="center"/>
    </xf>
    <xf numFmtId="1" fontId="9" fillId="3" borderId="35" xfId="2" applyNumberFormat="1" applyFont="1" applyFill="1" applyBorder="1" applyAlignment="1">
      <alignment vertical="center"/>
    </xf>
    <xf numFmtId="176" fontId="10" fillId="3" borderId="35" xfId="1" applyNumberFormat="1" applyFont="1" applyFill="1" applyBorder="1" applyAlignment="1">
      <alignment vertical="center" shrinkToFit="1"/>
    </xf>
    <xf numFmtId="176" fontId="10" fillId="3" borderId="27" xfId="1" applyNumberFormat="1" applyFont="1" applyFill="1" applyBorder="1" applyAlignment="1">
      <alignment vertical="center" shrinkToFit="1"/>
    </xf>
    <xf numFmtId="1" fontId="11" fillId="0" borderId="43" xfId="0" applyNumberFormat="1" applyFont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" fontId="11" fillId="0" borderId="37" xfId="0" applyNumberFormat="1" applyFont="1" applyBorder="1" applyAlignment="1">
      <alignment vertical="center"/>
    </xf>
    <xf numFmtId="0" fontId="14" fillId="3" borderId="29" xfId="0" applyFont="1" applyFill="1" applyBorder="1">
      <alignment vertical="center"/>
    </xf>
    <xf numFmtId="0" fontId="0" fillId="3" borderId="38" xfId="0" applyFill="1" applyBorder="1">
      <alignment vertical="center"/>
    </xf>
    <xf numFmtId="0" fontId="0" fillId="0" borderId="0" xfId="0" applyAlignment="1">
      <alignment vertical="center"/>
    </xf>
    <xf numFmtId="1" fontId="11" fillId="0" borderId="26" xfId="0" applyNumberFormat="1" applyFont="1" applyBorder="1" applyAlignment="1">
      <alignment vertical="center"/>
    </xf>
    <xf numFmtId="1" fontId="11" fillId="0" borderId="44" xfId="0" applyNumberFormat="1" applyFont="1" applyBorder="1" applyAlignment="1">
      <alignment vertical="center"/>
    </xf>
    <xf numFmtId="38" fontId="11" fillId="0" borderId="39" xfId="52" applyFont="1" applyBorder="1" applyAlignment="1">
      <alignment vertical="center"/>
    </xf>
    <xf numFmtId="38" fontId="11" fillId="0" borderId="40" xfId="52" applyFont="1" applyBorder="1" applyAlignment="1">
      <alignment vertical="center"/>
    </xf>
    <xf numFmtId="38" fontId="10" fillId="3" borderId="40" xfId="52" applyFont="1" applyFill="1" applyBorder="1" applyAlignment="1">
      <alignment vertical="center" shrinkToFit="1"/>
    </xf>
    <xf numFmtId="38" fontId="11" fillId="0" borderId="40" xfId="52" applyFont="1" applyBorder="1" applyAlignment="1">
      <alignment vertical="center" shrinkToFit="1"/>
    </xf>
    <xf numFmtId="38" fontId="11" fillId="0" borderId="41" xfId="52" applyFont="1" applyBorder="1" applyAlignment="1">
      <alignment vertical="center"/>
    </xf>
    <xf numFmtId="38" fontId="11" fillId="0" borderId="42" xfId="52" applyFont="1" applyBorder="1" applyAlignment="1">
      <alignment vertical="center"/>
    </xf>
    <xf numFmtId="38" fontId="11" fillId="0" borderId="45" xfId="52" applyFont="1" applyBorder="1" applyAlignment="1">
      <alignment vertical="center"/>
    </xf>
    <xf numFmtId="38" fontId="11" fillId="0" borderId="28" xfId="52" applyFont="1" applyBorder="1" applyAlignment="1">
      <alignment vertical="center"/>
    </xf>
    <xf numFmtId="38" fontId="11" fillId="0" borderId="46" xfId="52" applyFont="1" applyBorder="1" applyAlignment="1">
      <alignment vertical="center"/>
    </xf>
    <xf numFmtId="38" fontId="11" fillId="0" borderId="47" xfId="52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53" applyFont="1" applyFill="1" applyBorder="1" applyAlignment="1">
      <alignment vertical="center"/>
    </xf>
    <xf numFmtId="3" fontId="6" fillId="0" borderId="0" xfId="53" applyNumberFormat="1" applyFont="1" applyFill="1" applyBorder="1" applyAlignment="1">
      <alignment vertical="center"/>
    </xf>
    <xf numFmtId="176" fontId="15" fillId="0" borderId="14" xfId="53" applyNumberFormat="1" applyFont="1" applyFill="1" applyBorder="1" applyAlignment="1">
      <alignment vertical="center"/>
    </xf>
    <xf numFmtId="176" fontId="15" fillId="0" borderId="13" xfId="53" applyNumberFormat="1" applyFont="1" applyFill="1" applyBorder="1" applyAlignment="1">
      <alignment vertical="center"/>
    </xf>
    <xf numFmtId="41" fontId="34" fillId="0" borderId="46" xfId="1" applyNumberFormat="1" applyFont="1" applyFill="1" applyBorder="1" applyAlignment="1">
      <alignment horizontal="right" vertical="center"/>
    </xf>
    <xf numFmtId="0" fontId="7" fillId="0" borderId="32" xfId="53" applyFont="1" applyFill="1" applyBorder="1" applyAlignment="1">
      <alignment vertical="center"/>
    </xf>
    <xf numFmtId="41" fontId="34" fillId="0" borderId="28" xfId="1" applyNumberFormat="1" applyFont="1" applyFill="1" applyBorder="1" applyAlignment="1">
      <alignment horizontal="right" vertical="center"/>
    </xf>
    <xf numFmtId="0" fontId="7" fillId="0" borderId="26" xfId="53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top"/>
    </xf>
    <xf numFmtId="177" fontId="7" fillId="0" borderId="32" xfId="53" applyNumberFormat="1" applyFont="1" applyFill="1" applyBorder="1" applyAlignment="1">
      <alignment vertical="center"/>
    </xf>
    <xf numFmtId="177" fontId="7" fillId="0" borderId="26" xfId="53" applyNumberFormat="1" applyFont="1" applyFill="1" applyBorder="1" applyAlignment="1">
      <alignment vertical="center"/>
    </xf>
    <xf numFmtId="176" fontId="7" fillId="0" borderId="48" xfId="53" applyNumberFormat="1" applyFont="1" applyFill="1" applyBorder="1" applyAlignment="1">
      <alignment vertical="center"/>
    </xf>
    <xf numFmtId="176" fontId="7" fillId="0" borderId="49" xfId="53" applyNumberFormat="1" applyFont="1" applyFill="1" applyBorder="1" applyAlignment="1">
      <alignment vertical="center"/>
    </xf>
    <xf numFmtId="176" fontId="7" fillId="0" borderId="50" xfId="53" applyNumberFormat="1" applyFont="1" applyFill="1" applyBorder="1" applyAlignment="1">
      <alignment vertical="center"/>
    </xf>
    <xf numFmtId="176" fontId="7" fillId="0" borderId="51" xfId="53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176" fontId="1" fillId="2" borderId="3" xfId="0" applyNumberFormat="1" applyFont="1" applyFill="1" applyBorder="1" applyAlignment="1">
      <alignment horizontal="center" vertical="center"/>
    </xf>
    <xf numFmtId="176" fontId="7" fillId="0" borderId="32" xfId="53" applyNumberFormat="1" applyFont="1" applyFill="1" applyBorder="1" applyAlignment="1">
      <alignment vertical="center"/>
    </xf>
    <xf numFmtId="176" fontId="7" fillId="0" borderId="26" xfId="53" applyNumberFormat="1" applyFont="1" applyFill="1" applyBorder="1" applyAlignment="1">
      <alignment vertical="center"/>
    </xf>
    <xf numFmtId="41" fontId="34" fillId="0" borderId="50" xfId="1" applyNumberFormat="1" applyFont="1" applyFill="1" applyBorder="1" applyAlignment="1">
      <alignment horizontal="right" vertical="center"/>
    </xf>
    <xf numFmtId="176" fontId="7" fillId="0" borderId="7" xfId="53" applyNumberFormat="1" applyFont="1" applyFill="1" applyBorder="1" applyAlignment="1">
      <alignment vertical="center"/>
    </xf>
    <xf numFmtId="177" fontId="7" fillId="0" borderId="7" xfId="53" applyNumberFormat="1" applyFont="1" applyFill="1" applyBorder="1" applyAlignment="1">
      <alignment vertical="center"/>
    </xf>
    <xf numFmtId="0" fontId="7" fillId="0" borderId="7" xfId="53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9" fillId="26" borderId="52" xfId="0" applyFont="1" applyFill="1" applyBorder="1" applyAlignment="1">
      <alignment horizontal="center" vertical="center"/>
    </xf>
    <xf numFmtId="0" fontId="40" fillId="26" borderId="53" xfId="0" applyFont="1" applyFill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26" borderId="52" xfId="0" applyFont="1" applyFill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43" fillId="0" borderId="0" xfId="0" applyFont="1" applyAlignment="1">
      <alignment horizontal="left" vertical="center"/>
    </xf>
    <xf numFmtId="0" fontId="2" fillId="0" borderId="0" xfId="1" applyFont="1">
      <alignment vertical="center"/>
    </xf>
    <xf numFmtId="49" fontId="6" fillId="0" borderId="0" xfId="1" applyNumberFormat="1" applyFont="1">
      <alignment vertical="center"/>
    </xf>
    <xf numFmtId="0" fontId="44" fillId="0" borderId="0" xfId="1" applyFont="1" applyAlignment="1">
      <alignment horizontal="right" vertical="center"/>
    </xf>
    <xf numFmtId="178" fontId="45" fillId="0" borderId="0" xfId="1" applyNumberFormat="1" applyFont="1">
      <alignment vertical="center"/>
    </xf>
    <xf numFmtId="0" fontId="47" fillId="0" borderId="0" xfId="1" applyFont="1">
      <alignment vertical="center"/>
    </xf>
    <xf numFmtId="179" fontId="2" fillId="0" borderId="0" xfId="1" applyNumberFormat="1" applyFont="1">
      <alignment vertical="center"/>
    </xf>
    <xf numFmtId="0" fontId="6" fillId="0" borderId="0" xfId="1" applyFont="1">
      <alignment vertical="center"/>
    </xf>
    <xf numFmtId="178" fontId="48" fillId="0" borderId="0" xfId="1" applyNumberFormat="1" applyFont="1">
      <alignment vertical="center"/>
    </xf>
    <xf numFmtId="180" fontId="45" fillId="0" borderId="0" xfId="1" applyNumberFormat="1" applyFont="1" applyFill="1" applyBorder="1" applyAlignment="1">
      <alignment vertical="center"/>
    </xf>
    <xf numFmtId="0" fontId="49" fillId="0" borderId="0" xfId="1" applyFont="1" applyFill="1" applyBorder="1" applyAlignment="1">
      <alignment horizontal="center" vertical="center"/>
    </xf>
    <xf numFmtId="180" fontId="45" fillId="0" borderId="27" xfId="1" applyNumberFormat="1" applyFont="1" applyFill="1" applyBorder="1" applyAlignment="1">
      <alignment vertical="center"/>
    </xf>
    <xf numFmtId="0" fontId="49" fillId="0" borderId="27" xfId="1" applyFont="1" applyFill="1" applyBorder="1" applyAlignment="1">
      <alignment horizontal="center" vertical="center" shrinkToFit="1"/>
    </xf>
    <xf numFmtId="38" fontId="45" fillId="0" borderId="27" xfId="52" applyFont="1" applyFill="1" applyBorder="1" applyAlignment="1">
      <alignment vertical="center"/>
    </xf>
    <xf numFmtId="0" fontId="49" fillId="0" borderId="27" xfId="1" applyFont="1" applyFill="1" applyBorder="1" applyAlignment="1">
      <alignment horizontal="center" vertical="center"/>
    </xf>
    <xf numFmtId="180" fontId="45" fillId="27" borderId="27" xfId="1" applyNumberFormat="1" applyFont="1" applyFill="1" applyBorder="1" applyAlignment="1">
      <alignment vertical="center"/>
    </xf>
    <xf numFmtId="0" fontId="49" fillId="27" borderId="27" xfId="1" applyFont="1" applyFill="1" applyBorder="1" applyAlignment="1">
      <alignment horizontal="center" vertical="center" shrinkToFit="1"/>
    </xf>
    <xf numFmtId="38" fontId="45" fillId="27" borderId="27" xfId="52" applyFont="1" applyFill="1" applyBorder="1" applyAlignment="1">
      <alignment vertical="center"/>
    </xf>
    <xf numFmtId="0" fontId="49" fillId="27" borderId="27" xfId="1" applyFont="1" applyFill="1" applyBorder="1" applyAlignment="1">
      <alignment horizontal="center" vertical="center"/>
    </xf>
    <xf numFmtId="179" fontId="45" fillId="0" borderId="27" xfId="1" applyNumberFormat="1" applyFont="1" applyFill="1" applyBorder="1" applyAlignment="1">
      <alignment vertical="center"/>
    </xf>
    <xf numFmtId="179" fontId="45" fillId="0" borderId="27" xfId="1" applyNumberFormat="1" applyFont="1" applyFill="1" applyBorder="1" applyAlignment="1">
      <alignment horizontal="right" vertical="center" wrapText="1"/>
    </xf>
    <xf numFmtId="181" fontId="45" fillId="27" borderId="27" xfId="1" applyNumberFormat="1" applyFont="1" applyFill="1" applyBorder="1" applyAlignment="1">
      <alignment vertical="center"/>
    </xf>
    <xf numFmtId="182" fontId="45" fillId="0" borderId="27" xfId="1" applyNumberFormat="1" applyFont="1" applyFill="1" applyBorder="1" applyAlignment="1">
      <alignment vertical="center"/>
    </xf>
    <xf numFmtId="181" fontId="45" fillId="0" borderId="27" xfId="1" applyNumberFormat="1" applyFont="1" applyFill="1" applyBorder="1" applyAlignment="1">
      <alignment vertical="center"/>
    </xf>
    <xf numFmtId="180" fontId="45" fillId="28" borderId="27" xfId="1" applyNumberFormat="1" applyFont="1" applyFill="1" applyBorder="1" applyAlignment="1">
      <alignment vertical="center"/>
    </xf>
    <xf numFmtId="0" fontId="49" fillId="28" borderId="27" xfId="1" applyFont="1" applyFill="1" applyBorder="1" applyAlignment="1">
      <alignment horizontal="center" vertical="center"/>
    </xf>
    <xf numFmtId="181" fontId="45" fillId="28" borderId="27" xfId="1" applyNumberFormat="1" applyFont="1" applyFill="1" applyBorder="1" applyAlignment="1">
      <alignment vertical="center"/>
    </xf>
    <xf numFmtId="0" fontId="50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2" fillId="0" borderId="0" xfId="1" applyFont="1" applyAlignment="1">
      <alignment horizontal="left" vertical="center"/>
    </xf>
    <xf numFmtId="181" fontId="2" fillId="0" borderId="0" xfId="1" applyNumberFormat="1" applyFont="1">
      <alignment vertical="center"/>
    </xf>
    <xf numFmtId="178" fontId="2" fillId="0" borderId="0" xfId="1" applyNumberFormat="1" applyFont="1">
      <alignment vertical="center"/>
    </xf>
    <xf numFmtId="180" fontId="48" fillId="0" borderId="11" xfId="1" applyNumberFormat="1" applyFont="1" applyFill="1" applyBorder="1" applyAlignment="1">
      <alignment vertical="center"/>
    </xf>
    <xf numFmtId="0" fontId="53" fillId="0" borderId="11" xfId="1" applyFont="1" applyFill="1" applyBorder="1" applyAlignment="1">
      <alignment horizontal="center" vertical="center"/>
    </xf>
    <xf numFmtId="38" fontId="48" fillId="0" borderId="61" xfId="52" applyFont="1" applyFill="1" applyBorder="1" applyAlignment="1">
      <alignment vertical="center"/>
    </xf>
    <xf numFmtId="0" fontId="53" fillId="0" borderId="61" xfId="1" applyFont="1" applyFill="1" applyBorder="1" applyAlignment="1">
      <alignment horizontal="center" vertical="center"/>
    </xf>
    <xf numFmtId="180" fontId="48" fillId="0" borderId="62" xfId="1" applyNumberFormat="1" applyFont="1" applyFill="1" applyBorder="1" applyAlignment="1">
      <alignment vertical="center"/>
    </xf>
    <xf numFmtId="0" fontId="53" fillId="0" borderId="62" xfId="1" applyFont="1" applyFill="1" applyBorder="1" applyAlignment="1">
      <alignment horizontal="center" vertical="center"/>
    </xf>
    <xf numFmtId="179" fontId="48" fillId="0" borderId="61" xfId="1" applyNumberFormat="1" applyFont="1" applyFill="1" applyBorder="1" applyAlignment="1">
      <alignment vertical="center"/>
    </xf>
    <xf numFmtId="181" fontId="48" fillId="0" borderId="63" xfId="1" applyNumberFormat="1" applyFont="1" applyFill="1" applyBorder="1">
      <alignment vertical="center"/>
    </xf>
    <xf numFmtId="0" fontId="53" fillId="0" borderId="60" xfId="1" applyFont="1" applyFill="1" applyBorder="1" applyAlignment="1">
      <alignment horizontal="center" vertical="center"/>
    </xf>
    <xf numFmtId="181" fontId="48" fillId="0" borderId="60" xfId="1" applyNumberFormat="1" applyFont="1" applyFill="1" applyBorder="1">
      <alignment vertical="center"/>
    </xf>
    <xf numFmtId="181" fontId="48" fillId="0" borderId="60" xfId="1" applyNumberFormat="1" applyFont="1" applyFill="1" applyBorder="1" applyAlignment="1">
      <alignment vertical="center"/>
    </xf>
    <xf numFmtId="0" fontId="48" fillId="0" borderId="27" xfId="1" applyFont="1" applyBorder="1" applyAlignment="1">
      <alignment horizontal="center" vertical="center"/>
    </xf>
    <xf numFmtId="0" fontId="55" fillId="0" borderId="0" xfId="1" applyFont="1">
      <alignment vertical="center"/>
    </xf>
    <xf numFmtId="0" fontId="6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48" fillId="0" borderId="0" xfId="1" applyFont="1">
      <alignment vertical="center"/>
    </xf>
    <xf numFmtId="183" fontId="6" fillId="0" borderId="0" xfId="1" applyNumberFormat="1" applyFont="1" applyBorder="1">
      <alignment vertical="center"/>
    </xf>
    <xf numFmtId="0" fontId="53" fillId="0" borderId="0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/>
    </xf>
    <xf numFmtId="183" fontId="48" fillId="0" borderId="62" xfId="1" applyNumberFormat="1" applyFont="1" applyFill="1" applyBorder="1">
      <alignment vertical="center"/>
    </xf>
    <xf numFmtId="0" fontId="53" fillId="0" borderId="62" xfId="1" applyFont="1" applyBorder="1" applyAlignment="1">
      <alignment horizontal="center" vertical="center"/>
    </xf>
    <xf numFmtId="0" fontId="53" fillId="0" borderId="60" xfId="1" applyFont="1" applyBorder="1" applyAlignment="1">
      <alignment horizontal="center" vertical="center"/>
    </xf>
    <xf numFmtId="181" fontId="48" fillId="0" borderId="60" xfId="1" applyNumberFormat="1" applyFont="1" applyBorder="1">
      <alignment vertical="center"/>
    </xf>
    <xf numFmtId="181" fontId="48" fillId="3" borderId="61" xfId="1" applyNumberFormat="1" applyFont="1" applyFill="1" applyBorder="1">
      <alignment vertical="center"/>
    </xf>
    <xf numFmtId="183" fontId="48" fillId="29" borderId="62" xfId="1" applyNumberFormat="1" applyFont="1" applyFill="1" applyBorder="1">
      <alignment vertical="center"/>
    </xf>
    <xf numFmtId="0" fontId="53" fillId="29" borderId="62" xfId="1" applyFont="1" applyFill="1" applyBorder="1" applyAlignment="1">
      <alignment horizontal="center" vertical="center"/>
    </xf>
    <xf numFmtId="181" fontId="48" fillId="29" borderId="60" xfId="1" applyNumberFormat="1" applyFont="1" applyFill="1" applyBorder="1">
      <alignment vertical="center"/>
    </xf>
    <xf numFmtId="181" fontId="48" fillId="29" borderId="61" xfId="1" applyNumberFormat="1" applyFont="1" applyFill="1" applyBorder="1">
      <alignment vertical="center"/>
    </xf>
    <xf numFmtId="0" fontId="53" fillId="29" borderId="60" xfId="1" applyFont="1" applyFill="1" applyBorder="1" applyAlignment="1">
      <alignment horizontal="center" vertical="center"/>
    </xf>
    <xf numFmtId="181" fontId="48" fillId="0" borderId="61" xfId="1" applyNumberFormat="1" applyFont="1" applyFill="1" applyBorder="1">
      <alignment vertical="center"/>
    </xf>
    <xf numFmtId="0" fontId="53" fillId="0" borderId="65" xfId="1" applyFont="1" applyFill="1" applyBorder="1" applyAlignment="1">
      <alignment horizontal="center" vertical="center"/>
    </xf>
    <xf numFmtId="0" fontId="57" fillId="0" borderId="27" xfId="1" applyFont="1" applyBorder="1" applyAlignment="1">
      <alignment horizontal="center" vertical="center"/>
    </xf>
    <xf numFmtId="0" fontId="48" fillId="0" borderId="0" xfId="1" applyFont="1" applyAlignment="1">
      <alignment vertical="center"/>
    </xf>
    <xf numFmtId="0" fontId="58" fillId="0" borderId="0" xfId="1" applyFont="1" applyAlignment="1">
      <alignment vertical="center"/>
    </xf>
    <xf numFmtId="0" fontId="36" fillId="0" borderId="59" xfId="0" applyFont="1" applyBorder="1" applyAlignment="1">
      <alignment horizontal="justify" vertical="center" wrapText="1"/>
    </xf>
    <xf numFmtId="184" fontId="40" fillId="0" borderId="56" xfId="0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0" fillId="0" borderId="60" xfId="1" applyFont="1" applyFill="1" applyBorder="1" applyAlignment="1">
      <alignment horizontal="right" vertical="center"/>
    </xf>
    <xf numFmtId="0" fontId="50" fillId="0" borderId="11" xfId="1" applyFont="1" applyFill="1" applyBorder="1" applyAlignment="1">
      <alignment horizontal="right" vertical="center"/>
    </xf>
    <xf numFmtId="181" fontId="45" fillId="0" borderId="60" xfId="1" applyNumberFormat="1" applyFont="1" applyFill="1" applyBorder="1" applyAlignment="1">
      <alignment horizontal="center" vertical="center"/>
    </xf>
    <xf numFmtId="181" fontId="45" fillId="0" borderId="11" xfId="1" applyNumberFormat="1" applyFont="1" applyFill="1" applyBorder="1" applyAlignment="1">
      <alignment horizontal="center" vertical="center"/>
    </xf>
    <xf numFmtId="177" fontId="45" fillId="0" borderId="60" xfId="1" applyNumberFormat="1" applyFont="1" applyFill="1" applyBorder="1" applyAlignment="1">
      <alignment horizontal="center" vertical="center"/>
    </xf>
    <xf numFmtId="177" fontId="45" fillId="0" borderId="11" xfId="1" applyNumberFormat="1" applyFont="1" applyFill="1" applyBorder="1" applyAlignment="1">
      <alignment horizontal="center" vertical="center"/>
    </xf>
    <xf numFmtId="0" fontId="50" fillId="27" borderId="60" xfId="1" applyFont="1" applyFill="1" applyBorder="1" applyAlignment="1">
      <alignment horizontal="right" vertical="center"/>
    </xf>
    <xf numFmtId="0" fontId="50" fillId="27" borderId="11" xfId="1" applyFont="1" applyFill="1" applyBorder="1" applyAlignment="1">
      <alignment horizontal="right" vertical="center"/>
    </xf>
    <xf numFmtId="181" fontId="45" fillId="27" borderId="60" xfId="1" applyNumberFormat="1" applyFont="1" applyFill="1" applyBorder="1" applyAlignment="1">
      <alignment horizontal="center" vertical="center"/>
    </xf>
    <xf numFmtId="181" fontId="45" fillId="27" borderId="11" xfId="1" applyNumberFormat="1" applyFont="1" applyFill="1" applyBorder="1" applyAlignment="1">
      <alignment horizontal="center" vertical="center"/>
    </xf>
    <xf numFmtId="177" fontId="45" fillId="27" borderId="60" xfId="1" applyNumberFormat="1" applyFont="1" applyFill="1" applyBorder="1" applyAlignment="1">
      <alignment horizontal="center" vertical="center"/>
    </xf>
    <xf numFmtId="177" fontId="45" fillId="27" borderId="11" xfId="1" applyNumberFormat="1" applyFont="1" applyFill="1" applyBorder="1" applyAlignment="1">
      <alignment horizontal="center" vertical="center"/>
    </xf>
    <xf numFmtId="181" fontId="45" fillId="0" borderId="27" xfId="1" applyNumberFormat="1" applyFont="1" applyFill="1" applyBorder="1" applyAlignment="1">
      <alignment horizontal="center" vertical="center"/>
    </xf>
    <xf numFmtId="177" fontId="45" fillId="0" borderId="27" xfId="1" applyNumberFormat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0" fillId="28" borderId="27" xfId="1" applyFont="1" applyFill="1" applyBorder="1" applyAlignment="1">
      <alignment horizontal="center" vertical="center"/>
    </xf>
    <xf numFmtId="181" fontId="45" fillId="28" borderId="60" xfId="1" applyNumberFormat="1" applyFont="1" applyFill="1" applyBorder="1" applyAlignment="1">
      <alignment vertical="center"/>
    </xf>
    <xf numFmtId="0" fontId="2" fillId="28" borderId="11" xfId="1" applyFont="1" applyFill="1" applyBorder="1">
      <alignment vertical="center"/>
    </xf>
    <xf numFmtId="177" fontId="51" fillId="28" borderId="27" xfId="1" applyNumberFormat="1" applyFont="1" applyFill="1" applyBorder="1" applyAlignment="1">
      <alignment horizontal="center" vertical="center"/>
    </xf>
    <xf numFmtId="0" fontId="50" fillId="0" borderId="27" xfId="1" applyFont="1" applyBorder="1" applyAlignment="1">
      <alignment horizontal="right" vertical="center"/>
    </xf>
    <xf numFmtId="181" fontId="45" fillId="0" borderId="27" xfId="1" applyNumberFormat="1" applyFont="1" applyFill="1" applyBorder="1" applyAlignment="1">
      <alignment vertical="center"/>
    </xf>
    <xf numFmtId="0" fontId="51" fillId="0" borderId="27" xfId="1" applyFont="1" applyFill="1" applyBorder="1" applyAlignment="1">
      <alignment vertical="center"/>
    </xf>
    <xf numFmtId="177" fontId="51" fillId="0" borderId="27" xfId="1" applyNumberFormat="1" applyFont="1" applyBorder="1" applyAlignment="1">
      <alignment horizontal="center" vertical="center"/>
    </xf>
    <xf numFmtId="0" fontId="50" fillId="28" borderId="27" xfId="1" applyFont="1" applyFill="1" applyBorder="1" applyAlignment="1">
      <alignment horizontal="right" vertical="center"/>
    </xf>
    <xf numFmtId="181" fontId="45" fillId="28" borderId="27" xfId="1" applyNumberFormat="1" applyFont="1" applyFill="1" applyBorder="1" applyAlignment="1">
      <alignment vertical="center"/>
    </xf>
    <xf numFmtId="0" fontId="51" fillId="28" borderId="27" xfId="1" applyFont="1" applyFill="1" applyBorder="1" applyAlignment="1">
      <alignment vertical="center"/>
    </xf>
    <xf numFmtId="181" fontId="45" fillId="0" borderId="60" xfId="1" applyNumberFormat="1" applyFont="1" applyFill="1" applyBorder="1" applyAlignment="1">
      <alignment vertical="center"/>
    </xf>
    <xf numFmtId="181" fontId="45" fillId="0" borderId="11" xfId="1" applyNumberFormat="1" applyFont="1" applyFill="1" applyBorder="1" applyAlignment="1">
      <alignment vertical="center"/>
    </xf>
    <xf numFmtId="177" fontId="45" fillId="0" borderId="60" xfId="1" applyNumberFormat="1" applyFont="1" applyFill="1" applyBorder="1" applyAlignment="1">
      <alignment vertical="center"/>
    </xf>
    <xf numFmtId="177" fontId="45" fillId="0" borderId="11" xfId="1" applyNumberFormat="1" applyFont="1" applyFill="1" applyBorder="1" applyAlignment="1">
      <alignment vertical="center"/>
    </xf>
    <xf numFmtId="181" fontId="45" fillId="27" borderId="60" xfId="1" applyNumberFormat="1" applyFont="1" applyFill="1" applyBorder="1" applyAlignment="1">
      <alignment vertical="center"/>
    </xf>
    <xf numFmtId="181" fontId="45" fillId="27" borderId="11" xfId="1" applyNumberFormat="1" applyFont="1" applyFill="1" applyBorder="1" applyAlignment="1">
      <alignment vertical="center"/>
    </xf>
    <xf numFmtId="177" fontId="45" fillId="27" borderId="60" xfId="1" applyNumberFormat="1" applyFont="1" applyFill="1" applyBorder="1" applyAlignment="1">
      <alignment vertical="center"/>
    </xf>
    <xf numFmtId="177" fontId="45" fillId="27" borderId="11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48" fillId="0" borderId="60" xfId="1" applyFont="1" applyBorder="1" applyAlignment="1">
      <alignment horizontal="center" vertical="center"/>
    </xf>
    <xf numFmtId="0" fontId="48" fillId="0" borderId="11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4" fillId="0" borderId="60" xfId="1" applyFont="1" applyBorder="1" applyAlignment="1">
      <alignment horizontal="right" vertical="center"/>
    </xf>
    <xf numFmtId="0" fontId="54" fillId="0" borderId="11" xfId="1" applyFont="1" applyBorder="1" applyAlignment="1">
      <alignment horizontal="right" vertical="center"/>
    </xf>
    <xf numFmtId="0" fontId="48" fillId="29" borderId="60" xfId="1" applyFont="1" applyFill="1" applyBorder="1" applyAlignment="1">
      <alignment horizontal="center" vertical="center"/>
    </xf>
    <xf numFmtId="0" fontId="48" fillId="29" borderId="11" xfId="1" applyFont="1" applyFill="1" applyBorder="1" applyAlignment="1">
      <alignment horizontal="center" vertical="center"/>
    </xf>
    <xf numFmtId="0" fontId="48" fillId="0" borderId="63" xfId="1" applyFont="1" applyBorder="1" applyAlignment="1">
      <alignment horizontal="center" vertical="center"/>
    </xf>
    <xf numFmtId="0" fontId="56" fillId="0" borderId="30" xfId="1" applyFont="1" applyBorder="1" applyAlignment="1">
      <alignment horizontal="center" vertical="center"/>
    </xf>
    <xf numFmtId="0" fontId="56" fillId="0" borderId="66" xfId="1" applyFont="1" applyBorder="1" applyAlignment="1">
      <alignment horizontal="center" vertical="center"/>
    </xf>
    <xf numFmtId="0" fontId="56" fillId="0" borderId="67" xfId="1" applyFont="1" applyBorder="1" applyAlignment="1">
      <alignment horizontal="center" vertical="center"/>
    </xf>
    <xf numFmtId="0" fontId="56" fillId="0" borderId="11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6" fillId="0" borderId="63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66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184" fontId="40" fillId="0" borderId="58" xfId="0" applyNumberFormat="1" applyFont="1" applyBorder="1" applyAlignment="1">
      <alignment horizontal="center" vertical="center"/>
    </xf>
    <xf numFmtId="184" fontId="40" fillId="0" borderId="53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57" xfId="0" applyFont="1" applyBorder="1" applyAlignment="1">
      <alignment horizontal="left" vertical="center"/>
    </xf>
    <xf numFmtId="0" fontId="36" fillId="0" borderId="0" xfId="0" applyFont="1" applyAlignment="1">
      <alignment horizontal="justify" vertical="center" wrapText="1"/>
    </xf>
    <xf numFmtId="0" fontId="40" fillId="26" borderId="58" xfId="0" applyFont="1" applyFill="1" applyBorder="1" applyAlignment="1">
      <alignment horizontal="center" vertical="center"/>
    </xf>
    <xf numFmtId="0" fontId="40" fillId="26" borderId="53" xfId="0" applyFont="1" applyFill="1" applyBorder="1" applyAlignment="1">
      <alignment horizontal="center" vertical="center"/>
    </xf>
    <xf numFmtId="0" fontId="38" fillId="0" borderId="54" xfId="0" applyFont="1" applyBorder="1" applyAlignment="1">
      <alignment horizontal="left" vertical="center"/>
    </xf>
    <xf numFmtId="0" fontId="36" fillId="0" borderId="58" xfId="0" applyFont="1" applyBorder="1" applyAlignment="1">
      <alignment vertical="top"/>
    </xf>
    <xf numFmtId="0" fontId="36" fillId="0" borderId="53" xfId="0" applyFont="1" applyBorder="1" applyAlignment="1">
      <alignment vertical="top"/>
    </xf>
    <xf numFmtId="0" fontId="36" fillId="0" borderId="59" xfId="0" applyFont="1" applyBorder="1" applyAlignment="1">
      <alignment horizontal="justify" vertical="center" wrapText="1"/>
    </xf>
    <xf numFmtId="0" fontId="38" fillId="0" borderId="0" xfId="0" applyFont="1" applyAlignment="1">
      <alignment horizontal="left" vertical="center"/>
    </xf>
    <xf numFmtId="49" fontId="35" fillId="0" borderId="0" xfId="0" applyNumberFormat="1" applyFont="1" applyAlignment="1">
      <alignment horizontal="center" vertical="center"/>
    </xf>
  </cellXfs>
  <cellStyles count="54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メモ 3" xfId="32"/>
    <cellStyle name="リンク セル 2" xfId="33"/>
    <cellStyle name="悪い 2" xfId="34"/>
    <cellStyle name="計算 2" xfId="35"/>
    <cellStyle name="計算 3" xfId="36"/>
    <cellStyle name="警告文 2" xfId="37"/>
    <cellStyle name="桁区切り" xfId="52" builtinId="6"/>
    <cellStyle name="桁区切り 2" xfId="3"/>
    <cellStyle name="桁区切り 2 2" xfId="38"/>
    <cellStyle name="見出し 1 2" xfId="39"/>
    <cellStyle name="見出し 2 2" xfId="40"/>
    <cellStyle name="見出し 3 2" xfId="41"/>
    <cellStyle name="見出し 4 2" xfId="42"/>
    <cellStyle name="集計 2" xfId="43"/>
    <cellStyle name="集計 3" xfId="44"/>
    <cellStyle name="出力 2" xfId="45"/>
    <cellStyle name="出力 3" xfId="46"/>
    <cellStyle name="説明文 2" xfId="47"/>
    <cellStyle name="入力 2" xfId="48"/>
    <cellStyle name="入力 3" xfId="49"/>
    <cellStyle name="標準" xfId="0" builtinId="0"/>
    <cellStyle name="標準 2" xfId="1"/>
    <cellStyle name="標準 3" xfId="50"/>
    <cellStyle name="標準_08-99-03(1)" xfId="2"/>
    <cellStyle name="標準_Sheet1" xfId="53"/>
    <cellStyle name="良い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view="pageBreakPreview" zoomScale="85" zoomScaleNormal="100" zoomScaleSheetLayoutView="85" workbookViewId="0">
      <selection activeCell="B1" sqref="B1:G1"/>
    </sheetView>
  </sheetViews>
  <sheetFormatPr defaultRowHeight="13.5"/>
  <cols>
    <col min="1" max="1" width="1.375" customWidth="1"/>
    <col min="2" max="7" width="20.5" customWidth="1"/>
  </cols>
  <sheetData>
    <row r="1" spans="1:24" ht="17.25">
      <c r="A1" t="s">
        <v>357</v>
      </c>
      <c r="B1" s="184" t="s">
        <v>0</v>
      </c>
      <c r="C1" s="185"/>
      <c r="D1" s="186"/>
      <c r="E1" s="186"/>
      <c r="F1" s="186"/>
      <c r="G1" s="18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B2" s="2"/>
      <c r="D2" s="3"/>
      <c r="E2" s="3"/>
      <c r="F2" s="3"/>
      <c r="G2" s="4" t="s">
        <v>175</v>
      </c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4.25" thickBot="1">
      <c r="D3" s="6"/>
      <c r="E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8.75" customHeight="1" thickBot="1">
      <c r="B4" s="9" t="s">
        <v>1</v>
      </c>
      <c r="C4" s="10" t="s">
        <v>2</v>
      </c>
      <c r="D4" s="11" t="s">
        <v>1</v>
      </c>
      <c r="E4" s="12" t="s">
        <v>2</v>
      </c>
      <c r="F4" s="11" t="s">
        <v>1</v>
      </c>
      <c r="G4" s="12" t="s">
        <v>2</v>
      </c>
    </row>
    <row r="5" spans="1:24" ht="18.75" customHeight="1" thickTop="1" thickBot="1">
      <c r="B5" s="13" t="s">
        <v>3</v>
      </c>
      <c r="C5" s="14">
        <f>SUM(C6:C41)</f>
        <v>231508</v>
      </c>
      <c r="D5" s="20" t="s">
        <v>67</v>
      </c>
      <c r="E5" s="16">
        <v>4</v>
      </c>
      <c r="F5" s="17" t="s">
        <v>34</v>
      </c>
      <c r="G5" s="48">
        <v>7</v>
      </c>
    </row>
    <row r="6" spans="1:24" ht="18.75" customHeight="1">
      <c r="B6" s="18" t="s">
        <v>6</v>
      </c>
      <c r="C6" s="41">
        <v>75</v>
      </c>
      <c r="D6" s="20" t="s">
        <v>47</v>
      </c>
      <c r="E6" s="16">
        <v>70</v>
      </c>
      <c r="F6" s="25" t="s">
        <v>164</v>
      </c>
      <c r="G6" s="49">
        <v>1</v>
      </c>
    </row>
    <row r="7" spans="1:24" ht="18.75" customHeight="1">
      <c r="B7" s="15" t="s">
        <v>8</v>
      </c>
      <c r="C7" s="42">
        <v>2</v>
      </c>
      <c r="D7" s="20" t="s">
        <v>44</v>
      </c>
      <c r="E7" s="16">
        <v>66</v>
      </c>
      <c r="F7" s="28" t="s">
        <v>102</v>
      </c>
      <c r="G7" s="50">
        <v>4</v>
      </c>
    </row>
    <row r="8" spans="1:24" ht="18.75" customHeight="1">
      <c r="B8" s="20" t="s">
        <v>101</v>
      </c>
      <c r="C8" s="43">
        <v>12</v>
      </c>
      <c r="D8" s="20" t="s">
        <v>41</v>
      </c>
      <c r="E8" s="16">
        <v>219</v>
      </c>
      <c r="F8" s="28" t="s">
        <v>132</v>
      </c>
      <c r="G8" s="50">
        <v>7</v>
      </c>
    </row>
    <row r="9" spans="1:24" ht="18.75" customHeight="1">
      <c r="B9" s="20" t="s">
        <v>52</v>
      </c>
      <c r="C9" s="43">
        <v>34</v>
      </c>
      <c r="D9" s="20" t="s">
        <v>73</v>
      </c>
      <c r="E9" s="16">
        <v>24</v>
      </c>
      <c r="F9" s="28" t="s">
        <v>142</v>
      </c>
      <c r="G9" s="50">
        <v>5</v>
      </c>
    </row>
    <row r="10" spans="1:24" ht="18.75" customHeight="1">
      <c r="B10" s="20" t="s">
        <v>49</v>
      </c>
      <c r="C10" s="43">
        <v>11</v>
      </c>
      <c r="D10" s="20" t="s">
        <v>70</v>
      </c>
      <c r="E10" s="16">
        <v>9</v>
      </c>
      <c r="F10" s="28" t="s">
        <v>134</v>
      </c>
      <c r="G10" s="50">
        <v>11</v>
      </c>
    </row>
    <row r="11" spans="1:24" ht="18.75" customHeight="1">
      <c r="B11" s="20" t="s">
        <v>46</v>
      </c>
      <c r="C11" s="43">
        <v>183</v>
      </c>
      <c r="D11" s="20" t="s">
        <v>78</v>
      </c>
      <c r="E11" s="16">
        <v>12</v>
      </c>
      <c r="F11" s="17" t="s">
        <v>28</v>
      </c>
      <c r="G11" s="48">
        <v>71</v>
      </c>
    </row>
    <row r="12" spans="1:24" ht="18.75" customHeight="1">
      <c r="B12" s="20" t="s">
        <v>40</v>
      </c>
      <c r="C12" s="43">
        <v>1356</v>
      </c>
      <c r="D12" s="20" t="s">
        <v>50</v>
      </c>
      <c r="E12" s="16">
        <v>7</v>
      </c>
      <c r="F12" s="52" t="s">
        <v>45</v>
      </c>
      <c r="G12" s="51">
        <v>7</v>
      </c>
    </row>
    <row r="13" spans="1:24" ht="18.75" customHeight="1">
      <c r="B13" s="20" t="s">
        <v>43</v>
      </c>
      <c r="C13" s="43">
        <v>3795</v>
      </c>
      <c r="D13" s="20" t="s">
        <v>122</v>
      </c>
      <c r="E13" s="16">
        <v>14</v>
      </c>
      <c r="F13" s="28" t="s">
        <v>145</v>
      </c>
      <c r="G13" s="50">
        <v>3</v>
      </c>
    </row>
    <row r="14" spans="1:24" ht="18.75" customHeight="1">
      <c r="B14" s="20" t="s">
        <v>72</v>
      </c>
      <c r="C14" s="43">
        <v>2</v>
      </c>
      <c r="D14" s="20" t="s">
        <v>125</v>
      </c>
      <c r="E14" s="16">
        <v>25</v>
      </c>
      <c r="F14" s="28" t="s">
        <v>148</v>
      </c>
      <c r="G14" s="50">
        <v>9</v>
      </c>
    </row>
    <row r="15" spans="1:24" ht="18.75" customHeight="1">
      <c r="B15" s="20" t="s">
        <v>57</v>
      </c>
      <c r="C15" s="43">
        <f>90873+4148</f>
        <v>95021</v>
      </c>
      <c r="D15" s="20" t="s">
        <v>136</v>
      </c>
      <c r="E15" s="16">
        <v>237</v>
      </c>
      <c r="F15" s="28" t="s">
        <v>139</v>
      </c>
      <c r="G15" s="50">
        <v>37</v>
      </c>
    </row>
    <row r="16" spans="1:24" ht="18.75" customHeight="1">
      <c r="B16" s="20" t="s">
        <v>23</v>
      </c>
      <c r="C16" s="43">
        <v>421</v>
      </c>
      <c r="D16" s="20" t="s">
        <v>27</v>
      </c>
      <c r="E16" s="16">
        <v>9</v>
      </c>
      <c r="F16" s="28" t="s">
        <v>129</v>
      </c>
      <c r="G16" s="50">
        <v>7</v>
      </c>
    </row>
    <row r="17" spans="2:7" ht="18.75" customHeight="1">
      <c r="B17" s="20" t="s">
        <v>35</v>
      </c>
      <c r="C17" s="43">
        <v>3</v>
      </c>
      <c r="D17" s="20" t="s">
        <v>141</v>
      </c>
      <c r="E17" s="16">
        <v>29</v>
      </c>
      <c r="F17" s="28" t="s">
        <v>126</v>
      </c>
      <c r="G17" s="50">
        <v>1</v>
      </c>
    </row>
    <row r="18" spans="2:7" ht="18.75" customHeight="1">
      <c r="B18" s="38" t="s">
        <v>172</v>
      </c>
      <c r="C18" s="44">
        <v>2</v>
      </c>
      <c r="D18" s="20" t="s">
        <v>131</v>
      </c>
      <c r="E18" s="16">
        <v>33</v>
      </c>
      <c r="F18" s="23" t="s">
        <v>5</v>
      </c>
      <c r="G18" s="53">
        <v>3</v>
      </c>
    </row>
    <row r="19" spans="2:7" ht="18.75" customHeight="1" thickBot="1">
      <c r="B19" s="20" t="s">
        <v>86</v>
      </c>
      <c r="C19" s="43">
        <v>36</v>
      </c>
      <c r="D19" s="20" t="s">
        <v>133</v>
      </c>
      <c r="E19" s="16">
        <v>603</v>
      </c>
      <c r="F19" s="55" t="s">
        <v>157</v>
      </c>
      <c r="G19" s="54">
        <v>4</v>
      </c>
    </row>
    <row r="20" spans="2:7" ht="18.75" customHeight="1" thickBot="1">
      <c r="B20" s="20" t="s">
        <v>88</v>
      </c>
      <c r="C20" s="43">
        <v>95</v>
      </c>
      <c r="D20" s="20" t="s">
        <v>113</v>
      </c>
      <c r="E20" s="16">
        <v>37</v>
      </c>
      <c r="F20" s="21" t="s">
        <v>48</v>
      </c>
      <c r="G20" s="22">
        <f>SUM(G21:G38)</f>
        <v>4011</v>
      </c>
    </row>
    <row r="21" spans="2:7" ht="18.75" customHeight="1">
      <c r="B21" s="20" t="s">
        <v>90</v>
      </c>
      <c r="C21" s="43">
        <v>184</v>
      </c>
      <c r="D21" s="20" t="s">
        <v>116</v>
      </c>
      <c r="E21" s="16">
        <v>18</v>
      </c>
      <c r="F21" s="63" t="s">
        <v>71</v>
      </c>
      <c r="G21" s="70">
        <v>9</v>
      </c>
    </row>
    <row r="22" spans="2:7" ht="18.75" customHeight="1">
      <c r="B22" s="20" t="s">
        <v>26</v>
      </c>
      <c r="C22" s="43">
        <v>664</v>
      </c>
      <c r="D22" s="20" t="s">
        <v>174</v>
      </c>
      <c r="E22" s="16">
        <v>35</v>
      </c>
      <c r="F22" s="17" t="s">
        <v>59</v>
      </c>
      <c r="G22" s="71">
        <v>653</v>
      </c>
    </row>
    <row r="23" spans="2:7" ht="18.75" customHeight="1">
      <c r="B23" s="20" t="s">
        <v>93</v>
      </c>
      <c r="C23" s="43">
        <v>2395</v>
      </c>
      <c r="D23" s="20" t="s">
        <v>30</v>
      </c>
      <c r="E23" s="16">
        <v>87</v>
      </c>
      <c r="F23" s="17" t="s">
        <v>65</v>
      </c>
      <c r="G23" s="71">
        <v>19</v>
      </c>
    </row>
    <row r="24" spans="2:7" ht="18.75" customHeight="1">
      <c r="B24" s="20" t="s">
        <v>32</v>
      </c>
      <c r="C24" s="43">
        <v>5516</v>
      </c>
      <c r="D24" s="24" t="s">
        <v>171</v>
      </c>
      <c r="E24" s="16">
        <v>5</v>
      </c>
      <c r="F24" s="17" t="s">
        <v>74</v>
      </c>
      <c r="G24" s="71">
        <v>12</v>
      </c>
    </row>
    <row r="25" spans="2:7" ht="18.75" customHeight="1">
      <c r="B25" s="20" t="s">
        <v>29</v>
      </c>
      <c r="C25" s="43">
        <v>64185</v>
      </c>
      <c r="D25" s="20" t="s">
        <v>33</v>
      </c>
      <c r="E25" s="16">
        <v>33</v>
      </c>
      <c r="F25" s="17" t="s">
        <v>62</v>
      </c>
      <c r="G25" s="71">
        <v>5</v>
      </c>
    </row>
    <row r="26" spans="2:7" ht="18.75" customHeight="1">
      <c r="B26" s="20" t="s">
        <v>95</v>
      </c>
      <c r="C26" s="43">
        <v>195</v>
      </c>
      <c r="D26" s="20" t="s">
        <v>16</v>
      </c>
      <c r="E26" s="16">
        <v>2</v>
      </c>
      <c r="F26" s="17" t="s">
        <v>82</v>
      </c>
      <c r="G26" s="71">
        <v>47</v>
      </c>
    </row>
    <row r="27" spans="2:7" ht="18.75" customHeight="1">
      <c r="B27" s="20" t="s">
        <v>77</v>
      </c>
      <c r="C27" s="43">
        <v>4622</v>
      </c>
      <c r="D27" s="20" t="s">
        <v>19</v>
      </c>
      <c r="E27" s="16">
        <v>11</v>
      </c>
      <c r="F27" s="61" t="s">
        <v>177</v>
      </c>
      <c r="G27" s="72">
        <v>2</v>
      </c>
    </row>
    <row r="28" spans="2:7" ht="18.75" customHeight="1">
      <c r="B28" s="20" t="s">
        <v>80</v>
      </c>
      <c r="C28" s="43">
        <v>492</v>
      </c>
      <c r="D28" s="20" t="s">
        <v>12</v>
      </c>
      <c r="E28" s="16">
        <v>3</v>
      </c>
      <c r="F28" s="17" t="s">
        <v>168</v>
      </c>
      <c r="G28" s="71">
        <v>1</v>
      </c>
    </row>
    <row r="29" spans="2:7" ht="18.75" customHeight="1">
      <c r="B29" s="20" t="s">
        <v>170</v>
      </c>
      <c r="C29" s="43">
        <v>1</v>
      </c>
      <c r="D29" s="39" t="s">
        <v>14</v>
      </c>
      <c r="E29" s="16">
        <v>12</v>
      </c>
      <c r="F29" s="17" t="s">
        <v>68</v>
      </c>
      <c r="G29" s="71">
        <v>24</v>
      </c>
    </row>
    <row r="30" spans="2:7" ht="18.75" customHeight="1">
      <c r="B30" s="20" t="s">
        <v>18</v>
      </c>
      <c r="C30" s="43">
        <v>416</v>
      </c>
      <c r="D30" s="40" t="s">
        <v>173</v>
      </c>
      <c r="E30" s="19">
        <v>2</v>
      </c>
      <c r="F30" s="26" t="s">
        <v>89</v>
      </c>
      <c r="G30" s="73">
        <v>9</v>
      </c>
    </row>
    <row r="31" spans="2:7" ht="18.75" customHeight="1">
      <c r="B31" s="20" t="s">
        <v>83</v>
      </c>
      <c r="C31" s="43">
        <v>9247</v>
      </c>
      <c r="D31" s="20" t="s">
        <v>36</v>
      </c>
      <c r="E31" s="16">
        <v>144</v>
      </c>
      <c r="F31" s="17" t="s">
        <v>158</v>
      </c>
      <c r="G31" s="71">
        <v>1</v>
      </c>
    </row>
    <row r="32" spans="2:7" ht="18.75" customHeight="1">
      <c r="B32" s="20" t="s">
        <v>15</v>
      </c>
      <c r="C32" s="43">
        <v>59</v>
      </c>
      <c r="D32" s="15" t="s">
        <v>9</v>
      </c>
      <c r="E32" s="16">
        <v>2</v>
      </c>
      <c r="F32" s="17" t="s">
        <v>76</v>
      </c>
      <c r="G32" s="71">
        <v>6</v>
      </c>
    </row>
    <row r="33" spans="1:7" ht="18.75" customHeight="1" thickBot="1">
      <c r="B33" s="20" t="s">
        <v>21</v>
      </c>
      <c r="C33" s="43">
        <v>3</v>
      </c>
      <c r="D33" s="20" t="s">
        <v>38</v>
      </c>
      <c r="E33" s="16">
        <v>457</v>
      </c>
      <c r="F33" s="17" t="s">
        <v>87</v>
      </c>
      <c r="G33" s="71">
        <v>2</v>
      </c>
    </row>
    <row r="34" spans="1:7" ht="18.75" customHeight="1" thickBot="1">
      <c r="B34" s="20" t="s">
        <v>98</v>
      </c>
      <c r="C34" s="43">
        <v>39836</v>
      </c>
      <c r="D34" s="21" t="s">
        <v>81</v>
      </c>
      <c r="E34" s="22">
        <f>SUM(E35:E62,G5:G19)</f>
        <v>1100</v>
      </c>
      <c r="F34" s="17" t="s">
        <v>54</v>
      </c>
      <c r="G34" s="71">
        <v>3</v>
      </c>
    </row>
    <row r="35" spans="1:7" ht="18.75" customHeight="1">
      <c r="B35" s="20" t="s">
        <v>66</v>
      </c>
      <c r="C35" s="43">
        <v>657</v>
      </c>
      <c r="D35" s="18" t="s">
        <v>84</v>
      </c>
      <c r="E35" s="56">
        <v>18</v>
      </c>
      <c r="F35" s="23" t="s">
        <v>51</v>
      </c>
      <c r="G35" s="74">
        <v>2</v>
      </c>
    </row>
    <row r="36" spans="1:7" ht="18.75" customHeight="1">
      <c r="B36" s="20" t="s">
        <v>11</v>
      </c>
      <c r="C36" s="43">
        <v>1502</v>
      </c>
      <c r="D36" s="17" t="s">
        <v>42</v>
      </c>
      <c r="E36" s="57">
        <v>1</v>
      </c>
      <c r="F36" s="17" t="s">
        <v>92</v>
      </c>
      <c r="G36" s="71">
        <v>3032</v>
      </c>
    </row>
    <row r="37" spans="1:7" ht="18.75" customHeight="1">
      <c r="B37" s="20" t="s">
        <v>75</v>
      </c>
      <c r="C37" s="43">
        <v>5</v>
      </c>
      <c r="D37" s="17" t="s">
        <v>25</v>
      </c>
      <c r="E37" s="57">
        <v>19</v>
      </c>
      <c r="F37" s="17" t="s">
        <v>79</v>
      </c>
      <c r="G37" s="71">
        <v>5</v>
      </c>
    </row>
    <row r="38" spans="1:7" ht="18.75" customHeight="1" thickBot="1">
      <c r="B38" s="20" t="s">
        <v>69</v>
      </c>
      <c r="C38" s="43">
        <v>389</v>
      </c>
      <c r="D38" s="17" t="s">
        <v>31</v>
      </c>
      <c r="E38" s="57">
        <v>155</v>
      </c>
      <c r="F38" s="64" t="s">
        <v>85</v>
      </c>
      <c r="G38" s="75">
        <v>179</v>
      </c>
    </row>
    <row r="39" spans="1:7" ht="18.75" customHeight="1" thickBot="1">
      <c r="B39" s="20" t="s">
        <v>55</v>
      </c>
      <c r="C39" s="43">
        <v>17</v>
      </c>
      <c r="D39" s="28" t="s">
        <v>105</v>
      </c>
      <c r="E39" s="58">
        <v>20</v>
      </c>
      <c r="F39" s="21" t="s">
        <v>94</v>
      </c>
      <c r="G39" s="22">
        <f>SUM(G40:G49)</f>
        <v>4461</v>
      </c>
    </row>
    <row r="40" spans="1:7" ht="18.75" customHeight="1">
      <c r="B40" s="20" t="s">
        <v>60</v>
      </c>
      <c r="C40" s="43">
        <v>68</v>
      </c>
      <c r="D40" s="28" t="s">
        <v>166</v>
      </c>
      <c r="E40" s="58">
        <v>1</v>
      </c>
      <c r="F40" s="63" t="s">
        <v>97</v>
      </c>
      <c r="G40" s="76">
        <v>49</v>
      </c>
    </row>
    <row r="41" spans="1:7" ht="18.75" customHeight="1" thickBot="1">
      <c r="B41" s="45" t="s">
        <v>63</v>
      </c>
      <c r="C41" s="43">
        <v>7</v>
      </c>
      <c r="D41" s="28" t="s">
        <v>111</v>
      </c>
      <c r="E41" s="58">
        <v>183</v>
      </c>
      <c r="F41" s="68" t="s">
        <v>118</v>
      </c>
      <c r="G41" s="77">
        <v>4</v>
      </c>
    </row>
    <row r="42" spans="1:7" ht="18.75" customHeight="1" thickBot="1">
      <c r="B42" s="21" t="s">
        <v>104</v>
      </c>
      <c r="C42" s="29">
        <f>SUM(C43:C60,E5:E33)</f>
        <v>4013</v>
      </c>
      <c r="D42" s="27" t="s">
        <v>91</v>
      </c>
      <c r="E42" s="59">
        <v>34</v>
      </c>
      <c r="F42" s="68" t="s">
        <v>110</v>
      </c>
      <c r="G42" s="77">
        <v>13</v>
      </c>
    </row>
    <row r="43" spans="1:7" ht="18.75" customHeight="1">
      <c r="B43" s="20" t="s">
        <v>144</v>
      </c>
      <c r="C43" s="16">
        <v>4</v>
      </c>
      <c r="D43" s="28" t="s">
        <v>117</v>
      </c>
      <c r="E43" s="58">
        <v>6</v>
      </c>
      <c r="F43" s="68" t="s">
        <v>108</v>
      </c>
      <c r="G43" s="77">
        <v>120</v>
      </c>
    </row>
    <row r="44" spans="1:7" ht="18.75" customHeight="1">
      <c r="B44" s="20" t="s">
        <v>147</v>
      </c>
      <c r="C44" s="16">
        <v>65</v>
      </c>
      <c r="D44" s="28" t="s">
        <v>114</v>
      </c>
      <c r="E44" s="58">
        <v>11</v>
      </c>
      <c r="F44" s="68" t="s">
        <v>106</v>
      </c>
      <c r="G44" s="77">
        <v>52</v>
      </c>
    </row>
    <row r="45" spans="1:7" ht="18.75" customHeight="1">
      <c r="A45" t="s">
        <v>356</v>
      </c>
      <c r="B45" s="20" t="s">
        <v>64</v>
      </c>
      <c r="C45" s="16">
        <v>14</v>
      </c>
      <c r="D45" s="28" t="s">
        <v>167</v>
      </c>
      <c r="E45" s="58">
        <v>1</v>
      </c>
      <c r="F45" s="68" t="s">
        <v>112</v>
      </c>
      <c r="G45" s="77">
        <v>34</v>
      </c>
    </row>
    <row r="46" spans="1:7" ht="18.75" customHeight="1">
      <c r="B46" s="15" t="s">
        <v>107</v>
      </c>
      <c r="C46" s="19">
        <v>3</v>
      </c>
      <c r="D46" s="28" t="s">
        <v>123</v>
      </c>
      <c r="E46" s="58">
        <v>42</v>
      </c>
      <c r="F46" s="68" t="s">
        <v>103</v>
      </c>
      <c r="G46" s="77">
        <v>2693</v>
      </c>
    </row>
    <row r="47" spans="1:7" ht="18.75" customHeight="1">
      <c r="B47" s="20" t="s">
        <v>61</v>
      </c>
      <c r="C47" s="16">
        <v>6</v>
      </c>
      <c r="D47" s="28" t="s">
        <v>120</v>
      </c>
      <c r="E47" s="58">
        <v>5</v>
      </c>
      <c r="F47" s="52" t="s">
        <v>121</v>
      </c>
      <c r="G47" s="78">
        <v>19</v>
      </c>
    </row>
    <row r="48" spans="1:7" ht="18.75" customHeight="1">
      <c r="B48" s="20" t="s">
        <v>150</v>
      </c>
      <c r="C48" s="16">
        <v>280</v>
      </c>
      <c r="D48" s="27" t="s">
        <v>96</v>
      </c>
      <c r="E48" s="59">
        <v>7</v>
      </c>
      <c r="F48" s="68" t="s">
        <v>115</v>
      </c>
      <c r="G48" s="77">
        <v>1323</v>
      </c>
    </row>
    <row r="49" spans="2:7" ht="18.75" customHeight="1" thickBot="1">
      <c r="B49" s="20" t="s">
        <v>56</v>
      </c>
      <c r="C49" s="16">
        <v>131</v>
      </c>
      <c r="D49" s="27" t="s">
        <v>99</v>
      </c>
      <c r="E49" s="59">
        <v>26</v>
      </c>
      <c r="F49" s="69" t="s">
        <v>100</v>
      </c>
      <c r="G49" s="79">
        <v>154</v>
      </c>
    </row>
    <row r="50" spans="2:7" ht="18.75" customHeight="1" thickBot="1">
      <c r="B50" s="20" t="s">
        <v>58</v>
      </c>
      <c r="C50" s="16">
        <v>94</v>
      </c>
      <c r="D50" s="61" t="s">
        <v>176</v>
      </c>
      <c r="E50" s="60">
        <v>1</v>
      </c>
      <c r="F50" s="21" t="s">
        <v>124</v>
      </c>
      <c r="G50" s="22">
        <f>SUM(G51:G61)</f>
        <v>1025</v>
      </c>
    </row>
    <row r="51" spans="2:7" ht="18.75" customHeight="1">
      <c r="B51" s="20" t="s">
        <v>53</v>
      </c>
      <c r="C51" s="16">
        <v>1009</v>
      </c>
      <c r="D51" s="17" t="s">
        <v>37</v>
      </c>
      <c r="E51" s="57">
        <v>13</v>
      </c>
      <c r="F51" s="63" t="s">
        <v>127</v>
      </c>
      <c r="G51" s="76">
        <v>727</v>
      </c>
    </row>
    <row r="52" spans="2:7" ht="18.75" customHeight="1">
      <c r="B52" s="20" t="s">
        <v>128</v>
      </c>
      <c r="C52" s="16">
        <v>2</v>
      </c>
      <c r="D52" s="17" t="s">
        <v>10</v>
      </c>
      <c r="E52" s="57">
        <v>2</v>
      </c>
      <c r="F52" s="52" t="s">
        <v>152</v>
      </c>
      <c r="G52" s="78">
        <v>3</v>
      </c>
    </row>
    <row r="53" spans="2:7" ht="18.75" customHeight="1">
      <c r="B53" s="20" t="s">
        <v>109</v>
      </c>
      <c r="C53" s="16">
        <v>29</v>
      </c>
      <c r="D53" s="17" t="s">
        <v>39</v>
      </c>
      <c r="E53" s="57">
        <v>14</v>
      </c>
      <c r="F53" s="68" t="s">
        <v>146</v>
      </c>
      <c r="G53" s="77">
        <v>7</v>
      </c>
    </row>
    <row r="54" spans="2:7" ht="18.75" customHeight="1">
      <c r="B54" s="20" t="s">
        <v>24</v>
      </c>
      <c r="C54" s="16">
        <v>70</v>
      </c>
      <c r="D54" s="17" t="s">
        <v>13</v>
      </c>
      <c r="E54" s="57">
        <v>38</v>
      </c>
      <c r="F54" s="68" t="s">
        <v>160</v>
      </c>
      <c r="G54" s="77">
        <v>1</v>
      </c>
    </row>
    <row r="55" spans="2:7" ht="18.75" customHeight="1">
      <c r="B55" s="20" t="s">
        <v>4</v>
      </c>
      <c r="C55" s="35">
        <v>37</v>
      </c>
      <c r="D55" s="52" t="s">
        <v>7</v>
      </c>
      <c r="E55" s="62">
        <v>26</v>
      </c>
      <c r="F55" s="68" t="s">
        <v>149</v>
      </c>
      <c r="G55" s="77">
        <v>11</v>
      </c>
    </row>
    <row r="56" spans="2:7" ht="18.75" customHeight="1">
      <c r="B56" s="20" t="s">
        <v>162</v>
      </c>
      <c r="C56" s="16">
        <v>3</v>
      </c>
      <c r="D56" s="17" t="s">
        <v>17</v>
      </c>
      <c r="E56" s="57">
        <v>23</v>
      </c>
      <c r="F56" s="68" t="s">
        <v>169</v>
      </c>
      <c r="G56" s="77">
        <v>1</v>
      </c>
    </row>
    <row r="57" spans="2:7" ht="18.75" customHeight="1">
      <c r="B57" s="20" t="s">
        <v>138</v>
      </c>
      <c r="C57" s="16">
        <v>11</v>
      </c>
      <c r="D57" s="27" t="s">
        <v>165</v>
      </c>
      <c r="E57" s="59">
        <v>1</v>
      </c>
      <c r="F57" s="68" t="s">
        <v>137</v>
      </c>
      <c r="G57" s="77">
        <v>236</v>
      </c>
    </row>
    <row r="58" spans="2:7" ht="18.75" customHeight="1">
      <c r="B58" s="34" t="s">
        <v>153</v>
      </c>
      <c r="C58" s="35">
        <v>33</v>
      </c>
      <c r="D58" s="17" t="s">
        <v>22</v>
      </c>
      <c r="E58" s="57">
        <v>78</v>
      </c>
      <c r="F58" s="68" t="s">
        <v>140</v>
      </c>
      <c r="G58" s="77">
        <v>2</v>
      </c>
    </row>
    <row r="59" spans="2:7" ht="18.75" customHeight="1">
      <c r="B59" s="20" t="s">
        <v>119</v>
      </c>
      <c r="C59" s="16">
        <v>11</v>
      </c>
      <c r="D59" s="17" t="s">
        <v>20</v>
      </c>
      <c r="E59" s="57">
        <v>4</v>
      </c>
      <c r="F59" s="68" t="s">
        <v>143</v>
      </c>
      <c r="G59" s="77">
        <v>6</v>
      </c>
    </row>
    <row r="60" spans="2:7" ht="18" customHeight="1" thickBot="1">
      <c r="B60" s="36" t="s">
        <v>163</v>
      </c>
      <c r="C60" s="37">
        <v>2</v>
      </c>
      <c r="D60" s="17" t="s">
        <v>154</v>
      </c>
      <c r="E60" s="57">
        <v>191</v>
      </c>
      <c r="F60" s="68" t="s">
        <v>130</v>
      </c>
      <c r="G60" s="77">
        <v>24</v>
      </c>
    </row>
    <row r="61" spans="2:7" ht="18" customHeight="1" thickBot="1">
      <c r="B61" s="46"/>
      <c r="C61" s="47"/>
      <c r="D61" s="52" t="s">
        <v>159</v>
      </c>
      <c r="E61" s="57">
        <v>1</v>
      </c>
      <c r="F61" s="69" t="s">
        <v>135</v>
      </c>
      <c r="G61" s="79">
        <v>7</v>
      </c>
    </row>
    <row r="62" spans="2:7" ht="18" customHeight="1" thickBot="1">
      <c r="D62" s="52" t="s">
        <v>151</v>
      </c>
      <c r="E62" s="51">
        <v>2</v>
      </c>
      <c r="F62" s="21" t="s">
        <v>155</v>
      </c>
      <c r="G62" s="30">
        <v>39</v>
      </c>
    </row>
    <row r="63" spans="2:7" ht="15" thickBot="1">
      <c r="B63" t="s">
        <v>161</v>
      </c>
      <c r="D63" s="65"/>
      <c r="E63" s="66"/>
      <c r="F63" s="31" t="s">
        <v>156</v>
      </c>
      <c r="G63" s="32">
        <f>SUM(C5,C42,E34,G20,G39,G50,G62)</f>
        <v>246157</v>
      </c>
    </row>
    <row r="64" spans="2:7">
      <c r="F64" s="33"/>
      <c r="G64" s="33"/>
    </row>
    <row r="65" spans="6:7">
      <c r="F65" s="33"/>
      <c r="G65" s="33"/>
    </row>
    <row r="66" spans="6:7">
      <c r="F66" s="33"/>
      <c r="G66" s="33"/>
    </row>
    <row r="67" spans="6:7">
      <c r="F67" s="33"/>
      <c r="G67" s="33"/>
    </row>
    <row r="68" spans="6:7">
      <c r="G68" s="33"/>
    </row>
    <row r="69" spans="6:7">
      <c r="F69" s="33"/>
      <c r="G69" s="33"/>
    </row>
    <row r="70" spans="6:7">
      <c r="F70" s="33"/>
      <c r="G70" s="33"/>
    </row>
    <row r="71" spans="6:7">
      <c r="F71" s="33"/>
      <c r="G71" s="33"/>
    </row>
    <row r="72" spans="6:7">
      <c r="F72" s="33"/>
      <c r="G72" s="33"/>
    </row>
    <row r="73" spans="6:7">
      <c r="F73" s="33"/>
      <c r="G73" s="33"/>
    </row>
    <row r="74" spans="6:7">
      <c r="F74" s="33"/>
      <c r="G74" s="33"/>
    </row>
    <row r="75" spans="6:7">
      <c r="F75" s="33"/>
      <c r="G75" s="33"/>
    </row>
    <row r="76" spans="6:7">
      <c r="F76" s="33"/>
      <c r="G76" s="33"/>
    </row>
    <row r="77" spans="6:7">
      <c r="F77" s="33"/>
      <c r="G77" s="33"/>
    </row>
    <row r="78" spans="6:7">
      <c r="F78" s="33"/>
    </row>
  </sheetData>
  <mergeCells count="1">
    <mergeCell ref="B1:G1"/>
  </mergeCells>
  <phoneticPr fontId="4"/>
  <printOptions horizontalCentered="1"/>
  <pageMargins left="0.70866141732283472" right="0.70866141732283472" top="0.35433070866141736" bottom="0.35433070866141736" header="0.31496062992125984" footer="0.31496062992125984"/>
  <pageSetup paperSize="9" scale="68" orientation="portrait" r:id="rId1"/>
  <headerFooter>
    <oddFooter>&amp;C&amp;"ＭＳ Ｐゴシック,標準"&amp;12- 37 -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Normal="100" zoomScaleSheetLayoutView="100" workbookViewId="0">
      <selection activeCell="B1" sqref="B1:G1"/>
    </sheetView>
  </sheetViews>
  <sheetFormatPr defaultRowHeight="13.5"/>
  <cols>
    <col min="1" max="2" width="14.375" style="67" customWidth="1"/>
    <col min="3" max="3" width="2.875" style="67" customWidth="1"/>
    <col min="4" max="5" width="14.375" style="67" customWidth="1"/>
    <col min="6" max="6" width="2.875" style="80" customWidth="1"/>
    <col min="7" max="8" width="14.375" style="67" customWidth="1"/>
    <col min="9" max="16384" width="9" style="67"/>
  </cols>
  <sheetData>
    <row r="1" spans="1:8" ht="17.25">
      <c r="A1" s="184" t="s">
        <v>358</v>
      </c>
      <c r="B1" s="185"/>
      <c r="C1" s="185"/>
      <c r="D1" s="185"/>
      <c r="E1" s="185"/>
      <c r="F1" s="185"/>
      <c r="G1" s="185"/>
      <c r="H1" s="185"/>
    </row>
    <row r="2" spans="1:8" ht="22.5" customHeight="1" thickBot="1">
      <c r="H2" s="106" t="s">
        <v>175</v>
      </c>
    </row>
    <row r="3" spans="1:8" ht="22.5" customHeight="1" thickBot="1">
      <c r="A3" s="105" t="s">
        <v>253</v>
      </c>
      <c r="B3" s="96" t="s">
        <v>2</v>
      </c>
      <c r="D3" s="104" t="s">
        <v>252</v>
      </c>
      <c r="E3" s="96" t="s">
        <v>2</v>
      </c>
      <c r="G3" s="97" t="s">
        <v>251</v>
      </c>
      <c r="H3" s="96" t="s">
        <v>2</v>
      </c>
    </row>
    <row r="4" spans="1:8" ht="22.5" customHeight="1" thickTop="1">
      <c r="A4" s="103" t="s">
        <v>250</v>
      </c>
      <c r="B4" s="100">
        <v>2789</v>
      </c>
      <c r="D4" s="102" t="s">
        <v>249</v>
      </c>
      <c r="E4" s="100">
        <v>3282</v>
      </c>
      <c r="F4" s="81"/>
      <c r="G4" s="101" t="s">
        <v>248</v>
      </c>
      <c r="H4" s="100">
        <v>4908</v>
      </c>
    </row>
    <row r="5" spans="1:8" ht="22.5" customHeight="1">
      <c r="A5" s="88" t="s">
        <v>247</v>
      </c>
      <c r="B5" s="87">
        <v>6120</v>
      </c>
      <c r="D5" s="91" t="s">
        <v>246</v>
      </c>
      <c r="E5" s="87">
        <v>1669</v>
      </c>
      <c r="F5" s="81"/>
      <c r="G5" s="99" t="s">
        <v>245</v>
      </c>
      <c r="H5" s="87">
        <v>1534</v>
      </c>
    </row>
    <row r="6" spans="1:8" ht="22.5" customHeight="1">
      <c r="A6" s="88" t="s">
        <v>244</v>
      </c>
      <c r="B6" s="87">
        <v>1859</v>
      </c>
      <c r="D6" s="91" t="s">
        <v>243</v>
      </c>
      <c r="E6" s="87">
        <v>2012</v>
      </c>
      <c r="F6" s="81"/>
      <c r="G6" s="99" t="s">
        <v>242</v>
      </c>
      <c r="H6" s="87">
        <v>896</v>
      </c>
    </row>
    <row r="7" spans="1:8" ht="22.5" customHeight="1">
      <c r="A7" s="88" t="s">
        <v>241</v>
      </c>
      <c r="B7" s="87">
        <v>5598</v>
      </c>
      <c r="D7" s="91" t="s">
        <v>240</v>
      </c>
      <c r="E7" s="87">
        <v>4490</v>
      </c>
      <c r="F7" s="81"/>
      <c r="G7" s="99" t="s">
        <v>240</v>
      </c>
      <c r="H7" s="87">
        <v>1950</v>
      </c>
    </row>
    <row r="8" spans="1:8" ht="22.5" customHeight="1">
      <c r="A8" s="88" t="s">
        <v>239</v>
      </c>
      <c r="B8" s="87">
        <v>1430</v>
      </c>
      <c r="D8" s="91" t="s">
        <v>238</v>
      </c>
      <c r="E8" s="87">
        <v>3164</v>
      </c>
      <c r="F8" s="81"/>
      <c r="G8" s="99" t="s">
        <v>237</v>
      </c>
      <c r="H8" s="87">
        <v>2951</v>
      </c>
    </row>
    <row r="9" spans="1:8" ht="22.5" customHeight="1">
      <c r="A9" s="88" t="s">
        <v>236</v>
      </c>
      <c r="B9" s="87">
        <v>3478</v>
      </c>
      <c r="D9" s="91" t="s">
        <v>235</v>
      </c>
      <c r="E9" s="87">
        <v>1709</v>
      </c>
      <c r="F9" s="81"/>
      <c r="G9" s="99" t="s">
        <v>189</v>
      </c>
      <c r="H9" s="87">
        <v>2070</v>
      </c>
    </row>
    <row r="10" spans="1:8" ht="22.5" customHeight="1" thickBot="1">
      <c r="A10" s="88" t="s">
        <v>234</v>
      </c>
      <c r="B10" s="87">
        <v>1066</v>
      </c>
      <c r="D10" s="91" t="s">
        <v>233</v>
      </c>
      <c r="E10" s="87">
        <v>4651</v>
      </c>
      <c r="F10" s="81"/>
      <c r="G10" s="98" t="s">
        <v>232</v>
      </c>
      <c r="H10" s="85">
        <v>864</v>
      </c>
    </row>
    <row r="11" spans="1:8" ht="22.5" customHeight="1" thickBot="1">
      <c r="A11" s="88" t="s">
        <v>231</v>
      </c>
      <c r="B11" s="87">
        <v>2623</v>
      </c>
      <c r="D11" s="91" t="s">
        <v>230</v>
      </c>
      <c r="E11" s="87">
        <v>8843</v>
      </c>
      <c r="F11" s="81"/>
      <c r="G11" s="84" t="s">
        <v>178</v>
      </c>
      <c r="H11" s="83">
        <f>SUM(H4:H10)</f>
        <v>15173</v>
      </c>
    </row>
    <row r="12" spans="1:8" ht="22.5" customHeight="1" thickBot="1">
      <c r="A12" s="88" t="s">
        <v>229</v>
      </c>
      <c r="B12" s="87">
        <v>4515</v>
      </c>
      <c r="D12" s="91" t="s">
        <v>228</v>
      </c>
      <c r="E12" s="87">
        <v>4508</v>
      </c>
      <c r="F12" s="81"/>
      <c r="G12" s="80"/>
      <c r="H12" s="80"/>
    </row>
    <row r="13" spans="1:8" ht="22.5" customHeight="1" thickBot="1">
      <c r="A13" s="88" t="s">
        <v>227</v>
      </c>
      <c r="B13" s="87">
        <v>3530</v>
      </c>
      <c r="D13" s="91" t="s">
        <v>226</v>
      </c>
      <c r="E13" s="87">
        <v>6856</v>
      </c>
      <c r="F13" s="81"/>
      <c r="G13" s="97" t="s">
        <v>225</v>
      </c>
      <c r="H13" s="96" t="s">
        <v>2</v>
      </c>
    </row>
    <row r="14" spans="1:8" ht="22.5" customHeight="1" thickTop="1">
      <c r="A14" s="88" t="s">
        <v>224</v>
      </c>
      <c r="B14" s="87">
        <v>7833</v>
      </c>
      <c r="D14" s="91" t="s">
        <v>223</v>
      </c>
      <c r="E14" s="87">
        <v>6893</v>
      </c>
      <c r="F14" s="81"/>
      <c r="G14" s="93" t="s">
        <v>222</v>
      </c>
      <c r="H14" s="95">
        <v>240</v>
      </c>
    </row>
    <row r="15" spans="1:8" ht="22.5" customHeight="1">
      <c r="A15" s="88" t="s">
        <v>221</v>
      </c>
      <c r="B15" s="87">
        <v>1889</v>
      </c>
      <c r="D15" s="91" t="s">
        <v>220</v>
      </c>
      <c r="E15" s="87">
        <v>26797</v>
      </c>
      <c r="F15" s="81"/>
      <c r="G15" s="93" t="s">
        <v>219</v>
      </c>
      <c r="H15" s="94">
        <v>120</v>
      </c>
    </row>
    <row r="16" spans="1:8" ht="22.5" customHeight="1">
      <c r="A16" s="88" t="s">
        <v>218</v>
      </c>
      <c r="B16" s="87">
        <v>1576</v>
      </c>
      <c r="D16" s="91" t="s">
        <v>217</v>
      </c>
      <c r="E16" s="87">
        <v>2175</v>
      </c>
      <c r="F16" s="81"/>
      <c r="G16" s="93" t="s">
        <v>216</v>
      </c>
      <c r="H16" s="94">
        <v>110</v>
      </c>
    </row>
    <row r="17" spans="1:8" ht="22.5" customHeight="1">
      <c r="A17" s="88" t="s">
        <v>215</v>
      </c>
      <c r="B17" s="87">
        <v>3163</v>
      </c>
      <c r="D17" s="91" t="s">
        <v>214</v>
      </c>
      <c r="E17" s="87">
        <v>5101</v>
      </c>
      <c r="F17" s="81"/>
      <c r="G17" s="93" t="s">
        <v>213</v>
      </c>
      <c r="H17" s="94">
        <v>514</v>
      </c>
    </row>
    <row r="18" spans="1:8" ht="22.5" customHeight="1">
      <c r="A18" s="88" t="s">
        <v>212</v>
      </c>
      <c r="B18" s="87">
        <v>752</v>
      </c>
      <c r="D18" s="91" t="s">
        <v>211</v>
      </c>
      <c r="E18" s="87">
        <v>3238</v>
      </c>
      <c r="F18" s="81"/>
      <c r="G18" s="93" t="s">
        <v>210</v>
      </c>
      <c r="H18" s="94">
        <v>308</v>
      </c>
    </row>
    <row r="19" spans="1:8" ht="22.5" customHeight="1">
      <c r="A19" s="88" t="s">
        <v>209</v>
      </c>
      <c r="B19" s="87">
        <v>1848</v>
      </c>
      <c r="D19" s="91" t="s">
        <v>208</v>
      </c>
      <c r="E19" s="87">
        <v>4536</v>
      </c>
      <c r="F19" s="81"/>
      <c r="G19" s="93" t="s">
        <v>207</v>
      </c>
      <c r="H19" s="94">
        <v>109</v>
      </c>
    </row>
    <row r="20" spans="1:8" ht="22.5" customHeight="1">
      <c r="A20" s="88" t="s">
        <v>206</v>
      </c>
      <c r="B20" s="87">
        <v>2754</v>
      </c>
      <c r="D20" s="91" t="s">
        <v>205</v>
      </c>
      <c r="E20" s="87">
        <v>3841</v>
      </c>
      <c r="F20" s="81"/>
      <c r="G20" s="93" t="s">
        <v>204</v>
      </c>
      <c r="H20" s="94">
        <v>147</v>
      </c>
    </row>
    <row r="21" spans="1:8" ht="22.5" customHeight="1">
      <c r="A21" s="88" t="s">
        <v>203</v>
      </c>
      <c r="B21" s="87">
        <v>2662</v>
      </c>
      <c r="D21" s="91" t="s">
        <v>202</v>
      </c>
      <c r="E21" s="87">
        <v>10382</v>
      </c>
      <c r="F21" s="81"/>
      <c r="G21" s="93" t="s">
        <v>201</v>
      </c>
      <c r="H21" s="94">
        <v>118</v>
      </c>
    </row>
    <row r="22" spans="1:8" ht="22.5" customHeight="1">
      <c r="A22" s="88" t="s">
        <v>200</v>
      </c>
      <c r="B22" s="87">
        <v>2850</v>
      </c>
      <c r="D22" s="91" t="s">
        <v>199</v>
      </c>
      <c r="E22" s="87">
        <v>7339</v>
      </c>
      <c r="F22" s="81"/>
      <c r="G22" s="93" t="s">
        <v>198</v>
      </c>
      <c r="H22" s="94">
        <v>145</v>
      </c>
    </row>
    <row r="23" spans="1:8" ht="22.5" customHeight="1" thickBot="1">
      <c r="A23" s="88" t="s">
        <v>197</v>
      </c>
      <c r="B23" s="87">
        <v>1474</v>
      </c>
      <c r="D23" s="91" t="s">
        <v>196</v>
      </c>
      <c r="E23" s="87">
        <v>2091</v>
      </c>
      <c r="F23" s="81"/>
      <c r="G23" s="93" t="s">
        <v>195</v>
      </c>
      <c r="H23" s="92">
        <v>23</v>
      </c>
    </row>
    <row r="24" spans="1:8" ht="22.5" customHeight="1" thickBot="1">
      <c r="A24" s="88" t="s">
        <v>194</v>
      </c>
      <c r="B24" s="87">
        <v>1174</v>
      </c>
      <c r="D24" s="91" t="s">
        <v>193</v>
      </c>
      <c r="E24" s="87">
        <v>4307</v>
      </c>
      <c r="F24" s="81"/>
      <c r="G24" s="84" t="s">
        <v>178</v>
      </c>
      <c r="H24" s="83">
        <f>SUM(H14:H23)</f>
        <v>1834</v>
      </c>
    </row>
    <row r="25" spans="1:8" ht="22.5" customHeight="1">
      <c r="A25" s="88" t="s">
        <v>192</v>
      </c>
      <c r="B25" s="87">
        <v>3326</v>
      </c>
      <c r="D25" s="91" t="s">
        <v>191</v>
      </c>
      <c r="E25" s="87">
        <v>8179</v>
      </c>
      <c r="F25" s="81"/>
      <c r="H25" s="80"/>
    </row>
    <row r="26" spans="1:8" ht="22.5" customHeight="1">
      <c r="A26" s="88" t="s">
        <v>190</v>
      </c>
      <c r="B26" s="87">
        <v>1597</v>
      </c>
      <c r="D26" s="91" t="s">
        <v>189</v>
      </c>
      <c r="E26" s="87">
        <v>5662</v>
      </c>
      <c r="F26" s="81"/>
      <c r="H26" s="82"/>
    </row>
    <row r="27" spans="1:8" ht="22.5" customHeight="1" thickBot="1">
      <c r="A27" s="88" t="s">
        <v>188</v>
      </c>
      <c r="B27" s="87">
        <v>563</v>
      </c>
      <c r="D27" s="90" t="s">
        <v>187</v>
      </c>
      <c r="E27" s="85">
        <v>8758</v>
      </c>
      <c r="F27" s="81"/>
      <c r="G27" s="80"/>
      <c r="H27" s="80"/>
    </row>
    <row r="28" spans="1:8" ht="22.5" customHeight="1" thickBot="1">
      <c r="A28" s="88" t="s">
        <v>186</v>
      </c>
      <c r="B28" s="87">
        <v>734</v>
      </c>
      <c r="D28" s="84" t="s">
        <v>178</v>
      </c>
      <c r="E28" s="83">
        <f>SUM(E4:E27)</f>
        <v>140483</v>
      </c>
      <c r="F28" s="82"/>
      <c r="G28" s="82"/>
      <c r="H28" s="82"/>
    </row>
    <row r="29" spans="1:8" ht="22.5" customHeight="1">
      <c r="A29" s="88" t="s">
        <v>185</v>
      </c>
      <c r="B29" s="87">
        <v>18640</v>
      </c>
      <c r="D29" s="82"/>
      <c r="E29" s="82"/>
      <c r="F29" s="82"/>
      <c r="G29" s="82"/>
      <c r="H29" s="82"/>
    </row>
    <row r="30" spans="1:8" ht="22.5" customHeight="1">
      <c r="A30" s="88" t="s">
        <v>184</v>
      </c>
      <c r="B30" s="87">
        <v>721</v>
      </c>
      <c r="D30" s="89" t="s">
        <v>183</v>
      </c>
      <c r="E30" s="82"/>
      <c r="F30" s="82"/>
      <c r="G30" s="82"/>
      <c r="H30" s="82"/>
    </row>
    <row r="31" spans="1:8" ht="22.5" customHeight="1">
      <c r="A31" s="88" t="s">
        <v>182</v>
      </c>
      <c r="B31" s="87">
        <v>588</v>
      </c>
      <c r="D31" s="82"/>
      <c r="E31" s="81"/>
      <c r="F31" s="81"/>
      <c r="G31" s="81"/>
      <c r="H31" s="81"/>
    </row>
    <row r="32" spans="1:8" ht="22.5" customHeight="1">
      <c r="A32" s="88" t="s">
        <v>181</v>
      </c>
      <c r="B32" s="87">
        <v>608</v>
      </c>
      <c r="D32" s="80"/>
      <c r="E32" s="82"/>
      <c r="F32" s="82"/>
      <c r="G32" s="82"/>
      <c r="H32" s="82"/>
    </row>
    <row r="33" spans="1:8" ht="22.5" customHeight="1">
      <c r="A33" s="88" t="s">
        <v>180</v>
      </c>
      <c r="B33" s="87">
        <v>481</v>
      </c>
      <c r="D33" s="82"/>
      <c r="F33" s="82"/>
      <c r="G33" s="82"/>
      <c r="H33" s="82"/>
    </row>
    <row r="34" spans="1:8" ht="22.5" customHeight="1" thickBot="1">
      <c r="A34" s="86" t="s">
        <v>179</v>
      </c>
      <c r="B34" s="85">
        <v>426</v>
      </c>
      <c r="F34" s="82"/>
      <c r="G34" s="82"/>
      <c r="H34" s="82"/>
    </row>
    <row r="35" spans="1:8" ht="22.5" customHeight="1" thickBot="1">
      <c r="A35" s="84" t="s">
        <v>178</v>
      </c>
      <c r="B35" s="83">
        <f>SUM(B4:B34)</f>
        <v>88667</v>
      </c>
      <c r="E35" s="81"/>
      <c r="F35" s="81"/>
      <c r="G35" s="81"/>
      <c r="H35" s="81"/>
    </row>
    <row r="36" spans="1:8">
      <c r="D36" s="82"/>
      <c r="E36" s="82"/>
      <c r="F36" s="81"/>
      <c r="G36" s="81"/>
      <c r="H36" s="81"/>
    </row>
    <row r="46" spans="1:8" ht="16.5" customHeight="1"/>
  </sheetData>
  <mergeCells count="1">
    <mergeCell ref="A1:H1"/>
  </mergeCells>
  <phoneticPr fontId="4"/>
  <printOptions horizontalCentered="1"/>
  <pageMargins left="0.70866141732283472" right="0.70866141732283472" top="0.35433070866141736" bottom="0.35433070866141736" header="0.31496062992125984" footer="0.31496062992125984"/>
  <pageSetup paperSize="9" scale="68" orientation="portrait" r:id="rId1"/>
  <headerFooter>
    <oddFooter>&amp;C&amp;"ＭＳ Ｐゴシック,標準"&amp;12- 38 -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100" zoomScaleSheetLayoutView="100" zoomScalePageLayoutView="120" workbookViewId="0">
      <selection activeCell="B1" sqref="B1:G1"/>
    </sheetView>
  </sheetViews>
  <sheetFormatPr defaultRowHeight="13.5"/>
  <cols>
    <col min="1" max="1" width="8.625" style="117" customWidth="1"/>
    <col min="2" max="2" width="5.625" style="117" customWidth="1"/>
    <col min="3" max="7" width="7.375" style="117" customWidth="1"/>
    <col min="8" max="8" width="7.875" style="117" customWidth="1"/>
    <col min="9" max="11" width="7.375" style="117" customWidth="1"/>
    <col min="12" max="12" width="8.125" style="117" customWidth="1"/>
    <col min="13" max="13" width="4" style="117" customWidth="1"/>
    <col min="14" max="14" width="7.375" style="117" customWidth="1"/>
    <col min="15" max="16384" width="9" style="117"/>
  </cols>
  <sheetData>
    <row r="1" spans="1:14" ht="30" customHeight="1">
      <c r="A1" s="145" t="s">
        <v>359</v>
      </c>
      <c r="B1" s="144"/>
    </row>
    <row r="2" spans="1:14" ht="26.25" customHeight="1">
      <c r="A2" s="201"/>
      <c r="B2" s="201"/>
      <c r="C2" s="143" t="s">
        <v>329</v>
      </c>
      <c r="D2" s="143" t="s">
        <v>328</v>
      </c>
      <c r="E2" s="143" t="s">
        <v>327</v>
      </c>
      <c r="F2" s="143" t="s">
        <v>326</v>
      </c>
      <c r="G2" s="143" t="s">
        <v>325</v>
      </c>
      <c r="H2" s="143" t="s">
        <v>324</v>
      </c>
      <c r="I2" s="143" t="s">
        <v>323</v>
      </c>
      <c r="J2" s="143" t="s">
        <v>322</v>
      </c>
      <c r="K2" s="143" t="s">
        <v>321</v>
      </c>
      <c r="L2" s="143" t="s">
        <v>320</v>
      </c>
      <c r="M2" s="143" t="s">
        <v>319</v>
      </c>
      <c r="N2" s="143" t="s">
        <v>318</v>
      </c>
    </row>
    <row r="3" spans="1:14" ht="25.5" hidden="1" customHeight="1">
      <c r="A3" s="202" t="s">
        <v>317</v>
      </c>
      <c r="B3" s="141" t="s">
        <v>297</v>
      </c>
      <c r="C3" s="142">
        <v>174017</v>
      </c>
      <c r="D3" s="142">
        <v>19397</v>
      </c>
      <c r="E3" s="142">
        <v>2429</v>
      </c>
      <c r="F3" s="142">
        <v>626</v>
      </c>
      <c r="G3" s="142">
        <v>5281</v>
      </c>
      <c r="H3" s="142">
        <v>1935</v>
      </c>
      <c r="I3" s="142">
        <v>699</v>
      </c>
      <c r="J3" s="142">
        <v>1045</v>
      </c>
      <c r="K3" s="142">
        <f>L3-SUM(C3:J3)</f>
        <v>4923</v>
      </c>
      <c r="L3" s="142">
        <v>210352</v>
      </c>
      <c r="M3" s="203">
        <v>118</v>
      </c>
      <c r="N3" s="205" t="s">
        <v>313</v>
      </c>
    </row>
    <row r="4" spans="1:14" ht="26.1" hidden="1" customHeight="1">
      <c r="A4" s="202"/>
      <c r="B4" s="141" t="s">
        <v>296</v>
      </c>
      <c r="C4" s="140">
        <f>C3/L3*100</f>
        <v>82.726572602114544</v>
      </c>
      <c r="D4" s="140">
        <f>D3/L3*100</f>
        <v>9.2212101620141471</v>
      </c>
      <c r="E4" s="140">
        <f>E3/L3*100</f>
        <v>1.1547311173651784</v>
      </c>
      <c r="F4" s="140">
        <f>F3/J3*100</f>
        <v>59.904306220095691</v>
      </c>
      <c r="G4" s="140">
        <f>G3/L3*100</f>
        <v>2.5105537384954744</v>
      </c>
      <c r="H4" s="140" t="e">
        <f>H3/N3*100</f>
        <v>#VALUE!</v>
      </c>
      <c r="I4" s="140">
        <f>I3/L3*100</f>
        <v>0.33230014451966228</v>
      </c>
      <c r="J4" s="140">
        <f>J3/L3*100</f>
        <v>0.49678633908876552</v>
      </c>
      <c r="K4" s="140">
        <f>K3/L3*100</f>
        <v>2.3403628204153035</v>
      </c>
      <c r="L4" s="140" t="e">
        <f>SUM(C4:K4)</f>
        <v>#VALUE!</v>
      </c>
      <c r="M4" s="204"/>
      <c r="N4" s="205"/>
    </row>
    <row r="5" spans="1:14" ht="25.5" hidden="1" customHeight="1">
      <c r="A5" s="206" t="s">
        <v>316</v>
      </c>
      <c r="B5" s="130" t="s">
        <v>297</v>
      </c>
      <c r="C5" s="139">
        <v>170516</v>
      </c>
      <c r="D5" s="139">
        <v>21159</v>
      </c>
      <c r="E5" s="139">
        <v>2620</v>
      </c>
      <c r="F5" s="139">
        <v>651</v>
      </c>
      <c r="G5" s="139">
        <v>5782</v>
      </c>
      <c r="H5" s="139">
        <v>1981</v>
      </c>
      <c r="I5" s="139">
        <v>741</v>
      </c>
      <c r="J5" s="139">
        <v>1040</v>
      </c>
      <c r="K5" s="139">
        <f>L5-SUM(C5:J5)</f>
        <v>5472</v>
      </c>
      <c r="L5" s="139">
        <v>209962</v>
      </c>
      <c r="M5" s="207">
        <v>127</v>
      </c>
      <c r="N5" s="209" t="s">
        <v>313</v>
      </c>
    </row>
    <row r="6" spans="1:14" ht="25.5" hidden="1" customHeight="1">
      <c r="A6" s="206"/>
      <c r="B6" s="130" t="s">
        <v>296</v>
      </c>
      <c r="C6" s="127">
        <f>C5/L5*100</f>
        <v>81.212790885969838</v>
      </c>
      <c r="D6" s="127">
        <f>D5/L5*100</f>
        <v>10.077537840180604</v>
      </c>
      <c r="E6" s="127">
        <f>E5/L5*100</f>
        <v>1.2478448481153732</v>
      </c>
      <c r="F6" s="127">
        <f>F5/J5*100</f>
        <v>62.596153846153847</v>
      </c>
      <c r="G6" s="127">
        <f>G5/L5*100</f>
        <v>2.7538316457263696</v>
      </c>
      <c r="H6" s="127" t="e">
        <f>H5/N5*100</f>
        <v>#VALUE!</v>
      </c>
      <c r="I6" s="127">
        <f>I5/L5*100</f>
        <v>0.35292100475324106</v>
      </c>
      <c r="J6" s="127">
        <f>J5/L5*100</f>
        <v>0.49532772596946112</v>
      </c>
      <c r="K6" s="127">
        <f>K5/L5*100</f>
        <v>2.6061858812547034</v>
      </c>
      <c r="L6" s="127" t="e">
        <f>SUM(C6:K6)</f>
        <v>#VALUE!</v>
      </c>
      <c r="M6" s="208"/>
      <c r="N6" s="209"/>
    </row>
    <row r="7" spans="1:14" ht="25.5" hidden="1" customHeight="1">
      <c r="A7" s="210" t="s">
        <v>315</v>
      </c>
      <c r="B7" s="141" t="s">
        <v>297</v>
      </c>
      <c r="C7" s="142">
        <v>166232</v>
      </c>
      <c r="D7" s="142">
        <v>23550</v>
      </c>
      <c r="E7" s="142">
        <v>2837</v>
      </c>
      <c r="F7" s="142">
        <v>695</v>
      </c>
      <c r="G7" s="142">
        <v>6142</v>
      </c>
      <c r="H7" s="142">
        <v>1950</v>
      </c>
      <c r="I7" s="142">
        <v>811</v>
      </c>
      <c r="J7" s="142">
        <v>1119</v>
      </c>
      <c r="K7" s="142">
        <f>L7-SUM(C7:J7)</f>
        <v>6267</v>
      </c>
      <c r="L7" s="142">
        <v>209603</v>
      </c>
      <c r="M7" s="211">
        <v>132</v>
      </c>
      <c r="N7" s="205" t="s">
        <v>313</v>
      </c>
    </row>
    <row r="8" spans="1:14" ht="25.5" hidden="1" customHeight="1">
      <c r="A8" s="210"/>
      <c r="B8" s="141" t="s">
        <v>296</v>
      </c>
      <c r="C8" s="140">
        <f>C7/L7*100</f>
        <v>79.308025171395442</v>
      </c>
      <c r="D8" s="140">
        <f>D7/L7*100</f>
        <v>11.235526209071436</v>
      </c>
      <c r="E8" s="140">
        <f>E7/L7*100</f>
        <v>1.3535111615768858</v>
      </c>
      <c r="F8" s="140">
        <f>F7/J7*100</f>
        <v>62.109025915996426</v>
      </c>
      <c r="G8" s="140">
        <f>G7/L7*100</f>
        <v>2.9303015701111148</v>
      </c>
      <c r="H8" s="140">
        <v>0.9</v>
      </c>
      <c r="I8" s="140">
        <f>I7/L7*100</f>
        <v>0.38692194291112247</v>
      </c>
      <c r="J8" s="140">
        <f>J7/L7*100</f>
        <v>0.53386640458390378</v>
      </c>
      <c r="K8" s="140">
        <f>K7/L7*100</f>
        <v>2.9899381211146787</v>
      </c>
      <c r="L8" s="140">
        <f>SUM(C8:K8)</f>
        <v>161.74711649676104</v>
      </c>
      <c r="M8" s="212"/>
      <c r="N8" s="205"/>
    </row>
    <row r="9" spans="1:14" ht="26.1" hidden="1" customHeight="1">
      <c r="A9" s="206" t="s">
        <v>314</v>
      </c>
      <c r="B9" s="130" t="s">
        <v>297</v>
      </c>
      <c r="C9" s="139">
        <v>163067</v>
      </c>
      <c r="D9" s="139">
        <v>24782</v>
      </c>
      <c r="E9" s="139">
        <v>3159</v>
      </c>
      <c r="F9" s="139">
        <v>783</v>
      </c>
      <c r="G9" s="139">
        <v>5147</v>
      </c>
      <c r="H9" s="139">
        <v>1803</v>
      </c>
      <c r="I9" s="139">
        <v>909</v>
      </c>
      <c r="J9" s="139">
        <v>1143</v>
      </c>
      <c r="K9" s="139">
        <f>L9-SUM(C9:J9)</f>
        <v>6574</v>
      </c>
      <c r="L9" s="139">
        <v>207367</v>
      </c>
      <c r="M9" s="207">
        <v>133</v>
      </c>
      <c r="N9" s="209" t="s">
        <v>313</v>
      </c>
    </row>
    <row r="10" spans="1:14" ht="26.1" hidden="1" customHeight="1">
      <c r="A10" s="206"/>
      <c r="B10" s="130" t="s">
        <v>296</v>
      </c>
      <c r="C10" s="127">
        <f>C9/L9*100</f>
        <v>78.636909440749974</v>
      </c>
      <c r="D10" s="127">
        <f>D9/L9*100</f>
        <v>11.950792556192644</v>
      </c>
      <c r="E10" s="127">
        <f>E9/L9*100</f>
        <v>1.5233860739654814</v>
      </c>
      <c r="F10" s="127">
        <f>F9/J9*100</f>
        <v>68.503937007874015</v>
      </c>
      <c r="G10" s="127">
        <f>G9/L9*100</f>
        <v>2.4820728466920969</v>
      </c>
      <c r="H10" s="127">
        <v>0.9</v>
      </c>
      <c r="I10" s="127">
        <f>I9/L9*100</f>
        <v>0.43835325775075107</v>
      </c>
      <c r="J10" s="127">
        <f>J9/L9*100</f>
        <v>0.55119667063708311</v>
      </c>
      <c r="K10" s="127">
        <f>K9/L9*100</f>
        <v>3.1702247705758393</v>
      </c>
      <c r="L10" s="127">
        <f>SUM(C10:K10)</f>
        <v>168.15687262443788</v>
      </c>
      <c r="M10" s="208"/>
      <c r="N10" s="209"/>
    </row>
    <row r="11" spans="1:14" ht="26.1" customHeight="1">
      <c r="A11" s="187" t="s">
        <v>312</v>
      </c>
      <c r="B11" s="130" t="s">
        <v>297</v>
      </c>
      <c r="C11" s="139">
        <v>136310</v>
      </c>
      <c r="D11" s="139">
        <v>45885</v>
      </c>
      <c r="E11" s="139">
        <v>5527</v>
      </c>
      <c r="F11" s="139">
        <v>3010</v>
      </c>
      <c r="G11" s="139">
        <v>4454</v>
      </c>
      <c r="H11" s="139">
        <v>2625</v>
      </c>
      <c r="I11" s="139">
        <v>1650</v>
      </c>
      <c r="J11" s="139">
        <v>1215</v>
      </c>
      <c r="K11" s="139">
        <v>11082</v>
      </c>
      <c r="L11" s="139">
        <v>211758</v>
      </c>
      <c r="M11" s="213">
        <v>160</v>
      </c>
      <c r="N11" s="215">
        <v>121550</v>
      </c>
    </row>
    <row r="12" spans="1:14" ht="26.1" customHeight="1">
      <c r="A12" s="188"/>
      <c r="B12" s="128" t="s">
        <v>296</v>
      </c>
      <c r="C12" s="127">
        <f t="shared" ref="C12:K12" si="0">C11/$L$11*100</f>
        <v>64.370649515012417</v>
      </c>
      <c r="D12" s="127">
        <f t="shared" si="0"/>
        <v>21.668602839089903</v>
      </c>
      <c r="E12" s="127">
        <f t="shared" si="0"/>
        <v>2.6100548739598977</v>
      </c>
      <c r="F12" s="127">
        <f t="shared" si="0"/>
        <v>1.4214339009624193</v>
      </c>
      <c r="G12" s="127">
        <f t="shared" si="0"/>
        <v>2.103344383683261</v>
      </c>
      <c r="H12" s="127">
        <f t="shared" si="0"/>
        <v>1.2396225880486216</v>
      </c>
      <c r="I12" s="127">
        <f t="shared" si="0"/>
        <v>0.77919134105913357</v>
      </c>
      <c r="J12" s="127">
        <f t="shared" si="0"/>
        <v>0.57376816932536201</v>
      </c>
      <c r="K12" s="127">
        <f t="shared" si="0"/>
        <v>5.2333323888589804</v>
      </c>
      <c r="L12" s="127">
        <f>SUM(C12:K12)</f>
        <v>99.999999999999986</v>
      </c>
      <c r="M12" s="214"/>
      <c r="N12" s="216"/>
    </row>
    <row r="13" spans="1:14" ht="26.1" customHeight="1">
      <c r="A13" s="193" t="s">
        <v>311</v>
      </c>
      <c r="B13" s="134" t="s">
        <v>297</v>
      </c>
      <c r="C13" s="137">
        <v>133396</v>
      </c>
      <c r="D13" s="137">
        <v>48155</v>
      </c>
      <c r="E13" s="137">
        <v>5711</v>
      </c>
      <c r="F13" s="137">
        <v>3373</v>
      </c>
      <c r="G13" s="137">
        <v>4320</v>
      </c>
      <c r="H13" s="137">
        <v>2605</v>
      </c>
      <c r="I13" s="137">
        <v>1747</v>
      </c>
      <c r="J13" s="137">
        <v>1210</v>
      </c>
      <c r="K13" s="137">
        <v>11265</v>
      </c>
      <c r="L13" s="137">
        <v>211782</v>
      </c>
      <c r="M13" s="217">
        <v>159</v>
      </c>
      <c r="N13" s="219">
        <v>121576</v>
      </c>
    </row>
    <row r="14" spans="1:14" ht="26.1" customHeight="1">
      <c r="A14" s="194"/>
      <c r="B14" s="132" t="s">
        <v>296</v>
      </c>
      <c r="C14" s="131">
        <f t="shared" ref="C14:K14" si="1">C13/$L$13*100</f>
        <v>62.987411583609564</v>
      </c>
      <c r="D14" s="131">
        <f t="shared" si="1"/>
        <v>22.738004174103558</v>
      </c>
      <c r="E14" s="131">
        <f t="shared" si="1"/>
        <v>2.6966408854388</v>
      </c>
      <c r="F14" s="131">
        <f t="shared" si="1"/>
        <v>1.5926754870574458</v>
      </c>
      <c r="G14" s="131">
        <f t="shared" si="1"/>
        <v>2.0398334136045557</v>
      </c>
      <c r="H14" s="131">
        <f t="shared" si="1"/>
        <v>1.2300384357499692</v>
      </c>
      <c r="I14" s="131">
        <f t="shared" si="1"/>
        <v>0.82490485499239785</v>
      </c>
      <c r="J14" s="131">
        <f t="shared" si="1"/>
        <v>0.5713422292734982</v>
      </c>
      <c r="K14" s="131">
        <f t="shared" si="1"/>
        <v>5.3191489361702127</v>
      </c>
      <c r="L14" s="131">
        <f>SUM(C14:K14)</f>
        <v>100</v>
      </c>
      <c r="M14" s="218"/>
      <c r="N14" s="220"/>
    </row>
    <row r="15" spans="1:14" ht="26.1" customHeight="1">
      <c r="A15" s="187" t="s">
        <v>310</v>
      </c>
      <c r="B15" s="130" t="s">
        <v>297</v>
      </c>
      <c r="C15" s="139">
        <v>129992</v>
      </c>
      <c r="D15" s="139">
        <v>49946</v>
      </c>
      <c r="E15" s="139">
        <v>5981</v>
      </c>
      <c r="F15" s="139">
        <v>3230</v>
      </c>
      <c r="G15" s="139">
        <v>3986</v>
      </c>
      <c r="H15" s="139">
        <v>2589</v>
      </c>
      <c r="I15" s="139">
        <v>1792</v>
      </c>
      <c r="J15" s="139">
        <v>1238</v>
      </c>
      <c r="K15" s="139">
        <v>11181</v>
      </c>
      <c r="L15" s="139">
        <v>209935</v>
      </c>
      <c r="M15" s="213">
        <v>155</v>
      </c>
      <c r="N15" s="215">
        <v>120915</v>
      </c>
    </row>
    <row r="16" spans="1:14" ht="26.1" customHeight="1">
      <c r="A16" s="188"/>
      <c r="B16" s="128" t="s">
        <v>296</v>
      </c>
      <c r="C16" s="127">
        <f t="shared" ref="C16:K16" si="2">C15/$L$15*100</f>
        <v>61.920118131802703</v>
      </c>
      <c r="D16" s="127">
        <f t="shared" si="2"/>
        <v>23.791173458451425</v>
      </c>
      <c r="E16" s="127">
        <f t="shared" si="2"/>
        <v>2.8489770643294352</v>
      </c>
      <c r="F16" s="127">
        <f t="shared" si="2"/>
        <v>1.5385714625955653</v>
      </c>
      <c r="G16" s="127">
        <f t="shared" si="2"/>
        <v>1.8986829256674684</v>
      </c>
      <c r="H16" s="127">
        <f t="shared" si="2"/>
        <v>1.2332388596470336</v>
      </c>
      <c r="I16" s="127">
        <f t="shared" si="2"/>
        <v>0.85359754209636318</v>
      </c>
      <c r="J16" s="127">
        <f t="shared" si="2"/>
        <v>0.58970633767594738</v>
      </c>
      <c r="K16" s="127">
        <f t="shared" si="2"/>
        <v>5.3259342177340612</v>
      </c>
      <c r="L16" s="127">
        <f>SUM(C16:K16)</f>
        <v>100</v>
      </c>
      <c r="M16" s="214"/>
      <c r="N16" s="216"/>
    </row>
    <row r="17" spans="1:14" ht="26.1" customHeight="1">
      <c r="A17" s="193" t="s">
        <v>309</v>
      </c>
      <c r="B17" s="134" t="s">
        <v>297</v>
      </c>
      <c r="C17" s="137">
        <v>126511</v>
      </c>
      <c r="D17" s="137">
        <v>51056</v>
      </c>
      <c r="E17" s="137">
        <v>6081</v>
      </c>
      <c r="F17" s="137">
        <v>3253</v>
      </c>
      <c r="G17" s="137">
        <v>3348</v>
      </c>
      <c r="H17" s="137">
        <v>2485</v>
      </c>
      <c r="I17" s="137">
        <v>1784</v>
      </c>
      <c r="J17" s="137">
        <v>1238</v>
      </c>
      <c r="K17" s="137">
        <v>11195</v>
      </c>
      <c r="L17" s="137">
        <v>206951</v>
      </c>
      <c r="M17" s="217">
        <v>163</v>
      </c>
      <c r="N17" s="219">
        <v>119847</v>
      </c>
    </row>
    <row r="18" spans="1:14" ht="21.75" customHeight="1">
      <c r="A18" s="194"/>
      <c r="B18" s="134" t="s">
        <v>296</v>
      </c>
      <c r="C18" s="131">
        <f t="shared" ref="C18:K18" si="3">C17/$L$17*100</f>
        <v>61.130895719276545</v>
      </c>
      <c r="D18" s="131">
        <f t="shared" si="3"/>
        <v>24.670574193891305</v>
      </c>
      <c r="E18" s="131">
        <f t="shared" si="3"/>
        <v>2.9383767171939255</v>
      </c>
      <c r="F18" s="131">
        <f t="shared" si="3"/>
        <v>1.5718696696319419</v>
      </c>
      <c r="G18" s="131">
        <f t="shared" si="3"/>
        <v>1.6177742557416972</v>
      </c>
      <c r="H18" s="131">
        <f t="shared" si="3"/>
        <v>1.2007673313972873</v>
      </c>
      <c r="I18" s="131">
        <f t="shared" si="3"/>
        <v>0.86203980652424972</v>
      </c>
      <c r="J18" s="131">
        <f t="shared" si="3"/>
        <v>0.59820923793554992</v>
      </c>
      <c r="K18" s="131">
        <f t="shared" si="3"/>
        <v>5.4094930684074978</v>
      </c>
      <c r="L18" s="131">
        <f>SUM(C18:K18)</f>
        <v>99.999999999999986</v>
      </c>
      <c r="M18" s="218"/>
      <c r="N18" s="220"/>
    </row>
    <row r="19" spans="1:14" ht="26.1" customHeight="1">
      <c r="A19" s="187" t="s">
        <v>308</v>
      </c>
      <c r="B19" s="130" t="s">
        <v>297</v>
      </c>
      <c r="C19" s="139">
        <v>124167</v>
      </c>
      <c r="D19" s="139">
        <v>52392</v>
      </c>
      <c r="E19" s="139">
        <v>6177</v>
      </c>
      <c r="F19" s="139">
        <v>3411</v>
      </c>
      <c r="G19" s="139">
        <v>3001</v>
      </c>
      <c r="H19" s="139">
        <v>2575</v>
      </c>
      <c r="I19" s="139">
        <v>1888</v>
      </c>
      <c r="J19" s="139">
        <v>1237</v>
      </c>
      <c r="K19" s="139">
        <v>11476</v>
      </c>
      <c r="L19" s="139">
        <v>206324</v>
      </c>
      <c r="M19" s="213">
        <v>162</v>
      </c>
      <c r="N19" s="215">
        <v>119943</v>
      </c>
    </row>
    <row r="20" spans="1:14" ht="23.25" customHeight="1">
      <c r="A20" s="188"/>
      <c r="B20" s="130" t="s">
        <v>296</v>
      </c>
      <c r="C20" s="127">
        <v>61.130895719276545</v>
      </c>
      <c r="D20" s="127">
        <v>24.670574193891305</v>
      </c>
      <c r="E20" s="127">
        <v>2.9383767171939255</v>
      </c>
      <c r="F20" s="127">
        <v>1.5718696696319419</v>
      </c>
      <c r="G20" s="127">
        <v>1.6177742557416972</v>
      </c>
      <c r="H20" s="127">
        <v>1.2007673313972873</v>
      </c>
      <c r="I20" s="127">
        <v>0.86203980652424972</v>
      </c>
      <c r="J20" s="127">
        <v>0.59820923793554992</v>
      </c>
      <c r="K20" s="127">
        <v>5.4094930684074978</v>
      </c>
      <c r="L20" s="127">
        <v>99.999999999999986</v>
      </c>
      <c r="M20" s="214"/>
      <c r="N20" s="216"/>
    </row>
    <row r="21" spans="1:14" ht="26.1" customHeight="1">
      <c r="A21" s="193" t="s">
        <v>307</v>
      </c>
      <c r="B21" s="134" t="s">
        <v>297</v>
      </c>
      <c r="C21" s="137">
        <v>120889</v>
      </c>
      <c r="D21" s="137">
        <v>50585</v>
      </c>
      <c r="E21" s="137">
        <v>6016</v>
      </c>
      <c r="F21" s="137">
        <v>3857</v>
      </c>
      <c r="G21" s="137">
        <v>2709</v>
      </c>
      <c r="H21" s="137">
        <v>2518</v>
      </c>
      <c r="I21" s="137">
        <v>1806</v>
      </c>
      <c r="J21" s="137">
        <v>1146</v>
      </c>
      <c r="K21" s="137">
        <v>13762</v>
      </c>
      <c r="L21" s="137">
        <v>203288</v>
      </c>
      <c r="M21" s="217">
        <v>163</v>
      </c>
      <c r="N21" s="219">
        <v>118353</v>
      </c>
    </row>
    <row r="22" spans="1:14" ht="23.25" customHeight="1">
      <c r="A22" s="194"/>
      <c r="B22" s="132" t="s">
        <v>296</v>
      </c>
      <c r="C22" s="131">
        <f t="shared" ref="C22:K22" si="4">C21/$L$21*100</f>
        <v>59.46686474361497</v>
      </c>
      <c r="D22" s="131">
        <f t="shared" si="4"/>
        <v>24.88341663059305</v>
      </c>
      <c r="E22" s="131">
        <f t="shared" si="4"/>
        <v>2.9593483137224039</v>
      </c>
      <c r="F22" s="131">
        <f t="shared" si="4"/>
        <v>1.8973082523316673</v>
      </c>
      <c r="G22" s="131">
        <f t="shared" si="4"/>
        <v>1.3325921844870332</v>
      </c>
      <c r="H22" s="131">
        <f t="shared" si="4"/>
        <v>1.2386368108299555</v>
      </c>
      <c r="I22" s="131">
        <f t="shared" si="4"/>
        <v>0.8883947896580221</v>
      </c>
      <c r="J22" s="131">
        <f t="shared" si="4"/>
        <v>0.56373224194246585</v>
      </c>
      <c r="K22" s="131">
        <f t="shared" si="4"/>
        <v>6.769706032820431</v>
      </c>
      <c r="L22" s="131">
        <f>SUM(C22:K22)</f>
        <v>100</v>
      </c>
      <c r="M22" s="218"/>
      <c r="N22" s="220"/>
    </row>
    <row r="23" spans="1:14" ht="26.1" customHeight="1">
      <c r="A23" s="187" t="s">
        <v>306</v>
      </c>
      <c r="B23" s="130" t="s">
        <v>297</v>
      </c>
      <c r="C23" s="139">
        <v>118398</v>
      </c>
      <c r="D23" s="139">
        <v>50328</v>
      </c>
      <c r="E23" s="139">
        <v>6220</v>
      </c>
      <c r="F23" s="139">
        <v>5131</v>
      </c>
      <c r="G23" s="139">
        <v>2641</v>
      </c>
      <c r="H23" s="139">
        <v>2598</v>
      </c>
      <c r="I23" s="139">
        <v>1888</v>
      </c>
      <c r="J23" s="139">
        <v>1158</v>
      </c>
      <c r="K23" s="139">
        <v>15559</v>
      </c>
      <c r="L23" s="139">
        <v>203921</v>
      </c>
      <c r="M23" s="213">
        <v>158</v>
      </c>
      <c r="N23" s="215">
        <v>118561</v>
      </c>
    </row>
    <row r="24" spans="1:14" ht="23.25" customHeight="1">
      <c r="A24" s="188"/>
      <c r="B24" s="128" t="s">
        <v>296</v>
      </c>
      <c r="C24" s="127">
        <f t="shared" ref="C24:L24" si="5">C23/$L$23*100</f>
        <v>58.060719592391173</v>
      </c>
      <c r="D24" s="127">
        <f t="shared" si="5"/>
        <v>24.680145742714092</v>
      </c>
      <c r="E24" s="127">
        <f t="shared" si="5"/>
        <v>3.0502008130599596</v>
      </c>
      <c r="F24" s="127">
        <f t="shared" si="5"/>
        <v>2.5161704777830631</v>
      </c>
      <c r="G24" s="127">
        <f t="shared" si="5"/>
        <v>1.295109380593465</v>
      </c>
      <c r="H24" s="127">
        <f t="shared" si="5"/>
        <v>1.2740227833327611</v>
      </c>
      <c r="I24" s="127">
        <f t="shared" si="5"/>
        <v>0.92584873553974334</v>
      </c>
      <c r="J24" s="127">
        <f t="shared" si="5"/>
        <v>0.56786696809058412</v>
      </c>
      <c r="K24" s="127">
        <f t="shared" si="5"/>
        <v>7.6299155064951618</v>
      </c>
      <c r="L24" s="127">
        <f t="shared" si="5"/>
        <v>100</v>
      </c>
      <c r="M24" s="214"/>
      <c r="N24" s="216"/>
    </row>
    <row r="25" spans="1:14" ht="26.1" customHeight="1">
      <c r="A25" s="193" t="s">
        <v>305</v>
      </c>
      <c r="B25" s="134" t="s">
        <v>297</v>
      </c>
      <c r="C25" s="137">
        <v>114373</v>
      </c>
      <c r="D25" s="137">
        <v>51121</v>
      </c>
      <c r="E25" s="137">
        <v>6524</v>
      </c>
      <c r="F25" s="137">
        <v>6958</v>
      </c>
      <c r="G25" s="137">
        <v>2485</v>
      </c>
      <c r="H25" s="137">
        <v>2674</v>
      </c>
      <c r="I25" s="137">
        <v>1903</v>
      </c>
      <c r="J25" s="137">
        <v>1184</v>
      </c>
      <c r="K25" s="137">
        <v>17125</v>
      </c>
      <c r="L25" s="137">
        <v>204347</v>
      </c>
      <c r="M25" s="217">
        <v>160</v>
      </c>
      <c r="N25" s="219">
        <v>118527</v>
      </c>
    </row>
    <row r="26" spans="1:14" ht="23.25" customHeight="1">
      <c r="A26" s="194"/>
      <c r="B26" s="132" t="s">
        <v>296</v>
      </c>
      <c r="C26" s="131">
        <f t="shared" ref="C26:L26" si="6">C25/$L$25*100</f>
        <v>55.969992219117479</v>
      </c>
      <c r="D26" s="131">
        <f t="shared" si="6"/>
        <v>25.016760706053919</v>
      </c>
      <c r="E26" s="131">
        <f t="shared" si="6"/>
        <v>3.1926086509711427</v>
      </c>
      <c r="F26" s="131">
        <f t="shared" si="6"/>
        <v>3.404992488267506</v>
      </c>
      <c r="G26" s="131">
        <f t="shared" si="6"/>
        <v>1.2160687458098234</v>
      </c>
      <c r="H26" s="131">
        <f t="shared" si="6"/>
        <v>1.3085584814066271</v>
      </c>
      <c r="I26" s="131">
        <f t="shared" si="6"/>
        <v>0.93125908381331746</v>
      </c>
      <c r="J26" s="131">
        <f t="shared" si="6"/>
        <v>0.57940659760113922</v>
      </c>
      <c r="K26" s="131">
        <f t="shared" si="6"/>
        <v>8.3803530269590443</v>
      </c>
      <c r="L26" s="131">
        <f t="shared" si="6"/>
        <v>100</v>
      </c>
      <c r="M26" s="218"/>
      <c r="N26" s="220"/>
    </row>
    <row r="27" spans="1:14" ht="26.1" customHeight="1">
      <c r="A27" s="187" t="s">
        <v>304</v>
      </c>
      <c r="B27" s="130" t="s">
        <v>297</v>
      </c>
      <c r="C27" s="139">
        <f>106368+5495</f>
        <v>111863</v>
      </c>
      <c r="D27" s="135">
        <v>52856</v>
      </c>
      <c r="E27" s="135">
        <v>6853</v>
      </c>
      <c r="F27" s="135">
        <v>10494</v>
      </c>
      <c r="G27" s="135">
        <v>2464</v>
      </c>
      <c r="H27" s="135">
        <v>2820</v>
      </c>
      <c r="I27" s="135">
        <v>2009</v>
      </c>
      <c r="J27" s="135">
        <v>1184</v>
      </c>
      <c r="K27" s="135">
        <v>19605</v>
      </c>
      <c r="L27" s="135">
        <v>210148</v>
      </c>
      <c r="M27" s="213">
        <v>167</v>
      </c>
      <c r="N27" s="213">
        <v>122147</v>
      </c>
    </row>
    <row r="28" spans="1:14" ht="23.25" customHeight="1">
      <c r="A28" s="188"/>
      <c r="B28" s="128" t="s">
        <v>296</v>
      </c>
      <c r="C28" s="138">
        <f>C27/L27*100</f>
        <v>53.230580352894151</v>
      </c>
      <c r="D28" s="138">
        <f>D27/L27*100</f>
        <v>25.151797780611762</v>
      </c>
      <c r="E28" s="138">
        <f>E27/L27*100</f>
        <v>3.2610350800388299</v>
      </c>
      <c r="F28" s="138">
        <f>F27/L27*100</f>
        <v>4.9936235415040828</v>
      </c>
      <c r="G28" s="138">
        <f>G27/L27*100</f>
        <v>1.1725069950701412</v>
      </c>
      <c r="H28" s="138">
        <f>H27/L27*100</f>
        <v>1.3419114148124178</v>
      </c>
      <c r="I28" s="138">
        <f>I27/L27*100</f>
        <v>0.95599291927593888</v>
      </c>
      <c r="J28" s="138">
        <f>J27/L27*100</f>
        <v>0.56341245217656122</v>
      </c>
      <c r="K28" s="138">
        <f>K27/L27*100</f>
        <v>9.3291394636161176</v>
      </c>
      <c r="L28" s="138">
        <f>L27/L27*100</f>
        <v>100</v>
      </c>
      <c r="M28" s="214"/>
      <c r="N28" s="214"/>
    </row>
    <row r="29" spans="1:14" s="121" customFormat="1" ht="26.1" customHeight="1">
      <c r="A29" s="193" t="s">
        <v>303</v>
      </c>
      <c r="B29" s="134" t="s">
        <v>297</v>
      </c>
      <c r="C29" s="137">
        <v>109322</v>
      </c>
      <c r="D29" s="137">
        <v>56217</v>
      </c>
      <c r="E29" s="137">
        <v>7331</v>
      </c>
      <c r="F29" s="137">
        <v>14260</v>
      </c>
      <c r="G29" s="137">
        <v>2471</v>
      </c>
      <c r="H29" s="137">
        <v>2909</v>
      </c>
      <c r="I29" s="137">
        <v>2124</v>
      </c>
      <c r="J29" s="137">
        <v>1175</v>
      </c>
      <c r="K29" s="137">
        <v>21847</v>
      </c>
      <c r="L29" s="137">
        <v>217656</v>
      </c>
      <c r="M29" s="217">
        <v>162</v>
      </c>
      <c r="N29" s="219">
        <v>126810</v>
      </c>
    </row>
    <row r="30" spans="1:14" s="121" customFormat="1" ht="23.25" customHeight="1">
      <c r="A30" s="194"/>
      <c r="B30" s="134" t="s">
        <v>296</v>
      </c>
      <c r="C30" s="131">
        <f>C29/L29*100</f>
        <v>50.226963649060906</v>
      </c>
      <c r="D30" s="131">
        <f>D29/L29*100</f>
        <v>25.828371375013781</v>
      </c>
      <c r="E30" s="131">
        <f>E29/L29*100</f>
        <v>3.3681589296872128</v>
      </c>
      <c r="F30" s="131">
        <f>F29/L29*100</f>
        <v>6.5516227441467274</v>
      </c>
      <c r="G30" s="131">
        <f>G29/L29*100</f>
        <v>1.1352776858896607</v>
      </c>
      <c r="H30" s="131">
        <f>H29/L29*100</f>
        <v>1.3365126621825267</v>
      </c>
      <c r="I30" s="131">
        <f>I29/L29*100</f>
        <v>0.97585180284485606</v>
      </c>
      <c r="J30" s="131">
        <f>J29/L29*100</f>
        <v>0.53984268754364684</v>
      </c>
      <c r="K30" s="131">
        <f>K29/L29*100</f>
        <v>10.037398463630682</v>
      </c>
      <c r="L30" s="131">
        <f>L29/L29*100</f>
        <v>100</v>
      </c>
      <c r="M30" s="218"/>
      <c r="N30" s="220"/>
    </row>
    <row r="31" spans="1:14" s="121" customFormat="1" ht="23.25" customHeight="1">
      <c r="A31" s="187" t="s">
        <v>302</v>
      </c>
      <c r="B31" s="130" t="s">
        <v>297</v>
      </c>
      <c r="C31" s="135">
        <v>107090</v>
      </c>
      <c r="D31" s="135">
        <v>60024</v>
      </c>
      <c r="E31" s="135">
        <v>7895</v>
      </c>
      <c r="F31" s="135">
        <v>19789</v>
      </c>
      <c r="G31" s="135">
        <v>2531</v>
      </c>
      <c r="H31" s="135">
        <v>2999</v>
      </c>
      <c r="I31" s="135">
        <v>2319</v>
      </c>
      <c r="J31" s="135">
        <v>1223</v>
      </c>
      <c r="K31" s="135">
        <f>L31-SUM(C31:J31)</f>
        <v>24604</v>
      </c>
      <c r="L31" s="135">
        <v>228474</v>
      </c>
      <c r="M31" s="189">
        <v>165</v>
      </c>
      <c r="N31" s="191">
        <v>133327</v>
      </c>
    </row>
    <row r="32" spans="1:14" s="121" customFormat="1" ht="23.25" customHeight="1">
      <c r="A32" s="188"/>
      <c r="B32" s="128" t="s">
        <v>296</v>
      </c>
      <c r="C32" s="127">
        <f>C31/L31*100</f>
        <v>46.871854127821983</v>
      </c>
      <c r="D32" s="127">
        <f>D31/L31*100</f>
        <v>26.271698311405235</v>
      </c>
      <c r="E32" s="127">
        <f>E31/L31*100</f>
        <v>3.4555354219736163</v>
      </c>
      <c r="F32" s="127">
        <f>F31/L31*100</f>
        <v>8.6613794129747799</v>
      </c>
      <c r="G32" s="127">
        <f>G31/L31*100</f>
        <v>1.1077846932254873</v>
      </c>
      <c r="H32" s="127">
        <f>H31/L31*100</f>
        <v>1.3126220051296866</v>
      </c>
      <c r="I32" s="127">
        <f>I31/L31*100</f>
        <v>1.0149951416791407</v>
      </c>
      <c r="J32" s="127">
        <f>J31/L31*100</f>
        <v>0.53529066764708455</v>
      </c>
      <c r="K32" s="127">
        <f>K31/L31*100</f>
        <v>10.768840218142984</v>
      </c>
      <c r="L32" s="127">
        <f>L31/L31*100</f>
        <v>100</v>
      </c>
      <c r="M32" s="190"/>
      <c r="N32" s="192"/>
    </row>
    <row r="33" spans="1:14" s="121" customFormat="1" ht="23.25" customHeight="1">
      <c r="A33" s="193" t="s">
        <v>301</v>
      </c>
      <c r="B33" s="134" t="s">
        <v>297</v>
      </c>
      <c r="C33" s="133">
        <f>100430+4754</f>
        <v>105184</v>
      </c>
      <c r="D33" s="133">
        <v>63315</v>
      </c>
      <c r="E33" s="133">
        <v>8471</v>
      </c>
      <c r="F33" s="133">
        <v>25641</v>
      </c>
      <c r="G33" s="133">
        <v>2689</v>
      </c>
      <c r="H33" s="133">
        <v>3140</v>
      </c>
      <c r="I33" s="133">
        <v>2474</v>
      </c>
      <c r="J33" s="133">
        <v>1237</v>
      </c>
      <c r="K33" s="133">
        <f>L33-SUM(C33:J33)</f>
        <v>26962</v>
      </c>
      <c r="L33" s="133">
        <v>239113</v>
      </c>
      <c r="M33" s="195">
        <v>167</v>
      </c>
      <c r="N33" s="197">
        <v>139134</v>
      </c>
    </row>
    <row r="34" spans="1:14" s="121" customFormat="1" ht="23.25" customHeight="1">
      <c r="A34" s="194"/>
      <c r="B34" s="132" t="s">
        <v>296</v>
      </c>
      <c r="C34" s="131">
        <f>C33/L33*100</f>
        <v>43.989243579395513</v>
      </c>
      <c r="D34" s="131">
        <f>D33/L33*100</f>
        <v>26.479112386193975</v>
      </c>
      <c r="E34" s="131">
        <f>E33/L33*100</f>
        <v>3.5426764751393689</v>
      </c>
      <c r="F34" s="131">
        <f>F33/L33*100</f>
        <v>10.723381832020843</v>
      </c>
      <c r="G34" s="131">
        <f>G33/L33*100</f>
        <v>1.1245729006787586</v>
      </c>
      <c r="H34" s="131">
        <f>H33/L33*100</f>
        <v>1.3131866523359248</v>
      </c>
      <c r="I34" s="131">
        <f>I33/L33*100</f>
        <v>1.0346572541016172</v>
      </c>
      <c r="J34" s="131">
        <f>J33/K33*100</f>
        <v>4.5879385802240193</v>
      </c>
      <c r="K34" s="131">
        <f>K33/L33*100</f>
        <v>11.275840293083187</v>
      </c>
      <c r="L34" s="131">
        <f>L33/L33*100</f>
        <v>100</v>
      </c>
      <c r="M34" s="196"/>
      <c r="N34" s="198"/>
    </row>
    <row r="35" spans="1:14" s="121" customFormat="1" ht="23.25" customHeight="1">
      <c r="A35" s="187" t="s">
        <v>300</v>
      </c>
      <c r="B35" s="130" t="s">
        <v>297</v>
      </c>
      <c r="C35" s="135">
        <f>98350+4472</f>
        <v>102822</v>
      </c>
      <c r="D35" s="135">
        <v>68617</v>
      </c>
      <c r="E35" s="135">
        <v>9319</v>
      </c>
      <c r="F35" s="135">
        <v>34603</v>
      </c>
      <c r="G35" s="135">
        <v>2829</v>
      </c>
      <c r="H35" s="135">
        <v>3304</v>
      </c>
      <c r="I35" s="135">
        <v>2675</v>
      </c>
      <c r="J35" s="136">
        <v>1287</v>
      </c>
      <c r="K35" s="135">
        <f>L35-SUM(C35:J35)</f>
        <v>30438</v>
      </c>
      <c r="L35" s="135">
        <v>255894</v>
      </c>
      <c r="M35" s="199">
        <f>35+48+47+18+10+11</f>
        <v>169</v>
      </c>
      <c r="N35" s="200">
        <v>147535</v>
      </c>
    </row>
    <row r="36" spans="1:14" s="121" customFormat="1" ht="23.25" customHeight="1">
      <c r="A36" s="188"/>
      <c r="B36" s="128" t="s">
        <v>296</v>
      </c>
      <c r="C36" s="127">
        <f>C35/L35*100</f>
        <v>40.181481394639967</v>
      </c>
      <c r="D36" s="127">
        <f>D35/L35*100</f>
        <v>26.814618552994602</v>
      </c>
      <c r="E36" s="127">
        <f>E35/L35*100</f>
        <v>3.6417422839144336</v>
      </c>
      <c r="F36" s="127">
        <f>F35/L35*100</f>
        <v>13.522395992090475</v>
      </c>
      <c r="G36" s="127">
        <f>G35/L35*100</f>
        <v>1.1055358859527773</v>
      </c>
      <c r="H36" s="127">
        <f>H35/L35*100</f>
        <v>1.2911596207804794</v>
      </c>
      <c r="I36" s="127">
        <f>I35/L35*100</f>
        <v>1.0453547171875854</v>
      </c>
      <c r="J36" s="127">
        <f>J35/K35*100</f>
        <v>4.2282672974571254</v>
      </c>
      <c r="K36" s="127">
        <f>K35/L35*100</f>
        <v>11.89476892775915</v>
      </c>
      <c r="L36" s="127">
        <f>L35/L35*100</f>
        <v>100</v>
      </c>
      <c r="M36" s="199"/>
      <c r="N36" s="200"/>
    </row>
    <row r="37" spans="1:14" s="121" customFormat="1" ht="23.25" customHeight="1">
      <c r="A37" s="193" t="s">
        <v>299</v>
      </c>
      <c r="B37" s="134" t="s">
        <v>297</v>
      </c>
      <c r="C37" s="133">
        <f>94447+4301</f>
        <v>98748</v>
      </c>
      <c r="D37" s="133">
        <v>67229</v>
      </c>
      <c r="E37" s="133">
        <v>9390</v>
      </c>
      <c r="F37" s="133">
        <v>39184</v>
      </c>
      <c r="G37" s="133">
        <v>2769</v>
      </c>
      <c r="H37" s="133">
        <v>3128</v>
      </c>
      <c r="I37" s="133">
        <v>2656</v>
      </c>
      <c r="J37" s="133">
        <v>1298</v>
      </c>
      <c r="K37" s="133">
        <f>L37-SUM(C37:J37)</f>
        <v>29412</v>
      </c>
      <c r="L37" s="133">
        <v>253814</v>
      </c>
      <c r="M37" s="195">
        <v>165</v>
      </c>
      <c r="N37" s="197">
        <v>145835</v>
      </c>
    </row>
    <row r="38" spans="1:14" s="121" customFormat="1" ht="23.25" customHeight="1">
      <c r="A38" s="194"/>
      <c r="B38" s="132" t="s">
        <v>296</v>
      </c>
      <c r="C38" s="131">
        <f>C37/L37*100</f>
        <v>38.905655322401444</v>
      </c>
      <c r="D38" s="131">
        <f>D37/L37*100</f>
        <v>26.487506599320763</v>
      </c>
      <c r="E38" s="131">
        <f>E37/L37*100</f>
        <v>3.6995595199634379</v>
      </c>
      <c r="F38" s="131">
        <f>F37/L37*100</f>
        <v>15.438076701836778</v>
      </c>
      <c r="G38" s="131">
        <f>G37/L37*100</f>
        <v>1.0909563696250009</v>
      </c>
      <c r="H38" s="131">
        <f>H37/L37*100</f>
        <v>1.2323985280559779</v>
      </c>
      <c r="I38" s="131">
        <f>I37/L37*100</f>
        <v>1.0464355788096795</v>
      </c>
      <c r="J38" s="131">
        <f>J37/K37*100</f>
        <v>4.4131646946824432</v>
      </c>
      <c r="K38" s="131">
        <f>K37/L37*100</f>
        <v>11.5880132695596</v>
      </c>
      <c r="L38" s="131">
        <f>L37/L37*100</f>
        <v>100</v>
      </c>
      <c r="M38" s="196"/>
      <c r="N38" s="198"/>
    </row>
    <row r="39" spans="1:14" s="121" customFormat="1" ht="23.25" customHeight="1">
      <c r="A39" s="187" t="s">
        <v>298</v>
      </c>
      <c r="B39" s="130" t="s">
        <v>297</v>
      </c>
      <c r="C39" s="129">
        <f>90873+4148</f>
        <v>95021</v>
      </c>
      <c r="D39" s="129">
        <v>64185</v>
      </c>
      <c r="E39" s="129">
        <v>9247</v>
      </c>
      <c r="F39" s="129">
        <v>39836</v>
      </c>
      <c r="G39" s="129">
        <v>2693</v>
      </c>
      <c r="H39" s="129">
        <v>3032</v>
      </c>
      <c r="I39" s="129">
        <v>2395</v>
      </c>
      <c r="J39" s="129">
        <v>1323</v>
      </c>
      <c r="K39" s="129">
        <f>L39-SUM(C39:J39)</f>
        <v>28425</v>
      </c>
      <c r="L39" s="129">
        <v>246157</v>
      </c>
      <c r="M39" s="189">
        <v>166</v>
      </c>
      <c r="N39" s="191">
        <v>140483</v>
      </c>
    </row>
    <row r="40" spans="1:14" s="121" customFormat="1" ht="23.25" customHeight="1">
      <c r="A40" s="188"/>
      <c r="B40" s="128" t="s">
        <v>296</v>
      </c>
      <c r="C40" s="127">
        <f>C39/L39*100</f>
        <v>38.601786664608362</v>
      </c>
      <c r="D40" s="127">
        <f>D39/L39*100</f>
        <v>26.074822166340994</v>
      </c>
      <c r="E40" s="127">
        <f>E39/L39*100</f>
        <v>3.7565456192592528</v>
      </c>
      <c r="F40" s="127">
        <f>F39/L39*100</f>
        <v>16.183167653164443</v>
      </c>
      <c r="G40" s="127">
        <f>G39/L39*100</f>
        <v>1.0940172329042035</v>
      </c>
      <c r="H40" s="127">
        <f>H39/L39*100</f>
        <v>1.2317342184053268</v>
      </c>
      <c r="I40" s="127">
        <f>I39/L39*100</f>
        <v>0.97295628399761136</v>
      </c>
      <c r="J40" s="127">
        <f>J39/K39*100</f>
        <v>4.6543535620052774</v>
      </c>
      <c r="K40" s="127">
        <f>K39/L39*100</f>
        <v>11.547508297549939</v>
      </c>
      <c r="L40" s="127">
        <f>L39/L39*100</f>
        <v>100</v>
      </c>
      <c r="M40" s="190"/>
      <c r="N40" s="192"/>
    </row>
    <row r="41" spans="1:14" s="121" customFormat="1" ht="23.25" customHeight="1">
      <c r="A41" s="120" t="s">
        <v>295</v>
      </c>
      <c r="B41" s="126"/>
      <c r="C41" s="125"/>
      <c r="D41" s="125"/>
      <c r="E41" s="125"/>
      <c r="F41" s="125"/>
      <c r="G41" s="123"/>
      <c r="H41" s="117"/>
      <c r="I41" s="117"/>
      <c r="J41" s="117"/>
      <c r="K41" s="117"/>
      <c r="L41" s="117"/>
      <c r="M41" s="117"/>
      <c r="N41" s="117"/>
    </row>
    <row r="42" spans="1:14" s="121" customFormat="1" ht="23.25" customHeight="1">
      <c r="A42" s="120" t="s">
        <v>294</v>
      </c>
      <c r="B42" s="124"/>
      <c r="C42" s="123"/>
      <c r="D42" s="123"/>
      <c r="E42" s="123"/>
      <c r="F42" s="123"/>
      <c r="G42" s="117"/>
      <c r="H42" s="117"/>
      <c r="I42" s="117"/>
      <c r="J42" s="117"/>
      <c r="K42" s="122"/>
      <c r="L42" s="117"/>
      <c r="M42" s="117"/>
      <c r="N42" s="117"/>
    </row>
    <row r="43" spans="1:14">
      <c r="A43" s="120" t="s">
        <v>293</v>
      </c>
      <c r="B43" s="1"/>
      <c r="C43" s="1"/>
      <c r="D43" s="1"/>
      <c r="E43" s="1"/>
      <c r="F43" s="1"/>
    </row>
    <row r="44" spans="1:14">
      <c r="G44" s="119"/>
    </row>
    <row r="45" spans="1:14">
      <c r="H45" s="118"/>
    </row>
  </sheetData>
  <mergeCells count="58">
    <mergeCell ref="A31:A32"/>
    <mergeCell ref="M31:M32"/>
    <mergeCell ref="N31:N32"/>
    <mergeCell ref="A27:A28"/>
    <mergeCell ref="M27:M28"/>
    <mergeCell ref="N27:N28"/>
    <mergeCell ref="A29:A30"/>
    <mergeCell ref="M29:M30"/>
    <mergeCell ref="N29:N30"/>
    <mergeCell ref="A23:A24"/>
    <mergeCell ref="M23:M24"/>
    <mergeCell ref="N23:N24"/>
    <mergeCell ref="A25:A26"/>
    <mergeCell ref="M25:M26"/>
    <mergeCell ref="N25:N26"/>
    <mergeCell ref="A19:A20"/>
    <mergeCell ref="M19:M20"/>
    <mergeCell ref="N19:N20"/>
    <mergeCell ref="A21:A22"/>
    <mergeCell ref="M21:M22"/>
    <mergeCell ref="N21:N22"/>
    <mergeCell ref="A15:A16"/>
    <mergeCell ref="M15:M16"/>
    <mergeCell ref="N15:N16"/>
    <mergeCell ref="A17:A18"/>
    <mergeCell ref="M17:M18"/>
    <mergeCell ref="N17:N18"/>
    <mergeCell ref="A11:A12"/>
    <mergeCell ref="M11:M12"/>
    <mergeCell ref="N11:N12"/>
    <mergeCell ref="A13:A14"/>
    <mergeCell ref="M13:M14"/>
    <mergeCell ref="N13:N14"/>
    <mergeCell ref="A7:A8"/>
    <mergeCell ref="M7:M8"/>
    <mergeCell ref="N7:N8"/>
    <mergeCell ref="A9:A10"/>
    <mergeCell ref="M9:M10"/>
    <mergeCell ref="N9:N10"/>
    <mergeCell ref="A2:B2"/>
    <mergeCell ref="A3:A4"/>
    <mergeCell ref="M3:M4"/>
    <mergeCell ref="N3:N4"/>
    <mergeCell ref="A5:A6"/>
    <mergeCell ref="M5:M6"/>
    <mergeCell ref="N5:N6"/>
    <mergeCell ref="A35:A36"/>
    <mergeCell ref="M35:M36"/>
    <mergeCell ref="N35:N36"/>
    <mergeCell ref="A33:A34"/>
    <mergeCell ref="N33:N34"/>
    <mergeCell ref="M33:M34"/>
    <mergeCell ref="A39:A40"/>
    <mergeCell ref="M39:M40"/>
    <mergeCell ref="N39:N40"/>
    <mergeCell ref="A37:A38"/>
    <mergeCell ref="M37:M38"/>
    <mergeCell ref="N37:N38"/>
  </mergeCells>
  <phoneticPr fontId="4"/>
  <printOptions horizontalCentered="1"/>
  <pageMargins left="0.70866141732283472" right="0.70866141732283472" top="0.35433070866141736" bottom="0.35433070866141736" header="0.31496062992125984" footer="0.31496062992125984"/>
  <pageSetup paperSize="9" scale="68" fitToHeight="0" orientation="portrait" r:id="rId1"/>
  <headerFooter>
    <oddFooter>&amp;C&amp;"ＭＳ Ｐゴシック,標準"&amp;12- 39 -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115" zoomScaleNormal="100" zoomScaleSheetLayoutView="115" zoomScalePageLayoutView="120" workbookViewId="0">
      <selection activeCell="B1" sqref="B1:G1"/>
    </sheetView>
  </sheetViews>
  <sheetFormatPr defaultRowHeight="13.5"/>
  <cols>
    <col min="1" max="1" width="7.625" style="117" customWidth="1"/>
    <col min="2" max="2" width="5.625" style="117" customWidth="1"/>
    <col min="3" max="12" width="7.625" style="117" customWidth="1"/>
    <col min="13" max="13" width="9.875" style="117" bestFit="1" customWidth="1"/>
    <col min="14" max="256" width="9" style="117"/>
    <col min="257" max="257" width="7.625" style="117" customWidth="1"/>
    <col min="258" max="258" width="5.625" style="117" customWidth="1"/>
    <col min="259" max="268" width="7.625" style="117" customWidth="1"/>
    <col min="269" max="269" width="9.875" style="117" bestFit="1" customWidth="1"/>
    <col min="270" max="512" width="9" style="117"/>
    <col min="513" max="513" width="7.625" style="117" customWidth="1"/>
    <col min="514" max="514" width="5.625" style="117" customWidth="1"/>
    <col min="515" max="524" width="7.625" style="117" customWidth="1"/>
    <col min="525" max="525" width="9.875" style="117" bestFit="1" customWidth="1"/>
    <col min="526" max="768" width="9" style="117"/>
    <col min="769" max="769" width="7.625" style="117" customWidth="1"/>
    <col min="770" max="770" width="5.625" style="117" customWidth="1"/>
    <col min="771" max="780" width="7.625" style="117" customWidth="1"/>
    <col min="781" max="781" width="9.875" style="117" bestFit="1" customWidth="1"/>
    <col min="782" max="1024" width="9" style="117"/>
    <col min="1025" max="1025" width="7.625" style="117" customWidth="1"/>
    <col min="1026" max="1026" width="5.625" style="117" customWidth="1"/>
    <col min="1027" max="1036" width="7.625" style="117" customWidth="1"/>
    <col min="1037" max="1037" width="9.875" style="117" bestFit="1" customWidth="1"/>
    <col min="1038" max="1280" width="9" style="117"/>
    <col min="1281" max="1281" width="7.625" style="117" customWidth="1"/>
    <col min="1282" max="1282" width="5.625" style="117" customWidth="1"/>
    <col min="1283" max="1292" width="7.625" style="117" customWidth="1"/>
    <col min="1293" max="1293" width="9.875" style="117" bestFit="1" customWidth="1"/>
    <col min="1294" max="1536" width="9" style="117"/>
    <col min="1537" max="1537" width="7.625" style="117" customWidth="1"/>
    <col min="1538" max="1538" width="5.625" style="117" customWidth="1"/>
    <col min="1539" max="1548" width="7.625" style="117" customWidth="1"/>
    <col min="1549" max="1549" width="9.875" style="117" bestFit="1" customWidth="1"/>
    <col min="1550" max="1792" width="9" style="117"/>
    <col min="1793" max="1793" width="7.625" style="117" customWidth="1"/>
    <col min="1794" max="1794" width="5.625" style="117" customWidth="1"/>
    <col min="1795" max="1804" width="7.625" style="117" customWidth="1"/>
    <col min="1805" max="1805" width="9.875" style="117" bestFit="1" customWidth="1"/>
    <col min="1806" max="2048" width="9" style="117"/>
    <col min="2049" max="2049" width="7.625" style="117" customWidth="1"/>
    <col min="2050" max="2050" width="5.625" style="117" customWidth="1"/>
    <col min="2051" max="2060" width="7.625" style="117" customWidth="1"/>
    <col min="2061" max="2061" width="9.875" style="117" bestFit="1" customWidth="1"/>
    <col min="2062" max="2304" width="9" style="117"/>
    <col min="2305" max="2305" width="7.625" style="117" customWidth="1"/>
    <col min="2306" max="2306" width="5.625" style="117" customWidth="1"/>
    <col min="2307" max="2316" width="7.625" style="117" customWidth="1"/>
    <col min="2317" max="2317" width="9.875" style="117" bestFit="1" customWidth="1"/>
    <col min="2318" max="2560" width="9" style="117"/>
    <col min="2561" max="2561" width="7.625" style="117" customWidth="1"/>
    <col min="2562" max="2562" width="5.625" style="117" customWidth="1"/>
    <col min="2563" max="2572" width="7.625" style="117" customWidth="1"/>
    <col min="2573" max="2573" width="9.875" style="117" bestFit="1" customWidth="1"/>
    <col min="2574" max="2816" width="9" style="117"/>
    <col min="2817" max="2817" width="7.625" style="117" customWidth="1"/>
    <col min="2818" max="2818" width="5.625" style="117" customWidth="1"/>
    <col min="2819" max="2828" width="7.625" style="117" customWidth="1"/>
    <col min="2829" max="2829" width="9.875" style="117" bestFit="1" customWidth="1"/>
    <col min="2830" max="3072" width="9" style="117"/>
    <col min="3073" max="3073" width="7.625" style="117" customWidth="1"/>
    <col min="3074" max="3074" width="5.625" style="117" customWidth="1"/>
    <col min="3075" max="3084" width="7.625" style="117" customWidth="1"/>
    <col min="3085" max="3085" width="9.875" style="117" bestFit="1" customWidth="1"/>
    <col min="3086" max="3328" width="9" style="117"/>
    <col min="3329" max="3329" width="7.625" style="117" customWidth="1"/>
    <col min="3330" max="3330" width="5.625" style="117" customWidth="1"/>
    <col min="3331" max="3340" width="7.625" style="117" customWidth="1"/>
    <col min="3341" max="3341" width="9.875" style="117" bestFit="1" customWidth="1"/>
    <col min="3342" max="3584" width="9" style="117"/>
    <col min="3585" max="3585" width="7.625" style="117" customWidth="1"/>
    <col min="3586" max="3586" width="5.625" style="117" customWidth="1"/>
    <col min="3587" max="3596" width="7.625" style="117" customWidth="1"/>
    <col min="3597" max="3597" width="9.875" style="117" bestFit="1" customWidth="1"/>
    <col min="3598" max="3840" width="9" style="117"/>
    <col min="3841" max="3841" width="7.625" style="117" customWidth="1"/>
    <col min="3842" max="3842" width="5.625" style="117" customWidth="1"/>
    <col min="3843" max="3852" width="7.625" style="117" customWidth="1"/>
    <col min="3853" max="3853" width="9.875" style="117" bestFit="1" customWidth="1"/>
    <col min="3854" max="4096" width="9" style="117"/>
    <col min="4097" max="4097" width="7.625" style="117" customWidth="1"/>
    <col min="4098" max="4098" width="5.625" style="117" customWidth="1"/>
    <col min="4099" max="4108" width="7.625" style="117" customWidth="1"/>
    <col min="4109" max="4109" width="9.875" style="117" bestFit="1" customWidth="1"/>
    <col min="4110" max="4352" width="9" style="117"/>
    <col min="4353" max="4353" width="7.625" style="117" customWidth="1"/>
    <col min="4354" max="4354" width="5.625" style="117" customWidth="1"/>
    <col min="4355" max="4364" width="7.625" style="117" customWidth="1"/>
    <col min="4365" max="4365" width="9.875" style="117" bestFit="1" customWidth="1"/>
    <col min="4366" max="4608" width="9" style="117"/>
    <col min="4609" max="4609" width="7.625" style="117" customWidth="1"/>
    <col min="4610" max="4610" width="5.625" style="117" customWidth="1"/>
    <col min="4611" max="4620" width="7.625" style="117" customWidth="1"/>
    <col min="4621" max="4621" width="9.875" style="117" bestFit="1" customWidth="1"/>
    <col min="4622" max="4864" width="9" style="117"/>
    <col min="4865" max="4865" width="7.625" style="117" customWidth="1"/>
    <col min="4866" max="4866" width="5.625" style="117" customWidth="1"/>
    <col min="4867" max="4876" width="7.625" style="117" customWidth="1"/>
    <col min="4877" max="4877" width="9.875" style="117" bestFit="1" customWidth="1"/>
    <col min="4878" max="5120" width="9" style="117"/>
    <col min="5121" max="5121" width="7.625" style="117" customWidth="1"/>
    <col min="5122" max="5122" width="5.625" style="117" customWidth="1"/>
    <col min="5123" max="5132" width="7.625" style="117" customWidth="1"/>
    <col min="5133" max="5133" width="9.875" style="117" bestFit="1" customWidth="1"/>
    <col min="5134" max="5376" width="9" style="117"/>
    <col min="5377" max="5377" width="7.625" style="117" customWidth="1"/>
    <col min="5378" max="5378" width="5.625" style="117" customWidth="1"/>
    <col min="5379" max="5388" width="7.625" style="117" customWidth="1"/>
    <col min="5389" max="5389" width="9.875" style="117" bestFit="1" customWidth="1"/>
    <col min="5390" max="5632" width="9" style="117"/>
    <col min="5633" max="5633" width="7.625" style="117" customWidth="1"/>
    <col min="5634" max="5634" width="5.625" style="117" customWidth="1"/>
    <col min="5635" max="5644" width="7.625" style="117" customWidth="1"/>
    <col min="5645" max="5645" width="9.875" style="117" bestFit="1" customWidth="1"/>
    <col min="5646" max="5888" width="9" style="117"/>
    <col min="5889" max="5889" width="7.625" style="117" customWidth="1"/>
    <col min="5890" max="5890" width="5.625" style="117" customWidth="1"/>
    <col min="5891" max="5900" width="7.625" style="117" customWidth="1"/>
    <col min="5901" max="5901" width="9.875" style="117" bestFit="1" customWidth="1"/>
    <col min="5902" max="6144" width="9" style="117"/>
    <col min="6145" max="6145" width="7.625" style="117" customWidth="1"/>
    <col min="6146" max="6146" width="5.625" style="117" customWidth="1"/>
    <col min="6147" max="6156" width="7.625" style="117" customWidth="1"/>
    <col min="6157" max="6157" width="9.875" style="117" bestFit="1" customWidth="1"/>
    <col min="6158" max="6400" width="9" style="117"/>
    <col min="6401" max="6401" width="7.625" style="117" customWidth="1"/>
    <col min="6402" max="6402" width="5.625" style="117" customWidth="1"/>
    <col min="6403" max="6412" width="7.625" style="117" customWidth="1"/>
    <col min="6413" max="6413" width="9.875" style="117" bestFit="1" customWidth="1"/>
    <col min="6414" max="6656" width="9" style="117"/>
    <col min="6657" max="6657" width="7.625" style="117" customWidth="1"/>
    <col min="6658" max="6658" width="5.625" style="117" customWidth="1"/>
    <col min="6659" max="6668" width="7.625" style="117" customWidth="1"/>
    <col min="6669" max="6669" width="9.875" style="117" bestFit="1" customWidth="1"/>
    <col min="6670" max="6912" width="9" style="117"/>
    <col min="6913" max="6913" width="7.625" style="117" customWidth="1"/>
    <col min="6914" max="6914" width="5.625" style="117" customWidth="1"/>
    <col min="6915" max="6924" width="7.625" style="117" customWidth="1"/>
    <col min="6925" max="6925" width="9.875" style="117" bestFit="1" customWidth="1"/>
    <col min="6926" max="7168" width="9" style="117"/>
    <col min="7169" max="7169" width="7.625" style="117" customWidth="1"/>
    <col min="7170" max="7170" width="5.625" style="117" customWidth="1"/>
    <col min="7171" max="7180" width="7.625" style="117" customWidth="1"/>
    <col min="7181" max="7181" width="9.875" style="117" bestFit="1" customWidth="1"/>
    <col min="7182" max="7424" width="9" style="117"/>
    <col min="7425" max="7425" width="7.625" style="117" customWidth="1"/>
    <col min="7426" max="7426" width="5.625" style="117" customWidth="1"/>
    <col min="7427" max="7436" width="7.625" style="117" customWidth="1"/>
    <col min="7437" max="7437" width="9.875" style="117" bestFit="1" customWidth="1"/>
    <col min="7438" max="7680" width="9" style="117"/>
    <col min="7681" max="7681" width="7.625" style="117" customWidth="1"/>
    <col min="7682" max="7682" width="5.625" style="117" customWidth="1"/>
    <col min="7683" max="7692" width="7.625" style="117" customWidth="1"/>
    <col min="7693" max="7693" width="9.875" style="117" bestFit="1" customWidth="1"/>
    <col min="7694" max="7936" width="9" style="117"/>
    <col min="7937" max="7937" width="7.625" style="117" customWidth="1"/>
    <col min="7938" max="7938" width="5.625" style="117" customWidth="1"/>
    <col min="7939" max="7948" width="7.625" style="117" customWidth="1"/>
    <col min="7949" max="7949" width="9.875" style="117" bestFit="1" customWidth="1"/>
    <col min="7950" max="8192" width="9" style="117"/>
    <col min="8193" max="8193" width="7.625" style="117" customWidth="1"/>
    <col min="8194" max="8194" width="5.625" style="117" customWidth="1"/>
    <col min="8195" max="8204" width="7.625" style="117" customWidth="1"/>
    <col min="8205" max="8205" width="9.875" style="117" bestFit="1" customWidth="1"/>
    <col min="8206" max="8448" width="9" style="117"/>
    <col min="8449" max="8449" width="7.625" style="117" customWidth="1"/>
    <col min="8450" max="8450" width="5.625" style="117" customWidth="1"/>
    <col min="8451" max="8460" width="7.625" style="117" customWidth="1"/>
    <col min="8461" max="8461" width="9.875" style="117" bestFit="1" customWidth="1"/>
    <col min="8462" max="8704" width="9" style="117"/>
    <col min="8705" max="8705" width="7.625" style="117" customWidth="1"/>
    <col min="8706" max="8706" width="5.625" style="117" customWidth="1"/>
    <col min="8707" max="8716" width="7.625" style="117" customWidth="1"/>
    <col min="8717" max="8717" width="9.875" style="117" bestFit="1" customWidth="1"/>
    <col min="8718" max="8960" width="9" style="117"/>
    <col min="8961" max="8961" width="7.625" style="117" customWidth="1"/>
    <col min="8962" max="8962" width="5.625" style="117" customWidth="1"/>
    <col min="8963" max="8972" width="7.625" style="117" customWidth="1"/>
    <col min="8973" max="8973" width="9.875" style="117" bestFit="1" customWidth="1"/>
    <col min="8974" max="9216" width="9" style="117"/>
    <col min="9217" max="9217" width="7.625" style="117" customWidth="1"/>
    <col min="9218" max="9218" width="5.625" style="117" customWidth="1"/>
    <col min="9219" max="9228" width="7.625" style="117" customWidth="1"/>
    <col min="9229" max="9229" width="9.875" style="117" bestFit="1" customWidth="1"/>
    <col min="9230" max="9472" width="9" style="117"/>
    <col min="9473" max="9473" width="7.625" style="117" customWidth="1"/>
    <col min="9474" max="9474" width="5.625" style="117" customWidth="1"/>
    <col min="9475" max="9484" width="7.625" style="117" customWidth="1"/>
    <col min="9485" max="9485" width="9.875" style="117" bestFit="1" customWidth="1"/>
    <col min="9486" max="9728" width="9" style="117"/>
    <col min="9729" max="9729" width="7.625" style="117" customWidth="1"/>
    <col min="9730" max="9730" width="5.625" style="117" customWidth="1"/>
    <col min="9731" max="9740" width="7.625" style="117" customWidth="1"/>
    <col min="9741" max="9741" width="9.875" style="117" bestFit="1" customWidth="1"/>
    <col min="9742" max="9984" width="9" style="117"/>
    <col min="9985" max="9985" width="7.625" style="117" customWidth="1"/>
    <col min="9986" max="9986" width="5.625" style="117" customWidth="1"/>
    <col min="9987" max="9996" width="7.625" style="117" customWidth="1"/>
    <col min="9997" max="9997" width="9.875" style="117" bestFit="1" customWidth="1"/>
    <col min="9998" max="10240" width="9" style="117"/>
    <col min="10241" max="10241" width="7.625" style="117" customWidth="1"/>
    <col min="10242" max="10242" width="5.625" style="117" customWidth="1"/>
    <col min="10243" max="10252" width="7.625" style="117" customWidth="1"/>
    <col min="10253" max="10253" width="9.875" style="117" bestFit="1" customWidth="1"/>
    <col min="10254" max="10496" width="9" style="117"/>
    <col min="10497" max="10497" width="7.625" style="117" customWidth="1"/>
    <col min="10498" max="10498" width="5.625" style="117" customWidth="1"/>
    <col min="10499" max="10508" width="7.625" style="117" customWidth="1"/>
    <col min="10509" max="10509" width="9.875" style="117" bestFit="1" customWidth="1"/>
    <col min="10510" max="10752" width="9" style="117"/>
    <col min="10753" max="10753" width="7.625" style="117" customWidth="1"/>
    <col min="10754" max="10754" width="5.625" style="117" customWidth="1"/>
    <col min="10755" max="10764" width="7.625" style="117" customWidth="1"/>
    <col min="10765" max="10765" width="9.875" style="117" bestFit="1" customWidth="1"/>
    <col min="10766" max="11008" width="9" style="117"/>
    <col min="11009" max="11009" width="7.625" style="117" customWidth="1"/>
    <col min="11010" max="11010" width="5.625" style="117" customWidth="1"/>
    <col min="11011" max="11020" width="7.625" style="117" customWidth="1"/>
    <col min="11021" max="11021" width="9.875" style="117" bestFit="1" customWidth="1"/>
    <col min="11022" max="11264" width="9" style="117"/>
    <col min="11265" max="11265" width="7.625" style="117" customWidth="1"/>
    <col min="11266" max="11266" width="5.625" style="117" customWidth="1"/>
    <col min="11267" max="11276" width="7.625" style="117" customWidth="1"/>
    <col min="11277" max="11277" width="9.875" style="117" bestFit="1" customWidth="1"/>
    <col min="11278" max="11520" width="9" style="117"/>
    <col min="11521" max="11521" width="7.625" style="117" customWidth="1"/>
    <col min="11522" max="11522" width="5.625" style="117" customWidth="1"/>
    <col min="11523" max="11532" width="7.625" style="117" customWidth="1"/>
    <col min="11533" max="11533" width="9.875" style="117" bestFit="1" customWidth="1"/>
    <col min="11534" max="11776" width="9" style="117"/>
    <col min="11777" max="11777" width="7.625" style="117" customWidth="1"/>
    <col min="11778" max="11778" width="5.625" style="117" customWidth="1"/>
    <col min="11779" max="11788" width="7.625" style="117" customWidth="1"/>
    <col min="11789" max="11789" width="9.875" style="117" bestFit="1" customWidth="1"/>
    <col min="11790" max="12032" width="9" style="117"/>
    <col min="12033" max="12033" width="7.625" style="117" customWidth="1"/>
    <col min="12034" max="12034" width="5.625" style="117" customWidth="1"/>
    <col min="12035" max="12044" width="7.625" style="117" customWidth="1"/>
    <col min="12045" max="12045" width="9.875" style="117" bestFit="1" customWidth="1"/>
    <col min="12046" max="12288" width="9" style="117"/>
    <col min="12289" max="12289" width="7.625" style="117" customWidth="1"/>
    <col min="12290" max="12290" width="5.625" style="117" customWidth="1"/>
    <col min="12291" max="12300" width="7.625" style="117" customWidth="1"/>
    <col min="12301" max="12301" width="9.875" style="117" bestFit="1" customWidth="1"/>
    <col min="12302" max="12544" width="9" style="117"/>
    <col min="12545" max="12545" width="7.625" style="117" customWidth="1"/>
    <col min="12546" max="12546" width="5.625" style="117" customWidth="1"/>
    <col min="12547" max="12556" width="7.625" style="117" customWidth="1"/>
    <col min="12557" max="12557" width="9.875" style="117" bestFit="1" customWidth="1"/>
    <col min="12558" max="12800" width="9" style="117"/>
    <col min="12801" max="12801" width="7.625" style="117" customWidth="1"/>
    <col min="12802" max="12802" width="5.625" style="117" customWidth="1"/>
    <col min="12803" max="12812" width="7.625" style="117" customWidth="1"/>
    <col min="12813" max="12813" width="9.875" style="117" bestFit="1" customWidth="1"/>
    <col min="12814" max="13056" width="9" style="117"/>
    <col min="13057" max="13057" width="7.625" style="117" customWidth="1"/>
    <col min="13058" max="13058" width="5.625" style="117" customWidth="1"/>
    <col min="13059" max="13068" width="7.625" style="117" customWidth="1"/>
    <col min="13069" max="13069" width="9.875" style="117" bestFit="1" customWidth="1"/>
    <col min="13070" max="13312" width="9" style="117"/>
    <col min="13313" max="13313" width="7.625" style="117" customWidth="1"/>
    <col min="13314" max="13314" width="5.625" style="117" customWidth="1"/>
    <col min="13315" max="13324" width="7.625" style="117" customWidth="1"/>
    <col min="13325" max="13325" width="9.875" style="117" bestFit="1" customWidth="1"/>
    <col min="13326" max="13568" width="9" style="117"/>
    <col min="13569" max="13569" width="7.625" style="117" customWidth="1"/>
    <col min="13570" max="13570" width="5.625" style="117" customWidth="1"/>
    <col min="13571" max="13580" width="7.625" style="117" customWidth="1"/>
    <col min="13581" max="13581" width="9.875" style="117" bestFit="1" customWidth="1"/>
    <col min="13582" max="13824" width="9" style="117"/>
    <col min="13825" max="13825" width="7.625" style="117" customWidth="1"/>
    <col min="13826" max="13826" width="5.625" style="117" customWidth="1"/>
    <col min="13827" max="13836" width="7.625" style="117" customWidth="1"/>
    <col min="13837" max="13837" width="9.875" style="117" bestFit="1" customWidth="1"/>
    <col min="13838" max="14080" width="9" style="117"/>
    <col min="14081" max="14081" width="7.625" style="117" customWidth="1"/>
    <col min="14082" max="14082" width="5.625" style="117" customWidth="1"/>
    <col min="14083" max="14092" width="7.625" style="117" customWidth="1"/>
    <col min="14093" max="14093" width="9.875" style="117" bestFit="1" customWidth="1"/>
    <col min="14094" max="14336" width="9" style="117"/>
    <col min="14337" max="14337" width="7.625" style="117" customWidth="1"/>
    <col min="14338" max="14338" width="5.625" style="117" customWidth="1"/>
    <col min="14339" max="14348" width="7.625" style="117" customWidth="1"/>
    <col min="14349" max="14349" width="9.875" style="117" bestFit="1" customWidth="1"/>
    <col min="14350" max="14592" width="9" style="117"/>
    <col min="14593" max="14593" width="7.625" style="117" customWidth="1"/>
    <col min="14594" max="14594" width="5.625" style="117" customWidth="1"/>
    <col min="14595" max="14604" width="7.625" style="117" customWidth="1"/>
    <col min="14605" max="14605" width="9.875" style="117" bestFit="1" customWidth="1"/>
    <col min="14606" max="14848" width="9" style="117"/>
    <col min="14849" max="14849" width="7.625" style="117" customWidth="1"/>
    <col min="14850" max="14850" width="5.625" style="117" customWidth="1"/>
    <col min="14851" max="14860" width="7.625" style="117" customWidth="1"/>
    <col min="14861" max="14861" width="9.875" style="117" bestFit="1" customWidth="1"/>
    <col min="14862" max="15104" width="9" style="117"/>
    <col min="15105" max="15105" width="7.625" style="117" customWidth="1"/>
    <col min="15106" max="15106" width="5.625" style="117" customWidth="1"/>
    <col min="15107" max="15116" width="7.625" style="117" customWidth="1"/>
    <col min="15117" max="15117" width="9.875" style="117" bestFit="1" customWidth="1"/>
    <col min="15118" max="15360" width="9" style="117"/>
    <col min="15361" max="15361" width="7.625" style="117" customWidth="1"/>
    <col min="15362" max="15362" width="5.625" style="117" customWidth="1"/>
    <col min="15363" max="15372" width="7.625" style="117" customWidth="1"/>
    <col min="15373" max="15373" width="9.875" style="117" bestFit="1" customWidth="1"/>
    <col min="15374" max="15616" width="9" style="117"/>
    <col min="15617" max="15617" width="7.625" style="117" customWidth="1"/>
    <col min="15618" max="15618" width="5.625" style="117" customWidth="1"/>
    <col min="15619" max="15628" width="7.625" style="117" customWidth="1"/>
    <col min="15629" max="15629" width="9.875" style="117" bestFit="1" customWidth="1"/>
    <col min="15630" max="15872" width="9" style="117"/>
    <col min="15873" max="15873" width="7.625" style="117" customWidth="1"/>
    <col min="15874" max="15874" width="5.625" style="117" customWidth="1"/>
    <col min="15875" max="15884" width="7.625" style="117" customWidth="1"/>
    <col min="15885" max="15885" width="9.875" style="117" bestFit="1" customWidth="1"/>
    <col min="15886" max="16128" width="9" style="117"/>
    <col min="16129" max="16129" width="7.625" style="117" customWidth="1"/>
    <col min="16130" max="16130" width="5.625" style="117" customWidth="1"/>
    <col min="16131" max="16140" width="7.625" style="117" customWidth="1"/>
    <col min="16141" max="16141" width="9.875" style="117" bestFit="1" customWidth="1"/>
    <col min="16142" max="16384" width="9" style="117"/>
  </cols>
  <sheetData>
    <row r="1" spans="1:13" ht="21.75" customHeight="1">
      <c r="A1" s="181" t="s">
        <v>360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3">
      <c r="J2" s="123" t="s">
        <v>355</v>
      </c>
      <c r="L2" s="180"/>
    </row>
    <row r="3" spans="1:13" ht="12" customHeight="1">
      <c r="A3" s="236"/>
      <c r="B3" s="237"/>
      <c r="C3" s="222" t="s">
        <v>328</v>
      </c>
      <c r="D3" s="222" t="s">
        <v>329</v>
      </c>
      <c r="E3" s="222" t="s">
        <v>327</v>
      </c>
      <c r="F3" s="222" t="s">
        <v>326</v>
      </c>
      <c r="G3" s="222" t="s">
        <v>325</v>
      </c>
      <c r="H3" s="222" t="s">
        <v>324</v>
      </c>
      <c r="I3" s="222" t="s">
        <v>322</v>
      </c>
      <c r="J3" s="222" t="s">
        <v>323</v>
      </c>
      <c r="K3" s="230" t="s">
        <v>321</v>
      </c>
      <c r="L3" s="179" t="s">
        <v>337</v>
      </c>
    </row>
    <row r="4" spans="1:13" ht="12" customHeight="1">
      <c r="A4" s="238"/>
      <c r="B4" s="239"/>
      <c r="C4" s="233"/>
      <c r="D4" s="233"/>
      <c r="E4" s="235"/>
      <c r="F4" s="233"/>
      <c r="G4" s="233"/>
      <c r="H4" s="233"/>
      <c r="I4" s="233"/>
      <c r="J4" s="233"/>
      <c r="K4" s="231"/>
      <c r="L4" s="156" t="s">
        <v>297</v>
      </c>
    </row>
    <row r="5" spans="1:13" ht="12" customHeight="1">
      <c r="A5" s="240"/>
      <c r="B5" s="241"/>
      <c r="C5" s="234"/>
      <c r="D5" s="234"/>
      <c r="E5" s="223"/>
      <c r="F5" s="234"/>
      <c r="G5" s="234"/>
      <c r="H5" s="234"/>
      <c r="I5" s="234"/>
      <c r="J5" s="234"/>
      <c r="K5" s="232"/>
      <c r="L5" s="178" t="s">
        <v>354</v>
      </c>
    </row>
    <row r="6" spans="1:13">
      <c r="A6" s="228" t="s">
        <v>353</v>
      </c>
      <c r="B6" s="176" t="s">
        <v>297</v>
      </c>
      <c r="C6" s="174">
        <v>716606</v>
      </c>
      <c r="D6" s="174">
        <v>436167</v>
      </c>
      <c r="E6" s="174">
        <v>276615</v>
      </c>
      <c r="F6" s="174">
        <v>432934</v>
      </c>
      <c r="G6" s="174">
        <v>204879</v>
      </c>
      <c r="H6" s="174">
        <v>54162</v>
      </c>
      <c r="I6" s="174">
        <v>48291</v>
      </c>
      <c r="J6" s="174">
        <v>50324</v>
      </c>
      <c r="K6" s="175">
        <f>L6-C6-D6-E6-F6-G6-H6-I6-J6</f>
        <v>540657</v>
      </c>
      <c r="L6" s="174">
        <v>2760635</v>
      </c>
      <c r="M6" s="146"/>
    </row>
    <row r="7" spans="1:13">
      <c r="A7" s="229"/>
      <c r="B7" s="173" t="s">
        <v>341</v>
      </c>
      <c r="C7" s="172">
        <f t="shared" ref="C7:L7" si="0">C6/$L$6*100</f>
        <v>25.958013283175791</v>
      </c>
      <c r="D7" s="172">
        <f t="shared" si="0"/>
        <v>15.799517140078279</v>
      </c>
      <c r="E7" s="172">
        <f t="shared" si="0"/>
        <v>10.01997728783414</v>
      </c>
      <c r="F7" s="172">
        <f t="shared" si="0"/>
        <v>15.682406402874701</v>
      </c>
      <c r="G7" s="172">
        <f t="shared" si="0"/>
        <v>7.4214447038453102</v>
      </c>
      <c r="H7" s="172">
        <f t="shared" si="0"/>
        <v>1.9619399159975877</v>
      </c>
      <c r="I7" s="172">
        <f t="shared" si="0"/>
        <v>1.7492714538502916</v>
      </c>
      <c r="J7" s="172">
        <f t="shared" si="0"/>
        <v>1.8229139310339832</v>
      </c>
      <c r="K7" s="172">
        <f t="shared" si="0"/>
        <v>19.584515881309915</v>
      </c>
      <c r="L7" s="172">
        <f t="shared" si="0"/>
        <v>100</v>
      </c>
    </row>
    <row r="8" spans="1:13">
      <c r="A8" s="222" t="s">
        <v>352</v>
      </c>
      <c r="B8" s="169" t="s">
        <v>297</v>
      </c>
      <c r="C8" s="170">
        <v>208290</v>
      </c>
      <c r="D8" s="157">
        <f>85082+4767</f>
        <v>89849</v>
      </c>
      <c r="E8" s="170">
        <v>33027</v>
      </c>
      <c r="F8" s="170">
        <v>34851</v>
      </c>
      <c r="G8" s="170">
        <v>3792</v>
      </c>
      <c r="H8" s="170">
        <v>18027</v>
      </c>
      <c r="I8" s="170">
        <v>2081</v>
      </c>
      <c r="J8" s="170">
        <v>7569</v>
      </c>
      <c r="K8" s="177">
        <f>L8-C8-D8-E8-F8-G8-H8-I8-J8</f>
        <v>133645</v>
      </c>
      <c r="L8" s="170">
        <v>531131</v>
      </c>
    </row>
    <row r="9" spans="1:13">
      <c r="A9" s="223"/>
      <c r="B9" s="168" t="s">
        <v>341</v>
      </c>
      <c r="C9" s="167">
        <f t="shared" ref="C9:L9" si="1">C8/$L$8*100</f>
        <v>39.216313866070706</v>
      </c>
      <c r="D9" s="167">
        <f t="shared" si="1"/>
        <v>16.916542246639718</v>
      </c>
      <c r="E9" s="167">
        <f t="shared" si="1"/>
        <v>6.2182399445711134</v>
      </c>
      <c r="F9" s="167">
        <f t="shared" si="1"/>
        <v>6.5616580466965777</v>
      </c>
      <c r="G9" s="167">
        <f t="shared" si="1"/>
        <v>0.71394815968188641</v>
      </c>
      <c r="H9" s="167">
        <f t="shared" si="1"/>
        <v>3.394077920513018</v>
      </c>
      <c r="I9" s="167">
        <f t="shared" si="1"/>
        <v>0.39180541147099307</v>
      </c>
      <c r="J9" s="167">
        <f t="shared" si="1"/>
        <v>1.4250721573397147</v>
      </c>
      <c r="K9" s="167">
        <f t="shared" si="1"/>
        <v>25.162342247016273</v>
      </c>
      <c r="L9" s="167">
        <f t="shared" si="1"/>
        <v>100</v>
      </c>
    </row>
    <row r="10" spans="1:13">
      <c r="A10" s="222" t="s">
        <v>351</v>
      </c>
      <c r="B10" s="169" t="s">
        <v>297</v>
      </c>
      <c r="C10" s="170">
        <v>44029</v>
      </c>
      <c r="D10" s="170">
        <f>27620+1886</f>
        <v>29506</v>
      </c>
      <c r="E10" s="170">
        <v>39149</v>
      </c>
      <c r="F10" s="170">
        <v>43927</v>
      </c>
      <c r="G10" s="170">
        <v>59300</v>
      </c>
      <c r="H10" s="170">
        <v>2036</v>
      </c>
      <c r="I10" s="170">
        <v>7744</v>
      </c>
      <c r="J10" s="170">
        <v>3093</v>
      </c>
      <c r="K10" s="171">
        <f>L10-C10-D10-E10-F10-G10-H10-I10-J10</f>
        <v>36415</v>
      </c>
      <c r="L10" s="170">
        <v>265199</v>
      </c>
    </row>
    <row r="11" spans="1:13">
      <c r="A11" s="223"/>
      <c r="B11" s="168" t="s">
        <v>341</v>
      </c>
      <c r="C11" s="167">
        <f t="shared" ref="C11:L11" si="2">C10/$L$10*100</f>
        <v>16.602249631408867</v>
      </c>
      <c r="D11" s="167">
        <f t="shared" si="2"/>
        <v>11.125984637951124</v>
      </c>
      <c r="E11" s="167">
        <f t="shared" si="2"/>
        <v>14.762122029117759</v>
      </c>
      <c r="F11" s="167">
        <f t="shared" si="2"/>
        <v>16.563787947918357</v>
      </c>
      <c r="G11" s="167">
        <f t="shared" si="2"/>
        <v>22.360566970463687</v>
      </c>
      <c r="H11" s="167">
        <f t="shared" si="2"/>
        <v>0.76772536849686457</v>
      </c>
      <c r="I11" s="167">
        <f t="shared" si="2"/>
        <v>2.9200713426521219</v>
      </c>
      <c r="J11" s="167">
        <f t="shared" si="2"/>
        <v>1.1662939905504923</v>
      </c>
      <c r="K11" s="167">
        <f t="shared" si="2"/>
        <v>13.731198081440729</v>
      </c>
      <c r="L11" s="167">
        <f t="shared" si="2"/>
        <v>100</v>
      </c>
    </row>
    <row r="12" spans="1:13">
      <c r="A12" s="228" t="s">
        <v>350</v>
      </c>
      <c r="B12" s="176" t="s">
        <v>297</v>
      </c>
      <c r="C12" s="174">
        <v>64185</v>
      </c>
      <c r="D12" s="174">
        <f>90873+4148</f>
        <v>95021</v>
      </c>
      <c r="E12" s="174">
        <v>9247</v>
      </c>
      <c r="F12" s="174">
        <v>39836</v>
      </c>
      <c r="G12" s="174">
        <v>2693</v>
      </c>
      <c r="H12" s="174">
        <v>3032</v>
      </c>
      <c r="I12" s="174">
        <v>1323</v>
      </c>
      <c r="J12" s="174">
        <v>2395</v>
      </c>
      <c r="K12" s="175">
        <f>L12-C12-D12-E12-F12-G12-H12-I12-J12</f>
        <v>28425</v>
      </c>
      <c r="L12" s="174">
        <v>246157</v>
      </c>
    </row>
    <row r="13" spans="1:13">
      <c r="A13" s="229"/>
      <c r="B13" s="173" t="s">
        <v>341</v>
      </c>
      <c r="C13" s="172">
        <f t="shared" ref="C13:L13" si="3">C12/$L$12*100</f>
        <v>26.074822166340994</v>
      </c>
      <c r="D13" s="172">
        <f t="shared" si="3"/>
        <v>38.601786664608362</v>
      </c>
      <c r="E13" s="172">
        <f t="shared" si="3"/>
        <v>3.7565456192592528</v>
      </c>
      <c r="F13" s="172">
        <f t="shared" si="3"/>
        <v>16.183167653164443</v>
      </c>
      <c r="G13" s="172">
        <f t="shared" si="3"/>
        <v>1.0940172329042035</v>
      </c>
      <c r="H13" s="172">
        <f t="shared" si="3"/>
        <v>1.2317342184053268</v>
      </c>
      <c r="I13" s="172">
        <f t="shared" si="3"/>
        <v>0.53746186376987048</v>
      </c>
      <c r="J13" s="172">
        <f t="shared" si="3"/>
        <v>0.97295628399761136</v>
      </c>
      <c r="K13" s="172">
        <f t="shared" si="3"/>
        <v>11.547508297549939</v>
      </c>
      <c r="L13" s="172">
        <f t="shared" si="3"/>
        <v>100</v>
      </c>
    </row>
    <row r="14" spans="1:13">
      <c r="A14" s="222" t="s">
        <v>349</v>
      </c>
      <c r="B14" s="169" t="s">
        <v>297</v>
      </c>
      <c r="C14" s="157">
        <v>70223</v>
      </c>
      <c r="D14" s="157">
        <f>26698+1444</f>
        <v>28142</v>
      </c>
      <c r="E14" s="157">
        <v>23278</v>
      </c>
      <c r="F14" s="157">
        <v>26807</v>
      </c>
      <c r="G14" s="157">
        <v>8906</v>
      </c>
      <c r="H14" s="157">
        <v>5776</v>
      </c>
      <c r="I14" s="157">
        <v>6433</v>
      </c>
      <c r="J14" s="157">
        <v>4158</v>
      </c>
      <c r="K14" s="171">
        <f>L14-C14-D14-E14-F14-G14-H14-I14-J14</f>
        <v>53788</v>
      </c>
      <c r="L14" s="170">
        <v>227511</v>
      </c>
    </row>
    <row r="15" spans="1:13">
      <c r="A15" s="223"/>
      <c r="B15" s="168" t="s">
        <v>341</v>
      </c>
      <c r="C15" s="167">
        <f t="shared" ref="C15:L15" si="4">C14/$L$14*100</f>
        <v>30.865760336862834</v>
      </c>
      <c r="D15" s="167">
        <f t="shared" si="4"/>
        <v>12.369511803824871</v>
      </c>
      <c r="E15" s="167">
        <f t="shared" si="4"/>
        <v>10.231593197691542</v>
      </c>
      <c r="F15" s="167">
        <f t="shared" si="4"/>
        <v>11.782726989024708</v>
      </c>
      <c r="G15" s="167">
        <f t="shared" si="4"/>
        <v>3.914536000457121</v>
      </c>
      <c r="H15" s="167">
        <f t="shared" si="4"/>
        <v>2.5387783447833292</v>
      </c>
      <c r="I15" s="167">
        <f t="shared" si="4"/>
        <v>2.8275555907186907</v>
      </c>
      <c r="J15" s="167">
        <f t="shared" si="4"/>
        <v>1.8276039400292734</v>
      </c>
      <c r="K15" s="167">
        <f t="shared" si="4"/>
        <v>23.641933796607635</v>
      </c>
      <c r="L15" s="167">
        <f t="shared" si="4"/>
        <v>100</v>
      </c>
    </row>
    <row r="16" spans="1:13">
      <c r="A16" s="222" t="s">
        <v>348</v>
      </c>
      <c r="B16" s="169" t="s">
        <v>297</v>
      </c>
      <c r="C16" s="157">
        <v>72812</v>
      </c>
      <c r="D16" s="157">
        <f>15490+1317</f>
        <v>16807</v>
      </c>
      <c r="E16" s="157">
        <v>21485</v>
      </c>
      <c r="F16" s="157">
        <v>31707</v>
      </c>
      <c r="G16" s="157">
        <v>7158</v>
      </c>
      <c r="H16" s="157">
        <v>1999</v>
      </c>
      <c r="I16" s="157">
        <v>3342</v>
      </c>
      <c r="J16" s="157">
        <v>3439</v>
      </c>
      <c r="K16" s="171">
        <f>L16-C16-D16-E16-F16-G16-H16-I16-J16</f>
        <v>38361</v>
      </c>
      <c r="L16" s="170">
        <v>197110</v>
      </c>
    </row>
    <row r="17" spans="1:12">
      <c r="A17" s="223"/>
      <c r="B17" s="168" t="s">
        <v>341</v>
      </c>
      <c r="C17" s="167">
        <f t="shared" ref="C17:L17" si="5">C16/$L$16*100</f>
        <v>36.939779818375527</v>
      </c>
      <c r="D17" s="167">
        <f t="shared" si="5"/>
        <v>8.5267109735680577</v>
      </c>
      <c r="E17" s="167">
        <f t="shared" si="5"/>
        <v>10.90000507330932</v>
      </c>
      <c r="F17" s="167">
        <f t="shared" si="5"/>
        <v>16.085941859875199</v>
      </c>
      <c r="G17" s="167">
        <f t="shared" si="5"/>
        <v>3.6314748110192281</v>
      </c>
      <c r="H17" s="167">
        <f t="shared" si="5"/>
        <v>1.0141545330018771</v>
      </c>
      <c r="I17" s="167">
        <f t="shared" si="5"/>
        <v>1.6954999746334534</v>
      </c>
      <c r="J17" s="167">
        <f t="shared" si="5"/>
        <v>1.7447110750342449</v>
      </c>
      <c r="K17" s="167">
        <f t="shared" si="5"/>
        <v>19.461721881183095</v>
      </c>
      <c r="L17" s="167">
        <f t="shared" si="5"/>
        <v>100</v>
      </c>
    </row>
    <row r="18" spans="1:12">
      <c r="A18" s="222" t="s">
        <v>347</v>
      </c>
      <c r="B18" s="169" t="s">
        <v>297</v>
      </c>
      <c r="C18" s="157">
        <v>51982</v>
      </c>
      <c r="D18" s="157">
        <f>15054+670</f>
        <v>15724</v>
      </c>
      <c r="E18" s="157">
        <v>19667</v>
      </c>
      <c r="F18" s="157">
        <v>24075</v>
      </c>
      <c r="G18" s="157">
        <v>3528</v>
      </c>
      <c r="H18" s="157">
        <v>2294</v>
      </c>
      <c r="I18" s="157">
        <v>2714</v>
      </c>
      <c r="J18" s="157">
        <v>5811</v>
      </c>
      <c r="K18" s="171">
        <f>L18-C18-D18-E18-F18-G18-H18-I18-J18</f>
        <v>39561</v>
      </c>
      <c r="L18" s="170">
        <v>165356</v>
      </c>
    </row>
    <row r="19" spans="1:12">
      <c r="A19" s="223"/>
      <c r="B19" s="168" t="s">
        <v>341</v>
      </c>
      <c r="C19" s="167">
        <f t="shared" ref="C19:L19" si="6">C18/$L$18*100</f>
        <v>31.436415975229203</v>
      </c>
      <c r="D19" s="167">
        <f t="shared" si="6"/>
        <v>9.509180193038052</v>
      </c>
      <c r="E19" s="167">
        <f t="shared" si="6"/>
        <v>11.893732310892862</v>
      </c>
      <c r="F19" s="167">
        <f t="shared" si="6"/>
        <v>14.559495875565448</v>
      </c>
      <c r="G19" s="167">
        <f t="shared" si="6"/>
        <v>2.1335784610174411</v>
      </c>
      <c r="H19" s="167">
        <f t="shared" si="6"/>
        <v>1.3873098043010232</v>
      </c>
      <c r="I19" s="167">
        <f t="shared" si="6"/>
        <v>1.6413072401364328</v>
      </c>
      <c r="J19" s="167">
        <f t="shared" si="6"/>
        <v>3.5142359515227755</v>
      </c>
      <c r="K19" s="167">
        <f t="shared" si="6"/>
        <v>23.924744188296764</v>
      </c>
      <c r="L19" s="167">
        <f t="shared" si="6"/>
        <v>100</v>
      </c>
    </row>
    <row r="20" spans="1:12">
      <c r="A20" s="222" t="s">
        <v>346</v>
      </c>
      <c r="B20" s="169" t="s">
        <v>297</v>
      </c>
      <c r="C20" s="157">
        <v>21804</v>
      </c>
      <c r="D20" s="157">
        <f>36354+2498</f>
        <v>38852</v>
      </c>
      <c r="E20" s="157">
        <v>5174</v>
      </c>
      <c r="F20" s="157">
        <v>23358</v>
      </c>
      <c r="G20" s="157">
        <v>2395</v>
      </c>
      <c r="H20" s="157">
        <v>2136</v>
      </c>
      <c r="I20" s="157">
        <v>820</v>
      </c>
      <c r="J20" s="157">
        <v>981</v>
      </c>
      <c r="K20" s="171">
        <f>L20-C20-D20-E20-F20-G20-H20-I20-J20</f>
        <v>16420</v>
      </c>
      <c r="L20" s="170">
        <v>111940</v>
      </c>
    </row>
    <row r="21" spans="1:12">
      <c r="A21" s="223"/>
      <c r="B21" s="168" t="s">
        <v>341</v>
      </c>
      <c r="C21" s="167">
        <f t="shared" ref="C21:L21" si="7">C20/$L$20*100</f>
        <v>19.478291942111845</v>
      </c>
      <c r="D21" s="167">
        <f t="shared" si="7"/>
        <v>34.707879221011254</v>
      </c>
      <c r="E21" s="167">
        <f t="shared" si="7"/>
        <v>4.6221189923173132</v>
      </c>
      <c r="F21" s="167">
        <f t="shared" si="7"/>
        <v>20.866535644095052</v>
      </c>
      <c r="G21" s="167">
        <f t="shared" si="7"/>
        <v>2.1395390387707698</v>
      </c>
      <c r="H21" s="167">
        <f t="shared" si="7"/>
        <v>1.9081650884402359</v>
      </c>
      <c r="I21" s="167">
        <f t="shared" si="7"/>
        <v>0.73253528676076463</v>
      </c>
      <c r="J21" s="167">
        <f t="shared" si="7"/>
        <v>0.876362336966232</v>
      </c>
      <c r="K21" s="167">
        <f t="shared" si="7"/>
        <v>14.668572449526533</v>
      </c>
      <c r="L21" s="167">
        <f t="shared" si="7"/>
        <v>100</v>
      </c>
    </row>
    <row r="22" spans="1:12">
      <c r="A22" s="222" t="s">
        <v>345</v>
      </c>
      <c r="B22" s="169" t="s">
        <v>297</v>
      </c>
      <c r="C22" s="157">
        <v>10110</v>
      </c>
      <c r="D22" s="157">
        <f>4352+354</f>
        <v>4706</v>
      </c>
      <c r="E22" s="157">
        <v>17304</v>
      </c>
      <c r="F22" s="157">
        <v>13420</v>
      </c>
      <c r="G22" s="157">
        <v>30641</v>
      </c>
      <c r="H22" s="157">
        <v>851</v>
      </c>
      <c r="I22" s="157">
        <v>4719</v>
      </c>
      <c r="J22" s="157">
        <v>1437</v>
      </c>
      <c r="K22" s="171">
        <f>L22-C22-D22-E22-F22-G22-H22-I22-J22</f>
        <v>14150</v>
      </c>
      <c r="L22" s="170">
        <v>97338</v>
      </c>
    </row>
    <row r="23" spans="1:12">
      <c r="A23" s="223"/>
      <c r="B23" s="168" t="s">
        <v>341</v>
      </c>
      <c r="C23" s="167">
        <f t="shared" ref="C23:L23" si="8">C22/$L$22*100</f>
        <v>10.386488319053196</v>
      </c>
      <c r="D23" s="167">
        <f t="shared" si="8"/>
        <v>4.8346997061784709</v>
      </c>
      <c r="E23" s="167">
        <f t="shared" si="8"/>
        <v>17.777229858842382</v>
      </c>
      <c r="F23" s="167">
        <f t="shared" si="8"/>
        <v>13.78701021183916</v>
      </c>
      <c r="G23" s="167">
        <f t="shared" si="8"/>
        <v>31.478970186360929</v>
      </c>
      <c r="H23" s="167">
        <f t="shared" si="8"/>
        <v>0.87427315128726701</v>
      </c>
      <c r="I23" s="167">
        <f t="shared" si="8"/>
        <v>4.8480552302286881</v>
      </c>
      <c r="J23" s="167">
        <f t="shared" si="8"/>
        <v>1.4762990815508845</v>
      </c>
      <c r="K23" s="167">
        <f t="shared" si="8"/>
        <v>14.536974254659023</v>
      </c>
      <c r="L23" s="167">
        <f t="shared" si="8"/>
        <v>100</v>
      </c>
    </row>
    <row r="24" spans="1:12">
      <c r="A24" s="222" t="s">
        <v>344</v>
      </c>
      <c r="B24" s="169" t="s">
        <v>297</v>
      </c>
      <c r="C24" s="157">
        <v>17882</v>
      </c>
      <c r="D24" s="157">
        <f>14169+1075</f>
        <v>15244</v>
      </c>
      <c r="E24" s="157">
        <v>5405</v>
      </c>
      <c r="F24" s="157">
        <v>18160</v>
      </c>
      <c r="G24" s="157">
        <v>336</v>
      </c>
      <c r="H24" s="157">
        <v>1355</v>
      </c>
      <c r="I24" s="157">
        <v>218</v>
      </c>
      <c r="J24" s="157">
        <v>601</v>
      </c>
      <c r="K24" s="171">
        <f>L24-C24-D24-E24-F24-G24-H24-I24-J24</f>
        <v>17033</v>
      </c>
      <c r="L24" s="170">
        <v>76234</v>
      </c>
    </row>
    <row r="25" spans="1:12">
      <c r="A25" s="223"/>
      <c r="B25" s="168" t="s">
        <v>341</v>
      </c>
      <c r="C25" s="167">
        <f t="shared" ref="C25:L25" si="9">C24/$L$24*100</f>
        <v>23.456725345646298</v>
      </c>
      <c r="D25" s="167">
        <f t="shared" si="9"/>
        <v>19.996327098145183</v>
      </c>
      <c r="E25" s="167">
        <f t="shared" si="9"/>
        <v>7.0900123304562275</v>
      </c>
      <c r="F25" s="167">
        <f t="shared" si="9"/>
        <v>23.821392029802976</v>
      </c>
      <c r="G25" s="167">
        <f t="shared" si="9"/>
        <v>0.4407482225778524</v>
      </c>
      <c r="H25" s="167">
        <f t="shared" si="9"/>
        <v>1.7774221475981844</v>
      </c>
      <c r="I25" s="167">
        <f t="shared" si="9"/>
        <v>0.28596164441063043</v>
      </c>
      <c r="J25" s="167">
        <f t="shared" si="9"/>
        <v>0.78836214812288485</v>
      </c>
      <c r="K25" s="167">
        <f t="shared" si="9"/>
        <v>22.343049033239762</v>
      </c>
      <c r="L25" s="167">
        <f t="shared" si="9"/>
        <v>100</v>
      </c>
    </row>
    <row r="26" spans="1:12">
      <c r="A26" s="222" t="s">
        <v>343</v>
      </c>
      <c r="B26" s="169" t="s">
        <v>297</v>
      </c>
      <c r="C26" s="157">
        <v>14296</v>
      </c>
      <c r="D26" s="157">
        <f>21477+1518</f>
        <v>22995</v>
      </c>
      <c r="E26" s="157">
        <v>2455</v>
      </c>
      <c r="F26" s="157">
        <v>6472</v>
      </c>
      <c r="G26" s="157">
        <v>528</v>
      </c>
      <c r="H26" s="157">
        <v>1449</v>
      </c>
      <c r="I26" s="157">
        <v>160</v>
      </c>
      <c r="J26" s="157">
        <v>640</v>
      </c>
      <c r="K26" s="171">
        <f>L26-C26-D26-E26-F26-G26-H26-I26-J26</f>
        <v>9375</v>
      </c>
      <c r="L26" s="170">
        <v>58370</v>
      </c>
    </row>
    <row r="27" spans="1:12">
      <c r="A27" s="223"/>
      <c r="B27" s="168" t="s">
        <v>341</v>
      </c>
      <c r="C27" s="167">
        <f t="shared" ref="C27:L27" si="10">C26/$L$26*100</f>
        <v>24.492033578893267</v>
      </c>
      <c r="D27" s="167">
        <f t="shared" si="10"/>
        <v>39.395237279424364</v>
      </c>
      <c r="E27" s="167">
        <f t="shared" si="10"/>
        <v>4.205927702586945</v>
      </c>
      <c r="F27" s="167">
        <f t="shared" si="10"/>
        <v>11.087887613500087</v>
      </c>
      <c r="G27" s="167">
        <f t="shared" si="10"/>
        <v>0.90457426760322079</v>
      </c>
      <c r="H27" s="167">
        <f t="shared" si="10"/>
        <v>2.4824396093883845</v>
      </c>
      <c r="I27" s="167">
        <f t="shared" si="10"/>
        <v>0.27411341442521847</v>
      </c>
      <c r="J27" s="167">
        <f t="shared" si="10"/>
        <v>1.0964536577008739</v>
      </c>
      <c r="K27" s="167">
        <f t="shared" si="10"/>
        <v>16.061332876477643</v>
      </c>
      <c r="L27" s="167">
        <f t="shared" si="10"/>
        <v>100</v>
      </c>
    </row>
    <row r="28" spans="1:12">
      <c r="A28" s="222" t="s">
        <v>342</v>
      </c>
      <c r="B28" s="169" t="s">
        <v>297</v>
      </c>
      <c r="C28" s="157">
        <f t="shared" ref="C28:L28" si="11">C6-C8-C10-C12-C14-C16-C18-C20-C22-C24-C26</f>
        <v>140993</v>
      </c>
      <c r="D28" s="157">
        <f t="shared" si="11"/>
        <v>79321</v>
      </c>
      <c r="E28" s="157">
        <f t="shared" si="11"/>
        <v>100424</v>
      </c>
      <c r="F28" s="157">
        <f t="shared" si="11"/>
        <v>170321</v>
      </c>
      <c r="G28" s="157">
        <f t="shared" si="11"/>
        <v>85602</v>
      </c>
      <c r="H28" s="157">
        <f t="shared" si="11"/>
        <v>15207</v>
      </c>
      <c r="I28" s="157">
        <f t="shared" si="11"/>
        <v>18737</v>
      </c>
      <c r="J28" s="157">
        <f t="shared" si="11"/>
        <v>20200</v>
      </c>
      <c r="K28" s="157">
        <f t="shared" si="11"/>
        <v>153484</v>
      </c>
      <c r="L28" s="157">
        <f t="shared" si="11"/>
        <v>784289</v>
      </c>
    </row>
    <row r="29" spans="1:12">
      <c r="A29" s="223"/>
      <c r="B29" s="168" t="s">
        <v>341</v>
      </c>
      <c r="C29" s="167">
        <f t="shared" ref="C29:L29" si="12">C28/$L$28*100</f>
        <v>17.977174230417614</v>
      </c>
      <c r="D29" s="167">
        <f t="shared" si="12"/>
        <v>10.113746335853238</v>
      </c>
      <c r="E29" s="167">
        <f t="shared" si="12"/>
        <v>12.804463660716905</v>
      </c>
      <c r="F29" s="167">
        <f t="shared" si="12"/>
        <v>21.716612116196963</v>
      </c>
      <c r="G29" s="167">
        <f t="shared" si="12"/>
        <v>10.914599082736084</v>
      </c>
      <c r="H29" s="167">
        <f t="shared" si="12"/>
        <v>1.9389536255130444</v>
      </c>
      <c r="I29" s="167">
        <f t="shared" si="12"/>
        <v>2.3890428145747293</v>
      </c>
      <c r="J29" s="167">
        <f t="shared" si="12"/>
        <v>2.5755811951971785</v>
      </c>
      <c r="K29" s="167">
        <f t="shared" si="12"/>
        <v>19.569826938794247</v>
      </c>
      <c r="L29" s="167">
        <f t="shared" si="12"/>
        <v>100</v>
      </c>
    </row>
    <row r="30" spans="1:12">
      <c r="A30" s="166"/>
      <c r="B30" s="165"/>
      <c r="C30" s="164"/>
      <c r="D30" s="164"/>
      <c r="E30" s="164"/>
      <c r="F30" s="164"/>
      <c r="G30" s="164"/>
      <c r="H30" s="164"/>
      <c r="I30" s="164"/>
      <c r="J30" s="164"/>
      <c r="K30" s="164"/>
      <c r="L30" s="164"/>
    </row>
    <row r="31" spans="1:12">
      <c r="A31" s="124" t="s">
        <v>340</v>
      </c>
      <c r="C31" s="147"/>
      <c r="D31" s="147"/>
      <c r="E31" s="147"/>
      <c r="F31" s="147"/>
      <c r="G31" s="147"/>
      <c r="H31" s="147"/>
      <c r="I31" s="147"/>
      <c r="J31" s="147"/>
      <c r="K31" s="147"/>
    </row>
    <row r="32" spans="1:12">
      <c r="A32" s="163" t="s">
        <v>339</v>
      </c>
      <c r="C32" s="147"/>
      <c r="D32" s="147"/>
      <c r="E32" s="147"/>
      <c r="F32" s="147"/>
      <c r="G32" s="147"/>
      <c r="H32" s="147"/>
      <c r="I32" s="147"/>
      <c r="J32" s="147"/>
      <c r="K32" s="147"/>
    </row>
    <row r="33" spans="1:12" ht="13.5" customHeight="1">
      <c r="C33" s="147"/>
      <c r="D33" s="147"/>
      <c r="E33" s="147"/>
      <c r="F33" s="147"/>
      <c r="G33" s="147"/>
      <c r="H33" s="147"/>
      <c r="I33" s="147"/>
      <c r="J33" s="147"/>
      <c r="K33" s="147"/>
    </row>
    <row r="34" spans="1:12" ht="13.5" customHeight="1">
      <c r="A34" s="162" t="s">
        <v>338</v>
      </c>
      <c r="B34" s="144"/>
    </row>
    <row r="35" spans="1:12" ht="6" customHeight="1">
      <c r="A35" s="161"/>
      <c r="B35" s="161"/>
      <c r="C35" s="123"/>
      <c r="D35" s="123"/>
      <c r="E35" s="123"/>
      <c r="F35" s="123"/>
      <c r="G35" s="123"/>
      <c r="H35" s="123"/>
      <c r="I35" s="123"/>
      <c r="J35" s="123"/>
      <c r="K35" s="160"/>
      <c r="L35" s="123"/>
    </row>
    <row r="36" spans="1:12" ht="21" customHeight="1">
      <c r="A36" s="224"/>
      <c r="B36" s="225"/>
      <c r="C36" s="159" t="s">
        <v>328</v>
      </c>
      <c r="D36" s="159" t="s">
        <v>329</v>
      </c>
      <c r="E36" s="159" t="s">
        <v>327</v>
      </c>
      <c r="F36" s="159" t="s">
        <v>326</v>
      </c>
      <c r="G36" s="159" t="s">
        <v>325</v>
      </c>
      <c r="H36" s="159" t="s">
        <v>324</v>
      </c>
      <c r="I36" s="159" t="s">
        <v>322</v>
      </c>
      <c r="J36" s="159" t="s">
        <v>323</v>
      </c>
      <c r="K36" s="159" t="s">
        <v>321</v>
      </c>
      <c r="L36" s="159" t="s">
        <v>337</v>
      </c>
    </row>
    <row r="37" spans="1:12" ht="13.5" customHeight="1">
      <c r="A37" s="226" t="s">
        <v>311</v>
      </c>
      <c r="B37" s="156" t="s">
        <v>297</v>
      </c>
      <c r="C37" s="157">
        <v>655377</v>
      </c>
      <c r="D37" s="157">
        <v>589239</v>
      </c>
      <c r="E37" s="157">
        <v>210617</v>
      </c>
      <c r="F37" s="157">
        <v>41136</v>
      </c>
      <c r="G37" s="157">
        <v>312582</v>
      </c>
      <c r="H37" s="157">
        <v>52683</v>
      </c>
      <c r="I37" s="157">
        <v>59723</v>
      </c>
      <c r="J37" s="157">
        <v>42609</v>
      </c>
      <c r="K37" s="158">
        <f>L37-SUM(C37:J37)</f>
        <v>253460</v>
      </c>
      <c r="L37" s="157">
        <v>2217426</v>
      </c>
    </row>
    <row r="38" spans="1:12" ht="13.5" customHeight="1">
      <c r="A38" s="227"/>
      <c r="B38" s="153" t="s">
        <v>296</v>
      </c>
      <c r="C38" s="152">
        <f t="shared" ref="C38:K38" si="13">C37/$L$37*100</f>
        <v>29.555755186418846</v>
      </c>
      <c r="D38" s="152">
        <f t="shared" si="13"/>
        <v>26.573107738431855</v>
      </c>
      <c r="E38" s="152">
        <f t="shared" si="13"/>
        <v>9.4982651055773673</v>
      </c>
      <c r="F38" s="152">
        <f t="shared" si="13"/>
        <v>1.8551239139434641</v>
      </c>
      <c r="G38" s="152">
        <f t="shared" si="13"/>
        <v>14.096614723557854</v>
      </c>
      <c r="H38" s="152">
        <f t="shared" si="13"/>
        <v>2.3758628247346247</v>
      </c>
      <c r="I38" s="152">
        <f t="shared" si="13"/>
        <v>2.6933480531030121</v>
      </c>
      <c r="J38" s="152">
        <f t="shared" si="13"/>
        <v>1.9215522862995202</v>
      </c>
      <c r="K38" s="152">
        <f t="shared" si="13"/>
        <v>11.430370167933452</v>
      </c>
      <c r="L38" s="152">
        <f>SUM(C38:K38)</f>
        <v>99.999999999999972</v>
      </c>
    </row>
    <row r="39" spans="1:12" ht="13.5" customHeight="1">
      <c r="A39" s="226" t="s">
        <v>310</v>
      </c>
      <c r="B39" s="156" t="s">
        <v>297</v>
      </c>
      <c r="C39" s="157">
        <v>680518</v>
      </c>
      <c r="D39" s="157">
        <v>578495</v>
      </c>
      <c r="E39" s="157">
        <v>211716</v>
      </c>
      <c r="F39" s="157">
        <v>41000</v>
      </c>
      <c r="G39" s="157">
        <v>267456</v>
      </c>
      <c r="H39" s="157">
        <v>52149</v>
      </c>
      <c r="I39" s="157">
        <v>57464</v>
      </c>
      <c r="J39" s="157">
        <v>42686</v>
      </c>
      <c r="K39" s="158">
        <f>L39-SUM(C39:J39)</f>
        <v>254637</v>
      </c>
      <c r="L39" s="157">
        <v>2186121</v>
      </c>
    </row>
    <row r="40" spans="1:12" ht="13.5" customHeight="1">
      <c r="A40" s="227"/>
      <c r="B40" s="153" t="s">
        <v>296</v>
      </c>
      <c r="C40" s="152">
        <f t="shared" ref="C40:K40" si="14">C39/$L$39*100</f>
        <v>31.129018018673253</v>
      </c>
      <c r="D40" s="152">
        <f t="shared" si="14"/>
        <v>26.462167464655433</v>
      </c>
      <c r="E40" s="152">
        <f t="shared" si="14"/>
        <v>9.6845508551447974</v>
      </c>
      <c r="F40" s="152">
        <f t="shared" si="14"/>
        <v>1.8754680093187888</v>
      </c>
      <c r="G40" s="152">
        <f t="shared" si="14"/>
        <v>12.234272485374781</v>
      </c>
      <c r="H40" s="152">
        <f t="shared" si="14"/>
        <v>2.3854580784869639</v>
      </c>
      <c r="I40" s="152">
        <f t="shared" si="14"/>
        <v>2.6285827728657289</v>
      </c>
      <c r="J40" s="152">
        <f t="shared" si="14"/>
        <v>1.9525909133117518</v>
      </c>
      <c r="K40" s="152">
        <f t="shared" si="14"/>
        <v>11.647891402168499</v>
      </c>
      <c r="L40" s="152">
        <f>SUM(C40:K40)</f>
        <v>99.999999999999986</v>
      </c>
    </row>
    <row r="41" spans="1:12" ht="13.5" customHeight="1">
      <c r="A41" s="226" t="s">
        <v>336</v>
      </c>
      <c r="B41" s="156" t="s">
        <v>297</v>
      </c>
      <c r="C41" s="157">
        <v>687156</v>
      </c>
      <c r="D41" s="157">
        <v>565989</v>
      </c>
      <c r="E41" s="157">
        <v>210181</v>
      </c>
      <c r="F41" s="157">
        <v>41781</v>
      </c>
      <c r="G41" s="157">
        <v>230552</v>
      </c>
      <c r="H41" s="157">
        <v>50667</v>
      </c>
      <c r="I41" s="157">
        <v>54636</v>
      </c>
      <c r="J41" s="157">
        <v>41279</v>
      </c>
      <c r="K41" s="155">
        <v>251910</v>
      </c>
      <c r="L41" s="157">
        <f>SUM(C41:K41)</f>
        <v>2134151</v>
      </c>
    </row>
    <row r="42" spans="1:12" ht="13.5" customHeight="1">
      <c r="A42" s="227"/>
      <c r="B42" s="153" t="s">
        <v>296</v>
      </c>
      <c r="C42" s="152">
        <f t="shared" ref="C42:K42" si="15">C41/$L$41*100</f>
        <v>32.198096573297761</v>
      </c>
      <c r="D42" s="152">
        <f t="shared" si="15"/>
        <v>26.520569537956778</v>
      </c>
      <c r="E42" s="152">
        <f t="shared" si="15"/>
        <v>9.8484596450766606</v>
      </c>
      <c r="F42" s="152">
        <f t="shared" si="15"/>
        <v>1.9577340122606133</v>
      </c>
      <c r="G42" s="152">
        <f t="shared" si="15"/>
        <v>10.802984418628297</v>
      </c>
      <c r="H42" s="152">
        <f t="shared" si="15"/>
        <v>2.3741056748093272</v>
      </c>
      <c r="I42" s="152">
        <f t="shared" si="15"/>
        <v>2.5600812688511732</v>
      </c>
      <c r="J42" s="152">
        <f t="shared" si="15"/>
        <v>1.9342117778920049</v>
      </c>
      <c r="K42" s="152">
        <f t="shared" si="15"/>
        <v>11.803757091227379</v>
      </c>
      <c r="L42" s="152">
        <f>SUM(C42:K42)</f>
        <v>100</v>
      </c>
    </row>
    <row r="43" spans="1:12" ht="13.5" customHeight="1">
      <c r="A43" s="226" t="s">
        <v>335</v>
      </c>
      <c r="B43" s="156" t="s">
        <v>297</v>
      </c>
      <c r="C43" s="157">
        <v>674879</v>
      </c>
      <c r="D43" s="157">
        <v>545401</v>
      </c>
      <c r="E43" s="157">
        <v>209376</v>
      </c>
      <c r="F43" s="157">
        <v>44690</v>
      </c>
      <c r="G43" s="157">
        <v>210032</v>
      </c>
      <c r="H43" s="157">
        <v>49815</v>
      </c>
      <c r="I43" s="157">
        <v>52843</v>
      </c>
      <c r="J43" s="157">
        <v>42750</v>
      </c>
      <c r="K43" s="155">
        <f>L43-C43-D43-E43-F43-G43-H43-I43-J43</f>
        <v>248722</v>
      </c>
      <c r="L43" s="157">
        <v>2078508</v>
      </c>
    </row>
    <row r="44" spans="1:12" ht="13.5" customHeight="1">
      <c r="A44" s="227"/>
      <c r="B44" s="153" t="s">
        <v>296</v>
      </c>
      <c r="C44" s="152">
        <f t="shared" ref="C44:K44" si="16">C43/$L$43*100</f>
        <v>32.469396316973523</v>
      </c>
      <c r="D44" s="152">
        <f t="shared" si="16"/>
        <v>26.240024094206039</v>
      </c>
      <c r="E44" s="152">
        <f t="shared" si="16"/>
        <v>10.073379558798907</v>
      </c>
      <c r="F44" s="152">
        <f t="shared" si="16"/>
        <v>2.1500999755593919</v>
      </c>
      <c r="G44" s="152">
        <f t="shared" si="16"/>
        <v>10.104940659357577</v>
      </c>
      <c r="H44" s="152">
        <f t="shared" si="16"/>
        <v>2.3966710736740007</v>
      </c>
      <c r="I44" s="152">
        <f t="shared" si="16"/>
        <v>2.5423524951551784</v>
      </c>
      <c r="J44" s="152">
        <f t="shared" si="16"/>
        <v>2.0567637940291785</v>
      </c>
      <c r="K44" s="152">
        <f t="shared" si="16"/>
        <v>11.966372032246207</v>
      </c>
      <c r="L44" s="152">
        <f>SUM(C44:K44)</f>
        <v>100</v>
      </c>
    </row>
    <row r="45" spans="1:12" ht="13.5" customHeight="1">
      <c r="A45" s="226" t="s">
        <v>356</v>
      </c>
      <c r="B45" s="156" t="s">
        <v>297</v>
      </c>
      <c r="C45" s="157">
        <v>652595</v>
      </c>
      <c r="D45" s="157">
        <v>530048</v>
      </c>
      <c r="E45" s="157">
        <v>202985</v>
      </c>
      <c r="F45" s="157">
        <v>52367</v>
      </c>
      <c r="G45" s="157">
        <v>190609</v>
      </c>
      <c r="H45" s="157">
        <v>48361</v>
      </c>
      <c r="I45" s="157">
        <v>49255</v>
      </c>
      <c r="J45" s="157">
        <v>40133</v>
      </c>
      <c r="K45" s="155">
        <f>L45-C45-D45-E45-F45-G45-H45-I45-J45</f>
        <v>267303</v>
      </c>
      <c r="L45" s="157">
        <v>2033656</v>
      </c>
    </row>
    <row r="46" spans="1:12" ht="13.5" customHeight="1">
      <c r="A46" s="227"/>
      <c r="B46" s="153" t="s">
        <v>296</v>
      </c>
      <c r="C46" s="152">
        <f t="shared" ref="C46:K46" si="17">C45/$L$45*100</f>
        <v>32.089743791477026</v>
      </c>
      <c r="D46" s="152">
        <f t="shared" si="17"/>
        <v>26.063798400516113</v>
      </c>
      <c r="E46" s="152">
        <f t="shared" si="17"/>
        <v>9.9812849370788364</v>
      </c>
      <c r="F46" s="152">
        <f t="shared" si="17"/>
        <v>2.5750176037638619</v>
      </c>
      <c r="G46" s="152">
        <f t="shared" si="17"/>
        <v>9.3727257707301526</v>
      </c>
      <c r="H46" s="152">
        <f t="shared" si="17"/>
        <v>2.3780324696015454</v>
      </c>
      <c r="I46" s="152">
        <f t="shared" si="17"/>
        <v>2.4219927067311287</v>
      </c>
      <c r="J46" s="152">
        <f t="shared" si="17"/>
        <v>1.9734409359301672</v>
      </c>
      <c r="K46" s="152">
        <f t="shared" si="17"/>
        <v>13.143963384171167</v>
      </c>
      <c r="L46" s="152">
        <f>SUM(C46:K46)</f>
        <v>100.00000000000003</v>
      </c>
    </row>
    <row r="47" spans="1:12" ht="13.5" customHeight="1">
      <c r="A47" s="226" t="s">
        <v>334</v>
      </c>
      <c r="B47" s="156" t="s">
        <v>297</v>
      </c>
      <c r="C47" s="157">
        <v>649078</v>
      </c>
      <c r="D47" s="157">
        <v>519740</v>
      </c>
      <c r="E47" s="157">
        <v>209183</v>
      </c>
      <c r="F47" s="157">
        <v>72256</v>
      </c>
      <c r="G47" s="157">
        <v>181317</v>
      </c>
      <c r="H47" s="157">
        <v>49981</v>
      </c>
      <c r="I47" s="157">
        <v>48598</v>
      </c>
      <c r="J47" s="157">
        <v>41208</v>
      </c>
      <c r="K47" s="155">
        <f>L47-C47-D47-E47-F47-G47-H47-I47-J47</f>
        <v>295084</v>
      </c>
      <c r="L47" s="157">
        <v>2066445</v>
      </c>
    </row>
    <row r="48" spans="1:12" ht="13.5" customHeight="1">
      <c r="A48" s="227"/>
      <c r="B48" s="153" t="s">
        <v>296</v>
      </c>
      <c r="C48" s="152">
        <f t="shared" ref="C48:K48" si="18">C47/$L$47*100</f>
        <v>31.41036901538633</v>
      </c>
      <c r="D48" s="152">
        <f t="shared" si="18"/>
        <v>25.15140736869358</v>
      </c>
      <c r="E48" s="152">
        <f t="shared" si="18"/>
        <v>10.122843821151784</v>
      </c>
      <c r="F48" s="152">
        <f t="shared" si="18"/>
        <v>3.4966331066154677</v>
      </c>
      <c r="G48" s="152">
        <f t="shared" si="18"/>
        <v>8.7743443449982941</v>
      </c>
      <c r="H48" s="152">
        <f t="shared" si="18"/>
        <v>2.4186949084054983</v>
      </c>
      <c r="I48" s="152">
        <f t="shared" si="18"/>
        <v>2.3517683751563676</v>
      </c>
      <c r="J48" s="152">
        <f t="shared" si="18"/>
        <v>1.9941493724730153</v>
      </c>
      <c r="K48" s="152">
        <f t="shared" si="18"/>
        <v>14.279789687119667</v>
      </c>
      <c r="L48" s="152">
        <f>SUM(C48:K48)</f>
        <v>100</v>
      </c>
    </row>
    <row r="49" spans="1:12" ht="13.5" customHeight="1">
      <c r="A49" s="226" t="s">
        <v>333</v>
      </c>
      <c r="B49" s="156" t="s">
        <v>297</v>
      </c>
      <c r="C49" s="154">
        <v>654777</v>
      </c>
      <c r="D49" s="154">
        <v>501230</v>
      </c>
      <c r="E49" s="154">
        <v>217585</v>
      </c>
      <c r="F49" s="154">
        <v>99865</v>
      </c>
      <c r="G49" s="154">
        <v>175410</v>
      </c>
      <c r="H49" s="154">
        <v>51256</v>
      </c>
      <c r="I49" s="154">
        <v>47978</v>
      </c>
      <c r="J49" s="154">
        <v>43081</v>
      </c>
      <c r="K49" s="155">
        <f>L49-C49-D49-E49-F49-G49-H49-I49-J49</f>
        <v>330649</v>
      </c>
      <c r="L49" s="154">
        <v>2121831</v>
      </c>
    </row>
    <row r="50" spans="1:12" ht="12.75" customHeight="1">
      <c r="A50" s="227"/>
      <c r="B50" s="153" t="s">
        <v>296</v>
      </c>
      <c r="C50" s="152">
        <f t="shared" ref="C50:K50" si="19">C49/$L$49*100</f>
        <v>30.859055221645832</v>
      </c>
      <c r="D50" s="152">
        <f t="shared" si="19"/>
        <v>23.622522246116677</v>
      </c>
      <c r="E50" s="152">
        <f t="shared" si="19"/>
        <v>10.254586722505232</v>
      </c>
      <c r="F50" s="152">
        <f t="shared" si="19"/>
        <v>4.7065482594985175</v>
      </c>
      <c r="G50" s="152">
        <f t="shared" si="19"/>
        <v>8.2669166394496081</v>
      </c>
      <c r="H50" s="152">
        <f t="shared" si="19"/>
        <v>2.4156495027172284</v>
      </c>
      <c r="I50" s="152">
        <f t="shared" si="19"/>
        <v>2.2611602903341499</v>
      </c>
      <c r="J50" s="152">
        <f t="shared" si="19"/>
        <v>2.0303690538973176</v>
      </c>
      <c r="K50" s="152">
        <f t="shared" si="19"/>
        <v>15.583192063835433</v>
      </c>
      <c r="L50" s="152">
        <f>SUM(C50:K50)</f>
        <v>100</v>
      </c>
    </row>
    <row r="51" spans="1:12" ht="12.75" customHeight="1">
      <c r="A51" s="226" t="s">
        <v>332</v>
      </c>
      <c r="B51" s="156" t="s">
        <v>297</v>
      </c>
      <c r="C51" s="154">
        <v>665847</v>
      </c>
      <c r="D51" s="154">
        <f>457772+33939</f>
        <v>491711</v>
      </c>
      <c r="E51" s="154">
        <v>229595</v>
      </c>
      <c r="F51" s="154">
        <v>146956</v>
      </c>
      <c r="G51" s="154">
        <v>173437</v>
      </c>
      <c r="H51" s="154">
        <v>52271</v>
      </c>
      <c r="I51" s="154">
        <v>47721</v>
      </c>
      <c r="J51" s="154">
        <v>45379</v>
      </c>
      <c r="K51" s="155">
        <f>L51-C51-D51-E51-F51-G51-H51-I51-J51</f>
        <v>379272</v>
      </c>
      <c r="L51" s="154">
        <v>2232189</v>
      </c>
    </row>
    <row r="52" spans="1:12" ht="12.75" customHeight="1">
      <c r="A52" s="227"/>
      <c r="B52" s="153" t="s">
        <v>296</v>
      </c>
      <c r="C52" s="152">
        <f t="shared" ref="C52:K52" si="20">C51/$L$51*100</f>
        <v>29.829328968111575</v>
      </c>
      <c r="D52" s="152">
        <f t="shared" si="20"/>
        <v>22.028197433102665</v>
      </c>
      <c r="E52" s="152">
        <f t="shared" si="20"/>
        <v>10.285643375180149</v>
      </c>
      <c r="F52" s="152">
        <f t="shared" si="20"/>
        <v>6.5834927060387809</v>
      </c>
      <c r="G52" s="152">
        <f t="shared" si="20"/>
        <v>7.7698169823433414</v>
      </c>
      <c r="H52" s="152">
        <f t="shared" si="20"/>
        <v>2.3416923925348616</v>
      </c>
      <c r="I52" s="152">
        <f t="shared" si="20"/>
        <v>2.1378566062282363</v>
      </c>
      <c r="J52" s="152">
        <f t="shared" si="20"/>
        <v>2.0329371751227159</v>
      </c>
      <c r="K52" s="152">
        <f t="shared" si="20"/>
        <v>16.991034361337682</v>
      </c>
      <c r="L52" s="152">
        <f>SUM(C52:K52)</f>
        <v>100.00000000000001</v>
      </c>
    </row>
    <row r="53" spans="1:12" ht="12.75" customHeight="1">
      <c r="A53" s="226" t="s">
        <v>303</v>
      </c>
      <c r="B53" s="151" t="s">
        <v>297</v>
      </c>
      <c r="C53" s="154">
        <v>695522</v>
      </c>
      <c r="D53" s="154">
        <v>485557</v>
      </c>
      <c r="E53" s="154">
        <v>243662</v>
      </c>
      <c r="F53" s="154">
        <v>199990</v>
      </c>
      <c r="G53" s="154">
        <v>180923</v>
      </c>
      <c r="H53" s="154">
        <v>53705</v>
      </c>
      <c r="I53" s="154">
        <v>47740</v>
      </c>
      <c r="J53" s="154">
        <v>47647</v>
      </c>
      <c r="K53" s="154">
        <f>L53-C53-D53-E53-F53-G53-H53-I53-J53</f>
        <v>428076</v>
      </c>
      <c r="L53" s="154">
        <v>2382822</v>
      </c>
    </row>
    <row r="54" spans="1:12" ht="12.75" customHeight="1">
      <c r="A54" s="227"/>
      <c r="B54" s="153" t="s">
        <v>296</v>
      </c>
      <c r="C54" s="152">
        <f t="shared" ref="C54:K54" si="21">C53/$L$53*100</f>
        <v>29.189003626792097</v>
      </c>
      <c r="D54" s="152">
        <f t="shared" si="21"/>
        <v>20.377392856033726</v>
      </c>
      <c r="E54" s="152">
        <f t="shared" si="21"/>
        <v>10.225774312978476</v>
      </c>
      <c r="F54" s="152">
        <f t="shared" si="21"/>
        <v>8.3929894889337096</v>
      </c>
      <c r="G54" s="152">
        <f t="shared" si="21"/>
        <v>7.5928038267231042</v>
      </c>
      <c r="H54" s="152">
        <f t="shared" si="21"/>
        <v>2.253840194525651</v>
      </c>
      <c r="I54" s="152">
        <f t="shared" si="21"/>
        <v>2.0035067663467938</v>
      </c>
      <c r="J54" s="152">
        <f t="shared" si="21"/>
        <v>1.9996038310876767</v>
      </c>
      <c r="K54" s="152">
        <f t="shared" si="21"/>
        <v>17.965085096578761</v>
      </c>
      <c r="L54" s="152">
        <f>SUM(C54:K54)</f>
        <v>99.999999999999986</v>
      </c>
    </row>
    <row r="55" spans="1:12" ht="12.75" customHeight="1">
      <c r="A55" s="226" t="s">
        <v>302</v>
      </c>
      <c r="B55" s="151" t="s">
        <v>297</v>
      </c>
      <c r="C55" s="150">
        <v>730890</v>
      </c>
      <c r="D55" s="150">
        <v>481522</v>
      </c>
      <c r="E55" s="150">
        <v>260553</v>
      </c>
      <c r="F55" s="150">
        <v>262405</v>
      </c>
      <c r="G55" s="150">
        <v>191362</v>
      </c>
      <c r="H55" s="150">
        <v>55713</v>
      </c>
      <c r="I55" s="150">
        <v>47972</v>
      </c>
      <c r="J55" s="150">
        <v>50179</v>
      </c>
      <c r="K55" s="150">
        <f>L55-C55-D55-E55-F55-G55-H55-I55-J55</f>
        <v>481252</v>
      </c>
      <c r="L55" s="150">
        <v>2561848</v>
      </c>
    </row>
    <row r="56" spans="1:12" ht="12.75" customHeight="1">
      <c r="A56" s="227"/>
      <c r="B56" s="149" t="s">
        <v>296</v>
      </c>
      <c r="C56" s="148">
        <f t="shared" ref="C56:K56" si="22">C55/$L$55*100</f>
        <v>28.529795678744406</v>
      </c>
      <c r="D56" s="148">
        <f t="shared" si="22"/>
        <v>18.795884845627061</v>
      </c>
      <c r="E56" s="148">
        <f t="shared" si="22"/>
        <v>10.170509725791694</v>
      </c>
      <c r="F56" s="148">
        <f t="shared" si="22"/>
        <v>10.242801290318551</v>
      </c>
      <c r="G56" s="148">
        <f t="shared" si="22"/>
        <v>7.4696859454581226</v>
      </c>
      <c r="H56" s="148">
        <f t="shared" si="22"/>
        <v>2.1747191870868217</v>
      </c>
      <c r="I56" s="148">
        <f t="shared" si="22"/>
        <v>1.8725544997205141</v>
      </c>
      <c r="J56" s="148">
        <f t="shared" si="22"/>
        <v>1.9587032485924221</v>
      </c>
      <c r="K56" s="148">
        <f t="shared" si="22"/>
        <v>18.785345578660404</v>
      </c>
      <c r="L56" s="148">
        <f>SUM(C56:K56)</f>
        <v>100</v>
      </c>
    </row>
    <row r="57" spans="1:12" ht="12.75" customHeight="1">
      <c r="A57" s="226" t="s">
        <v>301</v>
      </c>
      <c r="B57" s="151" t="s">
        <v>297</v>
      </c>
      <c r="C57" s="150">
        <v>764720</v>
      </c>
      <c r="D57" s="150">
        <v>479193</v>
      </c>
      <c r="E57" s="150">
        <v>271289</v>
      </c>
      <c r="F57" s="150">
        <v>330835</v>
      </c>
      <c r="G57" s="150">
        <v>201865</v>
      </c>
      <c r="H57" s="150">
        <v>57500</v>
      </c>
      <c r="I57" s="150">
        <v>48362</v>
      </c>
      <c r="J57" s="150">
        <v>52323</v>
      </c>
      <c r="K57" s="150">
        <f>L57-C57-D57-E57-F57-G57-H57-I57-J57</f>
        <v>525006</v>
      </c>
      <c r="L57" s="150">
        <v>2731093</v>
      </c>
    </row>
    <row r="58" spans="1:12" ht="12.75" customHeight="1">
      <c r="A58" s="227"/>
      <c r="B58" s="149" t="s">
        <v>296</v>
      </c>
      <c r="C58" s="148">
        <f t="shared" ref="C58:K58" si="23">C57/$L$57*100</f>
        <v>28.000511150663854</v>
      </c>
      <c r="D58" s="148">
        <f t="shared" si="23"/>
        <v>17.545832382859171</v>
      </c>
      <c r="E58" s="148">
        <f t="shared" si="23"/>
        <v>9.9333490291249689</v>
      </c>
      <c r="F58" s="148">
        <f t="shared" si="23"/>
        <v>12.113648271955588</v>
      </c>
      <c r="G58" s="148">
        <f t="shared" si="23"/>
        <v>7.3913630916266859</v>
      </c>
      <c r="H58" s="148">
        <f t="shared" si="23"/>
        <v>2.1053841813515688</v>
      </c>
      <c r="I58" s="148">
        <f t="shared" si="23"/>
        <v>1.7707928657134708</v>
      </c>
      <c r="J58" s="148">
        <f t="shared" si="23"/>
        <v>1.9158263742757937</v>
      </c>
      <c r="K58" s="148">
        <f t="shared" si="23"/>
        <v>19.223292652428899</v>
      </c>
      <c r="L58" s="148">
        <f>SUM(C58:K58)</f>
        <v>100</v>
      </c>
    </row>
    <row r="59" spans="1:12" s="121" customFormat="1" ht="12.75" customHeight="1">
      <c r="A59" s="226" t="s">
        <v>300</v>
      </c>
      <c r="B59" s="151" t="s">
        <v>297</v>
      </c>
      <c r="C59" s="150">
        <v>813675</v>
      </c>
      <c r="D59" s="150">
        <f>446364+28096</f>
        <v>474460</v>
      </c>
      <c r="E59" s="150">
        <v>282798</v>
      </c>
      <c r="F59" s="150">
        <v>411968</v>
      </c>
      <c r="G59" s="150">
        <v>211677</v>
      </c>
      <c r="H59" s="150">
        <v>59172</v>
      </c>
      <c r="I59" s="150">
        <v>48669</v>
      </c>
      <c r="J59" s="150">
        <v>54809</v>
      </c>
      <c r="K59" s="150">
        <f>L59-C59-D59-E59-F59-G59-H59-I59-J59</f>
        <v>575909</v>
      </c>
      <c r="L59" s="150">
        <v>2933137</v>
      </c>
    </row>
    <row r="60" spans="1:12" s="121" customFormat="1" ht="12.75" customHeight="1">
      <c r="A60" s="227"/>
      <c r="B60" s="149" t="s">
        <v>296</v>
      </c>
      <c r="C60" s="148">
        <f t="shared" ref="C60:K60" si="24">C59/$L$59*100</f>
        <v>27.740777195200906</v>
      </c>
      <c r="D60" s="148">
        <f t="shared" si="24"/>
        <v>16.175855406685745</v>
      </c>
      <c r="E60" s="148">
        <f t="shared" si="24"/>
        <v>9.6414862312943441</v>
      </c>
      <c r="F60" s="148">
        <f t="shared" si="24"/>
        <v>14.045303714078136</v>
      </c>
      <c r="G60" s="148">
        <f t="shared" si="24"/>
        <v>7.2167443934599715</v>
      </c>
      <c r="H60" s="148">
        <f t="shared" si="24"/>
        <v>2.0173622984538397</v>
      </c>
      <c r="I60" s="148">
        <f t="shared" si="24"/>
        <v>1.6592815132740135</v>
      </c>
      <c r="J60" s="148">
        <f t="shared" si="24"/>
        <v>1.8686137060764634</v>
      </c>
      <c r="K60" s="148">
        <f t="shared" si="24"/>
        <v>19.634575541476583</v>
      </c>
      <c r="L60" s="148">
        <f>SUM(C60:K60)</f>
        <v>99.999999999999986</v>
      </c>
    </row>
    <row r="61" spans="1:12" s="121" customFormat="1" ht="12.75" customHeight="1">
      <c r="A61" s="226" t="s">
        <v>299</v>
      </c>
      <c r="B61" s="151" t="s">
        <v>297</v>
      </c>
      <c r="C61" s="150">
        <v>778112</v>
      </c>
      <c r="D61" s="150">
        <f>426908+27214</f>
        <v>454122</v>
      </c>
      <c r="E61" s="150">
        <v>279660</v>
      </c>
      <c r="F61" s="150">
        <v>448053</v>
      </c>
      <c r="G61" s="150">
        <v>208538</v>
      </c>
      <c r="H61" s="150">
        <v>55761</v>
      </c>
      <c r="I61" s="150">
        <v>48256</v>
      </c>
      <c r="J61" s="150">
        <v>53379</v>
      </c>
      <c r="K61" s="150">
        <f>L61-C61-D61-E61-F61-G61-H61-I61-J61</f>
        <v>561235</v>
      </c>
      <c r="L61" s="150">
        <v>2887116</v>
      </c>
    </row>
    <row r="62" spans="1:12" s="121" customFormat="1" ht="12.75" customHeight="1">
      <c r="A62" s="227"/>
      <c r="B62" s="149" t="s">
        <v>296</v>
      </c>
      <c r="C62" s="148">
        <f t="shared" ref="C62:K62" si="25">C61/$L$61*100</f>
        <v>26.95118588930961</v>
      </c>
      <c r="D62" s="148">
        <f t="shared" si="25"/>
        <v>15.729260618554989</v>
      </c>
      <c r="E62" s="148">
        <f t="shared" si="25"/>
        <v>9.6864829816328815</v>
      </c>
      <c r="F62" s="148">
        <f t="shared" si="25"/>
        <v>15.519050845203312</v>
      </c>
      <c r="G62" s="148">
        <f t="shared" si="25"/>
        <v>7.2230558107121441</v>
      </c>
      <c r="H62" s="148">
        <f t="shared" si="25"/>
        <v>1.9313737307402958</v>
      </c>
      <c r="I62" s="148">
        <f t="shared" si="25"/>
        <v>1.6714257411202045</v>
      </c>
      <c r="J62" s="148">
        <f t="shared" si="25"/>
        <v>1.8488692522226333</v>
      </c>
      <c r="K62" s="148">
        <f t="shared" si="25"/>
        <v>19.439295130503936</v>
      </c>
      <c r="L62" s="148">
        <f>SUM(C62:K62)</f>
        <v>99.999999999999986</v>
      </c>
    </row>
    <row r="63" spans="1:12" s="121" customFormat="1" ht="12.75" customHeight="1">
      <c r="A63" s="226" t="s">
        <v>298</v>
      </c>
      <c r="B63" s="151" t="s">
        <v>297</v>
      </c>
      <c r="C63" s="150">
        <v>716606</v>
      </c>
      <c r="D63" s="150">
        <f>409855+26312</f>
        <v>436167</v>
      </c>
      <c r="E63" s="150">
        <v>276615</v>
      </c>
      <c r="F63" s="150">
        <v>432934</v>
      </c>
      <c r="G63" s="150">
        <v>204879</v>
      </c>
      <c r="H63" s="150">
        <v>54162</v>
      </c>
      <c r="I63" s="150">
        <v>48291</v>
      </c>
      <c r="J63" s="150">
        <v>50324</v>
      </c>
      <c r="K63" s="150">
        <f>L63-C63-D63-E63-F63-G63-H63-I63-J63</f>
        <v>540657</v>
      </c>
      <c r="L63" s="150">
        <v>2760635</v>
      </c>
    </row>
    <row r="64" spans="1:12" s="121" customFormat="1" ht="12.75" customHeight="1">
      <c r="A64" s="227"/>
      <c r="B64" s="149" t="s">
        <v>296</v>
      </c>
      <c r="C64" s="148">
        <f t="shared" ref="C64:K64" si="26">C63/$L$63*100</f>
        <v>25.958013283175791</v>
      </c>
      <c r="D64" s="148">
        <f t="shared" si="26"/>
        <v>15.799517140078279</v>
      </c>
      <c r="E64" s="148">
        <f t="shared" si="26"/>
        <v>10.01997728783414</v>
      </c>
      <c r="F64" s="148">
        <f t="shared" si="26"/>
        <v>15.682406402874701</v>
      </c>
      <c r="G64" s="148">
        <f t="shared" si="26"/>
        <v>7.4214447038453102</v>
      </c>
      <c r="H64" s="148">
        <f t="shared" si="26"/>
        <v>1.9619399159975877</v>
      </c>
      <c r="I64" s="148">
        <f t="shared" si="26"/>
        <v>1.7492714538502916</v>
      </c>
      <c r="J64" s="148">
        <f t="shared" si="26"/>
        <v>1.8229139310339832</v>
      </c>
      <c r="K64" s="148">
        <f t="shared" si="26"/>
        <v>19.584515881309915</v>
      </c>
      <c r="L64" s="148">
        <f>SUM(C64:K64)</f>
        <v>100</v>
      </c>
    </row>
    <row r="65" spans="1:13" s="121" customFormat="1" ht="12.75" customHeight="1">
      <c r="A65" s="124" t="s">
        <v>331</v>
      </c>
      <c r="B65" s="117"/>
      <c r="C65" s="147"/>
      <c r="D65" s="147"/>
      <c r="E65" s="117"/>
      <c r="F65" s="117"/>
      <c r="G65" s="118"/>
      <c r="H65" s="117"/>
      <c r="I65" s="147"/>
      <c r="J65" s="147"/>
      <c r="K65" s="147"/>
      <c r="L65" s="117"/>
      <c r="M65" s="146"/>
    </row>
    <row r="66" spans="1:13" s="121" customFormat="1" ht="12.75" customHeight="1">
      <c r="A66" s="124" t="s">
        <v>330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</row>
    <row r="67" spans="1:13" s="121" customFormat="1" ht="12.75" customHeight="1">
      <c r="A67" s="117"/>
      <c r="B67" s="117"/>
      <c r="C67" s="117"/>
      <c r="D67" s="117"/>
      <c r="E67" s="117"/>
      <c r="F67" s="221"/>
      <c r="G67" s="221"/>
      <c r="H67" s="117"/>
      <c r="I67" s="117"/>
      <c r="J67" s="117"/>
      <c r="K67" s="117"/>
      <c r="L67" s="117"/>
    </row>
    <row r="68" spans="1:13" s="121" customFormat="1" ht="12.7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</row>
  </sheetData>
  <mergeCells count="38">
    <mergeCell ref="A20:A21"/>
    <mergeCell ref="A41:A42"/>
    <mergeCell ref="A63:A64"/>
    <mergeCell ref="A59:A60"/>
    <mergeCell ref="A57:A58"/>
    <mergeCell ref="A51:A52"/>
    <mergeCell ref="K3:K5"/>
    <mergeCell ref="A6:A7"/>
    <mergeCell ref="F3:F5"/>
    <mergeCell ref="G3:G5"/>
    <mergeCell ref="C3:C5"/>
    <mergeCell ref="D3:D5"/>
    <mergeCell ref="E3:E5"/>
    <mergeCell ref="H3:H5"/>
    <mergeCell ref="I3:I5"/>
    <mergeCell ref="A3:B5"/>
    <mergeCell ref="J3:J5"/>
    <mergeCell ref="A8:A9"/>
    <mergeCell ref="A16:A17"/>
    <mergeCell ref="A18:A19"/>
    <mergeCell ref="A10:A11"/>
    <mergeCell ref="A12:A13"/>
    <mergeCell ref="A14:A15"/>
    <mergeCell ref="F67:G67"/>
    <mergeCell ref="A22:A23"/>
    <mergeCell ref="A24:A25"/>
    <mergeCell ref="A26:A27"/>
    <mergeCell ref="A28:A29"/>
    <mergeCell ref="A36:B36"/>
    <mergeCell ref="A49:A50"/>
    <mergeCell ref="A55:A56"/>
    <mergeCell ref="A43:A44"/>
    <mergeCell ref="A45:A46"/>
    <mergeCell ref="A61:A62"/>
    <mergeCell ref="A47:A48"/>
    <mergeCell ref="A37:A38"/>
    <mergeCell ref="A39:A40"/>
    <mergeCell ref="A53:A54"/>
  </mergeCells>
  <phoneticPr fontId="4"/>
  <printOptions horizontalCentered="1"/>
  <pageMargins left="0.70866141732283472" right="0.70866141732283472" top="0.35433070866141736" bottom="0.35433070866141736" header="0.31496062992125984" footer="0.31496062992125984"/>
  <pageSetup paperSize="9" scale="68" orientation="portrait" r:id="rId1"/>
  <headerFooter>
    <oddFooter>&amp;C&amp;"ＭＳ Ｐゴシック,標準"&amp;12- 40 -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zoomScaleNormal="100" zoomScaleSheetLayoutView="100" workbookViewId="0">
      <selection activeCell="B1" sqref="B1:G1"/>
    </sheetView>
  </sheetViews>
  <sheetFormatPr defaultRowHeight="13.5"/>
  <cols>
    <col min="1" max="1" width="37" customWidth="1"/>
    <col min="5" max="5" width="2.75" customWidth="1"/>
  </cols>
  <sheetData>
    <row r="1" spans="1:5" ht="24">
      <c r="A1" s="244" t="s">
        <v>361</v>
      </c>
      <c r="B1" s="244"/>
      <c r="C1" s="244"/>
      <c r="D1" s="244"/>
      <c r="E1" s="244"/>
    </row>
    <row r="2" spans="1:5" ht="18" thickBot="1">
      <c r="A2" s="245" t="s">
        <v>254</v>
      </c>
      <c r="B2" s="245"/>
      <c r="C2" s="245"/>
      <c r="D2" s="246"/>
      <c r="E2" s="246"/>
    </row>
    <row r="3" spans="1:5" ht="18" thickBot="1">
      <c r="A3" s="107" t="s">
        <v>255</v>
      </c>
      <c r="B3" s="108">
        <v>2021</v>
      </c>
      <c r="C3" s="247" t="s">
        <v>256</v>
      </c>
      <c r="D3" s="248"/>
      <c r="E3" s="182"/>
    </row>
    <row r="4" spans="1:5" ht="18" thickBot="1">
      <c r="A4" s="109" t="s">
        <v>257</v>
      </c>
      <c r="B4" s="110">
        <v>1937</v>
      </c>
      <c r="C4" s="242">
        <v>0.92200000000000004</v>
      </c>
      <c r="D4" s="243"/>
      <c r="E4" s="182"/>
    </row>
    <row r="5" spans="1:5" ht="18" thickBot="1">
      <c r="A5" s="109" t="s">
        <v>258</v>
      </c>
      <c r="B5" s="111">
        <v>96</v>
      </c>
      <c r="C5" s="242">
        <v>4.5999999999999999E-2</v>
      </c>
      <c r="D5" s="243"/>
      <c r="E5" s="182"/>
    </row>
    <row r="6" spans="1:5" ht="18" thickBot="1">
      <c r="A6" s="109" t="s">
        <v>259</v>
      </c>
      <c r="B6" s="111">
        <v>67</v>
      </c>
      <c r="C6" s="242">
        <v>3.2000000000000001E-2</v>
      </c>
      <c r="D6" s="243"/>
      <c r="E6" s="182"/>
    </row>
    <row r="7" spans="1:5" ht="18" thickBot="1">
      <c r="A7" s="109" t="s">
        <v>260</v>
      </c>
      <c r="B7" s="110">
        <v>2100</v>
      </c>
      <c r="C7" s="242">
        <v>1</v>
      </c>
      <c r="D7" s="243"/>
      <c r="E7" s="182"/>
    </row>
    <row r="8" spans="1:5" ht="18" thickBot="1">
      <c r="A8" s="249" t="s">
        <v>261</v>
      </c>
      <c r="B8" s="249"/>
      <c r="C8" s="249"/>
      <c r="D8" s="246"/>
      <c r="E8" s="246"/>
    </row>
    <row r="9" spans="1:5" ht="18" thickBot="1">
      <c r="A9" s="107" t="s">
        <v>262</v>
      </c>
      <c r="B9" s="108">
        <v>2021</v>
      </c>
      <c r="C9" s="247" t="s">
        <v>256</v>
      </c>
      <c r="D9" s="248"/>
      <c r="E9" s="182"/>
    </row>
    <row r="10" spans="1:5" ht="18" thickBot="1">
      <c r="A10" s="109" t="s">
        <v>263</v>
      </c>
      <c r="B10" s="111">
        <v>432</v>
      </c>
      <c r="C10" s="242">
        <v>0.20599999999999999</v>
      </c>
      <c r="D10" s="243"/>
      <c r="E10" s="182"/>
    </row>
    <row r="11" spans="1:5" ht="18" thickBot="1">
      <c r="A11" s="109" t="s">
        <v>264</v>
      </c>
      <c r="B11" s="111">
        <v>298</v>
      </c>
      <c r="C11" s="242">
        <v>0.14199999999999999</v>
      </c>
      <c r="D11" s="243"/>
      <c r="E11" s="182"/>
    </row>
    <row r="12" spans="1:5" ht="18" thickBot="1">
      <c r="A12" s="109" t="s">
        <v>265</v>
      </c>
      <c r="B12" s="111">
        <v>238</v>
      </c>
      <c r="C12" s="242">
        <v>0.113</v>
      </c>
      <c r="D12" s="243"/>
      <c r="E12" s="182"/>
    </row>
    <row r="13" spans="1:5" ht="18" thickBot="1">
      <c r="A13" s="109" t="s">
        <v>266</v>
      </c>
      <c r="B13" s="111">
        <v>197</v>
      </c>
      <c r="C13" s="242">
        <v>9.4E-2</v>
      </c>
      <c r="D13" s="243"/>
      <c r="E13" s="182"/>
    </row>
    <row r="14" spans="1:5" ht="18" thickBot="1">
      <c r="A14" s="109" t="s">
        <v>267</v>
      </c>
      <c r="B14" s="111">
        <v>103</v>
      </c>
      <c r="C14" s="242">
        <v>4.9000000000000002E-2</v>
      </c>
      <c r="D14" s="243"/>
      <c r="E14" s="182"/>
    </row>
    <row r="15" spans="1:5" ht="18" thickBot="1">
      <c r="A15" s="109" t="s">
        <v>268</v>
      </c>
      <c r="B15" s="111">
        <v>51</v>
      </c>
      <c r="C15" s="242">
        <v>2.4E-2</v>
      </c>
      <c r="D15" s="243"/>
      <c r="E15" s="182"/>
    </row>
    <row r="16" spans="1:5" ht="18" thickBot="1">
      <c r="A16" s="109" t="s">
        <v>269</v>
      </c>
      <c r="B16" s="111">
        <v>46</v>
      </c>
      <c r="C16" s="242">
        <v>2.1999999999999999E-2</v>
      </c>
      <c r="D16" s="243"/>
      <c r="E16" s="182"/>
    </row>
    <row r="17" spans="1:5" ht="18" thickBot="1">
      <c r="A17" s="109" t="s">
        <v>43</v>
      </c>
      <c r="B17" s="111">
        <v>17</v>
      </c>
      <c r="C17" s="242">
        <v>8.0000000000000002E-3</v>
      </c>
      <c r="D17" s="243"/>
      <c r="E17" s="182"/>
    </row>
    <row r="18" spans="1:5" ht="18" thickBot="1">
      <c r="A18" s="109" t="s">
        <v>270</v>
      </c>
      <c r="B18" s="111">
        <v>11</v>
      </c>
      <c r="C18" s="242">
        <v>5.0000000000000001E-3</v>
      </c>
      <c r="D18" s="243"/>
      <c r="E18" s="182"/>
    </row>
    <row r="19" spans="1:5" ht="18" thickBot="1">
      <c r="A19" s="109" t="s">
        <v>271</v>
      </c>
      <c r="B19" s="111">
        <v>10</v>
      </c>
      <c r="C19" s="242">
        <v>5.0000000000000001E-3</v>
      </c>
      <c r="D19" s="243"/>
      <c r="E19" s="182"/>
    </row>
    <row r="20" spans="1:5" ht="18" thickBot="1">
      <c r="A20" s="109" t="s">
        <v>272</v>
      </c>
      <c r="B20" s="111">
        <v>2</v>
      </c>
      <c r="C20" s="242">
        <v>1E-3</v>
      </c>
      <c r="D20" s="243"/>
      <c r="E20" s="182"/>
    </row>
    <row r="21" spans="1:5" ht="18" thickBot="1">
      <c r="A21" s="109" t="s">
        <v>273</v>
      </c>
      <c r="B21" s="111">
        <v>695</v>
      </c>
      <c r="C21" s="242">
        <v>0.33100000000000002</v>
      </c>
      <c r="D21" s="243"/>
      <c r="E21" s="182"/>
    </row>
    <row r="22" spans="1:5" ht="18" thickBot="1">
      <c r="A22" s="109" t="s">
        <v>274</v>
      </c>
      <c r="B22" s="110">
        <v>1405</v>
      </c>
      <c r="C22" s="250"/>
      <c r="D22" s="251"/>
      <c r="E22" s="182"/>
    </row>
    <row r="23" spans="1:5" ht="18" thickBot="1">
      <c r="A23" s="109" t="s">
        <v>275</v>
      </c>
      <c r="B23" s="183">
        <v>0.66900000000000004</v>
      </c>
      <c r="C23" s="250"/>
      <c r="D23" s="251"/>
      <c r="E23" s="182"/>
    </row>
    <row r="24" spans="1:5" ht="15" thickBot="1">
      <c r="A24" s="253" t="s">
        <v>276</v>
      </c>
      <c r="B24" s="253"/>
      <c r="C24" s="253"/>
      <c r="D24" s="253"/>
      <c r="E24" s="253"/>
    </row>
    <row r="25" spans="1:5" ht="18" thickBot="1">
      <c r="A25" s="112" t="s">
        <v>277</v>
      </c>
      <c r="B25" s="108">
        <v>2021</v>
      </c>
      <c r="C25" s="252"/>
      <c r="D25" s="246"/>
      <c r="E25" s="246"/>
    </row>
    <row r="26" spans="1:5" ht="18" thickBot="1">
      <c r="A26" s="109" t="s">
        <v>278</v>
      </c>
      <c r="B26" s="113">
        <v>821</v>
      </c>
      <c r="C26" s="252"/>
      <c r="D26" s="246"/>
      <c r="E26" s="246"/>
    </row>
    <row r="27" spans="1:5" ht="18" thickBot="1">
      <c r="A27" s="109" t="s">
        <v>279</v>
      </c>
      <c r="B27" s="113">
        <v>208</v>
      </c>
      <c r="C27" s="252"/>
      <c r="D27" s="246"/>
      <c r="E27" s="246"/>
    </row>
    <row r="28" spans="1:5" ht="18" thickBot="1">
      <c r="A28" s="109" t="s">
        <v>280</v>
      </c>
      <c r="B28" s="113">
        <v>190</v>
      </c>
      <c r="C28" s="252"/>
      <c r="D28" s="246"/>
      <c r="E28" s="246"/>
    </row>
    <row r="29" spans="1:5" ht="18" thickBot="1">
      <c r="A29" s="109" t="s">
        <v>281</v>
      </c>
      <c r="B29" s="113">
        <v>179</v>
      </c>
      <c r="C29" s="252"/>
      <c r="D29" s="246"/>
      <c r="E29" s="246"/>
    </row>
    <row r="30" spans="1:5" ht="18" thickBot="1">
      <c r="A30" s="109" t="s">
        <v>282</v>
      </c>
      <c r="B30" s="113">
        <v>87</v>
      </c>
      <c r="C30" s="252"/>
      <c r="D30" s="246"/>
      <c r="E30" s="246"/>
    </row>
    <row r="31" spans="1:5" ht="18" thickBot="1">
      <c r="A31" s="109" t="s">
        <v>283</v>
      </c>
      <c r="B31" s="113">
        <v>82</v>
      </c>
      <c r="C31" s="252"/>
      <c r="D31" s="246"/>
      <c r="E31" s="246"/>
    </row>
    <row r="32" spans="1:5" ht="18" thickBot="1">
      <c r="A32" s="109" t="s">
        <v>284</v>
      </c>
      <c r="B32" s="113">
        <v>80</v>
      </c>
      <c r="C32" s="252"/>
      <c r="D32" s="246"/>
      <c r="E32" s="246"/>
    </row>
    <row r="33" spans="1:5" ht="18" thickBot="1">
      <c r="A33" s="109" t="s">
        <v>285</v>
      </c>
      <c r="B33" s="113">
        <v>41</v>
      </c>
      <c r="C33" s="252"/>
      <c r="D33" s="246"/>
      <c r="E33" s="246"/>
    </row>
    <row r="34" spans="1:5" ht="18" thickBot="1">
      <c r="A34" s="109" t="s">
        <v>286</v>
      </c>
      <c r="B34" s="113">
        <v>34</v>
      </c>
      <c r="C34" s="252"/>
      <c r="D34" s="246"/>
      <c r="E34" s="246"/>
    </row>
    <row r="35" spans="1:5" ht="18" thickBot="1">
      <c r="A35" s="109" t="s">
        <v>287</v>
      </c>
      <c r="B35" s="113">
        <v>31</v>
      </c>
      <c r="C35" s="252"/>
      <c r="D35" s="246"/>
      <c r="E35" s="246"/>
    </row>
    <row r="36" spans="1:5" ht="18" thickBot="1">
      <c r="A36" s="109" t="s">
        <v>288</v>
      </c>
      <c r="B36" s="113">
        <v>26</v>
      </c>
      <c r="C36" s="252"/>
      <c r="D36" s="246"/>
      <c r="E36" s="246"/>
    </row>
    <row r="37" spans="1:5" ht="18" thickBot="1">
      <c r="A37" s="109" t="s">
        <v>289</v>
      </c>
      <c r="B37" s="113">
        <v>19</v>
      </c>
      <c r="C37" s="252"/>
      <c r="D37" s="246"/>
      <c r="E37" s="246"/>
    </row>
    <row r="38" spans="1:5" ht="18" thickBot="1">
      <c r="A38" s="109" t="s">
        <v>290</v>
      </c>
      <c r="B38" s="111">
        <v>1</v>
      </c>
      <c r="C38" s="252"/>
      <c r="D38" s="246"/>
      <c r="E38" s="246"/>
    </row>
    <row r="39" spans="1:5" ht="18" thickBot="1">
      <c r="A39" s="109" t="s">
        <v>272</v>
      </c>
      <c r="B39" s="111">
        <v>513</v>
      </c>
      <c r="C39" s="252"/>
      <c r="D39" s="246"/>
      <c r="E39" s="246"/>
    </row>
    <row r="40" spans="1:5" ht="18" thickBot="1">
      <c r="A40" s="114" t="s">
        <v>291</v>
      </c>
      <c r="B40" s="110">
        <v>2312</v>
      </c>
      <c r="C40" s="252"/>
      <c r="D40" s="246"/>
      <c r="E40" s="246"/>
    </row>
    <row r="41" spans="1:5" ht="17.25">
      <c r="A41" s="115"/>
      <c r="B41" s="115"/>
      <c r="C41" s="115"/>
      <c r="D41" s="115"/>
      <c r="E41" s="115"/>
    </row>
    <row r="42" spans="1:5">
      <c r="A42" s="116"/>
    </row>
    <row r="43" spans="1:5">
      <c r="A43" s="116" t="s">
        <v>292</v>
      </c>
    </row>
    <row r="45" spans="1:5">
      <c r="A45" s="254"/>
      <c r="B45" s="254"/>
      <c r="C45" s="254"/>
      <c r="D45" s="254"/>
      <c r="E45" s="254"/>
    </row>
  </sheetData>
  <mergeCells count="43">
    <mergeCell ref="C40:E40"/>
    <mergeCell ref="A45:E45"/>
    <mergeCell ref="C34:E34"/>
    <mergeCell ref="C35:E35"/>
    <mergeCell ref="C36:E36"/>
    <mergeCell ref="C37:E37"/>
    <mergeCell ref="C38:E38"/>
    <mergeCell ref="C39:E39"/>
    <mergeCell ref="C33:E33"/>
    <mergeCell ref="C23:D23"/>
    <mergeCell ref="A24:E24"/>
    <mergeCell ref="C25:E25"/>
    <mergeCell ref="C26:E26"/>
    <mergeCell ref="C27:E27"/>
    <mergeCell ref="C28:E28"/>
    <mergeCell ref="C29:E29"/>
    <mergeCell ref="C30:E30"/>
    <mergeCell ref="C31:E31"/>
    <mergeCell ref="C32:E32"/>
    <mergeCell ref="C20:D20"/>
    <mergeCell ref="C21:D21"/>
    <mergeCell ref="C22:D22"/>
    <mergeCell ref="C17:D17"/>
    <mergeCell ref="C18:D18"/>
    <mergeCell ref="C19:D19"/>
    <mergeCell ref="C14:D14"/>
    <mergeCell ref="C15:D15"/>
    <mergeCell ref="C16:D16"/>
    <mergeCell ref="C11:D11"/>
    <mergeCell ref="C12:D12"/>
    <mergeCell ref="C13:D13"/>
    <mergeCell ref="A8:C8"/>
    <mergeCell ref="D8:E8"/>
    <mergeCell ref="C9:D9"/>
    <mergeCell ref="C10:D10"/>
    <mergeCell ref="C5:D5"/>
    <mergeCell ref="C6:D6"/>
    <mergeCell ref="C7:D7"/>
    <mergeCell ref="C4:D4"/>
    <mergeCell ref="A1:E1"/>
    <mergeCell ref="A2:C2"/>
    <mergeCell ref="D2:E2"/>
    <mergeCell ref="C3:D3"/>
  </mergeCells>
  <phoneticPr fontId="4"/>
  <printOptions horizontalCentered="1"/>
  <pageMargins left="0.70866141732283472" right="0.70866141732283472" top="0.35433070866141736" bottom="0.35433070866141736" header="0.31496062992125984" footer="0.31496062992125984"/>
  <pageSetup paperSize="9" scale="68" orientation="portrait" r:id="rId1"/>
  <headerFooter>
    <oddFooter>&amp;C&amp;"ＭＳ Ｐゴシック,標準"&amp;12- 41 -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資料１</vt:lpstr>
      <vt:lpstr>資料２</vt:lpstr>
      <vt:lpstr>資料３</vt:lpstr>
      <vt:lpstr>資料4,5</vt:lpstr>
      <vt:lpstr>資料６</vt:lpstr>
      <vt:lpstr>資料１!Print_Area</vt:lpstr>
      <vt:lpstr>資料２!Print_Area</vt:lpstr>
      <vt:lpstr>資料３!Print_Area</vt:lpstr>
      <vt:lpstr>'資料4,5'!Print_Area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菜奈美</dc:creator>
  <cp:lastModifiedBy>大阪府</cp:lastModifiedBy>
  <cp:lastPrinted>2023-02-15T05:17:57Z</cp:lastPrinted>
  <dcterms:created xsi:type="dcterms:W3CDTF">2018-10-05T05:02:31Z</dcterms:created>
  <dcterms:modified xsi:type="dcterms:W3CDTF">2023-02-15T05:18:45Z</dcterms:modified>
</cp:coreProperties>
</file>