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958$\doc\　野生動物G\104 ホームページ・広報関係・X(旧twitter)\令和8年度\260705 鳥獣保護区報告書\"/>
    </mc:Choice>
  </mc:AlternateContent>
  <xr:revisionPtr revIDLastSave="0" documentId="13_ncr:1_{2C9E86AC-67F4-4612-B150-6ADAF1580153}" xr6:coauthVersionLast="47" xr6:coauthVersionMax="47" xr10:uidLastSave="{00000000-0000-0000-0000-000000000000}"/>
  <bookViews>
    <workbookView xWindow="-120" yWindow="-120" windowWidth="29040" windowHeight="15720" xr2:uid="{14F38072-48D5-40CB-B806-2F0F483FA9CA}"/>
  </bookViews>
  <sheets>
    <sheet name="R5年度紀泉高原鳥獣保護区_鳥類" sheetId="1" r:id="rId1"/>
    <sheet name="R5年度紀泉高原鳥獣保護区_哺乳類" sheetId="2" r:id="rId2"/>
  </sheets>
  <definedNames>
    <definedName name="_xlnm.Print_Area" localSheetId="0">'R5年度紀泉高原鳥獣保護区_鳥類'!$B$2:$AH$112</definedName>
    <definedName name="_xlnm.Print_Area" localSheetId="1">'R5年度紀泉高原鳥獣保護区_哺乳類'!$B$2:$N$9</definedName>
    <definedName name="_xlnm.Print_Titles" localSheetId="0">'R5年度紀泉高原鳥獣保護区_鳥類'!$B:$E,'R5年度紀泉高原鳥獣保護区_鳥類'!$2:$3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5" i="1" l="1"/>
  <c r="J105" i="1"/>
  <c r="M9" i="2"/>
  <c r="K105" i="1"/>
  <c r="L105" i="1"/>
  <c r="M105" i="1"/>
  <c r="N105" i="1"/>
  <c r="O105" i="1"/>
  <c r="G105" i="1"/>
  <c r="H105" i="1"/>
  <c r="K9" i="2"/>
  <c r="L9" i="2"/>
  <c r="N9" i="2"/>
  <c r="G112" i="1" l="1"/>
  <c r="J9" i="2" l="1"/>
  <c r="I9" i="2"/>
  <c r="H9" i="2"/>
  <c r="G9" i="2"/>
  <c r="E9" i="2"/>
  <c r="D9" i="2"/>
  <c r="C9" i="2"/>
  <c r="O112" i="1"/>
  <c r="J112" i="1"/>
  <c r="I112" i="1"/>
  <c r="H112" i="1"/>
  <c r="O111" i="1"/>
  <c r="H111" i="1"/>
  <c r="G111" i="1"/>
  <c r="H110" i="1"/>
  <c r="G110" i="1"/>
  <c r="O109" i="1"/>
  <c r="H109" i="1"/>
  <c r="G109" i="1"/>
  <c r="O108" i="1"/>
  <c r="J108" i="1"/>
  <c r="G108" i="1"/>
  <c r="O107" i="1"/>
  <c r="G107" i="1"/>
  <c r="E105" i="1"/>
  <c r="D105" i="1"/>
  <c r="C105" i="1"/>
  <c r="X109" i="1" l="1"/>
  <c r="Q109" i="1"/>
  <c r="H107" i="1"/>
  <c r="Q105" i="1"/>
  <c r="R105" i="1"/>
  <c r="R109" i="1"/>
  <c r="T109" i="1"/>
  <c r="W109" i="1"/>
  <c r="AG105" i="1"/>
  <c r="U105" i="1"/>
  <c r="W105" i="1"/>
  <c r="S105" i="1"/>
  <c r="V109" i="1"/>
  <c r="AF105" i="1"/>
  <c r="X105" i="1"/>
  <c r="P105" i="1"/>
  <c r="U109" i="1"/>
  <c r="I110" i="1" l="1"/>
  <c r="J109" i="1"/>
  <c r="I107" i="1"/>
  <c r="J107" i="1"/>
  <c r="T105" i="1"/>
  <c r="J111" i="1"/>
  <c r="Z105" i="1"/>
  <c r="Z109" i="1"/>
  <c r="I109" i="1"/>
  <c r="Y105" i="1"/>
  <c r="Y109" i="1"/>
  <c r="J110" i="1"/>
  <c r="P109" i="1"/>
  <c r="AE105" i="1"/>
  <c r="AE109" i="1"/>
  <c r="H108" i="1"/>
  <c r="AB109" i="1"/>
  <c r="AB105" i="1"/>
  <c r="V105" i="1"/>
  <c r="S109" i="1"/>
  <c r="I111" i="1"/>
  <c r="AA105" i="1"/>
  <c r="AA109" i="1"/>
  <c r="AD105" i="1"/>
  <c r="AD109" i="1"/>
  <c r="AH105" i="1"/>
  <c r="I108" i="1"/>
  <c r="AC109" i="1"/>
  <c r="AC105" i="1"/>
</calcChain>
</file>

<file path=xl/sharedStrings.xml><?xml version="1.0" encoding="utf-8"?>
<sst xmlns="http://schemas.openxmlformats.org/spreadsheetml/2006/main" count="977" uniqueCount="329">
  <si>
    <t>重要種</t>
    <rPh sb="0" eb="3">
      <t>ジュウヨウシュ</t>
    </rPh>
    <phoneticPr fontId="4"/>
  </si>
  <si>
    <t>現地調査（すべて）</t>
    <rPh sb="0" eb="4">
      <t>ゲンチチョウサ</t>
    </rPh>
    <phoneticPr fontId="6"/>
  </si>
  <si>
    <t>ルートセンサス（R1）</t>
    <phoneticPr fontId="4"/>
  </si>
  <si>
    <t>ルートセンサス（R2）</t>
    <phoneticPr fontId="4"/>
  </si>
  <si>
    <t>定点観察（P1）</t>
    <rPh sb="0" eb="4">
      <t>テイテンカンサツ</t>
    </rPh>
    <phoneticPr fontId="4"/>
  </si>
  <si>
    <t>定点観察（P2）</t>
    <rPh sb="0" eb="4">
      <t>テイテンカンサツ</t>
    </rPh>
    <phoneticPr fontId="4"/>
  </si>
  <si>
    <t>文献調査</t>
    <rPh sb="0" eb="4">
      <t>ブンケンチョウサ</t>
    </rPh>
    <phoneticPr fontId="4"/>
  </si>
  <si>
    <t>No.</t>
  </si>
  <si>
    <t>目名</t>
    <rPh sb="0" eb="1">
      <t>モク</t>
    </rPh>
    <rPh sb="1" eb="2">
      <t>メイ</t>
    </rPh>
    <phoneticPr fontId="7"/>
  </si>
  <si>
    <t>科名</t>
    <rPh sb="0" eb="2">
      <t>カメイ</t>
    </rPh>
    <phoneticPr fontId="7"/>
  </si>
  <si>
    <t>種名</t>
    <rPh sb="0" eb="1">
      <t>シュ</t>
    </rPh>
    <rPh sb="1" eb="2">
      <t>メイ</t>
    </rPh>
    <phoneticPr fontId="1"/>
  </si>
  <si>
    <t>学名</t>
    <rPh sb="0" eb="2">
      <t>ガクメイ</t>
    </rPh>
    <phoneticPr fontId="1"/>
  </si>
  <si>
    <t>渡り区分</t>
    <rPh sb="0" eb="1">
      <t>ワタ</t>
    </rPh>
    <rPh sb="2" eb="4">
      <t>クブン</t>
    </rPh>
    <phoneticPr fontId="4"/>
  </si>
  <si>
    <t>種の保存法</t>
    <rPh sb="0" eb="1">
      <t>シュ</t>
    </rPh>
    <rPh sb="2" eb="5">
      <t>ホゾンホウ</t>
    </rPh>
    <phoneticPr fontId="4"/>
  </si>
  <si>
    <t>環境省RDB</t>
    <rPh sb="0" eb="3">
      <t>カンキョウショウ</t>
    </rPh>
    <phoneticPr fontId="1"/>
  </si>
  <si>
    <t>大阪RDB</t>
    <rPh sb="0" eb="2">
      <t>オオサカ</t>
    </rPh>
    <phoneticPr fontId="1"/>
  </si>
  <si>
    <t>繁殖期</t>
    <rPh sb="0" eb="3">
      <t>ハンショクキ</t>
    </rPh>
    <phoneticPr fontId="6"/>
  </si>
  <si>
    <t>秋　期</t>
    <rPh sb="0" eb="1">
      <t>アキ</t>
    </rPh>
    <rPh sb="2" eb="3">
      <t>キ</t>
    </rPh>
    <phoneticPr fontId="6"/>
  </si>
  <si>
    <t>越冬期</t>
    <rPh sb="0" eb="3">
      <t>エットウキ</t>
    </rPh>
    <phoneticPr fontId="6"/>
  </si>
  <si>
    <t>現　地</t>
    <rPh sb="0" eb="1">
      <t>ゲン</t>
    </rPh>
    <rPh sb="2" eb="3">
      <t>チ</t>
    </rPh>
    <phoneticPr fontId="6"/>
  </si>
  <si>
    <t>繁殖状況</t>
    <rPh sb="0" eb="2">
      <t>ハンショク</t>
    </rPh>
    <rPh sb="2" eb="4">
      <t>ジョウキョウ</t>
    </rPh>
    <phoneticPr fontId="6"/>
  </si>
  <si>
    <t>繁殖期_R1</t>
    <rPh sb="0" eb="3">
      <t>ハンショクキ</t>
    </rPh>
    <phoneticPr fontId="4"/>
  </si>
  <si>
    <t>秋　期_R1</t>
    <rPh sb="0" eb="1">
      <t>アキ</t>
    </rPh>
    <rPh sb="2" eb="3">
      <t>キ</t>
    </rPh>
    <phoneticPr fontId="4"/>
  </si>
  <si>
    <t>越冬期_R1</t>
    <rPh sb="0" eb="2">
      <t>エットウ</t>
    </rPh>
    <rPh sb="2" eb="3">
      <t>キ</t>
    </rPh>
    <phoneticPr fontId="4"/>
  </si>
  <si>
    <t>合　計_R1</t>
    <rPh sb="0" eb="1">
      <t>ゴウ</t>
    </rPh>
    <rPh sb="2" eb="3">
      <t>ケイ</t>
    </rPh>
    <phoneticPr fontId="4"/>
  </si>
  <si>
    <t>繁殖期_R2</t>
    <rPh sb="0" eb="3">
      <t>ハンショクキ2</t>
    </rPh>
    <phoneticPr fontId="6"/>
  </si>
  <si>
    <t>秋　期_R2</t>
    <rPh sb="0" eb="1">
      <t>アキキ3</t>
    </rPh>
    <phoneticPr fontId="6"/>
  </si>
  <si>
    <t>越冬期_R2</t>
    <rPh sb="0" eb="2">
      <t>エットウキ4</t>
    </rPh>
    <phoneticPr fontId="6"/>
  </si>
  <si>
    <t>合　計_R2</t>
    <rPh sb="0" eb="1">
      <t>ゴウケイ5</t>
    </rPh>
    <phoneticPr fontId="6"/>
  </si>
  <si>
    <t>繁殖期_P1</t>
    <rPh sb="0" eb="3">
      <t>ハンショクキ222</t>
    </rPh>
    <phoneticPr fontId="6"/>
  </si>
  <si>
    <t>秋　期_P1</t>
    <rPh sb="0" eb="1">
      <t>アキ</t>
    </rPh>
    <rPh sb="2" eb="3">
      <t>キ</t>
    </rPh>
    <phoneticPr fontId="4"/>
  </si>
  <si>
    <t>越冬期_P1</t>
    <rPh sb="0" eb="2">
      <t>エットウ</t>
    </rPh>
    <rPh sb="2" eb="3">
      <t>キ</t>
    </rPh>
    <phoneticPr fontId="4"/>
  </si>
  <si>
    <t>合　計_P1</t>
    <rPh sb="0" eb="1">
      <t>ゴウ</t>
    </rPh>
    <rPh sb="2" eb="3">
      <t>ケイ</t>
    </rPh>
    <phoneticPr fontId="4"/>
  </si>
  <si>
    <t>繁殖期_P2</t>
    <rPh sb="0" eb="3">
      <t>ハンショクキ2</t>
    </rPh>
    <phoneticPr fontId="6"/>
  </si>
  <si>
    <t>秋　期_P2</t>
    <rPh sb="0" eb="1">
      <t>アキ</t>
    </rPh>
    <rPh sb="2" eb="3">
      <t>キ</t>
    </rPh>
    <phoneticPr fontId="4"/>
  </si>
  <si>
    <t>越冬期_P2</t>
    <rPh sb="0" eb="2">
      <t>エットウ</t>
    </rPh>
    <rPh sb="2" eb="3">
      <t>キ</t>
    </rPh>
    <phoneticPr fontId="4"/>
  </si>
  <si>
    <t>合　計_P2</t>
    <rPh sb="0" eb="1">
      <t>ゴウ</t>
    </rPh>
    <rPh sb="2" eb="3">
      <t>ケイ</t>
    </rPh>
    <phoneticPr fontId="4"/>
  </si>
  <si>
    <t>文献1</t>
    <rPh sb="0" eb="2">
      <t>ブンケン</t>
    </rPh>
    <phoneticPr fontId="4"/>
  </si>
  <si>
    <t>文献3</t>
    <rPh sb="0" eb="2">
      <t>ブンケン</t>
    </rPh>
    <phoneticPr fontId="4"/>
  </si>
  <si>
    <t>キジ</t>
  </si>
  <si>
    <t>冬鳥</t>
  </si>
  <si>
    <t>Phasianus colchicus</t>
  </si>
  <si>
    <t>留鳥</t>
  </si>
  <si>
    <t>B</t>
    <phoneticPr fontId="6"/>
  </si>
  <si>
    <t>カモ</t>
  </si>
  <si>
    <t>ヒドリガモ</t>
  </si>
  <si>
    <t>Anas penelope</t>
  </si>
  <si>
    <t>カルガモ</t>
  </si>
  <si>
    <t>Anas zonorhyncha</t>
  </si>
  <si>
    <t>C</t>
    <phoneticPr fontId="6"/>
  </si>
  <si>
    <t>旅鳥</t>
  </si>
  <si>
    <t>コガモ</t>
  </si>
  <si>
    <t>Anas crecca</t>
  </si>
  <si>
    <t>ホシハジロ</t>
  </si>
  <si>
    <t>Aythya ferina</t>
  </si>
  <si>
    <t>キンクロハジロ</t>
  </si>
  <si>
    <t>Aythya fuligula</t>
  </si>
  <si>
    <t>カイツブリ</t>
  </si>
  <si>
    <t>Tachybaptus ruficollis</t>
  </si>
  <si>
    <t>ハト</t>
  </si>
  <si>
    <t>キジバト</t>
  </si>
  <si>
    <t>Streptopelia orientalis</t>
  </si>
  <si>
    <t>アオバト</t>
  </si>
  <si>
    <t>Treron sieboldii</t>
  </si>
  <si>
    <t>カツオドリ</t>
  </si>
  <si>
    <t>ウ</t>
  </si>
  <si>
    <t>カワウ</t>
  </si>
  <si>
    <t>Phalacrocorax carbo</t>
  </si>
  <si>
    <t>ペリカン</t>
  </si>
  <si>
    <t>サギ</t>
  </si>
  <si>
    <t>夏鳥</t>
  </si>
  <si>
    <t>ミゾゴイ</t>
  </si>
  <si>
    <t>Gorsachius goisagi</t>
  </si>
  <si>
    <t>ゴイサギ</t>
  </si>
  <si>
    <t>Nycticorax nycticorax</t>
  </si>
  <si>
    <t>アオサギ</t>
  </si>
  <si>
    <t>Ardea cinerea</t>
  </si>
  <si>
    <t>ダイサギ</t>
  </si>
  <si>
    <t>Ardea alba</t>
  </si>
  <si>
    <t>コサギ</t>
  </si>
  <si>
    <t>Egretta garzetta</t>
  </si>
  <si>
    <t>ツル</t>
  </si>
  <si>
    <t>クイナ</t>
  </si>
  <si>
    <t>バン</t>
  </si>
  <si>
    <t>Gallinula chloropus</t>
  </si>
  <si>
    <t>カッコウ</t>
  </si>
  <si>
    <t>ジュウイチ</t>
  </si>
  <si>
    <t>Hierococcyx hyperythrus</t>
  </si>
  <si>
    <t>ホトトギス</t>
  </si>
  <si>
    <t>Cuculus poliocephalus</t>
  </si>
  <si>
    <t>ツツドリ</t>
  </si>
  <si>
    <t>Cuculus optatus</t>
  </si>
  <si>
    <t>アマツバメ</t>
  </si>
  <si>
    <t>チドリ</t>
  </si>
  <si>
    <t>シギ</t>
  </si>
  <si>
    <t>イソシギ</t>
  </si>
  <si>
    <t>Actitis hypoleucos</t>
  </si>
  <si>
    <t>タカ</t>
  </si>
  <si>
    <t>ミサゴ</t>
  </si>
  <si>
    <t>Pandion haliaetus</t>
  </si>
  <si>
    <t>トビ</t>
  </si>
  <si>
    <t>Milvus migrans</t>
  </si>
  <si>
    <t>ツミ</t>
  </si>
  <si>
    <t>Accipiter gularis</t>
  </si>
  <si>
    <t>ハイタカ</t>
  </si>
  <si>
    <t>Accipiter nisus</t>
  </si>
  <si>
    <t>オオタカ</t>
  </si>
  <si>
    <t>Accipiter gentilis</t>
  </si>
  <si>
    <t>ノスリ</t>
  </si>
  <si>
    <t>Buteo buteo</t>
  </si>
  <si>
    <t>フクロウ</t>
  </si>
  <si>
    <t>オオコノハズク</t>
  </si>
  <si>
    <t>Otus lempiji</t>
  </si>
  <si>
    <t>ブッポウソウ</t>
  </si>
  <si>
    <t>カワセミ</t>
  </si>
  <si>
    <t>Alcedo atthis</t>
  </si>
  <si>
    <t>ヤマセミ</t>
  </si>
  <si>
    <t>Megaceryle lugubris</t>
  </si>
  <si>
    <t>キツツキ</t>
  </si>
  <si>
    <t>コゲラ</t>
  </si>
  <si>
    <t>Dendrocopos kizuki</t>
  </si>
  <si>
    <t>アカゲラ</t>
  </si>
  <si>
    <t>Dendrocopos major</t>
  </si>
  <si>
    <t>アオゲラ</t>
  </si>
  <si>
    <t>Picus awokera</t>
  </si>
  <si>
    <t>ハヤブサ</t>
  </si>
  <si>
    <t>チョウゲンボウ</t>
  </si>
  <si>
    <t>Falco tinnunculus</t>
  </si>
  <si>
    <t>Falco peregrinus</t>
  </si>
  <si>
    <t>スズメ</t>
  </si>
  <si>
    <t>サンショウクイ</t>
  </si>
  <si>
    <t>Pericrocotus divaricatus</t>
  </si>
  <si>
    <t>カササギヒタキ</t>
  </si>
  <si>
    <t>サンコウチョウ</t>
  </si>
  <si>
    <t>Terpsiphone atrocaudata</t>
  </si>
  <si>
    <t>モズ</t>
  </si>
  <si>
    <t>Lanius bucephalus</t>
  </si>
  <si>
    <t>カラス</t>
  </si>
  <si>
    <t>カケス</t>
  </si>
  <si>
    <t>Garrulus glandarius</t>
  </si>
  <si>
    <t>ハシボソガラス</t>
  </si>
  <si>
    <t>Corvus corone</t>
  </si>
  <si>
    <t>ハシブトガラス</t>
  </si>
  <si>
    <t>Corvus macrorhynchos</t>
  </si>
  <si>
    <t>キクイタダキ</t>
  </si>
  <si>
    <t>Regulus regulus</t>
  </si>
  <si>
    <t>シジュウカラ</t>
  </si>
  <si>
    <t>ヤマガラ</t>
  </si>
  <si>
    <t>Poecile varius</t>
  </si>
  <si>
    <t>Periparus ater</t>
  </si>
  <si>
    <t>Parus minor</t>
  </si>
  <si>
    <t>ツバメ</t>
  </si>
  <si>
    <t>Hirundo rustica</t>
  </si>
  <si>
    <t>コシアカツバメ</t>
  </si>
  <si>
    <t>Hirundo daurica</t>
  </si>
  <si>
    <t>イワツバメ</t>
  </si>
  <si>
    <t>Delichon dasypus</t>
  </si>
  <si>
    <t>ヒヨドリ</t>
  </si>
  <si>
    <t>Hypsipetes amaurotis</t>
  </si>
  <si>
    <t>ウグイス</t>
  </si>
  <si>
    <t>Cettia diphone</t>
  </si>
  <si>
    <t>ヤブサメ</t>
  </si>
  <si>
    <t>Urosphena squameiceps</t>
  </si>
  <si>
    <t>エナガ</t>
  </si>
  <si>
    <t>Aegithalos caudatus</t>
  </si>
  <si>
    <t>ムシクイ</t>
  </si>
  <si>
    <t>オオムシクイ</t>
  </si>
  <si>
    <t>Phylloscopus examinandus</t>
  </si>
  <si>
    <t>メボソムシクイ</t>
  </si>
  <si>
    <t>Phylloscopus xanthodryas</t>
  </si>
  <si>
    <t>センダイムシクイ</t>
  </si>
  <si>
    <t>Phylloscopus coronatus</t>
  </si>
  <si>
    <t>メジロ</t>
  </si>
  <si>
    <t>Zosterops japonicus</t>
  </si>
  <si>
    <t>セッカ</t>
  </si>
  <si>
    <t>Cisticola juncidis</t>
  </si>
  <si>
    <t>ヒタキ</t>
  </si>
  <si>
    <t>トラツグミ</t>
  </si>
  <si>
    <t>Zoothera dauma</t>
  </si>
  <si>
    <t>クロツグミ</t>
  </si>
  <si>
    <t>Turdus cardis</t>
  </si>
  <si>
    <t>シロハラ</t>
  </si>
  <si>
    <t>Turdus pallidus</t>
  </si>
  <si>
    <t>アカハラ</t>
  </si>
  <si>
    <t>Turdus chrysolaus</t>
  </si>
  <si>
    <t>ツグミ</t>
  </si>
  <si>
    <t>Turdus naumanni</t>
  </si>
  <si>
    <t>コマドリ</t>
  </si>
  <si>
    <t>Luscinia akahige</t>
  </si>
  <si>
    <t>ルリビタキ</t>
  </si>
  <si>
    <t>Tarsiger cyanurus</t>
  </si>
  <si>
    <t>ジョウビタキ</t>
  </si>
  <si>
    <t>Phoenicurus auroreus</t>
  </si>
  <si>
    <t>ノビタキ</t>
  </si>
  <si>
    <t>Saxicola torquatus</t>
  </si>
  <si>
    <t>イソヒヨドリ</t>
  </si>
  <si>
    <t>Monticola solitarius</t>
  </si>
  <si>
    <t>サメビタキ</t>
  </si>
  <si>
    <t>Muscicapa sibirica</t>
  </si>
  <si>
    <t>コサメビタキ</t>
  </si>
  <si>
    <t>Muscicapa dauurica</t>
  </si>
  <si>
    <t>キビタキ</t>
  </si>
  <si>
    <t>Ficedula narcissina</t>
  </si>
  <si>
    <t>オオルリ</t>
  </si>
  <si>
    <t>Cyanoptila cyanomelana</t>
  </si>
  <si>
    <t>Passer montanus</t>
  </si>
  <si>
    <t>セキレイ</t>
  </si>
  <si>
    <t>キセキレイ</t>
  </si>
  <si>
    <t>Motacilla cinerea</t>
  </si>
  <si>
    <t>ハクセキレイ</t>
  </si>
  <si>
    <t>Motacilla alba</t>
  </si>
  <si>
    <t>セグロセキレイ</t>
  </si>
  <si>
    <t>Motacilla grandis</t>
  </si>
  <si>
    <t>アトリ</t>
  </si>
  <si>
    <t>カワラヒワ</t>
  </si>
  <si>
    <t>Chloris sinica</t>
  </si>
  <si>
    <t>ベニマシコ</t>
  </si>
  <si>
    <t>Uragus sibiricus</t>
  </si>
  <si>
    <t>ウソ</t>
  </si>
  <si>
    <t>Pyrrhula pyrrhula</t>
  </si>
  <si>
    <t>イカル</t>
  </si>
  <si>
    <t>Eophona personata</t>
  </si>
  <si>
    <t>ホオジロ</t>
  </si>
  <si>
    <t>Emberiza cioides</t>
  </si>
  <si>
    <t>カシラダカ</t>
  </si>
  <si>
    <t>Emberiza rustica</t>
  </si>
  <si>
    <t>アオジ</t>
  </si>
  <si>
    <t>Emberiza spodocephala</t>
  </si>
  <si>
    <t>コジュケイ</t>
  </si>
  <si>
    <t>Bambusicola thoracicus</t>
  </si>
  <si>
    <t>Columba livia</t>
  </si>
  <si>
    <t>チメドリ</t>
  </si>
  <si>
    <t>ソウシチョウ</t>
  </si>
  <si>
    <t>Leiothrix lutea</t>
  </si>
  <si>
    <t>個体数</t>
    <rPh sb="0" eb="3">
      <t>コタイスウ</t>
    </rPh>
    <phoneticPr fontId="6"/>
  </si>
  <si>
    <t>留鳥</t>
    <rPh sb="0" eb="2">
      <t>リュウチョウ</t>
    </rPh>
    <phoneticPr fontId="6"/>
  </si>
  <si>
    <t>国内</t>
    <rPh sb="0" eb="2">
      <t>コクナイ</t>
    </rPh>
    <phoneticPr fontId="10"/>
  </si>
  <si>
    <t>CR+EN</t>
  </si>
  <si>
    <t>繁殖ランク</t>
    <rPh sb="0" eb="2">
      <t>ハンショク</t>
    </rPh>
    <phoneticPr fontId="6"/>
  </si>
  <si>
    <t>夏鳥</t>
    <rPh sb="0" eb="2">
      <t>ナツドリ</t>
    </rPh>
    <phoneticPr fontId="6"/>
  </si>
  <si>
    <t>国際</t>
    <rPh sb="0" eb="2">
      <t>コクサイ</t>
    </rPh>
    <phoneticPr fontId="10"/>
  </si>
  <si>
    <t>EN</t>
  </si>
  <si>
    <t>A</t>
    <phoneticPr fontId="6"/>
  </si>
  <si>
    <t>繁殖を確認</t>
    <rPh sb="0" eb="2">
      <t>ハンショク</t>
    </rPh>
    <rPh sb="3" eb="5">
      <t>カクニン</t>
    </rPh>
    <phoneticPr fontId="6"/>
  </si>
  <si>
    <t>冬鳥</t>
    <rPh sb="0" eb="2">
      <t>フユドリ</t>
    </rPh>
    <phoneticPr fontId="6"/>
  </si>
  <si>
    <t>VU</t>
  </si>
  <si>
    <t>繁殖の可能性高</t>
    <rPh sb="0" eb="2">
      <t>ハンショク</t>
    </rPh>
    <rPh sb="3" eb="6">
      <t>カノウセイ</t>
    </rPh>
    <rPh sb="6" eb="7">
      <t>コウ</t>
    </rPh>
    <phoneticPr fontId="6"/>
  </si>
  <si>
    <t>旅鳥</t>
    <rPh sb="0" eb="2">
      <t>タビドリ</t>
    </rPh>
    <phoneticPr fontId="6"/>
  </si>
  <si>
    <t>NT</t>
  </si>
  <si>
    <t>繁殖の可能性あり</t>
    <rPh sb="0" eb="2">
      <t>ハンショク</t>
    </rPh>
    <rPh sb="3" eb="6">
      <t>カノウセイ</t>
    </rPh>
    <phoneticPr fontId="6"/>
  </si>
  <si>
    <t>迷鳥</t>
    <rPh sb="0" eb="2">
      <t>メイチョウ</t>
    </rPh>
    <phoneticPr fontId="6"/>
  </si>
  <si>
    <t>DD</t>
  </si>
  <si>
    <t>調査結果</t>
    <rPh sb="0" eb="4">
      <t>チョウサケッカ</t>
    </rPh>
    <phoneticPr fontId="4"/>
  </si>
  <si>
    <t>目　名</t>
  </si>
  <si>
    <t>科　名</t>
  </si>
  <si>
    <t>種　名</t>
  </si>
  <si>
    <t>学　名</t>
  </si>
  <si>
    <t>種の保存法</t>
  </si>
  <si>
    <t>環境省RL</t>
  </si>
  <si>
    <t>大阪府RL</t>
  </si>
  <si>
    <t>現地_繁殖期</t>
    <rPh sb="0" eb="2">
      <t>ゲンチ</t>
    </rPh>
    <phoneticPr fontId="6"/>
  </si>
  <si>
    <t>現地_秋期</t>
    <rPh sb="0" eb="2">
      <t>ゲンチ</t>
    </rPh>
    <phoneticPr fontId="6"/>
  </si>
  <si>
    <t>現地_越冬期</t>
    <rPh sb="0" eb="2">
      <t>ゲンチ</t>
    </rPh>
    <phoneticPr fontId="6"/>
  </si>
  <si>
    <t>現地</t>
    <rPh sb="0" eb="2">
      <t>ゲンチ</t>
    </rPh>
    <phoneticPr fontId="6"/>
  </si>
  <si>
    <t>文献調査</t>
  </si>
  <si>
    <t>ネズミ</t>
  </si>
  <si>
    <t>ネコ</t>
  </si>
  <si>
    <t>イタチ</t>
  </si>
  <si>
    <t>ニホンテン</t>
  </si>
  <si>
    <t>Martes melampus</t>
  </si>
  <si>
    <t>集計</t>
  </si>
  <si>
    <t>外来</t>
    <rPh sb="0" eb="2">
      <t>ガイライ</t>
    </rPh>
    <phoneticPr fontId="6"/>
  </si>
  <si>
    <t>令和５年度 紀泉高原鳥獣保護区更新調査業務</t>
    <rPh sb="0" eb="2">
      <t>レイワ</t>
    </rPh>
    <rPh sb="3" eb="5">
      <t>ネンド</t>
    </rPh>
    <rPh sb="6" eb="10">
      <t>キセンコウゲン</t>
    </rPh>
    <rPh sb="10" eb="12">
      <t>チョウジュウ</t>
    </rPh>
    <rPh sb="12" eb="15">
      <t>ホゴク</t>
    </rPh>
    <rPh sb="15" eb="17">
      <t>コウシン</t>
    </rPh>
    <rPh sb="17" eb="19">
      <t>チョウサ</t>
    </rPh>
    <rPh sb="19" eb="21">
      <t>ギョウム</t>
    </rPh>
    <phoneticPr fontId="4"/>
  </si>
  <si>
    <t>Pitta nympha</t>
  </si>
  <si>
    <t>〇</t>
    <phoneticPr fontId="6"/>
  </si>
  <si>
    <t>ニホンアナグマ</t>
    <phoneticPr fontId="6"/>
  </si>
  <si>
    <t>Meles anakuma</t>
  </si>
  <si>
    <t>文献2</t>
    <rPh sb="0" eb="2">
      <t>ブンケン</t>
    </rPh>
    <phoneticPr fontId="4"/>
  </si>
  <si>
    <t>国内</t>
  </si>
  <si>
    <t>〇</t>
  </si>
  <si>
    <t>B</t>
  </si>
  <si>
    <t>イノシシ</t>
    <phoneticPr fontId="6"/>
  </si>
  <si>
    <t>Sus scrofa</t>
    <phoneticPr fontId="6"/>
  </si>
  <si>
    <t>A</t>
  </si>
  <si>
    <t>リス</t>
    <phoneticPr fontId="6"/>
  </si>
  <si>
    <t>ニホンリス</t>
    <phoneticPr fontId="6"/>
  </si>
  <si>
    <t>Sciurus lis</t>
  </si>
  <si>
    <t>ヤマドリ</t>
  </si>
  <si>
    <t>Syrmaticus soemmerringii</t>
  </si>
  <si>
    <t>ヒメアマツバメ</t>
  </si>
  <si>
    <t>Apus nipalensis</t>
  </si>
  <si>
    <t>オオアカゲラ</t>
  </si>
  <si>
    <t>Dendrocopos leucotos</t>
  </si>
  <si>
    <t>ヤイロチョウ</t>
  </si>
  <si>
    <t>ミソサザイ</t>
  </si>
  <si>
    <t>Troglodytes troglodytes</t>
  </si>
  <si>
    <t>外来</t>
  </si>
  <si>
    <t>カワラバト（ドバト）</t>
  </si>
  <si>
    <t>オシドリ</t>
  </si>
  <si>
    <t>Aix galericulata</t>
  </si>
  <si>
    <t>マガモ</t>
  </si>
  <si>
    <t>Anas platyrhynchos</t>
  </si>
  <si>
    <t>Apus pacificus</t>
  </si>
  <si>
    <t>ハチクマ</t>
  </si>
  <si>
    <t>Pernis ptilorhynchus</t>
  </si>
  <si>
    <t>サシバ</t>
  </si>
  <si>
    <t>Butastur indicus</t>
  </si>
  <si>
    <t>レンジャク</t>
  </si>
  <si>
    <t>ヒレンジャク</t>
  </si>
  <si>
    <t>Bombycilla japonica</t>
  </si>
  <si>
    <t>ムクドリ</t>
  </si>
  <si>
    <t>Spodiopsar cineraceus</t>
  </si>
  <si>
    <t>イワヒバリ</t>
  </si>
  <si>
    <t>カヤクグリ</t>
  </si>
  <si>
    <t>Prunella rubida</t>
  </si>
  <si>
    <t>ビンズイ</t>
  </si>
  <si>
    <t>Anthus hodgsoni</t>
  </si>
  <si>
    <t>マヒワ</t>
  </si>
  <si>
    <t>Carduelis spinus</t>
  </si>
  <si>
    <t>ミヤマホオジロ</t>
  </si>
  <si>
    <t>Emberiza elegans</t>
  </si>
  <si>
    <t>クロジ</t>
  </si>
  <si>
    <t>Emberiza variabilis</t>
  </si>
  <si>
    <t>ヒガラ</t>
    <phoneticPr fontId="3"/>
  </si>
  <si>
    <t>NT</t>
    <phoneticPr fontId="6"/>
  </si>
  <si>
    <t>アカネズミ類</t>
    <rPh sb="5" eb="6">
      <t>ルイ</t>
    </rPh>
    <phoneticPr fontId="6"/>
  </si>
  <si>
    <t>Apodemus sp.</t>
    <phoneticPr fontId="6"/>
  </si>
  <si>
    <t>ウシ</t>
    <phoneticPr fontId="6"/>
  </si>
  <si>
    <t>令和５年度  紀泉高原鳥獣保護区更新調査業務</t>
    <rPh sb="0" eb="2">
      <t>レイワ</t>
    </rPh>
    <rPh sb="3" eb="5">
      <t>ネンド</t>
    </rPh>
    <rPh sb="7" eb="9">
      <t>キセン</t>
    </rPh>
    <rPh sb="9" eb="11">
      <t>コウゲン</t>
    </rPh>
    <rPh sb="11" eb="13">
      <t>チョウジュウ</t>
    </rPh>
    <rPh sb="13" eb="16">
      <t>ホゴク</t>
    </rPh>
    <rPh sb="16" eb="18">
      <t>コウシン</t>
    </rPh>
    <rPh sb="18" eb="20">
      <t>チョウサ</t>
    </rPh>
    <rPh sb="20" eb="22">
      <t>ギョウム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</si>
</sst>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_ "/>
  </numFmts>
  <fonts count="16" x14ac:knownFonts="1">
    <font>
      <sz val="11"/>
      <color theme="1"/>
      <name val="BIZ UDPゴシック"/>
      <family val="2"/>
      <charset val="128"/>
    </font>
    <font>
      <sz val="11"/>
      <color theme="1"/>
      <name val="メイリオ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メイリオ"/>
      <family val="2"/>
      <charset val="128"/>
    </font>
    <font>
      <sz val="11"/>
      <color theme="1"/>
      <name val="ＭＳ ゴシック"/>
      <family val="3"/>
      <charset val="128"/>
    </font>
    <font>
      <sz val="6"/>
      <name val="BIZ UDPゴシック"/>
      <family val="2"/>
      <charset val="128"/>
    </font>
    <font>
      <sz val="7"/>
      <color theme="1"/>
      <name val="メイリオ"/>
      <family val="2"/>
      <charset val="128"/>
    </font>
    <font>
      <i/>
      <sz val="11"/>
      <color theme="1"/>
      <name val="Times New Roman"/>
      <family val="1"/>
    </font>
    <font>
      <b/>
      <sz val="11"/>
      <color theme="0"/>
      <name val="ＭＳ ゴシック"/>
      <family val="3"/>
      <charset val="128"/>
    </font>
    <font>
      <i/>
      <sz val="6"/>
      <color rgb="FF000000"/>
      <name val="Times New Roman"/>
      <family val="1"/>
    </font>
    <font>
      <sz val="10"/>
      <color rgb="FF000000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Times New Roman"/>
      <family val="1"/>
    </font>
    <font>
      <sz val="10"/>
      <color theme="0"/>
      <name val="ＭＳ 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ACCC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5" fillId="2" borderId="0" xfId="1" applyFont="1" applyFill="1">
      <alignment vertical="center"/>
    </xf>
    <xf numFmtId="0" fontId="5" fillId="3" borderId="0" xfId="1" applyFont="1" applyFill="1">
      <alignment vertical="center"/>
    </xf>
    <xf numFmtId="0" fontId="5" fillId="4" borderId="0" xfId="1" applyFont="1" applyFill="1">
      <alignment vertical="center"/>
    </xf>
    <xf numFmtId="0" fontId="5" fillId="5" borderId="0" xfId="1" applyFont="1" applyFill="1">
      <alignment vertical="center"/>
    </xf>
    <xf numFmtId="0" fontId="5" fillId="6" borderId="0" xfId="1" applyFont="1" applyFill="1">
      <alignment vertical="center"/>
    </xf>
    <xf numFmtId="0" fontId="5" fillId="7" borderId="0" xfId="1" applyFont="1" applyFill="1">
      <alignment vertical="center"/>
    </xf>
    <xf numFmtId="0" fontId="5" fillId="8" borderId="0" xfId="1" applyFont="1" applyFill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0" fontId="5" fillId="9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 shrinkToFit="1"/>
    </xf>
    <xf numFmtId="0" fontId="5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76" fontId="5" fillId="9" borderId="0" xfId="1" applyNumberFormat="1" applyFont="1" applyFill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1" applyFont="1" applyBorder="1" applyAlignment="1">
      <alignment horizontal="right" vertical="center"/>
    </xf>
    <xf numFmtId="0" fontId="5" fillId="9" borderId="1" xfId="1" applyFont="1" applyFill="1" applyBorder="1" applyAlignment="1">
      <alignment horizontal="right" vertical="center"/>
    </xf>
    <xf numFmtId="0" fontId="5" fillId="4" borderId="2" xfId="1" applyFont="1" applyFill="1" applyBorder="1">
      <alignment vertical="center"/>
    </xf>
    <xf numFmtId="0" fontId="5" fillId="4" borderId="3" xfId="1" applyFont="1" applyFill="1" applyBorder="1">
      <alignment vertical="center"/>
    </xf>
    <xf numFmtId="0" fontId="5" fillId="4" borderId="4" xfId="1" applyFont="1" applyFill="1" applyBorder="1">
      <alignment vertical="center"/>
    </xf>
    <xf numFmtId="0" fontId="5" fillId="5" borderId="2" xfId="1" applyFont="1" applyFill="1" applyBorder="1">
      <alignment vertical="center"/>
    </xf>
    <xf numFmtId="0" fontId="5" fillId="5" borderId="3" xfId="1" applyFont="1" applyFill="1" applyBorder="1">
      <alignment vertical="center"/>
    </xf>
    <xf numFmtId="0" fontId="5" fillId="5" borderId="4" xfId="1" applyFont="1" applyFill="1" applyBorder="1">
      <alignment vertical="center"/>
    </xf>
    <xf numFmtId="0" fontId="5" fillId="6" borderId="2" xfId="1" applyFont="1" applyFill="1" applyBorder="1">
      <alignment vertical="center"/>
    </xf>
    <xf numFmtId="0" fontId="5" fillId="6" borderId="3" xfId="1" applyFont="1" applyFill="1" applyBorder="1">
      <alignment vertical="center"/>
    </xf>
    <xf numFmtId="0" fontId="5" fillId="6" borderId="4" xfId="1" applyFont="1" applyFill="1" applyBorder="1">
      <alignment vertical="center"/>
    </xf>
    <xf numFmtId="0" fontId="5" fillId="7" borderId="2" xfId="1" applyFont="1" applyFill="1" applyBorder="1">
      <alignment vertical="center"/>
    </xf>
    <xf numFmtId="0" fontId="5" fillId="7" borderId="3" xfId="1" applyFont="1" applyFill="1" applyBorder="1">
      <alignment vertical="center"/>
    </xf>
    <xf numFmtId="0" fontId="5" fillId="7" borderId="4" xfId="1" applyFont="1" applyFill="1" applyBorder="1">
      <alignment vertical="center"/>
    </xf>
    <xf numFmtId="0" fontId="5" fillId="0" borderId="0" xfId="1" applyFont="1" applyAlignment="1">
      <alignment horizontal="right" vertical="center"/>
    </xf>
    <xf numFmtId="0" fontId="9" fillId="10" borderId="5" xfId="1" applyFont="1" applyFill="1" applyBorder="1" applyAlignment="1">
      <alignment horizontal="left" vertical="center"/>
    </xf>
    <xf numFmtId="0" fontId="5" fillId="11" borderId="1" xfId="1" applyFont="1" applyFill="1" applyBorder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horizontal="centerContinuous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12" borderId="0" xfId="1" applyFont="1" applyFill="1">
      <alignment vertical="center"/>
    </xf>
    <xf numFmtId="0" fontId="11" fillId="13" borderId="0" xfId="1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14" borderId="0" xfId="1" applyFont="1" applyFill="1" applyAlignment="1">
      <alignment horizontal="center" vertical="center"/>
    </xf>
    <xf numFmtId="0" fontId="8" fillId="0" borderId="0" xfId="1" applyFont="1">
      <alignment vertical="center"/>
    </xf>
    <xf numFmtId="0" fontId="14" fillId="0" borderId="0" xfId="1" applyFont="1">
      <alignment vertical="center"/>
    </xf>
    <xf numFmtId="0" fontId="15" fillId="13" borderId="0" xfId="1" applyFont="1" applyFill="1" applyAlignment="1">
      <alignment horizontal="center" vertical="center"/>
    </xf>
  </cellXfs>
  <cellStyles count="2">
    <cellStyle name="標準" xfId="0" builtinId="0"/>
    <cellStyle name="標準 2" xfId="1" xr:uid="{63309E2A-6803-4715-BF11-128DF6DC551E}"/>
  </cellStyles>
  <dxfs count="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ゴシック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22412</xdr:colOff>
          <xdr:row>105</xdr:row>
          <xdr:rowOff>221778</xdr:rowOff>
        </xdr:from>
        <xdr:to>
          <xdr:col>14</xdr:col>
          <xdr:colOff>1</xdr:colOff>
          <xdr:row>109</xdr:row>
          <xdr:rowOff>221778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C67723C5-D402-48F7-9759-3C258EA71D3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O$114:$R$117" spid="_x0000_s115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819030" y="63041954"/>
              <a:ext cx="1949824" cy="89647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985892-5830-4A07-A9D0-F0063C0B94FD}" name="テーブル1" displayName="テーブル1" ref="B3:AH105" totalsRowCount="1" headerRowDxfId="96" dataDxfId="95" totalsRowDxfId="94">
  <autoFilter ref="B3:AH104" xr:uid="{12985892-5830-4A07-A9D0-F0063C0B94FD}"/>
  <tableColumns count="33">
    <tableColumn id="1" xr3:uid="{4A48A7D4-3834-4951-AE10-C329A9BD6D25}" name="No." dataDxfId="93" totalsRowDxfId="92"/>
    <tableColumn id="2" xr3:uid="{6BE99994-A275-4B9C-A5CE-E847F4323A70}" name="目名" totalsRowFunction="custom" dataDxfId="91" totalsRowDxfId="90">
      <totalsRowFormula>TEXT(SUMPRODUCT(1/COUNTIF(テーブル1[目名],テーブル1[目名])),"0")&amp;"目"</totalsRowFormula>
    </tableColumn>
    <tableColumn id="3" xr3:uid="{512D5F0A-BCAA-4B71-BE4A-A6BEF507E7A1}" name="科名" totalsRowFunction="custom" dataDxfId="89" totalsRowDxfId="88">
      <totalsRowFormula>TEXT(SUMPRODUCT(1/COUNTIF(テーブル1[科名],テーブル1[科名])),"0")&amp;"科"</totalsRowFormula>
    </tableColumn>
    <tableColumn id="4" xr3:uid="{72B67752-E2D8-4894-B339-840E0E58D2B0}" name="種名" totalsRowFunction="custom" dataDxfId="87" totalsRowDxfId="86">
      <totalsRowFormula>TEXT(SUMPRODUCT(1/COUNTIF(テーブル1[種名],テーブル1[種名])),"0")&amp;"種"</totalsRowFormula>
    </tableColumn>
    <tableColumn id="5" xr3:uid="{3A8AD5ED-F03D-4652-9B44-94B6CAC024EC}" name="学名" dataDxfId="85" totalsRowDxfId="84"/>
    <tableColumn id="6" xr3:uid="{B222DC6E-C0F4-4D22-92A9-E98A28B138DA}" name="渡り区分" totalsRowFunction="custom" dataDxfId="83" totalsRowDxfId="82">
      <totalsRowFormula>COUNTIF(テーブル1[渡り区分],"&gt;""""")</totalsRowFormula>
    </tableColumn>
    <tableColumn id="7" xr3:uid="{679112BA-8258-441E-BD29-2462C139E86A}" name="種の保存法" totalsRowFunction="custom" dataDxfId="81" totalsRowDxfId="80">
      <totalsRowFormula>COUNTIF(テーブル1[種の保存法],"&gt;""""")</totalsRowFormula>
    </tableColumn>
    <tableColumn id="8" xr3:uid="{51F96B3A-DA98-4B5A-B310-F51F9FE9D258}" name="環境省RDB" totalsRowFunction="custom" dataDxfId="79" totalsRowDxfId="78">
      <totalsRowFormula>COUNTIF(テーブル1[環境省RDB],"&gt;""""")</totalsRowFormula>
    </tableColumn>
    <tableColumn id="9" xr3:uid="{243091D6-6BA6-4C9F-B3B6-8EE059F94CCB}" name="大阪RDB" totalsRowFunction="custom" dataDxfId="77" totalsRowDxfId="76">
      <totalsRowFormula>COUNTIF(テーブル1[大阪RDB],"&gt;""""")</totalsRowFormula>
    </tableColumn>
    <tableColumn id="28" xr3:uid="{B503809E-B957-41A1-861B-7732075A893B}" name="繁殖期" totalsRowFunction="count" dataDxfId="75" totalsRowDxfId="74" dataCellStyle="標準 2"/>
    <tableColumn id="29" xr3:uid="{F2281B38-A41B-41CB-AEC3-A577A4C9A05B}" name="秋　期" totalsRowFunction="count" dataDxfId="73" totalsRowDxfId="72" dataCellStyle="標準 2"/>
    <tableColumn id="30" xr3:uid="{ACACCAE6-6BBB-41B4-9A93-60C5DF7F50B1}" name="越冬期" totalsRowFunction="count" dataDxfId="71" totalsRowDxfId="70" dataCellStyle="標準 2"/>
    <tableColumn id="31" xr3:uid="{728B0D48-98E0-48B6-9E81-74201DE1D0B4}" name="現　地" totalsRowFunction="count" dataDxfId="69" totalsRowDxfId="68" dataCellStyle="標準 2"/>
    <tableColumn id="33" xr3:uid="{A9243EC9-8B3D-45D2-BE8B-CAFC3A3DC8E5}" name="繁殖状況" totalsRowFunction="count" dataDxfId="67" totalsRowDxfId="66" dataCellStyle="標準 2"/>
    <tableColumn id="10" xr3:uid="{76D0AC8E-D7D2-4D00-B6EC-9C1AB57ECD1D}" name="繁殖期_R1" totalsRowFunction="custom" dataDxfId="65" totalsRowDxfId="64">
      <totalsRowFormula>COUNTIF(テーブル1[繁殖期_R1],"&gt;0")</totalsRowFormula>
    </tableColumn>
    <tableColumn id="11" xr3:uid="{383CA9D4-81F5-4B93-B302-F8767FED4EFC}" name="秋　期_R1" totalsRowFunction="custom" dataDxfId="63" totalsRowDxfId="62">
      <totalsRowFormula>COUNTIF(テーブル1[秋　期_R1],"&gt;0")</totalsRowFormula>
    </tableColumn>
    <tableColumn id="12" xr3:uid="{37C7F887-23A3-4BE0-BF33-7F00F46C3030}" name="越冬期_R1" totalsRowFunction="custom" dataDxfId="61" totalsRowDxfId="60">
      <totalsRowFormula>COUNTIF(テーブル1[越冬期_R1],"&gt;0")</totalsRowFormula>
    </tableColumn>
    <tableColumn id="13" xr3:uid="{F1CCDE34-ED2D-4A4E-B869-A89C2E8EAA06}" name="合　計_R1" totalsRowFunction="custom" dataDxfId="59" totalsRowDxfId="58">
      <calculatedColumnFormula>SUM(テーブル1[[#This Row],[繁殖期_R1]:[越冬期_R1]])</calculatedColumnFormula>
      <totalsRowFormula>COUNTIF(テーブル1[合　計_R1],"&gt;0")</totalsRowFormula>
    </tableColumn>
    <tableColumn id="32" xr3:uid="{3CD6D654-642B-4AA3-8604-73A21819A565}" name="繁殖期_R2" totalsRowFunction="custom" dataDxfId="57" totalsRowDxfId="56">
      <totalsRowFormula>COUNTIF(テーブル1[繁殖期_R2],"&gt;0")</totalsRowFormula>
    </tableColumn>
    <tableColumn id="35" xr3:uid="{F56E7A6E-E2F9-4194-90C6-C54441810D5E}" name="秋　期_R2" totalsRowFunction="custom" dataDxfId="55" totalsRowDxfId="54">
      <totalsRowFormula>COUNTIF(テーブル1[秋　期_R2],"&gt;0")</totalsRowFormula>
    </tableColumn>
    <tableColumn id="36" xr3:uid="{6865E155-BFB1-463B-B69F-6391EB98DBD5}" name="越冬期_R2" totalsRowFunction="custom" dataDxfId="53" totalsRowDxfId="52">
      <totalsRowFormula>COUNTIF(テーブル1[越冬期_R2],"&gt;0")</totalsRowFormula>
    </tableColumn>
    <tableColumn id="37" xr3:uid="{9442AA35-015B-47B3-8896-64E5E64D03B2}" name="合　計_R2" totalsRowFunction="custom" dataDxfId="51" totalsRowDxfId="50">
      <calculatedColumnFormula>SUM(テーブル1[[#This Row],[繁殖期_R2]:[越冬期_R2]])</calculatedColumnFormula>
      <totalsRowFormula>COUNTIF(テーブル1[合　計_R2],"&gt;0")</totalsRowFormula>
    </tableColumn>
    <tableColumn id="14" xr3:uid="{83F7902B-655A-4444-802B-D28DD3F93B1B}" name="繁殖期_P1" totalsRowFunction="custom" dataDxfId="49" totalsRowDxfId="48">
      <totalsRowFormula>COUNTIF(テーブル1[繁殖期_P1],"&gt;0")</totalsRowFormula>
    </tableColumn>
    <tableColumn id="15" xr3:uid="{47C3692B-C010-4D8D-90B5-AC138B3A066D}" name="秋　期_P1" totalsRowFunction="custom" dataDxfId="47" totalsRowDxfId="46">
      <totalsRowFormula>COUNTIF(テーブル1[秋　期_P1],"&gt;0")</totalsRowFormula>
    </tableColumn>
    <tableColumn id="16" xr3:uid="{F107D4F8-6B08-41A3-B47C-B40F36456712}" name="越冬期_P1" totalsRowFunction="custom" dataDxfId="45" totalsRowDxfId="44">
      <totalsRowFormula>COUNTIF(テーブル1[越冬期_P1],"&gt;0")</totalsRowFormula>
    </tableColumn>
    <tableColumn id="17" xr3:uid="{DC905625-4FB0-411E-B263-D432C7E45827}" name="合　計_P1" totalsRowFunction="custom" dataDxfId="43" totalsRowDxfId="42">
      <calculatedColumnFormula>SUM(テーブル1[[#This Row],[繁殖期_P1]:[越冬期_P1]])</calculatedColumnFormula>
      <totalsRowFormula>COUNTIF(テーブル1[合　計_P1],"&gt;0")</totalsRowFormula>
    </tableColumn>
    <tableColumn id="18" xr3:uid="{002C3228-2D0B-4D30-AD97-1B677FF912B1}" name="繁殖期_P2" totalsRowFunction="custom" dataDxfId="41" totalsRowDxfId="40">
      <totalsRowFormula>COUNTIF(テーブル1[繁殖期_P2],"&gt;0")</totalsRowFormula>
    </tableColumn>
    <tableColumn id="19" xr3:uid="{2669715B-3698-4654-A8D3-D8F3433AD3FE}" name="秋　期_P2" totalsRowFunction="custom" dataDxfId="39" totalsRowDxfId="38">
      <totalsRowFormula>COUNTIF(テーブル1[秋　期_P2],"&gt;0")</totalsRowFormula>
    </tableColumn>
    <tableColumn id="20" xr3:uid="{252612E5-CA19-406D-B745-BD05F5476F1F}" name="越冬期_P2" totalsRowFunction="custom" dataDxfId="37" totalsRowDxfId="36">
      <totalsRowFormula>COUNTIF(テーブル1[越冬期_P2],"&gt;0")</totalsRowFormula>
    </tableColumn>
    <tableColumn id="21" xr3:uid="{5408824B-F625-499D-BAB2-8D8125C6CFCA}" name="合　計_P2" totalsRowFunction="custom" dataDxfId="35" totalsRowDxfId="34" dataCellStyle="標準 2">
      <calculatedColumnFormula>SUM(テーブル1[[#This Row],[繁殖期_P2]:[越冬期_P2]])</calculatedColumnFormula>
      <totalsRowFormula>COUNTIF(テーブル1[合　計_P2],"&gt;0")</totalsRowFormula>
    </tableColumn>
    <tableColumn id="22" xr3:uid="{382AFF5D-C387-483B-89E4-CA8264F6CDF4}" name="文献1" totalsRowFunction="custom" dataDxfId="33" totalsRowDxfId="32" dataCellStyle="標準 2">
      <totalsRowFormula>COUNTIF(テーブル1[文献1],"&gt;""""")</totalsRowFormula>
    </tableColumn>
    <tableColumn id="23" xr3:uid="{0025430F-5712-43EA-A75E-E9210021EF7E}" name="文献2" totalsRowFunction="custom" dataDxfId="31" totalsRowDxfId="30">
      <totalsRowFormula>COUNTIF(テーブル1[文献2],"&gt;""""")</totalsRowFormula>
    </tableColumn>
    <tableColumn id="24" xr3:uid="{B5BDB8FE-F1EE-4019-975B-7028A7BEB850}" name="文献3" totalsRowFunction="custom" dataDxfId="29" totalsRowDxfId="28">
      <totalsRowFormula>COUNTIF(テーブル1[文献3],"&gt;""""")</totalsRowFormula>
    </tableColumn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028CB08-605A-46E8-865C-2C1737E315C3}" name="テーブル14" displayName="テーブル14" ref="B3:N9" totalsRowCount="1" headerRowDxfId="27" dataDxfId="26" headerRowCellStyle="標準 2" dataCellStyle="標準 2">
  <autoFilter ref="B3:N8" xr:uid="{00000000-0009-0000-0100-00000E000000}"/>
  <tableColumns count="13">
    <tableColumn id="1" xr3:uid="{8557A551-75DF-461A-A467-5A409B7C2219}" name="No." totalsRowLabel="集計" dataDxfId="25" totalsRowDxfId="24" dataCellStyle="標準 2"/>
    <tableColumn id="2" xr3:uid="{C0EB84F1-2547-42A9-9702-FFC4E9A3ACA8}" name="目　名" totalsRowFunction="custom" dataDxfId="23" totalsRowDxfId="22" dataCellStyle="標準 2">
      <totalsRowFormula>SUMPRODUCT(1/COUNTIF(テーブル14[目　名],テーブル14[目　名]))</totalsRowFormula>
    </tableColumn>
    <tableColumn id="3" xr3:uid="{7F807D59-DAAC-4314-9EF1-68464C12CDD4}" name="科　名" totalsRowFunction="custom" dataDxfId="21" totalsRowDxfId="20" dataCellStyle="標準 2">
      <totalsRowFormula>SUMPRODUCT(1/COUNTIF(テーブル14[科　名],テーブル14[科　名]))</totalsRowFormula>
    </tableColumn>
    <tableColumn id="4" xr3:uid="{AC42D490-B797-4DD9-A696-B7FA59D58B25}" name="種　名" totalsRowFunction="custom" dataDxfId="19" totalsRowDxfId="18" dataCellStyle="標準 2">
      <totalsRowFormula>COUNTIFS(テーブル14[No.],"&gt;0",テーブル14[種　名],"&gt;""""")</totalsRowFormula>
    </tableColumn>
    <tableColumn id="5" xr3:uid="{1DD10134-A492-424F-9104-94B19AA0439B}" name="学　名" dataDxfId="17" totalsRowDxfId="16" dataCellStyle="標準 2"/>
    <tableColumn id="6" xr3:uid="{12FB45D9-2C60-495A-A200-A9E3DAAF1949}" name="種の保存法" totalsRowFunction="custom" dataDxfId="15" totalsRowDxfId="14" dataCellStyle="標準 2">
      <totalsRowFormula>COUNTIF(テーブル14[種の保存法],"&gt;""""")</totalsRowFormula>
    </tableColumn>
    <tableColumn id="7" xr3:uid="{781270A1-2604-4A0A-AE60-6558700016B1}" name="環境省RL" totalsRowFunction="custom" dataDxfId="13" totalsRowDxfId="12" dataCellStyle="標準 2">
      <totalsRowFormula>COUNTIF(テーブル14[環境省RL],"&gt;""""")</totalsRowFormula>
    </tableColumn>
    <tableColumn id="8" xr3:uid="{47D0050D-FE0D-44EF-8738-1F7DC5AF9D52}" name="大阪府RL" totalsRowFunction="custom" dataDxfId="11" totalsRowDxfId="10" dataCellStyle="標準 2">
      <totalsRowFormula>COUNTIF(テーブル14[大阪府RL],"&gt;""""")</totalsRowFormula>
    </tableColumn>
    <tableColumn id="9" xr3:uid="{AB1E8BEA-ED26-439A-8BF9-6EC13B036E25}" name="現地_繁殖期" totalsRowFunction="custom" dataDxfId="9" totalsRowDxfId="8" dataCellStyle="標準 2">
      <totalsRowFormula>COUNTIF(テーブル14[現地_繁殖期],"&gt;""""")</totalsRowFormula>
    </tableColumn>
    <tableColumn id="10" xr3:uid="{71FECFB9-D137-4C2D-A370-380144D56C05}" name="現地_秋期" totalsRowFunction="custom" dataDxfId="7" totalsRowDxfId="6" dataCellStyle="標準 2">
      <totalsRowFormula>COUNTIF(テーブル14[現地_秋期],"&gt;""""")</totalsRowFormula>
    </tableColumn>
    <tableColumn id="11" xr3:uid="{4C10EFBD-C894-473B-8711-1630F2EC0F64}" name="現地_越冬期" totalsRowFunction="custom" dataDxfId="5" totalsRowDxfId="4" dataCellStyle="標準 2">
      <totalsRowFormula>COUNTIF(テーブル14[現地_越冬期],"&gt;""""")</totalsRowFormula>
    </tableColumn>
    <tableColumn id="13" xr3:uid="{FFF8BEBD-E135-41D9-99CE-B407D7AB5E16}" name="現地" totalsRowFunction="custom" dataDxfId="3" totalsRowDxfId="2" dataCellStyle="標準 2">
      <totalsRowFormula>COUNTIF(テーブル14[現地],"&gt;""""")</totalsRowFormula>
    </tableColumn>
    <tableColumn id="12" xr3:uid="{BEBEE1EE-A4F7-447F-AFE6-BD3D614B5A2B}" name="文献調査" totalsRowFunction="custom" dataDxfId="1" totalsRowDxfId="0" dataCellStyle="標準 2">
      <totalsRowFormula>COUNTIF(テーブル14[文献調査],"&gt;""")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8F135-AA70-4523-973A-EA8F5C0B387C}">
  <sheetPr>
    <tabColor rgb="FFFF0000"/>
    <pageSetUpPr autoPageBreaks="0"/>
  </sheetPr>
  <dimension ref="B2:AH119"/>
  <sheetViews>
    <sheetView showGridLines="0" tabSelected="1" zoomScale="70" zoomScaleNormal="70" zoomScaleSheet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2" sqref="B2:D2"/>
    </sheetView>
  </sheetViews>
  <sheetFormatPr defaultColWidth="8.7265625" defaultRowHeight="18" customHeight="1" x14ac:dyDescent="0.15"/>
  <cols>
    <col min="1" max="1" width="3.08984375" style="2" customWidth="1"/>
    <col min="2" max="2" width="4.1796875" style="2" customWidth="1"/>
    <col min="3" max="3" width="8.81640625" style="2" customWidth="1"/>
    <col min="4" max="4" width="11.36328125" style="2" bestFit="1" customWidth="1"/>
    <col min="5" max="5" width="14.54296875" style="2" bestFit="1" customWidth="1"/>
    <col min="6" max="6" width="18.6328125" style="2" customWidth="1"/>
    <col min="7" max="7" width="6.08984375" style="2" customWidth="1"/>
    <col min="8" max="8" width="4.90625" style="2" customWidth="1"/>
    <col min="9" max="10" width="6.1796875" style="2" customWidth="1"/>
    <col min="11" max="14" width="4.7265625" style="2" customWidth="1"/>
    <col min="15" max="15" width="4.453125" style="2" customWidth="1"/>
    <col min="16" max="31" width="4.7265625" style="2" customWidth="1"/>
    <col min="32" max="34" width="3.453125" style="2" customWidth="1"/>
    <col min="35" max="16384" width="8.7265625" style="2"/>
  </cols>
  <sheetData>
    <row r="2" spans="2:34" ht="18" customHeight="1" x14ac:dyDescent="0.15">
      <c r="B2" s="1" t="s">
        <v>272</v>
      </c>
      <c r="H2" s="3" t="s">
        <v>0</v>
      </c>
      <c r="I2" s="3"/>
      <c r="J2" s="3"/>
      <c r="K2" s="4" t="s">
        <v>1</v>
      </c>
      <c r="L2" s="4"/>
      <c r="M2" s="4"/>
      <c r="N2" s="4"/>
      <c r="O2" s="4"/>
      <c r="P2" s="5" t="s">
        <v>2</v>
      </c>
      <c r="Q2" s="5"/>
      <c r="R2" s="5"/>
      <c r="S2" s="5"/>
      <c r="T2" s="6" t="s">
        <v>3</v>
      </c>
      <c r="U2" s="6"/>
      <c r="V2" s="6"/>
      <c r="W2" s="6"/>
      <c r="X2" s="7" t="s">
        <v>4</v>
      </c>
      <c r="Y2" s="7"/>
      <c r="Z2" s="7"/>
      <c r="AA2" s="7"/>
      <c r="AB2" s="8" t="s">
        <v>5</v>
      </c>
      <c r="AC2" s="8"/>
      <c r="AD2" s="8"/>
      <c r="AE2" s="8"/>
      <c r="AF2" s="9" t="s">
        <v>6</v>
      </c>
      <c r="AG2" s="9"/>
      <c r="AH2" s="9"/>
    </row>
    <row r="3" spans="2:34" ht="27" x14ac:dyDescent="0.15">
      <c r="B3" s="10" t="s">
        <v>7</v>
      </c>
      <c r="C3" s="10" t="s">
        <v>8</v>
      </c>
      <c r="D3" s="10" t="s">
        <v>9</v>
      </c>
      <c r="E3" s="10" t="s">
        <v>10</v>
      </c>
      <c r="F3" s="10" t="s">
        <v>11</v>
      </c>
      <c r="G3" s="11" t="s">
        <v>12</v>
      </c>
      <c r="H3" s="11" t="s">
        <v>13</v>
      </c>
      <c r="I3" s="11" t="s">
        <v>14</v>
      </c>
      <c r="J3" s="11" t="s">
        <v>15</v>
      </c>
      <c r="K3" s="10" t="s">
        <v>16</v>
      </c>
      <c r="L3" s="10" t="s">
        <v>17</v>
      </c>
      <c r="M3" s="10" t="s">
        <v>18</v>
      </c>
      <c r="N3" s="10" t="s">
        <v>19</v>
      </c>
      <c r="O3" s="12" t="s">
        <v>20</v>
      </c>
      <c r="P3" s="13" t="s">
        <v>21</v>
      </c>
      <c r="Q3" s="13" t="s">
        <v>22</v>
      </c>
      <c r="R3" s="13" t="s">
        <v>23</v>
      </c>
      <c r="S3" s="13" t="s">
        <v>24</v>
      </c>
      <c r="T3" s="13" t="s">
        <v>25</v>
      </c>
      <c r="U3" s="13" t="s">
        <v>26</v>
      </c>
      <c r="V3" s="13" t="s">
        <v>27</v>
      </c>
      <c r="W3" s="13" t="s">
        <v>28</v>
      </c>
      <c r="X3" s="13" t="s">
        <v>29</v>
      </c>
      <c r="Y3" s="13" t="s">
        <v>30</v>
      </c>
      <c r="Z3" s="13" t="s">
        <v>31</v>
      </c>
      <c r="AA3" s="13" t="s">
        <v>32</v>
      </c>
      <c r="AB3" s="13" t="s">
        <v>33</v>
      </c>
      <c r="AC3" s="13" t="s">
        <v>34</v>
      </c>
      <c r="AD3" s="13" t="s">
        <v>35</v>
      </c>
      <c r="AE3" s="13" t="s">
        <v>36</v>
      </c>
      <c r="AF3" s="11" t="s">
        <v>37</v>
      </c>
      <c r="AG3" s="11" t="s">
        <v>277</v>
      </c>
      <c r="AH3" s="11" t="s">
        <v>38</v>
      </c>
    </row>
    <row r="4" spans="2:34" ht="18" customHeight="1" x14ac:dyDescent="0.15">
      <c r="B4" s="2">
        <v>1</v>
      </c>
      <c r="C4" s="10" t="s">
        <v>39</v>
      </c>
      <c r="D4" s="10" t="s">
        <v>39</v>
      </c>
      <c r="E4" s="10" t="s">
        <v>287</v>
      </c>
      <c r="F4" s="14" t="s">
        <v>288</v>
      </c>
      <c r="G4" s="15" t="s">
        <v>42</v>
      </c>
      <c r="H4" s="15"/>
      <c r="I4" s="15"/>
      <c r="J4" s="15"/>
      <c r="K4" s="16"/>
      <c r="L4" s="16"/>
      <c r="M4" s="16"/>
      <c r="N4" s="16"/>
      <c r="O4" s="17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5" t="s">
        <v>279</v>
      </c>
      <c r="AG4" s="15" t="s">
        <v>279</v>
      </c>
      <c r="AH4" s="15"/>
    </row>
    <row r="5" spans="2:34" ht="18" customHeight="1" x14ac:dyDescent="0.15">
      <c r="B5" s="2">
        <v>2</v>
      </c>
      <c r="C5" s="10" t="s">
        <v>39</v>
      </c>
      <c r="D5" s="10" t="s">
        <v>39</v>
      </c>
      <c r="E5" s="10" t="s">
        <v>39</v>
      </c>
      <c r="F5" s="14" t="s">
        <v>41</v>
      </c>
      <c r="G5" s="15" t="s">
        <v>42</v>
      </c>
      <c r="H5" s="15"/>
      <c r="I5" s="15"/>
      <c r="J5" s="15"/>
      <c r="K5" s="16"/>
      <c r="L5" s="16"/>
      <c r="M5" s="16"/>
      <c r="N5" s="16"/>
      <c r="O5" s="17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5" t="s">
        <v>279</v>
      </c>
      <c r="AG5" s="15" t="s">
        <v>279</v>
      </c>
      <c r="AH5" s="15"/>
    </row>
    <row r="6" spans="2:34" ht="18" customHeight="1" x14ac:dyDescent="0.15">
      <c r="B6" s="2">
        <v>3</v>
      </c>
      <c r="C6" s="10" t="s">
        <v>44</v>
      </c>
      <c r="D6" s="10" t="s">
        <v>44</v>
      </c>
      <c r="E6" s="10" t="s">
        <v>298</v>
      </c>
      <c r="F6" s="14" t="s">
        <v>299</v>
      </c>
      <c r="G6" s="15" t="s">
        <v>40</v>
      </c>
      <c r="H6" s="15"/>
      <c r="I6" s="15" t="s">
        <v>251</v>
      </c>
      <c r="J6" s="15"/>
      <c r="K6" s="16"/>
      <c r="L6" s="16"/>
      <c r="M6" s="16"/>
      <c r="N6" s="16"/>
      <c r="O6" s="17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5" t="s">
        <v>279</v>
      </c>
      <c r="AG6" s="15"/>
      <c r="AH6" s="15"/>
    </row>
    <row r="7" spans="2:34" ht="18" customHeight="1" x14ac:dyDescent="0.15">
      <c r="B7" s="2">
        <v>4</v>
      </c>
      <c r="C7" s="10" t="s">
        <v>44</v>
      </c>
      <c r="D7" s="10" t="s">
        <v>44</v>
      </c>
      <c r="E7" s="10" t="s">
        <v>45</v>
      </c>
      <c r="F7" s="14" t="s">
        <v>46</v>
      </c>
      <c r="G7" s="15" t="s">
        <v>40</v>
      </c>
      <c r="H7" s="15"/>
      <c r="I7" s="15"/>
      <c r="J7" s="15"/>
      <c r="K7" s="16"/>
      <c r="L7" s="16"/>
      <c r="M7" s="16"/>
      <c r="N7" s="16"/>
      <c r="O7" s="17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5"/>
      <c r="AG7" s="15" t="s">
        <v>279</v>
      </c>
      <c r="AH7" s="15"/>
    </row>
    <row r="8" spans="2:34" ht="18" customHeight="1" x14ac:dyDescent="0.15">
      <c r="B8" s="2">
        <v>5</v>
      </c>
      <c r="C8" s="10" t="s">
        <v>44</v>
      </c>
      <c r="D8" s="10" t="s">
        <v>44</v>
      </c>
      <c r="E8" s="10" t="s">
        <v>300</v>
      </c>
      <c r="F8" s="14" t="s">
        <v>301</v>
      </c>
      <c r="G8" s="15" t="s">
        <v>40</v>
      </c>
      <c r="H8" s="15"/>
      <c r="I8" s="15"/>
      <c r="J8" s="15"/>
      <c r="K8" s="16"/>
      <c r="L8" s="16"/>
      <c r="M8" s="16"/>
      <c r="N8" s="16"/>
      <c r="O8" s="17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5" t="s">
        <v>279</v>
      </c>
      <c r="AG8" s="15"/>
      <c r="AH8" s="15"/>
    </row>
    <row r="9" spans="2:34" ht="18" customHeight="1" x14ac:dyDescent="0.15">
      <c r="B9" s="2">
        <v>6</v>
      </c>
      <c r="C9" s="10" t="s">
        <v>44</v>
      </c>
      <c r="D9" s="10" t="s">
        <v>44</v>
      </c>
      <c r="E9" s="10" t="s">
        <v>47</v>
      </c>
      <c r="F9" s="14" t="s">
        <v>48</v>
      </c>
      <c r="G9" s="15" t="s">
        <v>42</v>
      </c>
      <c r="H9" s="15"/>
      <c r="I9" s="15"/>
      <c r="J9" s="15"/>
      <c r="K9" s="16"/>
      <c r="L9" s="16"/>
      <c r="M9" s="16"/>
      <c r="N9" s="16"/>
      <c r="O9" s="17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5"/>
      <c r="AG9" s="15" t="s">
        <v>279</v>
      </c>
      <c r="AH9" s="15"/>
    </row>
    <row r="10" spans="2:34" ht="18" customHeight="1" x14ac:dyDescent="0.15">
      <c r="B10" s="2">
        <v>7</v>
      </c>
      <c r="C10" s="10" t="s">
        <v>44</v>
      </c>
      <c r="D10" s="10" t="s">
        <v>44</v>
      </c>
      <c r="E10" s="10" t="s">
        <v>51</v>
      </c>
      <c r="F10" s="14" t="s">
        <v>52</v>
      </c>
      <c r="G10" s="15" t="s">
        <v>40</v>
      </c>
      <c r="H10" s="15"/>
      <c r="I10" s="15"/>
      <c r="J10" s="15"/>
      <c r="K10" s="16"/>
      <c r="L10" s="16"/>
      <c r="M10" s="16"/>
      <c r="N10" s="16"/>
      <c r="O10" s="17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5"/>
      <c r="AG10" s="15" t="s">
        <v>279</v>
      </c>
      <c r="AH10" s="15"/>
    </row>
    <row r="11" spans="2:34" ht="18" customHeight="1" x14ac:dyDescent="0.15">
      <c r="B11" s="2">
        <v>8</v>
      </c>
      <c r="C11" s="10" t="s">
        <v>44</v>
      </c>
      <c r="D11" s="10" t="s">
        <v>44</v>
      </c>
      <c r="E11" s="10" t="s">
        <v>53</v>
      </c>
      <c r="F11" s="14" t="s">
        <v>54</v>
      </c>
      <c r="G11" s="15" t="s">
        <v>40</v>
      </c>
      <c r="H11" s="15"/>
      <c r="I11" s="15"/>
      <c r="J11" s="15"/>
      <c r="K11" s="16"/>
      <c r="L11" s="16"/>
      <c r="M11" s="16"/>
      <c r="N11" s="16"/>
      <c r="O11" s="17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5"/>
      <c r="AG11" s="15" t="s">
        <v>279</v>
      </c>
      <c r="AH11" s="15"/>
    </row>
    <row r="12" spans="2:34" ht="18" customHeight="1" x14ac:dyDescent="0.15">
      <c r="B12" s="2">
        <v>9</v>
      </c>
      <c r="C12" s="10" t="s">
        <v>44</v>
      </c>
      <c r="D12" s="10" t="s">
        <v>44</v>
      </c>
      <c r="E12" s="10" t="s">
        <v>55</v>
      </c>
      <c r="F12" s="14" t="s">
        <v>56</v>
      </c>
      <c r="G12" s="15" t="s">
        <v>40</v>
      </c>
      <c r="H12" s="15"/>
      <c r="I12" s="15"/>
      <c r="J12" s="15"/>
      <c r="K12" s="16"/>
      <c r="L12" s="16"/>
      <c r="M12" s="16" t="s">
        <v>279</v>
      </c>
      <c r="N12" s="16" t="s">
        <v>279</v>
      </c>
      <c r="O12" s="17"/>
      <c r="P12" s="18"/>
      <c r="Q12" s="18"/>
      <c r="R12" s="18">
        <v>1</v>
      </c>
      <c r="S12" s="18">
        <v>1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5"/>
      <c r="AG12" s="15"/>
      <c r="AH12" s="15"/>
    </row>
    <row r="13" spans="2:34" ht="18" customHeight="1" x14ac:dyDescent="0.15">
      <c r="B13" s="2">
        <v>10</v>
      </c>
      <c r="C13" s="10" t="s">
        <v>57</v>
      </c>
      <c r="D13" s="10" t="s">
        <v>57</v>
      </c>
      <c r="E13" s="10" t="s">
        <v>57</v>
      </c>
      <c r="F13" s="14" t="s">
        <v>58</v>
      </c>
      <c r="G13" s="15" t="s">
        <v>42</v>
      </c>
      <c r="H13" s="15"/>
      <c r="I13" s="15"/>
      <c r="J13" s="15"/>
      <c r="K13" s="16"/>
      <c r="L13" s="16"/>
      <c r="M13" s="16"/>
      <c r="N13" s="16"/>
      <c r="O13" s="17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5" t="s">
        <v>279</v>
      </c>
      <c r="AG13" s="15" t="s">
        <v>279</v>
      </c>
      <c r="AH13" s="15"/>
    </row>
    <row r="14" spans="2:34" ht="18" customHeight="1" x14ac:dyDescent="0.15">
      <c r="B14" s="2">
        <v>11</v>
      </c>
      <c r="C14" s="10" t="s">
        <v>59</v>
      </c>
      <c r="D14" s="10" t="s">
        <v>59</v>
      </c>
      <c r="E14" s="10" t="s">
        <v>60</v>
      </c>
      <c r="F14" s="14" t="s">
        <v>61</v>
      </c>
      <c r="G14" s="15" t="s">
        <v>42</v>
      </c>
      <c r="H14" s="15"/>
      <c r="I14" s="15"/>
      <c r="J14" s="15"/>
      <c r="K14" s="16" t="s">
        <v>279</v>
      </c>
      <c r="L14" s="16" t="s">
        <v>279</v>
      </c>
      <c r="M14" s="16" t="s">
        <v>279</v>
      </c>
      <c r="N14" s="16" t="s">
        <v>279</v>
      </c>
      <c r="O14" s="17" t="s">
        <v>280</v>
      </c>
      <c r="P14" s="18"/>
      <c r="Q14" s="18">
        <v>4</v>
      </c>
      <c r="R14" s="18"/>
      <c r="S14" s="18">
        <v>4</v>
      </c>
      <c r="T14" s="18"/>
      <c r="U14" s="18">
        <v>2</v>
      </c>
      <c r="V14" s="18"/>
      <c r="W14" s="18">
        <v>2</v>
      </c>
      <c r="X14" s="18">
        <v>1</v>
      </c>
      <c r="Y14" s="18">
        <v>1</v>
      </c>
      <c r="Z14" s="18"/>
      <c r="AA14" s="18">
        <v>2</v>
      </c>
      <c r="AB14" s="18"/>
      <c r="AC14" s="18"/>
      <c r="AD14" s="18">
        <v>1</v>
      </c>
      <c r="AE14" s="18">
        <v>1</v>
      </c>
      <c r="AF14" s="15" t="s">
        <v>279</v>
      </c>
      <c r="AG14" s="15" t="s">
        <v>279</v>
      </c>
      <c r="AH14" s="15"/>
    </row>
    <row r="15" spans="2:34" ht="18" customHeight="1" x14ac:dyDescent="0.15">
      <c r="B15" s="2">
        <v>12</v>
      </c>
      <c r="C15" s="10" t="s">
        <v>59</v>
      </c>
      <c r="D15" s="10" t="s">
        <v>59</v>
      </c>
      <c r="E15" s="10" t="s">
        <v>62</v>
      </c>
      <c r="F15" s="14" t="s">
        <v>63</v>
      </c>
      <c r="G15" s="15" t="s">
        <v>42</v>
      </c>
      <c r="H15" s="15"/>
      <c r="I15" s="15"/>
      <c r="J15" s="15"/>
      <c r="K15" s="16"/>
      <c r="L15" s="16"/>
      <c r="M15" s="16"/>
      <c r="N15" s="16"/>
      <c r="O15" s="17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5" t="s">
        <v>279</v>
      </c>
      <c r="AG15" s="15" t="s">
        <v>279</v>
      </c>
      <c r="AH15" s="15"/>
    </row>
    <row r="16" spans="2:34" ht="18" customHeight="1" x14ac:dyDescent="0.15">
      <c r="B16" s="2">
        <v>13</v>
      </c>
      <c r="C16" s="10" t="s">
        <v>64</v>
      </c>
      <c r="D16" s="10" t="s">
        <v>65</v>
      </c>
      <c r="E16" s="10" t="s">
        <v>66</v>
      </c>
      <c r="F16" s="14" t="s">
        <v>67</v>
      </c>
      <c r="G16" s="15" t="s">
        <v>42</v>
      </c>
      <c r="H16" s="15"/>
      <c r="I16" s="15"/>
      <c r="J16" s="15"/>
      <c r="K16" s="16" t="s">
        <v>279</v>
      </c>
      <c r="L16" s="16" t="s">
        <v>279</v>
      </c>
      <c r="M16" s="16"/>
      <c r="N16" s="16" t="s">
        <v>279</v>
      </c>
      <c r="O16" s="17"/>
      <c r="P16" s="18">
        <v>1</v>
      </c>
      <c r="Q16" s="18">
        <v>1</v>
      </c>
      <c r="R16" s="18"/>
      <c r="S16" s="18">
        <v>2</v>
      </c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5" t="s">
        <v>279</v>
      </c>
      <c r="AG16" s="15"/>
      <c r="AH16" s="15"/>
    </row>
    <row r="17" spans="2:34" ht="18" customHeight="1" x14ac:dyDescent="0.15">
      <c r="B17" s="2">
        <v>14</v>
      </c>
      <c r="C17" s="10" t="s">
        <v>68</v>
      </c>
      <c r="D17" s="10" t="s">
        <v>69</v>
      </c>
      <c r="E17" s="10" t="s">
        <v>71</v>
      </c>
      <c r="F17" s="14" t="s">
        <v>72</v>
      </c>
      <c r="G17" s="15" t="s">
        <v>70</v>
      </c>
      <c r="H17" s="15"/>
      <c r="I17" s="15" t="s">
        <v>245</v>
      </c>
      <c r="J17" s="15" t="s">
        <v>245</v>
      </c>
      <c r="K17" s="16"/>
      <c r="L17" s="16"/>
      <c r="M17" s="16"/>
      <c r="N17" s="16"/>
      <c r="O17" s="17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5" t="s">
        <v>279</v>
      </c>
      <c r="AG17" s="15" t="s">
        <v>279</v>
      </c>
      <c r="AH17" s="15"/>
    </row>
    <row r="18" spans="2:34" ht="18" customHeight="1" x14ac:dyDescent="0.15">
      <c r="B18" s="2">
        <v>15</v>
      </c>
      <c r="C18" s="10" t="s">
        <v>68</v>
      </c>
      <c r="D18" s="10" t="s">
        <v>69</v>
      </c>
      <c r="E18" s="10" t="s">
        <v>73</v>
      </c>
      <c r="F18" s="14" t="s">
        <v>74</v>
      </c>
      <c r="G18" s="15" t="s">
        <v>42</v>
      </c>
      <c r="H18" s="15"/>
      <c r="I18" s="15"/>
      <c r="J18" s="15"/>
      <c r="K18" s="16"/>
      <c r="L18" s="16"/>
      <c r="M18" s="16"/>
      <c r="N18" s="16"/>
      <c r="O18" s="17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5" t="s">
        <v>279</v>
      </c>
      <c r="AG18" s="15" t="s">
        <v>279</v>
      </c>
      <c r="AH18" s="15"/>
    </row>
    <row r="19" spans="2:34" ht="18" customHeight="1" x14ac:dyDescent="0.15">
      <c r="B19" s="2">
        <v>16</v>
      </c>
      <c r="C19" s="10" t="s">
        <v>68</v>
      </c>
      <c r="D19" s="10" t="s">
        <v>69</v>
      </c>
      <c r="E19" s="10" t="s">
        <v>75</v>
      </c>
      <c r="F19" s="14" t="s">
        <v>76</v>
      </c>
      <c r="G19" s="15" t="s">
        <v>42</v>
      </c>
      <c r="H19" s="15"/>
      <c r="I19" s="15"/>
      <c r="J19" s="15"/>
      <c r="K19" s="16" t="s">
        <v>279</v>
      </c>
      <c r="L19" s="16"/>
      <c r="M19" s="16"/>
      <c r="N19" s="16" t="s">
        <v>279</v>
      </c>
      <c r="O19" s="17"/>
      <c r="P19" s="18">
        <v>1</v>
      </c>
      <c r="Q19" s="18"/>
      <c r="R19" s="18"/>
      <c r="S19" s="18">
        <v>1</v>
      </c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5" t="s">
        <v>279</v>
      </c>
      <c r="AG19" s="15" t="s">
        <v>279</v>
      </c>
      <c r="AH19" s="15"/>
    </row>
    <row r="20" spans="2:34" ht="18" customHeight="1" x14ac:dyDescent="0.15">
      <c r="B20" s="2">
        <v>17</v>
      </c>
      <c r="C20" s="10" t="s">
        <v>68</v>
      </c>
      <c r="D20" s="10" t="s">
        <v>69</v>
      </c>
      <c r="E20" s="10" t="s">
        <v>77</v>
      </c>
      <c r="F20" s="14" t="s">
        <v>78</v>
      </c>
      <c r="G20" s="15" t="s">
        <v>42</v>
      </c>
      <c r="H20" s="15"/>
      <c r="I20" s="15"/>
      <c r="J20" s="15"/>
      <c r="K20" s="16"/>
      <c r="L20" s="16"/>
      <c r="M20" s="16"/>
      <c r="N20" s="16"/>
      <c r="O20" s="17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5" t="s">
        <v>279</v>
      </c>
      <c r="AG20" s="15" t="s">
        <v>279</v>
      </c>
      <c r="AH20" s="15"/>
    </row>
    <row r="21" spans="2:34" ht="18" customHeight="1" x14ac:dyDescent="0.15">
      <c r="B21" s="2">
        <v>18</v>
      </c>
      <c r="C21" s="10" t="s">
        <v>68</v>
      </c>
      <c r="D21" s="10" t="s">
        <v>69</v>
      </c>
      <c r="E21" s="10" t="s">
        <v>79</v>
      </c>
      <c r="F21" s="14" t="s">
        <v>80</v>
      </c>
      <c r="G21" s="15" t="s">
        <v>42</v>
      </c>
      <c r="H21" s="15"/>
      <c r="I21" s="15"/>
      <c r="J21" s="15"/>
      <c r="K21" s="16"/>
      <c r="L21" s="16"/>
      <c r="M21" s="16"/>
      <c r="N21" s="16"/>
      <c r="O21" s="17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5" t="s">
        <v>279</v>
      </c>
      <c r="AG21" s="15" t="s">
        <v>279</v>
      </c>
      <c r="AH21" s="15"/>
    </row>
    <row r="22" spans="2:34" ht="18" customHeight="1" x14ac:dyDescent="0.15">
      <c r="B22" s="2">
        <v>19</v>
      </c>
      <c r="C22" s="10" t="s">
        <v>81</v>
      </c>
      <c r="D22" s="10" t="s">
        <v>82</v>
      </c>
      <c r="E22" s="10" t="s">
        <v>83</v>
      </c>
      <c r="F22" s="14" t="s">
        <v>84</v>
      </c>
      <c r="G22" s="15" t="s">
        <v>42</v>
      </c>
      <c r="H22" s="15"/>
      <c r="I22" s="15"/>
      <c r="J22" s="15"/>
      <c r="K22" s="16"/>
      <c r="L22" s="16"/>
      <c r="M22" s="16"/>
      <c r="N22" s="16"/>
      <c r="O22" s="17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5"/>
      <c r="AG22" s="15" t="s">
        <v>279</v>
      </c>
      <c r="AH22" s="15"/>
    </row>
    <row r="23" spans="2:34" ht="18" customHeight="1" x14ac:dyDescent="0.15">
      <c r="B23" s="2">
        <v>20</v>
      </c>
      <c r="C23" s="10" t="s">
        <v>85</v>
      </c>
      <c r="D23" s="10" t="s">
        <v>85</v>
      </c>
      <c r="E23" s="10" t="s">
        <v>86</v>
      </c>
      <c r="F23" s="14" t="s">
        <v>87</v>
      </c>
      <c r="G23" s="15" t="s">
        <v>50</v>
      </c>
      <c r="H23" s="15"/>
      <c r="I23" s="15"/>
      <c r="J23" s="15"/>
      <c r="K23" s="16"/>
      <c r="L23" s="16"/>
      <c r="M23" s="16"/>
      <c r="N23" s="16"/>
      <c r="O23" s="17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5"/>
      <c r="AG23" s="15" t="s">
        <v>279</v>
      </c>
      <c r="AH23" s="15"/>
    </row>
    <row r="24" spans="2:34" ht="18" customHeight="1" x14ac:dyDescent="0.15">
      <c r="B24" s="2">
        <v>21</v>
      </c>
      <c r="C24" s="10" t="s">
        <v>85</v>
      </c>
      <c r="D24" s="10" t="s">
        <v>85</v>
      </c>
      <c r="E24" s="10" t="s">
        <v>88</v>
      </c>
      <c r="F24" s="14" t="s">
        <v>89</v>
      </c>
      <c r="G24" s="15" t="s">
        <v>70</v>
      </c>
      <c r="H24" s="15"/>
      <c r="I24" s="15"/>
      <c r="J24" s="15"/>
      <c r="K24" s="16" t="s">
        <v>279</v>
      </c>
      <c r="L24" s="16"/>
      <c r="M24" s="16"/>
      <c r="N24" s="16" t="s">
        <v>279</v>
      </c>
      <c r="O24" s="17" t="s">
        <v>280</v>
      </c>
      <c r="P24" s="18">
        <v>6</v>
      </c>
      <c r="Q24" s="18"/>
      <c r="R24" s="18"/>
      <c r="S24" s="18">
        <v>6</v>
      </c>
      <c r="T24" s="18">
        <v>4</v>
      </c>
      <c r="U24" s="18"/>
      <c r="V24" s="18"/>
      <c r="W24" s="18">
        <v>4</v>
      </c>
      <c r="X24" s="18"/>
      <c r="Y24" s="18"/>
      <c r="Z24" s="18"/>
      <c r="AA24" s="18"/>
      <c r="AB24" s="18"/>
      <c r="AC24" s="18"/>
      <c r="AD24" s="18"/>
      <c r="AE24" s="18"/>
      <c r="AF24" s="15" t="s">
        <v>279</v>
      </c>
      <c r="AG24" s="15" t="s">
        <v>279</v>
      </c>
      <c r="AH24" s="15"/>
    </row>
    <row r="25" spans="2:34" ht="18" customHeight="1" x14ac:dyDescent="0.15">
      <c r="B25" s="2">
        <v>22</v>
      </c>
      <c r="C25" s="10" t="s">
        <v>85</v>
      </c>
      <c r="D25" s="10" t="s">
        <v>85</v>
      </c>
      <c r="E25" s="10" t="s">
        <v>90</v>
      </c>
      <c r="F25" s="14" t="s">
        <v>91</v>
      </c>
      <c r="G25" s="15" t="s">
        <v>70</v>
      </c>
      <c r="H25" s="15"/>
      <c r="I25" s="15"/>
      <c r="J25" s="15" t="s">
        <v>248</v>
      </c>
      <c r="K25" s="16" t="s">
        <v>279</v>
      </c>
      <c r="L25" s="16"/>
      <c r="M25" s="16"/>
      <c r="N25" s="16" t="s">
        <v>279</v>
      </c>
      <c r="O25" s="17" t="s">
        <v>280</v>
      </c>
      <c r="P25" s="18">
        <v>1</v>
      </c>
      <c r="Q25" s="18"/>
      <c r="R25" s="18"/>
      <c r="S25" s="18">
        <v>1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5" t="s">
        <v>279</v>
      </c>
      <c r="AG25" s="15" t="s">
        <v>279</v>
      </c>
      <c r="AH25" s="15"/>
    </row>
    <row r="26" spans="2:34" ht="18" customHeight="1" x14ac:dyDescent="0.15">
      <c r="B26" s="2">
        <v>23</v>
      </c>
      <c r="C26" s="10" t="s">
        <v>92</v>
      </c>
      <c r="D26" s="10" t="s">
        <v>92</v>
      </c>
      <c r="E26" s="10" t="s">
        <v>92</v>
      </c>
      <c r="F26" s="14" t="s">
        <v>302</v>
      </c>
      <c r="G26" s="15" t="s">
        <v>50</v>
      </c>
      <c r="H26" s="15"/>
      <c r="I26" s="15"/>
      <c r="J26" s="15"/>
      <c r="K26" s="16"/>
      <c r="L26" s="16"/>
      <c r="M26" s="16"/>
      <c r="N26" s="16"/>
      <c r="O26" s="17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5" t="s">
        <v>279</v>
      </c>
      <c r="AG26" s="15"/>
      <c r="AH26" s="15"/>
    </row>
    <row r="27" spans="2:34" ht="18" customHeight="1" x14ac:dyDescent="0.15">
      <c r="B27" s="2">
        <v>24</v>
      </c>
      <c r="C27" s="10" t="s">
        <v>92</v>
      </c>
      <c r="D27" s="10" t="s">
        <v>92</v>
      </c>
      <c r="E27" s="10" t="s">
        <v>289</v>
      </c>
      <c r="F27" s="14" t="s">
        <v>290</v>
      </c>
      <c r="G27" s="15" t="s">
        <v>42</v>
      </c>
      <c r="H27" s="15"/>
      <c r="I27" s="15"/>
      <c r="J27" s="15"/>
      <c r="K27" s="16"/>
      <c r="L27" s="16"/>
      <c r="M27" s="16"/>
      <c r="N27" s="16"/>
      <c r="O27" s="17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5"/>
      <c r="AG27" s="15" t="s">
        <v>279</v>
      </c>
      <c r="AH27" s="15"/>
    </row>
    <row r="28" spans="2:34" ht="18" customHeight="1" x14ac:dyDescent="0.15">
      <c r="B28" s="2">
        <v>25</v>
      </c>
      <c r="C28" s="10" t="s">
        <v>93</v>
      </c>
      <c r="D28" s="10" t="s">
        <v>94</v>
      </c>
      <c r="E28" s="10" t="s">
        <v>95</v>
      </c>
      <c r="F28" s="14" t="s">
        <v>96</v>
      </c>
      <c r="G28" s="15" t="s">
        <v>42</v>
      </c>
      <c r="H28" s="15"/>
      <c r="I28" s="15"/>
      <c r="J28" s="15" t="s">
        <v>248</v>
      </c>
      <c r="K28" s="16"/>
      <c r="L28" s="16"/>
      <c r="M28" s="16"/>
      <c r="N28" s="16"/>
      <c r="O28" s="17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5"/>
      <c r="AG28" s="15" t="s">
        <v>279</v>
      </c>
      <c r="AH28" s="15"/>
    </row>
    <row r="29" spans="2:34" ht="18" customHeight="1" x14ac:dyDescent="0.15">
      <c r="B29" s="2">
        <v>26</v>
      </c>
      <c r="C29" s="10" t="s">
        <v>97</v>
      </c>
      <c r="D29" s="10" t="s">
        <v>98</v>
      </c>
      <c r="E29" s="10" t="s">
        <v>98</v>
      </c>
      <c r="F29" s="14" t="s">
        <v>99</v>
      </c>
      <c r="G29" s="15" t="s">
        <v>42</v>
      </c>
      <c r="H29" s="15"/>
      <c r="I29" s="15" t="s">
        <v>248</v>
      </c>
      <c r="J29" s="15"/>
      <c r="K29" s="16" t="s">
        <v>279</v>
      </c>
      <c r="L29" s="16"/>
      <c r="M29" s="16"/>
      <c r="N29" s="16" t="s">
        <v>279</v>
      </c>
      <c r="O29" s="17" t="s">
        <v>280</v>
      </c>
      <c r="P29" s="18"/>
      <c r="Q29" s="18"/>
      <c r="R29" s="18"/>
      <c r="S29" s="18"/>
      <c r="T29" s="18">
        <v>1</v>
      </c>
      <c r="U29" s="18"/>
      <c r="V29" s="18"/>
      <c r="W29" s="18">
        <v>1</v>
      </c>
      <c r="X29" s="18"/>
      <c r="Y29" s="18"/>
      <c r="Z29" s="18"/>
      <c r="AA29" s="18"/>
      <c r="AB29" s="18"/>
      <c r="AC29" s="18"/>
      <c r="AD29" s="18"/>
      <c r="AE29" s="18"/>
      <c r="AF29" s="15" t="s">
        <v>279</v>
      </c>
      <c r="AG29" s="15" t="s">
        <v>279</v>
      </c>
      <c r="AH29" s="15"/>
    </row>
    <row r="30" spans="2:34" ht="18" customHeight="1" x14ac:dyDescent="0.15">
      <c r="B30" s="2">
        <v>27</v>
      </c>
      <c r="C30" s="10" t="s">
        <v>97</v>
      </c>
      <c r="D30" s="10" t="s">
        <v>97</v>
      </c>
      <c r="E30" s="10" t="s">
        <v>303</v>
      </c>
      <c r="F30" s="14" t="s">
        <v>304</v>
      </c>
      <c r="G30" s="15" t="s">
        <v>70</v>
      </c>
      <c r="H30" s="15"/>
      <c r="I30" s="15" t="s">
        <v>248</v>
      </c>
      <c r="J30" s="15" t="s">
        <v>237</v>
      </c>
      <c r="K30" s="16"/>
      <c r="L30" s="16"/>
      <c r="M30" s="16"/>
      <c r="N30" s="16"/>
      <c r="O30" s="17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5" t="s">
        <v>279</v>
      </c>
      <c r="AG30" s="15"/>
      <c r="AH30" s="15"/>
    </row>
    <row r="31" spans="2:34" ht="18" customHeight="1" x14ac:dyDescent="0.15">
      <c r="B31" s="2">
        <v>28</v>
      </c>
      <c r="C31" s="10" t="s">
        <v>97</v>
      </c>
      <c r="D31" s="10" t="s">
        <v>97</v>
      </c>
      <c r="E31" s="10" t="s">
        <v>100</v>
      </c>
      <c r="F31" s="14" t="s">
        <v>101</v>
      </c>
      <c r="G31" s="15" t="s">
        <v>42</v>
      </c>
      <c r="H31" s="15"/>
      <c r="I31" s="15"/>
      <c r="J31" s="15"/>
      <c r="K31" s="16"/>
      <c r="L31" s="16"/>
      <c r="M31" s="16" t="s">
        <v>279</v>
      </c>
      <c r="N31" s="16" t="s">
        <v>279</v>
      </c>
      <c r="O31" s="17"/>
      <c r="P31" s="18"/>
      <c r="Q31" s="18"/>
      <c r="R31" s="18"/>
      <c r="S31" s="18"/>
      <c r="T31" s="18"/>
      <c r="U31" s="18"/>
      <c r="V31" s="18">
        <v>1</v>
      </c>
      <c r="W31" s="18">
        <v>1</v>
      </c>
      <c r="X31" s="18"/>
      <c r="Y31" s="18"/>
      <c r="Z31" s="18"/>
      <c r="AA31" s="18"/>
      <c r="AB31" s="18"/>
      <c r="AC31" s="18"/>
      <c r="AD31" s="18"/>
      <c r="AE31" s="18"/>
      <c r="AF31" s="15" t="s">
        <v>279</v>
      </c>
      <c r="AG31" s="15" t="s">
        <v>279</v>
      </c>
      <c r="AH31" s="15"/>
    </row>
    <row r="32" spans="2:34" ht="18" customHeight="1" x14ac:dyDescent="0.15">
      <c r="B32" s="2">
        <v>29</v>
      </c>
      <c r="C32" s="10" t="s">
        <v>97</v>
      </c>
      <c r="D32" s="10" t="s">
        <v>97</v>
      </c>
      <c r="E32" s="10" t="s">
        <v>102</v>
      </c>
      <c r="F32" s="14" t="s">
        <v>103</v>
      </c>
      <c r="G32" s="15" t="s">
        <v>42</v>
      </c>
      <c r="H32" s="15"/>
      <c r="I32" s="15"/>
      <c r="J32" s="15" t="s">
        <v>245</v>
      </c>
      <c r="K32" s="16"/>
      <c r="L32" s="16"/>
      <c r="M32" s="16" t="s">
        <v>279</v>
      </c>
      <c r="N32" s="16" t="s">
        <v>279</v>
      </c>
      <c r="O32" s="17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>
        <v>1</v>
      </c>
      <c r="AA32" s="18">
        <v>1</v>
      </c>
      <c r="AB32" s="18"/>
      <c r="AC32" s="18"/>
      <c r="AD32" s="18"/>
      <c r="AE32" s="18"/>
      <c r="AF32" s="15" t="s">
        <v>279</v>
      </c>
      <c r="AG32" s="15"/>
      <c r="AH32" s="15"/>
    </row>
    <row r="33" spans="2:34" ht="18" customHeight="1" x14ac:dyDescent="0.15">
      <c r="B33" s="2">
        <v>30</v>
      </c>
      <c r="C33" s="10" t="s">
        <v>97</v>
      </c>
      <c r="D33" s="10" t="s">
        <v>97</v>
      </c>
      <c r="E33" s="10" t="s">
        <v>104</v>
      </c>
      <c r="F33" s="14" t="s">
        <v>105</v>
      </c>
      <c r="G33" s="15" t="s">
        <v>40</v>
      </c>
      <c r="H33" s="15"/>
      <c r="I33" s="15" t="s">
        <v>248</v>
      </c>
      <c r="J33" s="15"/>
      <c r="K33" s="16"/>
      <c r="L33" s="16"/>
      <c r="M33" s="16"/>
      <c r="N33" s="16"/>
      <c r="O33" s="17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5" t="s">
        <v>279</v>
      </c>
      <c r="AG33" s="15" t="s">
        <v>279</v>
      </c>
      <c r="AH33" s="15"/>
    </row>
    <row r="34" spans="2:34" ht="18" customHeight="1" x14ac:dyDescent="0.15">
      <c r="B34" s="2">
        <v>31</v>
      </c>
      <c r="C34" s="10" t="s">
        <v>97</v>
      </c>
      <c r="D34" s="10" t="s">
        <v>97</v>
      </c>
      <c r="E34" s="10" t="s">
        <v>106</v>
      </c>
      <c r="F34" s="14" t="s">
        <v>107</v>
      </c>
      <c r="G34" s="15" t="s">
        <v>42</v>
      </c>
      <c r="H34" s="15"/>
      <c r="I34" s="15" t="s">
        <v>248</v>
      </c>
      <c r="J34" s="15" t="s">
        <v>248</v>
      </c>
      <c r="K34" s="16"/>
      <c r="L34" s="16"/>
      <c r="M34" s="16" t="s">
        <v>279</v>
      </c>
      <c r="N34" s="16" t="s">
        <v>279</v>
      </c>
      <c r="O34" s="17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>
        <v>1</v>
      </c>
      <c r="AE34" s="18">
        <v>1</v>
      </c>
      <c r="AF34" s="15" t="s">
        <v>279</v>
      </c>
      <c r="AG34" s="15" t="s">
        <v>279</v>
      </c>
      <c r="AH34" s="15"/>
    </row>
    <row r="35" spans="2:34" ht="18" customHeight="1" x14ac:dyDescent="0.15">
      <c r="B35" s="2">
        <v>32</v>
      </c>
      <c r="C35" s="10" t="s">
        <v>97</v>
      </c>
      <c r="D35" s="10" t="s">
        <v>97</v>
      </c>
      <c r="E35" s="10" t="s">
        <v>305</v>
      </c>
      <c r="F35" s="14" t="s">
        <v>306</v>
      </c>
      <c r="G35" s="15" t="s">
        <v>70</v>
      </c>
      <c r="H35" s="15"/>
      <c r="I35" s="15" t="s">
        <v>245</v>
      </c>
      <c r="J35" s="15" t="s">
        <v>237</v>
      </c>
      <c r="K35" s="16"/>
      <c r="L35" s="16"/>
      <c r="M35" s="16"/>
      <c r="N35" s="16"/>
      <c r="O35" s="17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5" t="s">
        <v>279</v>
      </c>
      <c r="AG35" s="15"/>
      <c r="AH35" s="15"/>
    </row>
    <row r="36" spans="2:34" ht="18" customHeight="1" x14ac:dyDescent="0.15">
      <c r="B36" s="2">
        <v>33</v>
      </c>
      <c r="C36" s="10" t="s">
        <v>97</v>
      </c>
      <c r="D36" s="10" t="s">
        <v>97</v>
      </c>
      <c r="E36" s="10" t="s">
        <v>108</v>
      </c>
      <c r="F36" s="14" t="s">
        <v>109</v>
      </c>
      <c r="G36" s="15" t="s">
        <v>40</v>
      </c>
      <c r="H36" s="15"/>
      <c r="I36" s="15"/>
      <c r="J36" s="15" t="s">
        <v>248</v>
      </c>
      <c r="K36" s="16"/>
      <c r="L36" s="16"/>
      <c r="M36" s="16" t="s">
        <v>279</v>
      </c>
      <c r="N36" s="16" t="s">
        <v>279</v>
      </c>
      <c r="O36" s="17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>
        <v>1</v>
      </c>
      <c r="AE36" s="18">
        <v>1</v>
      </c>
      <c r="AF36" s="15" t="s">
        <v>279</v>
      </c>
      <c r="AG36" s="15"/>
      <c r="AH36" s="15"/>
    </row>
    <row r="37" spans="2:34" ht="18" customHeight="1" x14ac:dyDescent="0.15">
      <c r="B37" s="2">
        <v>34</v>
      </c>
      <c r="C37" s="10" t="s">
        <v>110</v>
      </c>
      <c r="D37" s="10" t="s">
        <v>110</v>
      </c>
      <c r="E37" s="10" t="s">
        <v>111</v>
      </c>
      <c r="F37" s="14" t="s">
        <v>112</v>
      </c>
      <c r="G37" s="15" t="s">
        <v>40</v>
      </c>
      <c r="H37" s="15"/>
      <c r="I37" s="15"/>
      <c r="J37" s="15" t="s">
        <v>251</v>
      </c>
      <c r="K37" s="16"/>
      <c r="L37" s="16"/>
      <c r="M37" s="16"/>
      <c r="N37" s="16"/>
      <c r="O37" s="17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5"/>
      <c r="AG37" s="15" t="s">
        <v>279</v>
      </c>
      <c r="AH37" s="15"/>
    </row>
    <row r="38" spans="2:34" ht="18" customHeight="1" x14ac:dyDescent="0.15">
      <c r="B38" s="2">
        <v>35</v>
      </c>
      <c r="C38" s="10" t="s">
        <v>113</v>
      </c>
      <c r="D38" s="10" t="s">
        <v>114</v>
      </c>
      <c r="E38" s="10" t="s">
        <v>114</v>
      </c>
      <c r="F38" s="14" t="s">
        <v>115</v>
      </c>
      <c r="G38" s="15" t="s">
        <v>42</v>
      </c>
      <c r="H38" s="15"/>
      <c r="I38" s="15"/>
      <c r="J38" s="15"/>
      <c r="K38" s="16" t="s">
        <v>279</v>
      </c>
      <c r="L38" s="16"/>
      <c r="M38" s="16"/>
      <c r="N38" s="16" t="s">
        <v>279</v>
      </c>
      <c r="O38" s="17" t="s">
        <v>283</v>
      </c>
      <c r="P38" s="18">
        <v>1</v>
      </c>
      <c r="Q38" s="18"/>
      <c r="R38" s="18"/>
      <c r="S38" s="18">
        <v>1</v>
      </c>
      <c r="T38" s="18"/>
      <c r="U38" s="18"/>
      <c r="V38" s="18"/>
      <c r="W38" s="18"/>
      <c r="X38" s="18">
        <v>1</v>
      </c>
      <c r="Y38" s="18"/>
      <c r="Z38" s="18"/>
      <c r="AA38" s="18">
        <v>1</v>
      </c>
      <c r="AB38" s="18">
        <v>1</v>
      </c>
      <c r="AC38" s="18"/>
      <c r="AD38" s="18"/>
      <c r="AE38" s="18">
        <v>1</v>
      </c>
      <c r="AF38" s="15" t="s">
        <v>279</v>
      </c>
      <c r="AG38" s="15" t="s">
        <v>279</v>
      </c>
      <c r="AH38" s="15"/>
    </row>
    <row r="39" spans="2:34" ht="18" customHeight="1" x14ac:dyDescent="0.15">
      <c r="B39" s="2">
        <v>36</v>
      </c>
      <c r="C39" s="10" t="s">
        <v>113</v>
      </c>
      <c r="D39" s="10" t="s">
        <v>114</v>
      </c>
      <c r="E39" s="10" t="s">
        <v>116</v>
      </c>
      <c r="F39" s="14" t="s">
        <v>117</v>
      </c>
      <c r="G39" s="15" t="s">
        <v>42</v>
      </c>
      <c r="H39" s="15"/>
      <c r="I39" s="15"/>
      <c r="J39" s="15" t="s">
        <v>248</v>
      </c>
      <c r="K39" s="16"/>
      <c r="L39" s="16"/>
      <c r="M39" s="16"/>
      <c r="N39" s="16"/>
      <c r="O39" s="17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5"/>
      <c r="AG39" s="15"/>
      <c r="AH39" s="15" t="s">
        <v>279</v>
      </c>
    </row>
    <row r="40" spans="2:34" ht="18" customHeight="1" x14ac:dyDescent="0.15">
      <c r="B40" s="2">
        <v>37</v>
      </c>
      <c r="C40" s="10" t="s">
        <v>118</v>
      </c>
      <c r="D40" s="10" t="s">
        <v>118</v>
      </c>
      <c r="E40" s="10" t="s">
        <v>119</v>
      </c>
      <c r="F40" s="14" t="s">
        <v>120</v>
      </c>
      <c r="G40" s="15" t="s">
        <v>42</v>
      </c>
      <c r="H40" s="15"/>
      <c r="I40" s="15"/>
      <c r="J40" s="15"/>
      <c r="K40" s="16" t="s">
        <v>279</v>
      </c>
      <c r="L40" s="16" t="s">
        <v>279</v>
      </c>
      <c r="M40" s="16" t="s">
        <v>279</v>
      </c>
      <c r="N40" s="16" t="s">
        <v>279</v>
      </c>
      <c r="O40" s="17" t="s">
        <v>280</v>
      </c>
      <c r="P40" s="18">
        <v>6</v>
      </c>
      <c r="Q40" s="18">
        <v>2</v>
      </c>
      <c r="R40" s="18">
        <v>4</v>
      </c>
      <c r="S40" s="18">
        <v>12</v>
      </c>
      <c r="T40" s="18">
        <v>1</v>
      </c>
      <c r="U40" s="18">
        <v>2</v>
      </c>
      <c r="V40" s="18"/>
      <c r="W40" s="18">
        <v>3</v>
      </c>
      <c r="X40" s="18"/>
      <c r="Y40" s="18"/>
      <c r="Z40" s="18"/>
      <c r="AA40" s="18"/>
      <c r="AB40" s="18">
        <v>1</v>
      </c>
      <c r="AC40" s="18"/>
      <c r="AD40" s="18">
        <v>7</v>
      </c>
      <c r="AE40" s="18">
        <v>8</v>
      </c>
      <c r="AF40" s="15" t="s">
        <v>279</v>
      </c>
      <c r="AG40" s="15" t="s">
        <v>279</v>
      </c>
      <c r="AH40" s="15"/>
    </row>
    <row r="41" spans="2:34" ht="18" customHeight="1" x14ac:dyDescent="0.15">
      <c r="B41" s="2">
        <v>38</v>
      </c>
      <c r="C41" s="10" t="s">
        <v>118</v>
      </c>
      <c r="D41" s="10" t="s">
        <v>118</v>
      </c>
      <c r="E41" s="10" t="s">
        <v>291</v>
      </c>
      <c r="F41" s="14" t="s">
        <v>292</v>
      </c>
      <c r="G41" s="15" t="s">
        <v>42</v>
      </c>
      <c r="H41" s="15"/>
      <c r="I41" s="15"/>
      <c r="J41" s="15" t="s">
        <v>248</v>
      </c>
      <c r="K41" s="16"/>
      <c r="L41" s="16"/>
      <c r="M41" s="16"/>
      <c r="N41" s="16"/>
      <c r="O41" s="17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5" t="s">
        <v>279</v>
      </c>
      <c r="AG41" s="15" t="s">
        <v>279</v>
      </c>
      <c r="AH41" s="15"/>
    </row>
    <row r="42" spans="2:34" ht="18" customHeight="1" x14ac:dyDescent="0.15">
      <c r="B42" s="2">
        <v>39</v>
      </c>
      <c r="C42" s="10" t="s">
        <v>118</v>
      </c>
      <c r="D42" s="10" t="s">
        <v>118</v>
      </c>
      <c r="E42" s="10" t="s">
        <v>121</v>
      </c>
      <c r="F42" s="14" t="s">
        <v>122</v>
      </c>
      <c r="G42" s="15" t="s">
        <v>40</v>
      </c>
      <c r="H42" s="15"/>
      <c r="I42" s="15"/>
      <c r="J42" s="15"/>
      <c r="K42" s="16"/>
      <c r="L42" s="16"/>
      <c r="M42" s="16"/>
      <c r="N42" s="16"/>
      <c r="O42" s="17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5" t="s">
        <v>279</v>
      </c>
      <c r="AG42" s="15"/>
      <c r="AH42" s="15" t="s">
        <v>279</v>
      </c>
    </row>
    <row r="43" spans="2:34" ht="18" customHeight="1" x14ac:dyDescent="0.15">
      <c r="B43" s="2">
        <v>40</v>
      </c>
      <c r="C43" s="10" t="s">
        <v>118</v>
      </c>
      <c r="D43" s="10" t="s">
        <v>118</v>
      </c>
      <c r="E43" s="10" t="s">
        <v>123</v>
      </c>
      <c r="F43" s="14" t="s">
        <v>124</v>
      </c>
      <c r="G43" s="15" t="s">
        <v>42</v>
      </c>
      <c r="H43" s="15"/>
      <c r="I43" s="15"/>
      <c r="J43" s="15"/>
      <c r="K43" s="16" t="s">
        <v>279</v>
      </c>
      <c r="L43" s="16" t="s">
        <v>279</v>
      </c>
      <c r="M43" s="16" t="s">
        <v>279</v>
      </c>
      <c r="N43" s="16" t="s">
        <v>279</v>
      </c>
      <c r="O43" s="17" t="s">
        <v>280</v>
      </c>
      <c r="P43" s="18">
        <v>7</v>
      </c>
      <c r="Q43" s="18">
        <v>1</v>
      </c>
      <c r="R43" s="18"/>
      <c r="S43" s="18">
        <v>8</v>
      </c>
      <c r="T43" s="18">
        <v>1</v>
      </c>
      <c r="U43" s="18">
        <v>1</v>
      </c>
      <c r="V43" s="18"/>
      <c r="W43" s="18">
        <v>2</v>
      </c>
      <c r="X43" s="18"/>
      <c r="Y43" s="18"/>
      <c r="Z43" s="18">
        <v>1</v>
      </c>
      <c r="AA43" s="18">
        <v>1</v>
      </c>
      <c r="AB43" s="18"/>
      <c r="AC43" s="18"/>
      <c r="AD43" s="18">
        <v>1</v>
      </c>
      <c r="AE43" s="18">
        <v>1</v>
      </c>
      <c r="AF43" s="15" t="s">
        <v>279</v>
      </c>
      <c r="AG43" s="15" t="s">
        <v>279</v>
      </c>
      <c r="AH43" s="15"/>
    </row>
    <row r="44" spans="2:34" ht="18" customHeight="1" x14ac:dyDescent="0.15">
      <c r="B44" s="2">
        <v>41</v>
      </c>
      <c r="C44" s="10" t="s">
        <v>125</v>
      </c>
      <c r="D44" s="10" t="s">
        <v>125</v>
      </c>
      <c r="E44" s="10" t="s">
        <v>126</v>
      </c>
      <c r="F44" s="14" t="s">
        <v>127</v>
      </c>
      <c r="G44" s="15" t="s">
        <v>42</v>
      </c>
      <c r="H44" s="15"/>
      <c r="I44" s="15"/>
      <c r="J44" s="15"/>
      <c r="K44" s="16"/>
      <c r="L44" s="16"/>
      <c r="M44" s="16"/>
      <c r="N44" s="16"/>
      <c r="O44" s="17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5" t="s">
        <v>279</v>
      </c>
      <c r="AG44" s="15" t="s">
        <v>279</v>
      </c>
      <c r="AH44" s="15"/>
    </row>
    <row r="45" spans="2:34" ht="18" customHeight="1" x14ac:dyDescent="0.15">
      <c r="B45" s="2">
        <v>42</v>
      </c>
      <c r="C45" s="10" t="s">
        <v>125</v>
      </c>
      <c r="D45" s="10" t="s">
        <v>125</v>
      </c>
      <c r="E45" s="10" t="s">
        <v>125</v>
      </c>
      <c r="F45" s="14" t="s">
        <v>128</v>
      </c>
      <c r="G45" s="15" t="s">
        <v>42</v>
      </c>
      <c r="H45" s="15" t="s">
        <v>278</v>
      </c>
      <c r="I45" s="15" t="s">
        <v>245</v>
      </c>
      <c r="J45" s="15"/>
      <c r="K45" s="16"/>
      <c r="L45" s="16"/>
      <c r="M45" s="16"/>
      <c r="N45" s="16"/>
      <c r="O45" s="17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5" t="s">
        <v>279</v>
      </c>
      <c r="AG45" s="15" t="s">
        <v>279</v>
      </c>
      <c r="AH45" s="15"/>
    </row>
    <row r="46" spans="2:34" ht="18" customHeight="1" x14ac:dyDescent="0.15">
      <c r="B46" s="2">
        <v>43</v>
      </c>
      <c r="C46" s="10" t="s">
        <v>129</v>
      </c>
      <c r="D46" s="10" t="s">
        <v>293</v>
      </c>
      <c r="E46" s="10" t="s">
        <v>293</v>
      </c>
      <c r="F46" s="14" t="s">
        <v>273</v>
      </c>
      <c r="G46" s="15" t="s">
        <v>70</v>
      </c>
      <c r="H46" s="15" t="s">
        <v>278</v>
      </c>
      <c r="I46" s="15" t="s">
        <v>241</v>
      </c>
      <c r="J46" s="15"/>
      <c r="K46" s="16"/>
      <c r="L46" s="16"/>
      <c r="M46" s="16"/>
      <c r="N46" s="16"/>
      <c r="O46" s="17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5" t="s">
        <v>279</v>
      </c>
      <c r="AG46" s="15" t="s">
        <v>279</v>
      </c>
      <c r="AH46" s="15"/>
    </row>
    <row r="47" spans="2:34" ht="18" customHeight="1" x14ac:dyDescent="0.15">
      <c r="B47" s="2">
        <v>44</v>
      </c>
      <c r="C47" s="10" t="s">
        <v>129</v>
      </c>
      <c r="D47" s="10" t="s">
        <v>130</v>
      </c>
      <c r="E47" s="10" t="s">
        <v>130</v>
      </c>
      <c r="F47" s="14" t="s">
        <v>131</v>
      </c>
      <c r="G47" s="15" t="s">
        <v>70</v>
      </c>
      <c r="H47" s="15"/>
      <c r="I47" s="15" t="s">
        <v>245</v>
      </c>
      <c r="J47" s="15" t="s">
        <v>245</v>
      </c>
      <c r="K47" s="16"/>
      <c r="L47" s="16"/>
      <c r="M47" s="16" t="s">
        <v>279</v>
      </c>
      <c r="N47" s="16" t="s">
        <v>279</v>
      </c>
      <c r="O47" s="17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>
        <v>4</v>
      </c>
      <c r="AA47" s="18">
        <v>4</v>
      </c>
      <c r="AB47" s="18"/>
      <c r="AC47" s="18"/>
      <c r="AD47" s="18"/>
      <c r="AE47" s="18"/>
      <c r="AF47" s="15"/>
      <c r="AG47" s="15" t="s">
        <v>279</v>
      </c>
      <c r="AH47" s="15"/>
    </row>
    <row r="48" spans="2:34" ht="18" customHeight="1" x14ac:dyDescent="0.15">
      <c r="B48" s="2">
        <v>45</v>
      </c>
      <c r="C48" s="10" t="s">
        <v>129</v>
      </c>
      <c r="D48" s="10" t="s">
        <v>132</v>
      </c>
      <c r="E48" s="10" t="s">
        <v>133</v>
      </c>
      <c r="F48" s="14" t="s">
        <v>134</v>
      </c>
      <c r="G48" s="15" t="s">
        <v>70</v>
      </c>
      <c r="H48" s="15"/>
      <c r="I48" s="15"/>
      <c r="J48" s="15"/>
      <c r="K48" s="16" t="s">
        <v>279</v>
      </c>
      <c r="L48" s="16"/>
      <c r="M48" s="16"/>
      <c r="N48" s="16" t="s">
        <v>279</v>
      </c>
      <c r="O48" s="17" t="s">
        <v>280</v>
      </c>
      <c r="P48" s="18">
        <v>3</v>
      </c>
      <c r="Q48" s="18"/>
      <c r="R48" s="18"/>
      <c r="S48" s="18">
        <v>3</v>
      </c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5" t="s">
        <v>279</v>
      </c>
      <c r="AG48" s="15" t="s">
        <v>279</v>
      </c>
      <c r="AH48" s="15" t="s">
        <v>279</v>
      </c>
    </row>
    <row r="49" spans="2:34" ht="18" customHeight="1" x14ac:dyDescent="0.15">
      <c r="B49" s="2">
        <v>46</v>
      </c>
      <c r="C49" s="10" t="s">
        <v>129</v>
      </c>
      <c r="D49" s="10" t="s">
        <v>135</v>
      </c>
      <c r="E49" s="10" t="s">
        <v>135</v>
      </c>
      <c r="F49" s="14" t="s">
        <v>136</v>
      </c>
      <c r="G49" s="15" t="s">
        <v>42</v>
      </c>
      <c r="H49" s="15"/>
      <c r="I49" s="15"/>
      <c r="J49" s="15"/>
      <c r="K49" s="16"/>
      <c r="L49" s="16"/>
      <c r="M49" s="16" t="s">
        <v>279</v>
      </c>
      <c r="N49" s="16" t="s">
        <v>279</v>
      </c>
      <c r="O49" s="17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>
        <v>1</v>
      </c>
      <c r="AA49" s="18">
        <v>1</v>
      </c>
      <c r="AB49" s="18"/>
      <c r="AC49" s="18"/>
      <c r="AD49" s="18"/>
      <c r="AE49" s="18"/>
      <c r="AF49" s="15" t="s">
        <v>279</v>
      </c>
      <c r="AG49" s="15" t="s">
        <v>279</v>
      </c>
      <c r="AH49" s="15"/>
    </row>
    <row r="50" spans="2:34" ht="18" customHeight="1" x14ac:dyDescent="0.15">
      <c r="B50" s="2">
        <v>47</v>
      </c>
      <c r="C50" s="10" t="s">
        <v>129</v>
      </c>
      <c r="D50" s="10" t="s">
        <v>137</v>
      </c>
      <c r="E50" s="10" t="s">
        <v>138</v>
      </c>
      <c r="F50" s="14" t="s">
        <v>139</v>
      </c>
      <c r="G50" s="15" t="s">
        <v>42</v>
      </c>
      <c r="H50" s="15"/>
      <c r="I50" s="15"/>
      <c r="J50" s="15"/>
      <c r="K50" s="16"/>
      <c r="L50" s="16" t="s">
        <v>279</v>
      </c>
      <c r="M50" s="16"/>
      <c r="N50" s="16" t="s">
        <v>279</v>
      </c>
      <c r="O50" s="17"/>
      <c r="P50" s="18"/>
      <c r="Q50" s="18">
        <v>1</v>
      </c>
      <c r="R50" s="18"/>
      <c r="S50" s="18">
        <v>1</v>
      </c>
      <c r="T50" s="18"/>
      <c r="U50" s="18">
        <v>1</v>
      </c>
      <c r="V50" s="18"/>
      <c r="W50" s="18">
        <v>1</v>
      </c>
      <c r="X50" s="18"/>
      <c r="Y50" s="18"/>
      <c r="Z50" s="18"/>
      <c r="AA50" s="18"/>
      <c r="AB50" s="18"/>
      <c r="AC50" s="18"/>
      <c r="AD50" s="18"/>
      <c r="AE50" s="18"/>
      <c r="AF50" s="15" t="s">
        <v>279</v>
      </c>
      <c r="AG50" s="15" t="s">
        <v>279</v>
      </c>
      <c r="AH50" s="15"/>
    </row>
    <row r="51" spans="2:34" ht="18" customHeight="1" x14ac:dyDescent="0.15">
      <c r="B51" s="2">
        <v>48</v>
      </c>
      <c r="C51" s="10" t="s">
        <v>129</v>
      </c>
      <c r="D51" s="10" t="s">
        <v>137</v>
      </c>
      <c r="E51" s="10" t="s">
        <v>140</v>
      </c>
      <c r="F51" s="14" t="s">
        <v>141</v>
      </c>
      <c r="G51" s="15" t="s">
        <v>42</v>
      </c>
      <c r="H51" s="15"/>
      <c r="I51" s="15"/>
      <c r="J51" s="15"/>
      <c r="K51" s="16"/>
      <c r="L51" s="16"/>
      <c r="M51" s="16"/>
      <c r="N51" s="16"/>
      <c r="O51" s="17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5" t="s">
        <v>279</v>
      </c>
      <c r="AG51" s="15" t="s">
        <v>279</v>
      </c>
      <c r="AH51" s="15"/>
    </row>
    <row r="52" spans="2:34" ht="18" customHeight="1" x14ac:dyDescent="0.15">
      <c r="B52" s="2">
        <v>49</v>
      </c>
      <c r="C52" s="10" t="s">
        <v>129</v>
      </c>
      <c r="D52" s="10" t="s">
        <v>137</v>
      </c>
      <c r="E52" s="10" t="s">
        <v>142</v>
      </c>
      <c r="F52" s="14" t="s">
        <v>143</v>
      </c>
      <c r="G52" s="15" t="s">
        <v>42</v>
      </c>
      <c r="H52" s="15"/>
      <c r="I52" s="15"/>
      <c r="J52" s="15"/>
      <c r="K52" s="16" t="s">
        <v>279</v>
      </c>
      <c r="L52" s="16" t="s">
        <v>279</v>
      </c>
      <c r="M52" s="16" t="s">
        <v>279</v>
      </c>
      <c r="N52" s="16" t="s">
        <v>279</v>
      </c>
      <c r="O52" s="17"/>
      <c r="P52" s="18">
        <v>2</v>
      </c>
      <c r="Q52" s="18">
        <v>4</v>
      </c>
      <c r="R52" s="18">
        <v>7</v>
      </c>
      <c r="S52" s="18">
        <v>13</v>
      </c>
      <c r="T52" s="18">
        <v>1</v>
      </c>
      <c r="U52" s="18">
        <v>3</v>
      </c>
      <c r="V52" s="18">
        <v>3</v>
      </c>
      <c r="W52" s="18">
        <v>7</v>
      </c>
      <c r="X52" s="18">
        <v>1</v>
      </c>
      <c r="Y52" s="18">
        <v>1</v>
      </c>
      <c r="Z52" s="18"/>
      <c r="AA52" s="18">
        <v>2</v>
      </c>
      <c r="AB52" s="18"/>
      <c r="AC52" s="18">
        <v>11</v>
      </c>
      <c r="AD52" s="18">
        <v>6</v>
      </c>
      <c r="AE52" s="18">
        <v>17</v>
      </c>
      <c r="AF52" s="15" t="s">
        <v>279</v>
      </c>
      <c r="AG52" s="15" t="s">
        <v>279</v>
      </c>
      <c r="AH52" s="15"/>
    </row>
    <row r="53" spans="2:34" ht="18" customHeight="1" x14ac:dyDescent="0.15">
      <c r="B53" s="2">
        <v>50</v>
      </c>
      <c r="C53" s="10" t="s">
        <v>129</v>
      </c>
      <c r="D53" s="10" t="s">
        <v>144</v>
      </c>
      <c r="E53" s="10" t="s">
        <v>144</v>
      </c>
      <c r="F53" s="14" t="s">
        <v>145</v>
      </c>
      <c r="G53" s="15" t="s">
        <v>40</v>
      </c>
      <c r="H53" s="15"/>
      <c r="I53" s="15"/>
      <c r="J53" s="15"/>
      <c r="K53" s="16"/>
      <c r="L53" s="16"/>
      <c r="M53" s="16"/>
      <c r="N53" s="16"/>
      <c r="O53" s="17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5" t="s">
        <v>279</v>
      </c>
      <c r="AG53" s="15" t="s">
        <v>279</v>
      </c>
      <c r="AH53" s="15"/>
    </row>
    <row r="54" spans="2:34" ht="18" customHeight="1" x14ac:dyDescent="0.15">
      <c r="B54" s="2">
        <v>51</v>
      </c>
      <c r="C54" s="10" t="s">
        <v>129</v>
      </c>
      <c r="D54" s="10" t="s">
        <v>146</v>
      </c>
      <c r="E54" s="10" t="s">
        <v>147</v>
      </c>
      <c r="F54" s="14" t="s">
        <v>148</v>
      </c>
      <c r="G54" s="15" t="s">
        <v>42</v>
      </c>
      <c r="H54" s="15"/>
      <c r="I54" s="15"/>
      <c r="J54" s="15"/>
      <c r="K54" s="16" t="s">
        <v>279</v>
      </c>
      <c r="L54" s="16" t="s">
        <v>279</v>
      </c>
      <c r="M54" s="16" t="s">
        <v>279</v>
      </c>
      <c r="N54" s="16" t="s">
        <v>279</v>
      </c>
      <c r="O54" s="17" t="s">
        <v>280</v>
      </c>
      <c r="P54" s="18">
        <v>4</v>
      </c>
      <c r="Q54" s="18">
        <v>4</v>
      </c>
      <c r="R54" s="18">
        <v>12</v>
      </c>
      <c r="S54" s="18">
        <v>20</v>
      </c>
      <c r="T54" s="18">
        <v>9</v>
      </c>
      <c r="U54" s="18"/>
      <c r="V54" s="18"/>
      <c r="W54" s="18">
        <v>9</v>
      </c>
      <c r="X54" s="18">
        <v>1</v>
      </c>
      <c r="Y54" s="18"/>
      <c r="Z54" s="18">
        <v>4</v>
      </c>
      <c r="AA54" s="18">
        <v>5</v>
      </c>
      <c r="AB54" s="18">
        <v>7</v>
      </c>
      <c r="AC54" s="18"/>
      <c r="AD54" s="18">
        <v>4</v>
      </c>
      <c r="AE54" s="18">
        <v>11</v>
      </c>
      <c r="AF54" s="15" t="s">
        <v>279</v>
      </c>
      <c r="AG54" s="15"/>
      <c r="AH54" s="15"/>
    </row>
    <row r="55" spans="2:34" ht="18" customHeight="1" x14ac:dyDescent="0.15">
      <c r="B55" s="2">
        <v>52</v>
      </c>
      <c r="C55" s="10" t="s">
        <v>129</v>
      </c>
      <c r="D55" s="10" t="s">
        <v>146</v>
      </c>
      <c r="E55" s="10" t="s">
        <v>323</v>
      </c>
      <c r="F55" s="14" t="s">
        <v>149</v>
      </c>
      <c r="G55" s="15" t="s">
        <v>42</v>
      </c>
      <c r="H55" s="15"/>
      <c r="I55" s="15"/>
      <c r="J55" s="15"/>
      <c r="K55" s="16"/>
      <c r="L55" s="16"/>
      <c r="M55" s="16" t="s">
        <v>279</v>
      </c>
      <c r="N55" s="16" t="s">
        <v>279</v>
      </c>
      <c r="O55" s="17"/>
      <c r="P55" s="18"/>
      <c r="Q55" s="18"/>
      <c r="R55" s="18">
        <v>2</v>
      </c>
      <c r="S55" s="18">
        <v>2</v>
      </c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5" t="s">
        <v>279</v>
      </c>
      <c r="AG55" s="15" t="s">
        <v>279</v>
      </c>
      <c r="AH55" s="15"/>
    </row>
    <row r="56" spans="2:34" ht="18" customHeight="1" x14ac:dyDescent="0.15">
      <c r="B56" s="2">
        <v>53</v>
      </c>
      <c r="C56" s="10" t="s">
        <v>129</v>
      </c>
      <c r="D56" s="10" t="s">
        <v>146</v>
      </c>
      <c r="E56" s="10" t="s">
        <v>146</v>
      </c>
      <c r="F56" s="14" t="s">
        <v>150</v>
      </c>
      <c r="G56" s="15" t="s">
        <v>42</v>
      </c>
      <c r="H56" s="15"/>
      <c r="I56" s="15"/>
      <c r="J56" s="15"/>
      <c r="K56" s="16" t="s">
        <v>279</v>
      </c>
      <c r="L56" s="16" t="s">
        <v>279</v>
      </c>
      <c r="M56" s="16" t="s">
        <v>279</v>
      </c>
      <c r="N56" s="16" t="s">
        <v>279</v>
      </c>
      <c r="O56" s="17" t="s">
        <v>280</v>
      </c>
      <c r="P56" s="18">
        <v>7</v>
      </c>
      <c r="Q56" s="18">
        <v>5</v>
      </c>
      <c r="R56" s="18">
        <v>8</v>
      </c>
      <c r="S56" s="18">
        <v>20</v>
      </c>
      <c r="T56" s="18">
        <v>3</v>
      </c>
      <c r="U56" s="18">
        <v>3</v>
      </c>
      <c r="V56" s="18"/>
      <c r="W56" s="18">
        <v>6</v>
      </c>
      <c r="X56" s="18">
        <v>1</v>
      </c>
      <c r="Y56" s="18"/>
      <c r="Z56" s="18">
        <v>5</v>
      </c>
      <c r="AA56" s="18">
        <v>6</v>
      </c>
      <c r="AB56" s="18"/>
      <c r="AC56" s="18"/>
      <c r="AD56" s="18">
        <v>3</v>
      </c>
      <c r="AE56" s="18">
        <v>3</v>
      </c>
      <c r="AF56" s="15" t="s">
        <v>279</v>
      </c>
      <c r="AG56" s="15" t="s">
        <v>279</v>
      </c>
      <c r="AH56" s="15"/>
    </row>
    <row r="57" spans="2:34" ht="18" customHeight="1" x14ac:dyDescent="0.15">
      <c r="B57" s="2">
        <v>54</v>
      </c>
      <c r="C57" s="10" t="s">
        <v>129</v>
      </c>
      <c r="D57" s="10" t="s">
        <v>151</v>
      </c>
      <c r="E57" s="10" t="s">
        <v>151</v>
      </c>
      <c r="F57" s="14" t="s">
        <v>152</v>
      </c>
      <c r="G57" s="15" t="s">
        <v>70</v>
      </c>
      <c r="H57" s="15"/>
      <c r="I57" s="15"/>
      <c r="J57" s="15"/>
      <c r="K57" s="16"/>
      <c r="L57" s="16"/>
      <c r="M57" s="16"/>
      <c r="N57" s="16"/>
      <c r="O57" s="17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5" t="s">
        <v>279</v>
      </c>
      <c r="AG57" s="15" t="s">
        <v>279</v>
      </c>
      <c r="AH57" s="15"/>
    </row>
    <row r="58" spans="2:34" ht="18" customHeight="1" x14ac:dyDescent="0.15">
      <c r="B58" s="2">
        <v>55</v>
      </c>
      <c r="C58" s="10" t="s">
        <v>129</v>
      </c>
      <c r="D58" s="10" t="s">
        <v>151</v>
      </c>
      <c r="E58" s="10" t="s">
        <v>153</v>
      </c>
      <c r="F58" s="14" t="s">
        <v>154</v>
      </c>
      <c r="G58" s="15" t="s">
        <v>70</v>
      </c>
      <c r="H58" s="15"/>
      <c r="I58" s="15"/>
      <c r="J58" s="15" t="s">
        <v>248</v>
      </c>
      <c r="K58" s="16"/>
      <c r="L58" s="16"/>
      <c r="M58" s="16"/>
      <c r="N58" s="16"/>
      <c r="O58" s="17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5" t="s">
        <v>279</v>
      </c>
      <c r="AG58" s="15" t="s">
        <v>279</v>
      </c>
      <c r="AH58" s="15"/>
    </row>
    <row r="59" spans="2:34" ht="18" customHeight="1" x14ac:dyDescent="0.15">
      <c r="B59" s="2">
        <v>56</v>
      </c>
      <c r="C59" s="10" t="s">
        <v>129</v>
      </c>
      <c r="D59" s="10" t="s">
        <v>151</v>
      </c>
      <c r="E59" s="10" t="s">
        <v>155</v>
      </c>
      <c r="F59" s="14" t="s">
        <v>156</v>
      </c>
      <c r="G59" s="15" t="s">
        <v>70</v>
      </c>
      <c r="H59" s="15"/>
      <c r="I59" s="15"/>
      <c r="J59" s="15"/>
      <c r="K59" s="16"/>
      <c r="L59" s="16"/>
      <c r="M59" s="16"/>
      <c r="N59" s="16"/>
      <c r="O59" s="17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5" t="s">
        <v>279</v>
      </c>
      <c r="AG59" s="15" t="s">
        <v>279</v>
      </c>
      <c r="AH59" s="15"/>
    </row>
    <row r="60" spans="2:34" ht="18" customHeight="1" x14ac:dyDescent="0.15">
      <c r="B60" s="2">
        <v>57</v>
      </c>
      <c r="C60" s="10" t="s">
        <v>129</v>
      </c>
      <c r="D60" s="10" t="s">
        <v>157</v>
      </c>
      <c r="E60" s="10" t="s">
        <v>157</v>
      </c>
      <c r="F60" s="14" t="s">
        <v>158</v>
      </c>
      <c r="G60" s="15" t="s">
        <v>42</v>
      </c>
      <c r="H60" s="15"/>
      <c r="I60" s="15"/>
      <c r="J60" s="15"/>
      <c r="K60" s="16" t="s">
        <v>279</v>
      </c>
      <c r="L60" s="16" t="s">
        <v>279</v>
      </c>
      <c r="M60" s="16" t="s">
        <v>279</v>
      </c>
      <c r="N60" s="16" t="s">
        <v>279</v>
      </c>
      <c r="O60" s="17"/>
      <c r="P60" s="18">
        <v>11</v>
      </c>
      <c r="Q60" s="18">
        <v>17</v>
      </c>
      <c r="R60" s="18">
        <v>22</v>
      </c>
      <c r="S60" s="18">
        <v>50</v>
      </c>
      <c r="T60" s="18">
        <v>9</v>
      </c>
      <c r="U60" s="18">
        <v>9</v>
      </c>
      <c r="V60" s="18">
        <v>4</v>
      </c>
      <c r="W60" s="18">
        <v>22</v>
      </c>
      <c r="X60" s="18">
        <v>8</v>
      </c>
      <c r="Y60" s="18">
        <v>4</v>
      </c>
      <c r="Z60" s="18">
        <v>7</v>
      </c>
      <c r="AA60" s="18">
        <v>19</v>
      </c>
      <c r="AB60" s="18">
        <v>13</v>
      </c>
      <c r="AC60" s="18">
        <v>2</v>
      </c>
      <c r="AD60" s="18">
        <v>17</v>
      </c>
      <c r="AE60" s="18">
        <v>32</v>
      </c>
      <c r="AF60" s="15" t="s">
        <v>279</v>
      </c>
      <c r="AG60" s="15" t="s">
        <v>279</v>
      </c>
      <c r="AH60" s="15"/>
    </row>
    <row r="61" spans="2:34" ht="18" customHeight="1" x14ac:dyDescent="0.15">
      <c r="B61" s="2">
        <v>58</v>
      </c>
      <c r="C61" s="10" t="s">
        <v>129</v>
      </c>
      <c r="D61" s="10" t="s">
        <v>159</v>
      </c>
      <c r="E61" s="10" t="s">
        <v>159</v>
      </c>
      <c r="F61" s="14" t="s">
        <v>160</v>
      </c>
      <c r="G61" s="15" t="s">
        <v>42</v>
      </c>
      <c r="H61" s="15"/>
      <c r="I61" s="15"/>
      <c r="J61" s="15"/>
      <c r="K61" s="16" t="s">
        <v>279</v>
      </c>
      <c r="L61" s="16" t="s">
        <v>279</v>
      </c>
      <c r="M61" s="16" t="s">
        <v>279</v>
      </c>
      <c r="N61" s="16" t="s">
        <v>279</v>
      </c>
      <c r="O61" s="17" t="s">
        <v>280</v>
      </c>
      <c r="P61" s="18">
        <v>10</v>
      </c>
      <c r="Q61" s="18">
        <v>2</v>
      </c>
      <c r="R61" s="18">
        <v>3</v>
      </c>
      <c r="S61" s="18">
        <v>15</v>
      </c>
      <c r="T61" s="18">
        <v>10</v>
      </c>
      <c r="U61" s="18"/>
      <c r="V61" s="18">
        <v>1</v>
      </c>
      <c r="W61" s="18">
        <v>11</v>
      </c>
      <c r="X61" s="18">
        <v>5</v>
      </c>
      <c r="Y61" s="18"/>
      <c r="Z61" s="18">
        <v>1</v>
      </c>
      <c r="AA61" s="18">
        <v>6</v>
      </c>
      <c r="AB61" s="18">
        <v>5</v>
      </c>
      <c r="AC61" s="18">
        <v>1</v>
      </c>
      <c r="AD61" s="18">
        <v>3</v>
      </c>
      <c r="AE61" s="18">
        <v>9</v>
      </c>
      <c r="AF61" s="15" t="s">
        <v>279</v>
      </c>
      <c r="AG61" s="15" t="s">
        <v>279</v>
      </c>
      <c r="AH61" s="15"/>
    </row>
    <row r="62" spans="2:34" ht="18" customHeight="1" x14ac:dyDescent="0.15">
      <c r="B62" s="2">
        <v>59</v>
      </c>
      <c r="C62" s="10" t="s">
        <v>129</v>
      </c>
      <c r="D62" s="10" t="s">
        <v>159</v>
      </c>
      <c r="E62" s="10" t="s">
        <v>161</v>
      </c>
      <c r="F62" s="14" t="s">
        <v>162</v>
      </c>
      <c r="G62" s="15" t="s">
        <v>70</v>
      </c>
      <c r="H62" s="15"/>
      <c r="I62" s="15"/>
      <c r="J62" s="15"/>
      <c r="K62" s="16" t="s">
        <v>279</v>
      </c>
      <c r="L62" s="16" t="s">
        <v>279</v>
      </c>
      <c r="M62" s="16"/>
      <c r="N62" s="16" t="s">
        <v>279</v>
      </c>
      <c r="O62" s="17" t="s">
        <v>280</v>
      </c>
      <c r="P62" s="18">
        <v>2</v>
      </c>
      <c r="Q62" s="18">
        <v>1</v>
      </c>
      <c r="R62" s="18"/>
      <c r="S62" s="18">
        <v>3</v>
      </c>
      <c r="T62" s="18"/>
      <c r="U62" s="18"/>
      <c r="V62" s="18"/>
      <c r="W62" s="18"/>
      <c r="X62" s="18"/>
      <c r="Y62" s="18"/>
      <c r="Z62" s="18"/>
      <c r="AA62" s="18"/>
      <c r="AB62" s="18">
        <v>1</v>
      </c>
      <c r="AC62" s="18"/>
      <c r="AD62" s="18"/>
      <c r="AE62" s="18">
        <v>1</v>
      </c>
      <c r="AF62" s="15" t="s">
        <v>279</v>
      </c>
      <c r="AG62" s="15"/>
      <c r="AH62" s="15"/>
    </row>
    <row r="63" spans="2:34" ht="18" customHeight="1" x14ac:dyDescent="0.15">
      <c r="B63" s="2">
        <v>60</v>
      </c>
      <c r="C63" s="10" t="s">
        <v>129</v>
      </c>
      <c r="D63" s="10" t="s">
        <v>163</v>
      </c>
      <c r="E63" s="10" t="s">
        <v>163</v>
      </c>
      <c r="F63" s="14" t="s">
        <v>164</v>
      </c>
      <c r="G63" s="15" t="s">
        <v>42</v>
      </c>
      <c r="H63" s="15"/>
      <c r="I63" s="15"/>
      <c r="J63" s="15"/>
      <c r="K63" s="16" t="s">
        <v>279</v>
      </c>
      <c r="L63" s="16" t="s">
        <v>279</v>
      </c>
      <c r="M63" s="16" t="s">
        <v>279</v>
      </c>
      <c r="N63" s="16" t="s">
        <v>279</v>
      </c>
      <c r="O63" s="17" t="s">
        <v>280</v>
      </c>
      <c r="P63" s="18">
        <v>12</v>
      </c>
      <c r="Q63" s="18">
        <v>8</v>
      </c>
      <c r="R63" s="18">
        <v>34</v>
      </c>
      <c r="S63" s="18">
        <v>54</v>
      </c>
      <c r="T63" s="18">
        <v>7</v>
      </c>
      <c r="U63" s="18"/>
      <c r="V63" s="18"/>
      <c r="W63" s="18">
        <v>7</v>
      </c>
      <c r="X63" s="18">
        <v>1</v>
      </c>
      <c r="Y63" s="18"/>
      <c r="Z63" s="18">
        <v>6</v>
      </c>
      <c r="AA63" s="18">
        <v>7</v>
      </c>
      <c r="AB63" s="18">
        <v>10</v>
      </c>
      <c r="AC63" s="18"/>
      <c r="AD63" s="18">
        <v>13</v>
      </c>
      <c r="AE63" s="18">
        <v>23</v>
      </c>
      <c r="AF63" s="15" t="s">
        <v>279</v>
      </c>
      <c r="AG63" s="15" t="s">
        <v>279</v>
      </c>
      <c r="AH63" s="15"/>
    </row>
    <row r="64" spans="2:34" ht="18" customHeight="1" x14ac:dyDescent="0.15">
      <c r="B64" s="2">
        <v>61</v>
      </c>
      <c r="C64" s="10" t="s">
        <v>129</v>
      </c>
      <c r="D64" s="10" t="s">
        <v>165</v>
      </c>
      <c r="E64" s="10" t="s">
        <v>166</v>
      </c>
      <c r="F64" s="14" t="s">
        <v>167</v>
      </c>
      <c r="G64" s="15" t="s">
        <v>50</v>
      </c>
      <c r="H64" s="15"/>
      <c r="I64" s="15" t="s">
        <v>251</v>
      </c>
      <c r="J64" s="15"/>
      <c r="K64" s="16" t="s">
        <v>279</v>
      </c>
      <c r="L64" s="16"/>
      <c r="M64" s="16"/>
      <c r="N64" s="16" t="s">
        <v>279</v>
      </c>
      <c r="O64" s="17"/>
      <c r="P64" s="18"/>
      <c r="Q64" s="18"/>
      <c r="R64" s="18"/>
      <c r="S64" s="18"/>
      <c r="T64" s="18">
        <v>1</v>
      </c>
      <c r="U64" s="18"/>
      <c r="V64" s="18"/>
      <c r="W64" s="18">
        <v>1</v>
      </c>
      <c r="X64" s="18"/>
      <c r="Y64" s="18"/>
      <c r="Z64" s="18"/>
      <c r="AA64" s="18"/>
      <c r="AB64" s="18"/>
      <c r="AC64" s="18"/>
      <c r="AD64" s="18"/>
      <c r="AE64" s="18"/>
      <c r="AF64" s="15"/>
      <c r="AG64" s="15"/>
      <c r="AH64" s="15"/>
    </row>
    <row r="65" spans="2:34" ht="18" customHeight="1" x14ac:dyDescent="0.15">
      <c r="B65" s="2">
        <v>62</v>
      </c>
      <c r="C65" s="10" t="s">
        <v>129</v>
      </c>
      <c r="D65" s="10" t="s">
        <v>165</v>
      </c>
      <c r="E65" s="10" t="s">
        <v>168</v>
      </c>
      <c r="F65" s="14" t="s">
        <v>169</v>
      </c>
      <c r="G65" s="15" t="s">
        <v>50</v>
      </c>
      <c r="H65" s="15"/>
      <c r="I65" s="15"/>
      <c r="J65" s="15"/>
      <c r="K65" s="16"/>
      <c r="L65" s="16"/>
      <c r="M65" s="16"/>
      <c r="N65" s="16"/>
      <c r="O65" s="17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5" t="s">
        <v>279</v>
      </c>
      <c r="AG65" s="15" t="s">
        <v>279</v>
      </c>
      <c r="AH65" s="15"/>
    </row>
    <row r="66" spans="2:34" ht="18" customHeight="1" x14ac:dyDescent="0.15">
      <c r="B66" s="2">
        <v>63</v>
      </c>
      <c r="C66" s="10" t="s">
        <v>129</v>
      </c>
      <c r="D66" s="10" t="s">
        <v>165</v>
      </c>
      <c r="E66" s="10" t="s">
        <v>170</v>
      </c>
      <c r="F66" s="14" t="s">
        <v>171</v>
      </c>
      <c r="G66" s="15" t="s">
        <v>70</v>
      </c>
      <c r="H66" s="15"/>
      <c r="I66" s="15"/>
      <c r="J66" s="15" t="s">
        <v>248</v>
      </c>
      <c r="K66" s="16" t="s">
        <v>279</v>
      </c>
      <c r="L66" s="16"/>
      <c r="M66" s="16"/>
      <c r="N66" s="16" t="s">
        <v>279</v>
      </c>
      <c r="O66" s="17" t="s">
        <v>280</v>
      </c>
      <c r="P66" s="18">
        <v>10</v>
      </c>
      <c r="Q66" s="18"/>
      <c r="R66" s="18"/>
      <c r="S66" s="18">
        <v>10</v>
      </c>
      <c r="T66" s="18"/>
      <c r="U66" s="18"/>
      <c r="V66" s="18"/>
      <c r="W66" s="18"/>
      <c r="X66" s="18">
        <v>3</v>
      </c>
      <c r="Y66" s="18"/>
      <c r="Z66" s="18"/>
      <c r="AA66" s="18">
        <v>3</v>
      </c>
      <c r="AB66" s="18">
        <v>2</v>
      </c>
      <c r="AC66" s="18"/>
      <c r="AD66" s="18"/>
      <c r="AE66" s="18">
        <v>2</v>
      </c>
      <c r="AF66" s="15" t="s">
        <v>279</v>
      </c>
      <c r="AG66" s="15" t="s">
        <v>279</v>
      </c>
      <c r="AH66" s="15"/>
    </row>
    <row r="67" spans="2:34" ht="18" customHeight="1" x14ac:dyDescent="0.15">
      <c r="B67" s="2">
        <v>64</v>
      </c>
      <c r="C67" s="10" t="s">
        <v>129</v>
      </c>
      <c r="D67" s="10" t="s">
        <v>172</v>
      </c>
      <c r="E67" s="10" t="s">
        <v>172</v>
      </c>
      <c r="F67" s="14" t="s">
        <v>173</v>
      </c>
      <c r="G67" s="15" t="s">
        <v>42</v>
      </c>
      <c r="H67" s="15"/>
      <c r="I67" s="15"/>
      <c r="J67" s="15"/>
      <c r="K67" s="16" t="s">
        <v>279</v>
      </c>
      <c r="L67" s="16" t="s">
        <v>279</v>
      </c>
      <c r="M67" s="16" t="s">
        <v>279</v>
      </c>
      <c r="N67" s="16" t="s">
        <v>279</v>
      </c>
      <c r="O67" s="17" t="s">
        <v>280</v>
      </c>
      <c r="P67" s="18">
        <v>10</v>
      </c>
      <c r="Q67" s="18">
        <v>19</v>
      </c>
      <c r="R67" s="18">
        <v>59</v>
      </c>
      <c r="S67" s="18">
        <v>88</v>
      </c>
      <c r="T67" s="18">
        <v>16</v>
      </c>
      <c r="U67" s="18">
        <v>29</v>
      </c>
      <c r="V67" s="18">
        <v>2</v>
      </c>
      <c r="W67" s="18">
        <v>47</v>
      </c>
      <c r="X67" s="18">
        <v>5</v>
      </c>
      <c r="Y67" s="18">
        <v>4</v>
      </c>
      <c r="Z67" s="18">
        <v>4</v>
      </c>
      <c r="AA67" s="18">
        <v>13</v>
      </c>
      <c r="AB67" s="18">
        <v>15</v>
      </c>
      <c r="AC67" s="18">
        <v>5</v>
      </c>
      <c r="AD67" s="18">
        <v>43</v>
      </c>
      <c r="AE67" s="18">
        <v>63</v>
      </c>
      <c r="AF67" s="15" t="s">
        <v>279</v>
      </c>
      <c r="AG67" s="15" t="s">
        <v>279</v>
      </c>
      <c r="AH67" s="15"/>
    </row>
    <row r="68" spans="2:34" ht="18" customHeight="1" x14ac:dyDescent="0.15">
      <c r="B68" s="2">
        <v>65</v>
      </c>
      <c r="C68" s="10" t="s">
        <v>129</v>
      </c>
      <c r="D68" s="10" t="s">
        <v>174</v>
      </c>
      <c r="E68" s="10" t="s">
        <v>174</v>
      </c>
      <c r="F68" s="14" t="s">
        <v>175</v>
      </c>
      <c r="G68" s="15" t="s">
        <v>42</v>
      </c>
      <c r="H68" s="15"/>
      <c r="I68" s="15"/>
      <c r="J68" s="15" t="s">
        <v>248</v>
      </c>
      <c r="K68" s="16"/>
      <c r="L68" s="16"/>
      <c r="M68" s="16"/>
      <c r="N68" s="16"/>
      <c r="O68" s="17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5"/>
      <c r="AG68" s="15" t="s">
        <v>279</v>
      </c>
      <c r="AH68" s="15"/>
    </row>
    <row r="69" spans="2:34" ht="18" customHeight="1" x14ac:dyDescent="0.15">
      <c r="B69" s="2">
        <v>66</v>
      </c>
      <c r="C69" s="10" t="s">
        <v>129</v>
      </c>
      <c r="D69" s="10" t="s">
        <v>307</v>
      </c>
      <c r="E69" s="10" t="s">
        <v>308</v>
      </c>
      <c r="F69" s="14" t="s">
        <v>309</v>
      </c>
      <c r="G69" s="15" t="s">
        <v>40</v>
      </c>
      <c r="H69" s="15"/>
      <c r="I69" s="15"/>
      <c r="J69" s="15"/>
      <c r="K69" s="16"/>
      <c r="L69" s="16"/>
      <c r="M69" s="16"/>
      <c r="N69" s="16"/>
      <c r="O69" s="17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5" t="s">
        <v>279</v>
      </c>
      <c r="AG69" s="15"/>
      <c r="AH69" s="15"/>
    </row>
    <row r="70" spans="2:34" ht="18" customHeight="1" x14ac:dyDescent="0.15">
      <c r="B70" s="2">
        <v>67</v>
      </c>
      <c r="C70" s="10" t="s">
        <v>129</v>
      </c>
      <c r="D70" s="10" t="s">
        <v>294</v>
      </c>
      <c r="E70" s="10" t="s">
        <v>294</v>
      </c>
      <c r="F70" s="14" t="s">
        <v>295</v>
      </c>
      <c r="G70" s="15" t="s">
        <v>42</v>
      </c>
      <c r="H70" s="15"/>
      <c r="I70" s="15"/>
      <c r="J70" s="15"/>
      <c r="K70" s="16" t="s">
        <v>279</v>
      </c>
      <c r="L70" s="16"/>
      <c r="M70" s="16"/>
      <c r="N70" s="16" t="s">
        <v>279</v>
      </c>
      <c r="O70" s="17" t="s">
        <v>280</v>
      </c>
      <c r="P70" s="18"/>
      <c r="Q70" s="18"/>
      <c r="R70" s="18"/>
      <c r="S70" s="18"/>
      <c r="T70" s="18"/>
      <c r="U70" s="18"/>
      <c r="V70" s="18"/>
      <c r="W70" s="18"/>
      <c r="X70" s="18">
        <v>1</v>
      </c>
      <c r="Y70" s="18"/>
      <c r="Z70" s="18"/>
      <c r="AA70" s="18">
        <v>1</v>
      </c>
      <c r="AB70" s="18"/>
      <c r="AC70" s="18"/>
      <c r="AD70" s="18"/>
      <c r="AE70" s="18"/>
      <c r="AF70" s="15" t="s">
        <v>279</v>
      </c>
      <c r="AG70" s="15"/>
      <c r="AH70" s="15"/>
    </row>
    <row r="71" spans="2:34" ht="18" customHeight="1" x14ac:dyDescent="0.15">
      <c r="B71" s="2">
        <v>68</v>
      </c>
      <c r="C71" s="10" t="s">
        <v>129</v>
      </c>
      <c r="D71" s="10" t="s">
        <v>310</v>
      </c>
      <c r="E71" s="10" t="s">
        <v>310</v>
      </c>
      <c r="F71" s="14" t="s">
        <v>311</v>
      </c>
      <c r="G71" s="15" t="s">
        <v>42</v>
      </c>
      <c r="H71" s="15"/>
      <c r="I71" s="15"/>
      <c r="J71" s="15"/>
      <c r="K71" s="16"/>
      <c r="L71" s="16"/>
      <c r="M71" s="16"/>
      <c r="N71" s="16"/>
      <c r="O71" s="17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5" t="s">
        <v>279</v>
      </c>
      <c r="AG71" s="15"/>
      <c r="AH71" s="15"/>
    </row>
    <row r="72" spans="2:34" ht="18" customHeight="1" x14ac:dyDescent="0.15">
      <c r="B72" s="2">
        <v>69</v>
      </c>
      <c r="C72" s="10" t="s">
        <v>129</v>
      </c>
      <c r="D72" s="10" t="s">
        <v>176</v>
      </c>
      <c r="E72" s="10" t="s">
        <v>177</v>
      </c>
      <c r="F72" s="14" t="s">
        <v>178</v>
      </c>
      <c r="G72" s="15" t="s">
        <v>40</v>
      </c>
      <c r="H72" s="15"/>
      <c r="I72" s="15"/>
      <c r="J72" s="15" t="s">
        <v>248</v>
      </c>
      <c r="K72" s="16"/>
      <c r="L72" s="16"/>
      <c r="M72" s="16"/>
      <c r="N72" s="16"/>
      <c r="O72" s="17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5" t="s">
        <v>279</v>
      </c>
      <c r="AG72" s="15" t="s">
        <v>279</v>
      </c>
      <c r="AH72" s="15"/>
    </row>
    <row r="73" spans="2:34" ht="18" customHeight="1" x14ac:dyDescent="0.15">
      <c r="B73" s="2">
        <v>70</v>
      </c>
      <c r="C73" s="10" t="s">
        <v>129</v>
      </c>
      <c r="D73" s="10" t="s">
        <v>176</v>
      </c>
      <c r="E73" s="10" t="s">
        <v>179</v>
      </c>
      <c r="F73" s="14" t="s">
        <v>180</v>
      </c>
      <c r="G73" s="15" t="s">
        <v>70</v>
      </c>
      <c r="H73" s="15"/>
      <c r="I73" s="15"/>
      <c r="J73" s="15"/>
      <c r="K73" s="16" t="s">
        <v>279</v>
      </c>
      <c r="L73" s="16"/>
      <c r="M73" s="16"/>
      <c r="N73" s="16" t="s">
        <v>279</v>
      </c>
      <c r="O73" s="17" t="s">
        <v>280</v>
      </c>
      <c r="P73" s="18">
        <v>2</v>
      </c>
      <c r="Q73" s="18"/>
      <c r="R73" s="18"/>
      <c r="S73" s="18">
        <v>2</v>
      </c>
      <c r="T73" s="18">
        <v>2</v>
      </c>
      <c r="U73" s="18"/>
      <c r="V73" s="18"/>
      <c r="W73" s="18">
        <v>2</v>
      </c>
      <c r="X73" s="18"/>
      <c r="Y73" s="18"/>
      <c r="Z73" s="18"/>
      <c r="AA73" s="18"/>
      <c r="AB73" s="18"/>
      <c r="AC73" s="18"/>
      <c r="AD73" s="18"/>
      <c r="AE73" s="18"/>
      <c r="AF73" s="15" t="s">
        <v>279</v>
      </c>
      <c r="AG73" s="15"/>
      <c r="AH73" s="15" t="s">
        <v>279</v>
      </c>
    </row>
    <row r="74" spans="2:34" ht="18" customHeight="1" x14ac:dyDescent="0.15">
      <c r="B74" s="2">
        <v>71</v>
      </c>
      <c r="C74" s="10" t="s">
        <v>129</v>
      </c>
      <c r="D74" s="10" t="s">
        <v>176</v>
      </c>
      <c r="E74" s="10" t="s">
        <v>181</v>
      </c>
      <c r="F74" s="14" t="s">
        <v>182</v>
      </c>
      <c r="G74" s="15" t="s">
        <v>40</v>
      </c>
      <c r="H74" s="15"/>
      <c r="I74" s="15"/>
      <c r="J74" s="15"/>
      <c r="K74" s="16"/>
      <c r="L74" s="16"/>
      <c r="M74" s="16" t="s">
        <v>279</v>
      </c>
      <c r="N74" s="16" t="s">
        <v>279</v>
      </c>
      <c r="O74" s="17"/>
      <c r="P74" s="18"/>
      <c r="Q74" s="18"/>
      <c r="R74" s="18"/>
      <c r="S74" s="18"/>
      <c r="T74" s="18"/>
      <c r="U74" s="18"/>
      <c r="V74" s="18">
        <v>1</v>
      </c>
      <c r="W74" s="18">
        <v>1</v>
      </c>
      <c r="X74" s="18"/>
      <c r="Y74" s="18"/>
      <c r="Z74" s="18"/>
      <c r="AA74" s="18"/>
      <c r="AB74" s="18"/>
      <c r="AC74" s="18"/>
      <c r="AD74" s="18">
        <v>5</v>
      </c>
      <c r="AE74" s="18">
        <v>5</v>
      </c>
      <c r="AF74" s="15" t="s">
        <v>279</v>
      </c>
      <c r="AG74" s="15"/>
      <c r="AH74" s="15"/>
    </row>
    <row r="75" spans="2:34" ht="18" customHeight="1" x14ac:dyDescent="0.15">
      <c r="B75" s="2">
        <v>72</v>
      </c>
      <c r="C75" s="10" t="s">
        <v>129</v>
      </c>
      <c r="D75" s="10" t="s">
        <v>176</v>
      </c>
      <c r="E75" s="10" t="s">
        <v>183</v>
      </c>
      <c r="F75" s="14" t="s">
        <v>184</v>
      </c>
      <c r="G75" s="15" t="s">
        <v>50</v>
      </c>
      <c r="H75" s="15"/>
      <c r="I75" s="15"/>
      <c r="J75" s="15"/>
      <c r="K75" s="16"/>
      <c r="L75" s="16"/>
      <c r="M75" s="16"/>
      <c r="N75" s="16"/>
      <c r="O75" s="17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5" t="s">
        <v>279</v>
      </c>
      <c r="AG75" s="15" t="s">
        <v>279</v>
      </c>
      <c r="AH75" s="15"/>
    </row>
    <row r="76" spans="2:34" ht="18" customHeight="1" x14ac:dyDescent="0.15">
      <c r="B76" s="2">
        <v>73</v>
      </c>
      <c r="C76" s="10" t="s">
        <v>129</v>
      </c>
      <c r="D76" s="10" t="s">
        <v>176</v>
      </c>
      <c r="E76" s="10" t="s">
        <v>185</v>
      </c>
      <c r="F76" s="14" t="s">
        <v>186</v>
      </c>
      <c r="G76" s="15" t="s">
        <v>40</v>
      </c>
      <c r="H76" s="15"/>
      <c r="I76" s="15"/>
      <c r="J76" s="15"/>
      <c r="K76" s="16"/>
      <c r="L76" s="16"/>
      <c r="M76" s="16"/>
      <c r="N76" s="16"/>
      <c r="O76" s="17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5" t="s">
        <v>279</v>
      </c>
      <c r="AG76" s="15" t="s">
        <v>279</v>
      </c>
      <c r="AH76" s="15"/>
    </row>
    <row r="77" spans="2:34" ht="18" customHeight="1" x14ac:dyDescent="0.15">
      <c r="B77" s="2">
        <v>74</v>
      </c>
      <c r="C77" s="10" t="s">
        <v>129</v>
      </c>
      <c r="D77" s="10" t="s">
        <v>176</v>
      </c>
      <c r="E77" s="10" t="s">
        <v>187</v>
      </c>
      <c r="F77" s="14" t="s">
        <v>188</v>
      </c>
      <c r="G77" s="15" t="s">
        <v>50</v>
      </c>
      <c r="H77" s="15"/>
      <c r="I77" s="15"/>
      <c r="J77" s="15"/>
      <c r="K77" s="16"/>
      <c r="L77" s="16"/>
      <c r="M77" s="16"/>
      <c r="N77" s="16"/>
      <c r="O77" s="17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5" t="s">
        <v>279</v>
      </c>
      <c r="AG77" s="15" t="s">
        <v>279</v>
      </c>
      <c r="AH77" s="15"/>
    </row>
    <row r="78" spans="2:34" ht="18" customHeight="1" x14ac:dyDescent="0.15">
      <c r="B78" s="2">
        <v>75</v>
      </c>
      <c r="C78" s="10" t="s">
        <v>129</v>
      </c>
      <c r="D78" s="10" t="s">
        <v>176</v>
      </c>
      <c r="E78" s="10" t="s">
        <v>189</v>
      </c>
      <c r="F78" s="14" t="s">
        <v>190</v>
      </c>
      <c r="G78" s="15" t="s">
        <v>40</v>
      </c>
      <c r="H78" s="15"/>
      <c r="I78" s="15"/>
      <c r="J78" s="15"/>
      <c r="K78" s="16"/>
      <c r="L78" s="16"/>
      <c r="M78" s="16" t="s">
        <v>279</v>
      </c>
      <c r="N78" s="16" t="s">
        <v>279</v>
      </c>
      <c r="O78" s="17"/>
      <c r="P78" s="18"/>
      <c r="Q78" s="18"/>
      <c r="R78" s="18">
        <v>11</v>
      </c>
      <c r="S78" s="18">
        <v>11</v>
      </c>
      <c r="T78" s="18"/>
      <c r="U78" s="18"/>
      <c r="V78" s="18">
        <v>2</v>
      </c>
      <c r="W78" s="18">
        <v>2</v>
      </c>
      <c r="X78" s="18"/>
      <c r="Y78" s="18"/>
      <c r="Z78" s="18"/>
      <c r="AA78" s="18"/>
      <c r="AB78" s="18"/>
      <c r="AC78" s="18"/>
      <c r="AD78" s="18"/>
      <c r="AE78" s="18"/>
      <c r="AF78" s="15" t="s">
        <v>279</v>
      </c>
      <c r="AG78" s="15" t="s">
        <v>279</v>
      </c>
      <c r="AH78" s="15"/>
    </row>
    <row r="79" spans="2:34" ht="18" customHeight="1" x14ac:dyDescent="0.15">
      <c r="B79" s="2">
        <v>76</v>
      </c>
      <c r="C79" s="10" t="s">
        <v>129</v>
      </c>
      <c r="D79" s="10" t="s">
        <v>176</v>
      </c>
      <c r="E79" s="10" t="s">
        <v>191</v>
      </c>
      <c r="F79" s="14" t="s">
        <v>192</v>
      </c>
      <c r="G79" s="15" t="s">
        <v>40</v>
      </c>
      <c r="H79" s="15"/>
      <c r="I79" s="15"/>
      <c r="J79" s="15"/>
      <c r="K79" s="16"/>
      <c r="L79" s="16"/>
      <c r="M79" s="16" t="s">
        <v>279</v>
      </c>
      <c r="N79" s="16" t="s">
        <v>279</v>
      </c>
      <c r="O79" s="17"/>
      <c r="P79" s="18"/>
      <c r="Q79" s="18"/>
      <c r="R79" s="18">
        <v>1</v>
      </c>
      <c r="S79" s="18">
        <v>1</v>
      </c>
      <c r="T79" s="18"/>
      <c r="U79" s="18"/>
      <c r="V79" s="18"/>
      <c r="W79" s="18"/>
      <c r="X79" s="18"/>
      <c r="Y79" s="18"/>
      <c r="Z79" s="18">
        <v>1</v>
      </c>
      <c r="AA79" s="18">
        <v>1</v>
      </c>
      <c r="AB79" s="18"/>
      <c r="AC79" s="18"/>
      <c r="AD79" s="18"/>
      <c r="AE79" s="18"/>
      <c r="AF79" s="15" t="s">
        <v>279</v>
      </c>
      <c r="AG79" s="15" t="s">
        <v>279</v>
      </c>
      <c r="AH79" s="15"/>
    </row>
    <row r="80" spans="2:34" ht="18" customHeight="1" x14ac:dyDescent="0.15">
      <c r="B80" s="2">
        <v>77</v>
      </c>
      <c r="C80" s="10" t="s">
        <v>129</v>
      </c>
      <c r="D80" s="10" t="s">
        <v>176</v>
      </c>
      <c r="E80" s="10" t="s">
        <v>193</v>
      </c>
      <c r="F80" s="14" t="s">
        <v>194</v>
      </c>
      <c r="G80" s="15" t="s">
        <v>50</v>
      </c>
      <c r="H80" s="15"/>
      <c r="I80" s="15"/>
      <c r="J80" s="15"/>
      <c r="K80" s="16"/>
      <c r="L80" s="16"/>
      <c r="M80" s="16"/>
      <c r="N80" s="16"/>
      <c r="O80" s="17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5"/>
      <c r="AG80" s="15" t="s">
        <v>279</v>
      </c>
      <c r="AH80" s="15"/>
    </row>
    <row r="81" spans="2:34" ht="18" customHeight="1" x14ac:dyDescent="0.15">
      <c r="B81" s="2">
        <v>78</v>
      </c>
      <c r="C81" s="10" t="s">
        <v>129</v>
      </c>
      <c r="D81" s="10" t="s">
        <v>176</v>
      </c>
      <c r="E81" s="10" t="s">
        <v>195</v>
      </c>
      <c r="F81" s="14" t="s">
        <v>196</v>
      </c>
      <c r="G81" s="15" t="s">
        <v>42</v>
      </c>
      <c r="H81" s="15"/>
      <c r="I81" s="15"/>
      <c r="J81" s="15"/>
      <c r="K81" s="16"/>
      <c r="L81" s="16"/>
      <c r="M81" s="16"/>
      <c r="N81" s="16"/>
      <c r="O81" s="17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5" t="s">
        <v>279</v>
      </c>
      <c r="AG81" s="15" t="s">
        <v>279</v>
      </c>
      <c r="AH81" s="15"/>
    </row>
    <row r="82" spans="2:34" ht="18" customHeight="1" x14ac:dyDescent="0.15">
      <c r="B82" s="2">
        <v>79</v>
      </c>
      <c r="C82" s="10" t="s">
        <v>129</v>
      </c>
      <c r="D82" s="10" t="s">
        <v>176</v>
      </c>
      <c r="E82" s="10" t="s">
        <v>197</v>
      </c>
      <c r="F82" s="14" t="s">
        <v>198</v>
      </c>
      <c r="G82" s="15" t="s">
        <v>50</v>
      </c>
      <c r="H82" s="15"/>
      <c r="I82" s="15"/>
      <c r="J82" s="15"/>
      <c r="K82" s="16"/>
      <c r="L82" s="16"/>
      <c r="M82" s="16"/>
      <c r="N82" s="16"/>
      <c r="O82" s="17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5"/>
      <c r="AG82" s="15" t="s">
        <v>279</v>
      </c>
      <c r="AH82" s="15"/>
    </row>
    <row r="83" spans="2:34" ht="18" customHeight="1" x14ac:dyDescent="0.15">
      <c r="B83" s="2">
        <v>80</v>
      </c>
      <c r="C83" s="10" t="s">
        <v>129</v>
      </c>
      <c r="D83" s="10" t="s">
        <v>176</v>
      </c>
      <c r="E83" s="10" t="s">
        <v>199</v>
      </c>
      <c r="F83" s="14" t="s">
        <v>200</v>
      </c>
      <c r="G83" s="15" t="s">
        <v>50</v>
      </c>
      <c r="H83" s="15"/>
      <c r="I83" s="15"/>
      <c r="J83" s="15" t="s">
        <v>245</v>
      </c>
      <c r="K83" s="16"/>
      <c r="L83" s="16" t="s">
        <v>279</v>
      </c>
      <c r="M83" s="16"/>
      <c r="N83" s="16" t="s">
        <v>279</v>
      </c>
      <c r="O83" s="17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>
        <v>1</v>
      </c>
      <c r="AD83" s="18"/>
      <c r="AE83" s="18">
        <v>1</v>
      </c>
      <c r="AF83" s="15" t="s">
        <v>279</v>
      </c>
      <c r="AG83" s="15" t="s">
        <v>279</v>
      </c>
      <c r="AH83" s="15"/>
    </row>
    <row r="84" spans="2:34" ht="18" customHeight="1" x14ac:dyDescent="0.15">
      <c r="B84" s="2">
        <v>81</v>
      </c>
      <c r="C84" s="10" t="s">
        <v>129</v>
      </c>
      <c r="D84" s="10" t="s">
        <v>176</v>
      </c>
      <c r="E84" s="10" t="s">
        <v>201</v>
      </c>
      <c r="F84" s="14" t="s">
        <v>202</v>
      </c>
      <c r="G84" s="15" t="s">
        <v>70</v>
      </c>
      <c r="H84" s="15"/>
      <c r="I84" s="15"/>
      <c r="J84" s="15"/>
      <c r="K84" s="16" t="s">
        <v>279</v>
      </c>
      <c r="L84" s="16"/>
      <c r="M84" s="16"/>
      <c r="N84" s="16" t="s">
        <v>279</v>
      </c>
      <c r="O84" s="17" t="s">
        <v>283</v>
      </c>
      <c r="P84" s="18"/>
      <c r="Q84" s="18"/>
      <c r="R84" s="18"/>
      <c r="S84" s="18"/>
      <c r="T84" s="18"/>
      <c r="U84" s="18"/>
      <c r="V84" s="18"/>
      <c r="W84" s="18"/>
      <c r="X84" s="18">
        <v>1</v>
      </c>
      <c r="Y84" s="18"/>
      <c r="Z84" s="18"/>
      <c r="AA84" s="18">
        <v>1</v>
      </c>
      <c r="AB84" s="18">
        <v>5</v>
      </c>
      <c r="AC84" s="18"/>
      <c r="AD84" s="18"/>
      <c r="AE84" s="18">
        <v>5</v>
      </c>
      <c r="AF84" s="15" t="s">
        <v>279</v>
      </c>
      <c r="AG84" s="15" t="s">
        <v>279</v>
      </c>
      <c r="AH84" s="15" t="s">
        <v>279</v>
      </c>
    </row>
    <row r="85" spans="2:34" ht="18" customHeight="1" x14ac:dyDescent="0.15">
      <c r="B85" s="2">
        <v>82</v>
      </c>
      <c r="C85" s="10" t="s">
        <v>129</v>
      </c>
      <c r="D85" s="10" t="s">
        <v>176</v>
      </c>
      <c r="E85" s="10" t="s">
        <v>203</v>
      </c>
      <c r="F85" s="14" t="s">
        <v>204</v>
      </c>
      <c r="G85" s="15" t="s">
        <v>70</v>
      </c>
      <c r="H85" s="15"/>
      <c r="I85" s="15"/>
      <c r="J85" s="15"/>
      <c r="K85" s="16" t="s">
        <v>279</v>
      </c>
      <c r="L85" s="16"/>
      <c r="M85" s="16"/>
      <c r="N85" s="16" t="s">
        <v>279</v>
      </c>
      <c r="O85" s="17" t="s">
        <v>280</v>
      </c>
      <c r="P85" s="18">
        <v>3</v>
      </c>
      <c r="Q85" s="18"/>
      <c r="R85" s="18"/>
      <c r="S85" s="18">
        <v>3</v>
      </c>
      <c r="T85" s="18"/>
      <c r="U85" s="18"/>
      <c r="V85" s="18"/>
      <c r="W85" s="18"/>
      <c r="X85" s="18">
        <v>2</v>
      </c>
      <c r="Y85" s="18"/>
      <c r="Z85" s="18"/>
      <c r="AA85" s="18">
        <v>2</v>
      </c>
      <c r="AB85" s="18">
        <v>1</v>
      </c>
      <c r="AC85" s="18"/>
      <c r="AD85" s="18"/>
      <c r="AE85" s="18">
        <v>1</v>
      </c>
      <c r="AF85" s="15" t="s">
        <v>279</v>
      </c>
      <c r="AG85" s="15" t="s">
        <v>279</v>
      </c>
      <c r="AH85" s="15" t="s">
        <v>279</v>
      </c>
    </row>
    <row r="86" spans="2:34" ht="18" customHeight="1" x14ac:dyDescent="0.15">
      <c r="B86" s="2">
        <v>83</v>
      </c>
      <c r="C86" s="10" t="s">
        <v>129</v>
      </c>
      <c r="D86" s="10" t="s">
        <v>312</v>
      </c>
      <c r="E86" s="10" t="s">
        <v>313</v>
      </c>
      <c r="F86" s="14" t="s">
        <v>314</v>
      </c>
      <c r="G86" s="15" t="s">
        <v>40</v>
      </c>
      <c r="H86" s="15"/>
      <c r="I86" s="15"/>
      <c r="J86" s="15"/>
      <c r="K86" s="16"/>
      <c r="L86" s="16"/>
      <c r="M86" s="16"/>
      <c r="N86" s="16"/>
      <c r="O86" s="17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5" t="s">
        <v>279</v>
      </c>
      <c r="AG86" s="15"/>
      <c r="AH86" s="15"/>
    </row>
    <row r="87" spans="2:34" ht="18" customHeight="1" x14ac:dyDescent="0.15">
      <c r="B87" s="2">
        <v>84</v>
      </c>
      <c r="C87" s="10" t="s">
        <v>129</v>
      </c>
      <c r="D87" s="10" t="s">
        <v>129</v>
      </c>
      <c r="E87" s="10" t="s">
        <v>129</v>
      </c>
      <c r="F87" s="14" t="s">
        <v>205</v>
      </c>
      <c r="G87" s="15" t="s">
        <v>42</v>
      </c>
      <c r="H87" s="15"/>
      <c r="I87" s="15"/>
      <c r="J87" s="15"/>
      <c r="K87" s="16"/>
      <c r="L87" s="16"/>
      <c r="M87" s="16"/>
      <c r="N87" s="16"/>
      <c r="O87" s="17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5" t="s">
        <v>279</v>
      </c>
      <c r="AG87" s="15" t="s">
        <v>279</v>
      </c>
      <c r="AH87" s="15"/>
    </row>
    <row r="88" spans="2:34" ht="18" customHeight="1" x14ac:dyDescent="0.15">
      <c r="B88" s="2">
        <v>85</v>
      </c>
      <c r="C88" s="10" t="s">
        <v>129</v>
      </c>
      <c r="D88" s="10" t="s">
        <v>206</v>
      </c>
      <c r="E88" s="10" t="s">
        <v>207</v>
      </c>
      <c r="F88" s="14" t="s">
        <v>208</v>
      </c>
      <c r="G88" s="15" t="s">
        <v>42</v>
      </c>
      <c r="H88" s="15"/>
      <c r="I88" s="15"/>
      <c r="J88" s="15"/>
      <c r="K88" s="16" t="s">
        <v>279</v>
      </c>
      <c r="L88" s="16"/>
      <c r="M88" s="16" t="s">
        <v>279</v>
      </c>
      <c r="N88" s="16" t="s">
        <v>279</v>
      </c>
      <c r="O88" s="17"/>
      <c r="P88" s="18">
        <v>1</v>
      </c>
      <c r="Q88" s="18"/>
      <c r="R88" s="18">
        <v>2</v>
      </c>
      <c r="S88" s="18">
        <v>3</v>
      </c>
      <c r="T88" s="18"/>
      <c r="U88" s="18"/>
      <c r="V88" s="18"/>
      <c r="W88" s="18"/>
      <c r="X88" s="18"/>
      <c r="Y88" s="18"/>
      <c r="Z88" s="18">
        <v>1</v>
      </c>
      <c r="AA88" s="18">
        <v>1</v>
      </c>
      <c r="AB88" s="18"/>
      <c r="AC88" s="18"/>
      <c r="AD88" s="18"/>
      <c r="AE88" s="18"/>
      <c r="AF88" s="15" t="s">
        <v>279</v>
      </c>
      <c r="AG88" s="15" t="s">
        <v>279</v>
      </c>
      <c r="AH88" s="15"/>
    </row>
    <row r="89" spans="2:34" ht="18" customHeight="1" x14ac:dyDescent="0.15">
      <c r="B89" s="2">
        <v>86</v>
      </c>
      <c r="C89" s="10" t="s">
        <v>129</v>
      </c>
      <c r="D89" s="10" t="s">
        <v>206</v>
      </c>
      <c r="E89" s="10" t="s">
        <v>209</v>
      </c>
      <c r="F89" s="14" t="s">
        <v>210</v>
      </c>
      <c r="G89" s="15" t="s">
        <v>42</v>
      </c>
      <c r="H89" s="15"/>
      <c r="I89" s="15"/>
      <c r="J89" s="15"/>
      <c r="K89" s="16"/>
      <c r="L89" s="16"/>
      <c r="M89" s="16"/>
      <c r="N89" s="16"/>
      <c r="O89" s="17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5" t="s">
        <v>279</v>
      </c>
      <c r="AG89" s="15" t="s">
        <v>279</v>
      </c>
      <c r="AH89" s="15"/>
    </row>
    <row r="90" spans="2:34" ht="18" customHeight="1" x14ac:dyDescent="0.15">
      <c r="B90" s="2">
        <v>87</v>
      </c>
      <c r="C90" s="10" t="s">
        <v>129</v>
      </c>
      <c r="D90" s="10" t="s">
        <v>206</v>
      </c>
      <c r="E90" s="10" t="s">
        <v>211</v>
      </c>
      <c r="F90" s="14" t="s">
        <v>212</v>
      </c>
      <c r="G90" s="15" t="s">
        <v>42</v>
      </c>
      <c r="H90" s="15"/>
      <c r="I90" s="15"/>
      <c r="J90" s="15"/>
      <c r="K90" s="16"/>
      <c r="L90" s="16"/>
      <c r="M90" s="16"/>
      <c r="N90" s="16"/>
      <c r="O90" s="17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5" t="s">
        <v>279</v>
      </c>
      <c r="AG90" s="15" t="s">
        <v>279</v>
      </c>
      <c r="AH90" s="15"/>
    </row>
    <row r="91" spans="2:34" ht="18" customHeight="1" x14ac:dyDescent="0.15">
      <c r="B91" s="2">
        <v>88</v>
      </c>
      <c r="C91" s="10" t="s">
        <v>129</v>
      </c>
      <c r="D91" s="10" t="s">
        <v>206</v>
      </c>
      <c r="E91" s="10" t="s">
        <v>315</v>
      </c>
      <c r="F91" s="14" t="s">
        <v>316</v>
      </c>
      <c r="G91" s="15" t="s">
        <v>40</v>
      </c>
      <c r="H91" s="15"/>
      <c r="I91" s="15"/>
      <c r="J91" s="15"/>
      <c r="K91" s="16"/>
      <c r="L91" s="16"/>
      <c r="M91" s="16"/>
      <c r="N91" s="16"/>
      <c r="O91" s="17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5" t="s">
        <v>279</v>
      </c>
      <c r="AG91" s="15"/>
      <c r="AH91" s="15"/>
    </row>
    <row r="92" spans="2:34" ht="18" customHeight="1" x14ac:dyDescent="0.15">
      <c r="B92" s="2">
        <v>89</v>
      </c>
      <c r="C92" s="10" t="s">
        <v>129</v>
      </c>
      <c r="D92" s="10" t="s">
        <v>213</v>
      </c>
      <c r="E92" s="10" t="s">
        <v>214</v>
      </c>
      <c r="F92" s="14" t="s">
        <v>215</v>
      </c>
      <c r="G92" s="15" t="s">
        <v>42</v>
      </c>
      <c r="H92" s="15"/>
      <c r="I92" s="15"/>
      <c r="J92" s="15"/>
      <c r="K92" s="16"/>
      <c r="L92" s="16"/>
      <c r="M92" s="16" t="s">
        <v>279</v>
      </c>
      <c r="N92" s="16" t="s">
        <v>279</v>
      </c>
      <c r="O92" s="17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>
        <v>1</v>
      </c>
      <c r="AE92" s="18">
        <v>1</v>
      </c>
      <c r="AF92" s="15" t="s">
        <v>279</v>
      </c>
      <c r="AG92" s="15" t="s">
        <v>279</v>
      </c>
      <c r="AH92" s="15"/>
    </row>
    <row r="93" spans="2:34" ht="18" customHeight="1" x14ac:dyDescent="0.15">
      <c r="B93" s="2">
        <v>90</v>
      </c>
      <c r="C93" s="10" t="s">
        <v>129</v>
      </c>
      <c r="D93" s="10" t="s">
        <v>213</v>
      </c>
      <c r="E93" s="10" t="s">
        <v>317</v>
      </c>
      <c r="F93" s="14" t="s">
        <v>318</v>
      </c>
      <c r="G93" s="15" t="s">
        <v>40</v>
      </c>
      <c r="H93" s="15"/>
      <c r="I93" s="15"/>
      <c r="J93" s="15"/>
      <c r="K93" s="16"/>
      <c r="L93" s="16"/>
      <c r="M93" s="16"/>
      <c r="N93" s="16"/>
      <c r="O93" s="17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5" t="s">
        <v>279</v>
      </c>
      <c r="AG93" s="15"/>
      <c r="AH93" s="15"/>
    </row>
    <row r="94" spans="2:34" ht="18" customHeight="1" x14ac:dyDescent="0.15">
      <c r="B94" s="2">
        <v>91</v>
      </c>
      <c r="C94" s="10" t="s">
        <v>129</v>
      </c>
      <c r="D94" s="10" t="s">
        <v>213</v>
      </c>
      <c r="E94" s="10" t="s">
        <v>216</v>
      </c>
      <c r="F94" s="14" t="s">
        <v>217</v>
      </c>
      <c r="G94" s="15" t="s">
        <v>40</v>
      </c>
      <c r="H94" s="15"/>
      <c r="I94" s="15"/>
      <c r="J94" s="15"/>
      <c r="K94" s="16"/>
      <c r="L94" s="16"/>
      <c r="M94" s="16"/>
      <c r="N94" s="16"/>
      <c r="O94" s="17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5"/>
      <c r="AG94" s="15" t="s">
        <v>279</v>
      </c>
      <c r="AH94" s="15"/>
    </row>
    <row r="95" spans="2:34" ht="18" customHeight="1" x14ac:dyDescent="0.15">
      <c r="B95" s="2">
        <v>92</v>
      </c>
      <c r="C95" s="10" t="s">
        <v>129</v>
      </c>
      <c r="D95" s="10" t="s">
        <v>213</v>
      </c>
      <c r="E95" s="10" t="s">
        <v>218</v>
      </c>
      <c r="F95" s="14" t="s">
        <v>219</v>
      </c>
      <c r="G95" s="15" t="s">
        <v>40</v>
      </c>
      <c r="H95" s="15"/>
      <c r="I95" s="15"/>
      <c r="J95" s="15"/>
      <c r="K95" s="16"/>
      <c r="L95" s="16"/>
      <c r="M95" s="16" t="s">
        <v>279</v>
      </c>
      <c r="N95" s="16" t="s">
        <v>279</v>
      </c>
      <c r="O95" s="17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>
        <v>3</v>
      </c>
      <c r="AE95" s="18">
        <v>3</v>
      </c>
      <c r="AF95" s="15" t="s">
        <v>279</v>
      </c>
      <c r="AG95" s="15" t="s">
        <v>279</v>
      </c>
      <c r="AH95" s="15"/>
    </row>
    <row r="96" spans="2:34" ht="18" customHeight="1" x14ac:dyDescent="0.15">
      <c r="B96" s="2">
        <v>93</v>
      </c>
      <c r="C96" s="10" t="s">
        <v>129</v>
      </c>
      <c r="D96" s="10" t="s">
        <v>213</v>
      </c>
      <c r="E96" s="10" t="s">
        <v>220</v>
      </c>
      <c r="F96" s="14" t="s">
        <v>221</v>
      </c>
      <c r="G96" s="15" t="s">
        <v>42</v>
      </c>
      <c r="H96" s="15"/>
      <c r="I96" s="15"/>
      <c r="J96" s="15"/>
      <c r="K96" s="16" t="s">
        <v>279</v>
      </c>
      <c r="L96" s="16" t="s">
        <v>279</v>
      </c>
      <c r="M96" s="16"/>
      <c r="N96" s="16" t="s">
        <v>279</v>
      </c>
      <c r="O96" s="17" t="s">
        <v>280</v>
      </c>
      <c r="P96" s="18">
        <v>2</v>
      </c>
      <c r="Q96" s="18">
        <v>1</v>
      </c>
      <c r="R96" s="18"/>
      <c r="S96" s="18">
        <v>3</v>
      </c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5" t="s">
        <v>279</v>
      </c>
      <c r="AG96" s="15" t="s">
        <v>279</v>
      </c>
      <c r="AH96" s="15"/>
    </row>
    <row r="97" spans="2:34" ht="18" customHeight="1" x14ac:dyDescent="0.15">
      <c r="B97" s="2">
        <v>94</v>
      </c>
      <c r="C97" s="10" t="s">
        <v>129</v>
      </c>
      <c r="D97" s="10" t="s">
        <v>222</v>
      </c>
      <c r="E97" s="10" t="s">
        <v>222</v>
      </c>
      <c r="F97" s="14" t="s">
        <v>223</v>
      </c>
      <c r="G97" s="15" t="s">
        <v>42</v>
      </c>
      <c r="H97" s="15"/>
      <c r="I97" s="15"/>
      <c r="J97" s="15"/>
      <c r="K97" s="16" t="s">
        <v>279</v>
      </c>
      <c r="L97" s="16"/>
      <c r="M97" s="16"/>
      <c r="N97" s="16" t="s">
        <v>279</v>
      </c>
      <c r="O97" s="17" t="s">
        <v>280</v>
      </c>
      <c r="P97" s="18">
        <v>1</v>
      </c>
      <c r="Q97" s="18"/>
      <c r="R97" s="18"/>
      <c r="S97" s="18">
        <v>1</v>
      </c>
      <c r="T97" s="18">
        <v>1</v>
      </c>
      <c r="U97" s="18"/>
      <c r="V97" s="18"/>
      <c r="W97" s="18">
        <v>1</v>
      </c>
      <c r="X97" s="18"/>
      <c r="Y97" s="18"/>
      <c r="Z97" s="18"/>
      <c r="AA97" s="18"/>
      <c r="AB97" s="18">
        <v>3</v>
      </c>
      <c r="AC97" s="18"/>
      <c r="AD97" s="18"/>
      <c r="AE97" s="18">
        <v>3</v>
      </c>
      <c r="AF97" s="15" t="s">
        <v>279</v>
      </c>
      <c r="AG97" s="15" t="s">
        <v>279</v>
      </c>
      <c r="AH97" s="15"/>
    </row>
    <row r="98" spans="2:34" ht="18" customHeight="1" x14ac:dyDescent="0.15">
      <c r="B98" s="2">
        <v>95</v>
      </c>
      <c r="C98" s="10" t="s">
        <v>129</v>
      </c>
      <c r="D98" s="10" t="s">
        <v>222</v>
      </c>
      <c r="E98" s="10" t="s">
        <v>224</v>
      </c>
      <c r="F98" s="14" t="s">
        <v>225</v>
      </c>
      <c r="G98" s="15" t="s">
        <v>40</v>
      </c>
      <c r="H98" s="15"/>
      <c r="I98" s="15"/>
      <c r="J98" s="15" t="s">
        <v>248</v>
      </c>
      <c r="K98" s="16"/>
      <c r="L98" s="16"/>
      <c r="M98" s="16"/>
      <c r="N98" s="16"/>
      <c r="O98" s="17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5" t="s">
        <v>279</v>
      </c>
      <c r="AG98" s="15" t="s">
        <v>279</v>
      </c>
      <c r="AH98" s="15"/>
    </row>
    <row r="99" spans="2:34" ht="18" customHeight="1" x14ac:dyDescent="0.15">
      <c r="B99" s="2">
        <v>96</v>
      </c>
      <c r="C99" s="10" t="s">
        <v>129</v>
      </c>
      <c r="D99" s="10" t="s">
        <v>222</v>
      </c>
      <c r="E99" s="10" t="s">
        <v>319</v>
      </c>
      <c r="F99" s="14" t="s">
        <v>320</v>
      </c>
      <c r="G99" s="15" t="s">
        <v>40</v>
      </c>
      <c r="H99" s="15"/>
      <c r="I99" s="15"/>
      <c r="J99" s="15" t="s">
        <v>248</v>
      </c>
      <c r="K99" s="16"/>
      <c r="L99" s="16"/>
      <c r="M99" s="16"/>
      <c r="N99" s="16"/>
      <c r="O99" s="17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5" t="s">
        <v>279</v>
      </c>
      <c r="AG99" s="15"/>
      <c r="AH99" s="15"/>
    </row>
    <row r="100" spans="2:34" ht="18" customHeight="1" x14ac:dyDescent="0.15">
      <c r="B100" s="2">
        <v>97</v>
      </c>
      <c r="C100" s="10" t="s">
        <v>129</v>
      </c>
      <c r="D100" s="10" t="s">
        <v>222</v>
      </c>
      <c r="E100" s="10" t="s">
        <v>226</v>
      </c>
      <c r="F100" s="14" t="s">
        <v>227</v>
      </c>
      <c r="G100" s="15" t="s">
        <v>40</v>
      </c>
      <c r="H100" s="15"/>
      <c r="I100" s="15"/>
      <c r="J100" s="15"/>
      <c r="K100" s="16"/>
      <c r="L100" s="16"/>
      <c r="M100" s="16" t="s">
        <v>279</v>
      </c>
      <c r="N100" s="16" t="s">
        <v>279</v>
      </c>
      <c r="O100" s="17"/>
      <c r="P100" s="18"/>
      <c r="Q100" s="18"/>
      <c r="R100" s="18">
        <v>4</v>
      </c>
      <c r="S100" s="18">
        <v>4</v>
      </c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5" t="s">
        <v>279</v>
      </c>
      <c r="AG100" s="15" t="s">
        <v>279</v>
      </c>
      <c r="AH100" s="15"/>
    </row>
    <row r="101" spans="2:34" ht="18" customHeight="1" x14ac:dyDescent="0.15">
      <c r="B101" s="2">
        <v>98</v>
      </c>
      <c r="C101" s="10" t="s">
        <v>129</v>
      </c>
      <c r="D101" s="10" t="s">
        <v>222</v>
      </c>
      <c r="E101" s="10" t="s">
        <v>321</v>
      </c>
      <c r="F101" s="14" t="s">
        <v>322</v>
      </c>
      <c r="G101" s="15" t="s">
        <v>40</v>
      </c>
      <c r="H101" s="15"/>
      <c r="I101" s="15"/>
      <c r="J101" s="15"/>
      <c r="K101" s="16"/>
      <c r="L101" s="16"/>
      <c r="M101" s="16"/>
      <c r="N101" s="16"/>
      <c r="O101" s="17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5" t="s">
        <v>279</v>
      </c>
      <c r="AG101" s="15"/>
      <c r="AH101" s="15"/>
    </row>
    <row r="102" spans="2:34" ht="18" customHeight="1" x14ac:dyDescent="0.15">
      <c r="B102" s="2">
        <v>99</v>
      </c>
      <c r="C102" s="10" t="s">
        <v>39</v>
      </c>
      <c r="D102" s="10" t="s">
        <v>39</v>
      </c>
      <c r="E102" s="10" t="s">
        <v>228</v>
      </c>
      <c r="F102" s="14" t="s">
        <v>229</v>
      </c>
      <c r="G102" s="15" t="s">
        <v>296</v>
      </c>
      <c r="H102" s="15"/>
      <c r="I102" s="15"/>
      <c r="J102" s="15"/>
      <c r="K102" s="16"/>
      <c r="L102" s="16" t="s">
        <v>279</v>
      </c>
      <c r="M102" s="16"/>
      <c r="N102" s="16" t="s">
        <v>279</v>
      </c>
      <c r="O102" s="17"/>
      <c r="P102" s="18"/>
      <c r="Q102" s="18"/>
      <c r="R102" s="18"/>
      <c r="S102" s="18"/>
      <c r="T102" s="18"/>
      <c r="U102" s="18">
        <v>3</v>
      </c>
      <c r="V102" s="18"/>
      <c r="W102" s="18">
        <v>3</v>
      </c>
      <c r="X102" s="18"/>
      <c r="Y102" s="18"/>
      <c r="Z102" s="18"/>
      <c r="AA102" s="18"/>
      <c r="AB102" s="18"/>
      <c r="AC102" s="18"/>
      <c r="AD102" s="18"/>
      <c r="AE102" s="18"/>
      <c r="AF102" s="15" t="s">
        <v>279</v>
      </c>
      <c r="AG102" s="15" t="s">
        <v>279</v>
      </c>
      <c r="AH102" s="15"/>
    </row>
    <row r="103" spans="2:34" ht="18" customHeight="1" x14ac:dyDescent="0.15">
      <c r="B103" s="2">
        <v>100</v>
      </c>
      <c r="C103" s="10" t="s">
        <v>59</v>
      </c>
      <c r="D103" s="10" t="s">
        <v>59</v>
      </c>
      <c r="E103" s="10" t="s">
        <v>297</v>
      </c>
      <c r="F103" s="14" t="s">
        <v>230</v>
      </c>
      <c r="G103" s="15" t="s">
        <v>296</v>
      </c>
      <c r="H103" s="15"/>
      <c r="I103" s="15"/>
      <c r="J103" s="15"/>
      <c r="K103" s="16"/>
      <c r="L103" s="16"/>
      <c r="M103" s="16"/>
      <c r="N103" s="16"/>
      <c r="O103" s="17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5"/>
      <c r="AG103" s="15" t="s">
        <v>279</v>
      </c>
      <c r="AH103" s="15"/>
    </row>
    <row r="104" spans="2:34" ht="18" customHeight="1" x14ac:dyDescent="0.15">
      <c r="B104" s="2">
        <v>101</v>
      </c>
      <c r="C104" s="10" t="s">
        <v>129</v>
      </c>
      <c r="D104" s="10" t="s">
        <v>231</v>
      </c>
      <c r="E104" s="10" t="s">
        <v>232</v>
      </c>
      <c r="F104" s="14" t="s">
        <v>233</v>
      </c>
      <c r="G104" s="15" t="s">
        <v>296</v>
      </c>
      <c r="H104" s="15"/>
      <c r="I104" s="15"/>
      <c r="J104" s="15"/>
      <c r="K104" s="16" t="s">
        <v>279</v>
      </c>
      <c r="L104" s="16" t="s">
        <v>279</v>
      </c>
      <c r="M104" s="16" t="s">
        <v>279</v>
      </c>
      <c r="N104" s="16" t="s">
        <v>279</v>
      </c>
      <c r="O104" s="17" t="s">
        <v>280</v>
      </c>
      <c r="P104" s="18">
        <v>8</v>
      </c>
      <c r="Q104" s="18"/>
      <c r="R104" s="18">
        <v>8</v>
      </c>
      <c r="S104" s="18">
        <v>16</v>
      </c>
      <c r="T104" s="18">
        <v>8</v>
      </c>
      <c r="U104" s="18">
        <v>11</v>
      </c>
      <c r="V104" s="18"/>
      <c r="W104" s="18">
        <v>19</v>
      </c>
      <c r="X104" s="18"/>
      <c r="Y104" s="18"/>
      <c r="Z104" s="18"/>
      <c r="AA104" s="18"/>
      <c r="AB104" s="18">
        <v>1</v>
      </c>
      <c r="AC104" s="18">
        <v>1</v>
      </c>
      <c r="AD104" s="18">
        <v>1</v>
      </c>
      <c r="AE104" s="18">
        <v>3</v>
      </c>
      <c r="AF104" s="15" t="s">
        <v>279</v>
      </c>
      <c r="AG104" s="15" t="s">
        <v>279</v>
      </c>
      <c r="AH104" s="15"/>
    </row>
    <row r="105" spans="2:34" ht="18" customHeight="1" x14ac:dyDescent="0.15">
      <c r="B105" s="19"/>
      <c r="C105" s="20" t="str">
        <f>TEXT(SUMPRODUCT(1/COUNTIF(テーブル1[目名],テーブル1[目名])),"0")&amp;"目"</f>
        <v>16目</v>
      </c>
      <c r="D105" s="20" t="str">
        <f>TEXT(SUMPRODUCT(1/COUNTIF(テーブル1[科名],テーブル1[科名])),"0")&amp;"科"</f>
        <v>40科</v>
      </c>
      <c r="E105" s="20" t="str">
        <f>TEXT(SUMPRODUCT(1/COUNTIF(テーブル1[種名],テーブル1[種名])),"0")&amp;"種"</f>
        <v>101種</v>
      </c>
      <c r="F105" s="19"/>
      <c r="G105" s="19">
        <f>COUNTIF(テーブル1[渡り区分],"&gt;""""")</f>
        <v>101</v>
      </c>
      <c r="H105" s="19">
        <f>COUNTIF(テーブル1[種の保存法],"&gt;""""")</f>
        <v>2</v>
      </c>
      <c r="I105" s="19">
        <f>COUNTIF(テーブル1[環境省RDB],"&gt;""""")</f>
        <v>11</v>
      </c>
      <c r="J105" s="19">
        <f>COUNTIF(テーブル1[大阪RDB],"&gt;""""")</f>
        <v>19</v>
      </c>
      <c r="K105" s="19">
        <f>SUBTOTAL(103,テーブル1[繁殖期])</f>
        <v>28</v>
      </c>
      <c r="L105" s="19">
        <f>SUBTOTAL(103,テーブル1[秋　期])</f>
        <v>17</v>
      </c>
      <c r="M105" s="19">
        <f>SUBTOTAL(103,テーブル1[越冬期])</f>
        <v>26</v>
      </c>
      <c r="N105" s="19">
        <f>SUBTOTAL(103,テーブル1[現　地])</f>
        <v>45</v>
      </c>
      <c r="O105" s="19">
        <f>SUBTOTAL(103,テーブル1[繁殖状況])</f>
        <v>22</v>
      </c>
      <c r="P105" s="19">
        <f>COUNTIF(テーブル1[繁殖期_R1],"&gt;0")</f>
        <v>23</v>
      </c>
      <c r="Q105" s="19">
        <f>COUNTIF(テーブル1[秋　期_R1],"&gt;0")</f>
        <v>14</v>
      </c>
      <c r="R105" s="19">
        <f>COUNTIF(テーブル1[越冬期_R1],"&gt;0")</f>
        <v>15</v>
      </c>
      <c r="S105" s="19">
        <f>COUNTIF(テーブル1[合　計_R1],"&gt;0")</f>
        <v>30</v>
      </c>
      <c r="T105" s="19">
        <f>COUNTIF(テーブル1[繁殖期_R2],"&gt;0")</f>
        <v>15</v>
      </c>
      <c r="U105" s="19">
        <f>COUNTIF(テーブル1[秋　期_R2],"&gt;0")</f>
        <v>10</v>
      </c>
      <c r="V105" s="19">
        <f>COUNTIF(テーブル1[越冬期_R2],"&gt;0")</f>
        <v>7</v>
      </c>
      <c r="W105" s="19">
        <f>COUNTIF(テーブル1[合　計_R2],"&gt;0")</f>
        <v>21</v>
      </c>
      <c r="X105" s="19">
        <f>COUNTIF(テーブル1[繁殖期_P1],"&gt;0")</f>
        <v>13</v>
      </c>
      <c r="Y105" s="19">
        <f>COUNTIF(テーブル1[秋　期_P1],"&gt;0")</f>
        <v>4</v>
      </c>
      <c r="Z105" s="19">
        <f>COUNTIF(テーブル1[越冬期_P1],"&gt;0")</f>
        <v>12</v>
      </c>
      <c r="AA105" s="19">
        <f>COUNTIF(テーブル1[合　計_P1],"&gt;0")</f>
        <v>19</v>
      </c>
      <c r="AB105" s="19">
        <f>COUNTIF(テーブル1[繁殖期_P2],"&gt;0")</f>
        <v>13</v>
      </c>
      <c r="AC105" s="19">
        <f>COUNTIF(テーブル1[秋　期_P2],"&gt;0")</f>
        <v>6</v>
      </c>
      <c r="AD105" s="19">
        <f>COUNTIF(テーブル1[越冬期_P2],"&gt;0")</f>
        <v>16</v>
      </c>
      <c r="AE105" s="19">
        <f>COUNTIF(テーブル1[合　計_P2],"&gt;0")</f>
        <v>23</v>
      </c>
      <c r="AF105" s="19">
        <f>COUNTIF(テーブル1[文献1],"&gt;""""")</f>
        <v>83</v>
      </c>
      <c r="AG105" s="19">
        <f>COUNTIF(テーブル1[文献2],"&gt;""""")</f>
        <v>77</v>
      </c>
      <c r="AH105" s="19">
        <f>COUNTIF(テーブル1[文献3],"&gt;""""")</f>
        <v>6</v>
      </c>
    </row>
    <row r="106" spans="2:34" ht="18" customHeight="1" x14ac:dyDescent="0.15">
      <c r="P106" s="2" t="s">
        <v>234</v>
      </c>
    </row>
    <row r="107" spans="2:34" ht="18" customHeight="1" x14ac:dyDescent="0.15">
      <c r="G107" s="21" t="str">
        <f>IF(ISBLANK(G114),"",G114&amp;":"&amp;RIGHT("   "&amp;COUNTIF(テーブル1[渡り区分],G114),2))</f>
        <v>留鳥:47</v>
      </c>
      <c r="H107" s="21" t="str">
        <f>IF(ISBLANK(H114),"",H114&amp;":"&amp;RIGHT("   "&amp;COUNTIF(テーブル1[種の保存法],H114),2))</f>
        <v>国内: 2</v>
      </c>
      <c r="I107" s="21" t="str">
        <f>IF(ISBLANK(I114),"",I114&amp;":"&amp;RIGHT("   "&amp;COUNTIF(テーブル1[環境省RDB],I114),2))</f>
        <v>CR+EN: 0</v>
      </c>
      <c r="J107" s="21" t="str">
        <f>IF(ISBLANK(J114),"",J114&amp;":"&amp;RIGHT("   "&amp;COUNTIF(テーブル1[大阪RDB],J114),2))</f>
        <v>CR+EN: 2</v>
      </c>
      <c r="O107" s="22" t="str">
        <f>IF(ISBLANK(O115),"",O115&amp;":"&amp;RIGHT("   "&amp;COUNTIF(テーブル1[繁殖状況],O115),2))</f>
        <v>A: 2</v>
      </c>
      <c r="P107" s="23" t="s">
        <v>2</v>
      </c>
      <c r="Q107" s="24"/>
      <c r="R107" s="24"/>
      <c r="S107" s="25"/>
      <c r="T107" s="26" t="s">
        <v>3</v>
      </c>
      <c r="U107" s="27"/>
      <c r="V107" s="27"/>
      <c r="W107" s="28"/>
      <c r="X107" s="29" t="s">
        <v>4</v>
      </c>
      <c r="Y107" s="30"/>
      <c r="Z107" s="30"/>
      <c r="AA107" s="31"/>
      <c r="AB107" s="32" t="s">
        <v>5</v>
      </c>
      <c r="AC107" s="33"/>
      <c r="AD107" s="33"/>
      <c r="AE107" s="34"/>
    </row>
    <row r="108" spans="2:34" ht="18" customHeight="1" thickBot="1" x14ac:dyDescent="0.2">
      <c r="B108" s="35"/>
      <c r="G108" s="21" t="str">
        <f>IF(ISBLANK(G115),"",G115&amp;":"&amp;RIGHT("   "&amp;COUNTIF(テーブル1[渡り区分],G115),2))</f>
        <v>夏鳥:16</v>
      </c>
      <c r="H108" s="21" t="str">
        <f>IF(ISBLANK(H115),"",H115&amp;":"&amp;RIGHT("   "&amp;COUNTIF(テーブル1[種の保存法],H115),2))</f>
        <v>国際: 0</v>
      </c>
      <c r="I108" s="21" t="str">
        <f>IF(ISBLANK(I115),"",I115&amp;":"&amp;RIGHT("   "&amp;COUNTIF(テーブル1[環境省RDB],I115),2))</f>
        <v>EN: 1</v>
      </c>
      <c r="J108" s="21" t="str">
        <f>IF(ISBLANK(J115),"",J115&amp;":"&amp;RIGHT("   "&amp;COUNTIF(テーブル1[大阪RDB],J115),2))</f>
        <v/>
      </c>
      <c r="O108" s="22" t="str">
        <f>IF(ISBLANK(O116),"",O116&amp;":"&amp;RIGHT("   "&amp;COUNTIF(テーブル1[繁殖状況],O116),2))</f>
        <v>B:20</v>
      </c>
      <c r="P108" s="36" t="s">
        <v>21</v>
      </c>
      <c r="Q108" s="36" t="s">
        <v>22</v>
      </c>
      <c r="R108" s="36" t="s">
        <v>23</v>
      </c>
      <c r="S108" s="36" t="s">
        <v>24</v>
      </c>
      <c r="T108" s="36" t="s">
        <v>25</v>
      </c>
      <c r="U108" s="36" t="s">
        <v>26</v>
      </c>
      <c r="V108" s="36" t="s">
        <v>27</v>
      </c>
      <c r="W108" s="36" t="s">
        <v>28</v>
      </c>
      <c r="X108" s="36" t="s">
        <v>29</v>
      </c>
      <c r="Y108" s="36" t="s">
        <v>30</v>
      </c>
      <c r="Z108" s="36" t="s">
        <v>31</v>
      </c>
      <c r="AA108" s="36" t="s">
        <v>32</v>
      </c>
      <c r="AB108" s="36" t="s">
        <v>33</v>
      </c>
      <c r="AC108" s="36" t="s">
        <v>34</v>
      </c>
      <c r="AD108" s="36" t="s">
        <v>35</v>
      </c>
      <c r="AE108" s="36" t="s">
        <v>36</v>
      </c>
    </row>
    <row r="109" spans="2:34" ht="18" customHeight="1" thickTop="1" x14ac:dyDescent="0.15">
      <c r="G109" s="21" t="str">
        <f>IF(ISBLANK(G116),"",G116&amp;":"&amp;RIGHT("   "&amp;COUNTIF(テーブル1[渡り区分],G116),2))</f>
        <v>冬鳥:26</v>
      </c>
      <c r="H109" s="21" t="str">
        <f>IF(ISBLANK(H116),"",H116&amp;":"&amp;RIGHT("   "&amp;COUNTIF(テーブル1[種の保存法],H116),2))</f>
        <v/>
      </c>
      <c r="I109" s="21" t="str">
        <f>IF(ISBLANK(I116),"",I116&amp;":"&amp;RIGHT("   "&amp;COUNTIF(テーブル1[環境省RDB],I116),2))</f>
        <v>VU: 4</v>
      </c>
      <c r="J109" s="21" t="str">
        <f>IF(ISBLANK(J116),"",J116&amp;":"&amp;RIGHT("   "&amp;COUNTIF(テーブル1[大阪RDB],J116),2))</f>
        <v>VU: 4</v>
      </c>
      <c r="O109" s="22" t="str">
        <f>IF(ISBLANK(O117),"",O117&amp;":"&amp;RIGHT("   "&amp;COUNTIF(テーブル1[繁殖状況],O117),2))</f>
        <v>C: 0</v>
      </c>
      <c r="P109" s="37">
        <f>SUM(テーブル1[繁殖期_R1])</f>
        <v>111</v>
      </c>
      <c r="Q109" s="37">
        <f>SUM(テーブル1[秋　期_R1])</f>
        <v>70</v>
      </c>
      <c r="R109" s="37">
        <f>SUM(テーブル1[越冬期_R1])</f>
        <v>178</v>
      </c>
      <c r="S109" s="37">
        <f>SUM(テーブル1[合　計_R1])</f>
        <v>359</v>
      </c>
      <c r="T109" s="37">
        <f>SUM(テーブル1[繁殖期_R2])</f>
        <v>74</v>
      </c>
      <c r="U109" s="37">
        <f>SUM(テーブル1[秋　期_R2])</f>
        <v>64</v>
      </c>
      <c r="V109" s="37">
        <f>SUM(テーブル1[越冬期_R2])</f>
        <v>14</v>
      </c>
      <c r="W109" s="37">
        <f>SUM(テーブル1[合　計_R2])</f>
        <v>152</v>
      </c>
      <c r="X109" s="37">
        <f>SUM(テーブル1[繁殖期_P1])</f>
        <v>31</v>
      </c>
      <c r="Y109" s="37">
        <f>SUM(テーブル1[秋　期_P1])</f>
        <v>10</v>
      </c>
      <c r="Z109" s="37">
        <f>SUM(テーブル1[越冬期_P1])</f>
        <v>36</v>
      </c>
      <c r="AA109" s="37">
        <f>SUM(テーブル1[合　計_P1])</f>
        <v>77</v>
      </c>
      <c r="AB109" s="37">
        <f>SUM(テーブル1[繁殖期_P2])</f>
        <v>65</v>
      </c>
      <c r="AC109" s="37">
        <f>SUM(テーブル1[秋　期_P2])</f>
        <v>21</v>
      </c>
      <c r="AD109" s="37">
        <f>SUM(テーブル1[越冬期_P2])</f>
        <v>110</v>
      </c>
      <c r="AE109" s="37">
        <f>SUM(テーブル1[合　計_P2])</f>
        <v>196</v>
      </c>
    </row>
    <row r="110" spans="2:34" ht="18" customHeight="1" x14ac:dyDescent="0.15">
      <c r="G110" s="21" t="str">
        <f>IF(ISBLANK(G117),"",G117&amp;":"&amp;RIGHT("   "&amp;COUNTIF(テーブル1[渡り区分],G117),2))</f>
        <v>旅鳥: 9</v>
      </c>
      <c r="H110" s="21" t="str">
        <f>IF(ISBLANK(H117),"",H117&amp;":"&amp;RIGHT("   "&amp;COUNTIF(テーブル1[種の保存法],H117),2))</f>
        <v/>
      </c>
      <c r="I110" s="21" t="str">
        <f>IF(ISBLANK(I117),"",I117&amp;":"&amp;RIGHT("   "&amp;COUNTIF(テーブル1[環境省RDB],I117),2))</f>
        <v>NT: 4</v>
      </c>
      <c r="J110" s="21" t="str">
        <f>IF(ISBLANK(J117),"",J117&amp;":"&amp;RIGHT("   "&amp;COUNTIF(テーブル1[大阪RDB],J117),2))</f>
        <v>NT:12</v>
      </c>
      <c r="O110" s="38"/>
    </row>
    <row r="111" spans="2:34" ht="18" customHeight="1" x14ac:dyDescent="0.15">
      <c r="G111" s="21" t="str">
        <f>IF(ISBLANK(G118),"",G118&amp;":"&amp;RIGHT("   "&amp;COUNTIF(テーブル1[渡り区分],G118),2))</f>
        <v>迷鳥: 0</v>
      </c>
      <c r="H111" s="21" t="str">
        <f>IF(ISBLANK(H118),"",H118&amp;":"&amp;RIGHT("   "&amp;COUNTIF(テーブル1[種の保存法],H118),2))</f>
        <v/>
      </c>
      <c r="I111" s="21" t="str">
        <f>IF(ISBLANK(I118),"",I118&amp;":"&amp;RIGHT("   "&amp;COUNTIF(テーブル1[環境省RDB],I118),2))</f>
        <v>DD: 2</v>
      </c>
      <c r="J111" s="21" t="str">
        <f>IF(ISBLANK(J118),"",J118&amp;":"&amp;RIGHT("   "&amp;COUNTIF(テーブル1[大阪RDB],J118),2))</f>
        <v>DD: 1</v>
      </c>
      <c r="O111" s="35" t="str">
        <f>IF(ISBLANK(O118),"",O118&amp;":"&amp;RIGHT("   "&amp;COUNTIF(テーブル1[繁殖状況],O118),2))</f>
        <v/>
      </c>
    </row>
    <row r="112" spans="2:34" ht="18" customHeight="1" x14ac:dyDescent="0.15">
      <c r="G112" s="21" t="str">
        <f>IF(ISBLANK(G119),"",G119&amp;":"&amp;RIGHT("   "&amp;COUNTIF(テーブル1[渡り区分],G119),2))</f>
        <v>外来: 3</v>
      </c>
      <c r="H112" s="21" t="str">
        <f>IF(ISBLANK(H119),"",H119&amp;":"&amp;RIGHT("   "&amp;COUNTIF(テーブル1[種の保存法],H119),2))</f>
        <v/>
      </c>
      <c r="I112" s="21" t="str">
        <f>IF(ISBLANK(I119),"",I119&amp;":"&amp;RIGHT("   "&amp;COUNTIF(テーブル1[環境省RDB],I119),2))</f>
        <v/>
      </c>
      <c r="J112" s="21" t="str">
        <f>IF(ISBLANK(J119),"",J119&amp;":"&amp;RIGHT("   "&amp;COUNTIF(テーブル1[大阪RDB],J119),2))</f>
        <v/>
      </c>
      <c r="O112" s="35" t="str">
        <f>IF(ISBLANK(O119),"",O119&amp;":"&amp;RIGHT("   "&amp;COUNTIF(テーブル1[繁殖状況],O119),2))</f>
        <v/>
      </c>
    </row>
    <row r="114" spans="7:18" ht="18" customHeight="1" x14ac:dyDescent="0.15">
      <c r="G114" s="39" t="s">
        <v>235</v>
      </c>
      <c r="H114" s="39" t="s">
        <v>236</v>
      </c>
      <c r="I114" s="39" t="s">
        <v>237</v>
      </c>
      <c r="J114" s="39" t="s">
        <v>237</v>
      </c>
      <c r="O114" s="40" t="s">
        <v>238</v>
      </c>
      <c r="P114" s="40"/>
      <c r="Q114" s="40"/>
      <c r="R114" s="40"/>
    </row>
    <row r="115" spans="7:18" ht="18" customHeight="1" x14ac:dyDescent="0.15">
      <c r="G115" s="39" t="s">
        <v>239</v>
      </c>
      <c r="H115" s="39" t="s">
        <v>240</v>
      </c>
      <c r="I115" s="39" t="s">
        <v>241</v>
      </c>
      <c r="J115" s="39"/>
      <c r="O115" s="41" t="s">
        <v>242</v>
      </c>
      <c r="P115" s="42" t="s">
        <v>243</v>
      </c>
      <c r="Q115" s="43"/>
      <c r="R115" s="44"/>
    </row>
    <row r="116" spans="7:18" ht="18" customHeight="1" x14ac:dyDescent="0.15">
      <c r="G116" s="39" t="s">
        <v>244</v>
      </c>
      <c r="H116" s="39"/>
      <c r="I116" s="39" t="s">
        <v>245</v>
      </c>
      <c r="J116" s="39" t="s">
        <v>245</v>
      </c>
      <c r="O116" s="41" t="s">
        <v>43</v>
      </c>
      <c r="P116" s="42" t="s">
        <v>246</v>
      </c>
      <c r="Q116" s="43"/>
      <c r="R116" s="44"/>
    </row>
    <row r="117" spans="7:18" ht="18" customHeight="1" x14ac:dyDescent="0.15">
      <c r="G117" s="39" t="s">
        <v>247</v>
      </c>
      <c r="H117" s="39"/>
      <c r="I117" s="39" t="s">
        <v>248</v>
      </c>
      <c r="J117" s="39" t="s">
        <v>248</v>
      </c>
      <c r="O117" s="41" t="s">
        <v>49</v>
      </c>
      <c r="P117" s="42" t="s">
        <v>249</v>
      </c>
      <c r="Q117" s="43"/>
      <c r="R117" s="44"/>
    </row>
    <row r="118" spans="7:18" ht="18" customHeight="1" x14ac:dyDescent="0.15">
      <c r="G118" s="39" t="s">
        <v>250</v>
      </c>
      <c r="H118" s="39"/>
      <c r="I118" s="39" t="s">
        <v>251</v>
      </c>
      <c r="J118" s="39" t="s">
        <v>251</v>
      </c>
    </row>
    <row r="119" spans="7:18" ht="18" customHeight="1" x14ac:dyDescent="0.15">
      <c r="G119" s="39" t="s">
        <v>271</v>
      </c>
      <c r="H119" s="39"/>
      <c r="I119" s="39"/>
      <c r="J119" s="39"/>
    </row>
  </sheetData>
  <phoneticPr fontId="3"/>
  <dataValidations count="4">
    <dataValidation type="list" allowBlank="1" showInputMessage="1" showErrorMessage="1" sqref="H4:H104" xr:uid="{5810B3DA-800A-4817-AE1B-763F9BFD6BC8}">
      <formula1>$H$114:$H$115</formula1>
    </dataValidation>
    <dataValidation type="list" allowBlank="1" showInputMessage="1" showErrorMessage="1" sqref="I4:I104" xr:uid="{BA340DBB-158C-41EA-B146-7DC0854B45FD}">
      <formula1>$I$114:$I$118</formula1>
    </dataValidation>
    <dataValidation type="list" allowBlank="1" showInputMessage="1" showErrorMessage="1" sqref="J4:J104" xr:uid="{144D1EE4-CEBE-49BF-B8CB-2FA812E0984A}">
      <formula1>$J$114:$J$118</formula1>
    </dataValidation>
    <dataValidation type="list" allowBlank="1" showInputMessage="1" showErrorMessage="1" sqref="O4:O104" xr:uid="{99E604C3-212B-481B-947A-26D032B177AA}">
      <formula1>$O$115:$O$117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8" scale="64" fitToHeight="20" pageOrder="overThenDown" orientation="landscape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CFDD5-3369-4313-9E08-323FEDCC1E53}">
  <sheetPr>
    <tabColor theme="7" tint="-0.249977111117893"/>
    <pageSetUpPr fitToPage="1"/>
  </sheetPr>
  <dimension ref="B2:N9"/>
  <sheetViews>
    <sheetView showGridLines="0" zoomScaleNormal="100" zoomScaleSheetLayoutView="85" workbookViewId="0">
      <selection activeCell="B2" sqref="B2"/>
    </sheetView>
  </sheetViews>
  <sheetFormatPr defaultColWidth="8.7265625" defaultRowHeight="18" customHeight="1" x14ac:dyDescent="0.15"/>
  <cols>
    <col min="1" max="1" width="3.08984375" style="2" customWidth="1"/>
    <col min="2" max="2" width="4.453125" style="2" customWidth="1"/>
    <col min="3" max="3" width="6.90625" style="2" bestFit="1" customWidth="1"/>
    <col min="4" max="4" width="12.36328125" style="2" customWidth="1"/>
    <col min="5" max="5" width="17.6328125" style="2" bestFit="1" customWidth="1"/>
    <col min="6" max="6" width="17.08984375" style="2" bestFit="1" customWidth="1"/>
    <col min="7" max="7" width="7.90625" style="2" bestFit="1" customWidth="1"/>
    <col min="8" max="8" width="7.81640625" style="2" bestFit="1" customWidth="1"/>
    <col min="9" max="9" width="6.81640625" style="2" customWidth="1"/>
    <col min="10" max="12" width="8.26953125" style="2" customWidth="1"/>
    <col min="13" max="13" width="5.81640625" style="2" customWidth="1"/>
    <col min="14" max="14" width="6.08984375" style="2" customWidth="1"/>
    <col min="15" max="16384" width="8.7265625" style="2"/>
  </cols>
  <sheetData>
    <row r="2" spans="2:14" ht="18" customHeight="1" x14ac:dyDescent="0.15">
      <c r="B2" s="1" t="s">
        <v>328</v>
      </c>
      <c r="G2" s="3" t="s">
        <v>0</v>
      </c>
      <c r="H2" s="3"/>
      <c r="I2" s="3"/>
      <c r="J2" s="45" t="s">
        <v>252</v>
      </c>
      <c r="K2" s="45"/>
      <c r="L2" s="45"/>
      <c r="M2" s="45"/>
      <c r="N2" s="45"/>
    </row>
    <row r="3" spans="2:14" ht="18" customHeight="1" x14ac:dyDescent="0.15">
      <c r="B3" s="46" t="s">
        <v>7</v>
      </c>
      <c r="C3" s="46" t="s">
        <v>253</v>
      </c>
      <c r="D3" s="46" t="s">
        <v>254</v>
      </c>
      <c r="E3" s="46" t="s">
        <v>255</v>
      </c>
      <c r="F3" s="46" t="s">
        <v>256</v>
      </c>
      <c r="G3" s="47" t="s">
        <v>257</v>
      </c>
      <c r="H3" s="48" t="s">
        <v>258</v>
      </c>
      <c r="I3" s="48" t="s">
        <v>259</v>
      </c>
      <c r="J3" s="49" t="s">
        <v>260</v>
      </c>
      <c r="K3" s="49" t="s">
        <v>261</v>
      </c>
      <c r="L3" s="49" t="s">
        <v>262</v>
      </c>
      <c r="M3" s="49" t="s">
        <v>263</v>
      </c>
      <c r="N3" s="52" t="s">
        <v>264</v>
      </c>
    </row>
    <row r="4" spans="2:14" ht="18" customHeight="1" x14ac:dyDescent="0.15">
      <c r="B4" s="15">
        <v>1</v>
      </c>
      <c r="C4" s="2" t="s">
        <v>327</v>
      </c>
      <c r="D4" s="2" t="s">
        <v>281</v>
      </c>
      <c r="E4" s="2" t="s">
        <v>281</v>
      </c>
      <c r="F4" s="50" t="s">
        <v>282</v>
      </c>
      <c r="I4" s="51"/>
      <c r="J4" s="15" t="s">
        <v>274</v>
      </c>
      <c r="K4" s="15" t="s">
        <v>274</v>
      </c>
      <c r="L4" s="15" t="s">
        <v>274</v>
      </c>
      <c r="M4" s="15" t="s">
        <v>274</v>
      </c>
      <c r="N4" s="15"/>
    </row>
    <row r="5" spans="2:14" ht="18" customHeight="1" x14ac:dyDescent="0.15">
      <c r="B5" s="15">
        <v>2</v>
      </c>
      <c r="C5" s="10" t="s">
        <v>265</v>
      </c>
      <c r="D5" s="10" t="s">
        <v>265</v>
      </c>
      <c r="E5" s="2" t="s">
        <v>325</v>
      </c>
      <c r="F5" s="50" t="s">
        <v>326</v>
      </c>
      <c r="I5" s="51"/>
      <c r="J5" s="15"/>
      <c r="K5" s="15" t="s">
        <v>274</v>
      </c>
      <c r="L5" s="10"/>
      <c r="M5" s="15" t="s">
        <v>274</v>
      </c>
      <c r="N5" s="15"/>
    </row>
    <row r="6" spans="2:14" ht="18" customHeight="1" x14ac:dyDescent="0.15">
      <c r="B6" s="15">
        <v>3</v>
      </c>
      <c r="C6" s="10" t="s">
        <v>265</v>
      </c>
      <c r="D6" s="2" t="s">
        <v>284</v>
      </c>
      <c r="E6" s="2" t="s">
        <v>285</v>
      </c>
      <c r="F6" s="50" t="s">
        <v>286</v>
      </c>
      <c r="I6" s="51"/>
      <c r="J6" s="15"/>
      <c r="K6" s="15"/>
      <c r="L6" s="15" t="s">
        <v>274</v>
      </c>
      <c r="M6" s="15" t="s">
        <v>274</v>
      </c>
      <c r="N6" s="15"/>
    </row>
    <row r="7" spans="2:14" ht="18" customHeight="1" x14ac:dyDescent="0.15">
      <c r="B7" s="15">
        <v>4</v>
      </c>
      <c r="C7" s="2" t="s">
        <v>266</v>
      </c>
      <c r="D7" s="2" t="s">
        <v>267</v>
      </c>
      <c r="E7" s="2" t="s">
        <v>268</v>
      </c>
      <c r="F7" s="50" t="s">
        <v>269</v>
      </c>
      <c r="I7" s="51"/>
      <c r="J7" s="15"/>
      <c r="K7" s="15"/>
      <c r="L7" s="15" t="s">
        <v>274</v>
      </c>
      <c r="M7" s="15" t="s">
        <v>279</v>
      </c>
      <c r="N7" s="15"/>
    </row>
    <row r="8" spans="2:14" ht="18" customHeight="1" x14ac:dyDescent="0.15">
      <c r="B8" s="15">
        <v>5</v>
      </c>
      <c r="C8" s="2" t="s">
        <v>266</v>
      </c>
      <c r="D8" s="2" t="s">
        <v>267</v>
      </c>
      <c r="E8" s="2" t="s">
        <v>275</v>
      </c>
      <c r="F8" s="50" t="s">
        <v>276</v>
      </c>
      <c r="I8" s="51" t="s">
        <v>324</v>
      </c>
      <c r="J8" s="15"/>
      <c r="K8" s="15"/>
      <c r="L8" s="15" t="s">
        <v>274</v>
      </c>
      <c r="M8" s="15" t="s">
        <v>279</v>
      </c>
      <c r="N8" s="15"/>
    </row>
    <row r="9" spans="2:14" ht="18" customHeight="1" x14ac:dyDescent="0.15">
      <c r="B9" s="19" t="s">
        <v>270</v>
      </c>
      <c r="C9" s="19">
        <f>SUMPRODUCT(1/COUNTIF(テーブル14[目　名],テーブル14[目　名]))</f>
        <v>3</v>
      </c>
      <c r="D9" s="19">
        <f>SUMPRODUCT(1/COUNTIF(テーブル14[科　名],テーブル14[科　名]))</f>
        <v>4</v>
      </c>
      <c r="E9" s="19">
        <f>COUNTIFS(テーブル14[No.],"&gt;0",テーブル14[種　名],"&gt;""""")</f>
        <v>5</v>
      </c>
      <c r="F9" s="19"/>
      <c r="G9" s="19">
        <f>COUNTIF(テーブル14[種の保存法],"&gt;""""")</f>
        <v>0</v>
      </c>
      <c r="H9" s="19">
        <f>COUNTIF(テーブル14[環境省RL],"&gt;""""")</f>
        <v>0</v>
      </c>
      <c r="I9" s="19">
        <f>COUNTIF(テーブル14[大阪府RL],"&gt;""""")</f>
        <v>1</v>
      </c>
      <c r="J9" s="19">
        <f>COUNTIF(テーブル14[現地_繁殖期],"&gt;""""")</f>
        <v>1</v>
      </c>
      <c r="K9" s="19">
        <f>COUNTIF(テーブル14[現地_秋期],"&gt;""""")</f>
        <v>2</v>
      </c>
      <c r="L9" s="19">
        <f>COUNTIF(テーブル14[現地_越冬期],"&gt;""""")</f>
        <v>4</v>
      </c>
      <c r="M9" s="19">
        <f>COUNTIF(テーブル14[現地],"&gt;""""")</f>
        <v>5</v>
      </c>
      <c r="N9" s="19">
        <f>COUNTIF(テーブル14[文献調査],"&gt;""")</f>
        <v>0</v>
      </c>
    </row>
  </sheetData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R5年度紀泉高原鳥獣保護区_鳥類</vt:lpstr>
      <vt:lpstr>R5年度紀泉高原鳥獣保護区_哺乳類</vt:lpstr>
      <vt:lpstr>'R5年度紀泉高原鳥獣保護区_鳥類'!Print_Area</vt:lpstr>
      <vt:lpstr>'R5年度紀泉高原鳥獣保護区_哺乳類'!Print_Area</vt:lpstr>
      <vt:lpstr>'R5年度紀泉高原鳥獣保護区_鳥類'!Print_Titles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織田　智也</dc:creator>
  <cp:lastModifiedBy>義本　香保子</cp:lastModifiedBy>
  <cp:lastPrinted>2024-01-04T02:17:47Z</cp:lastPrinted>
  <dcterms:created xsi:type="dcterms:W3CDTF">2024-01-04T02:09:50Z</dcterms:created>
  <dcterms:modified xsi:type="dcterms:W3CDTF">2026-07-06T06:47:14Z</dcterms:modified>
</cp:coreProperties>
</file>