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defaultThemeVersion="124226"/>
  <xr:revisionPtr revIDLastSave="0" documentId="13_ncr:1_{3BB56FA6-CFFE-4913-86F2-349A9E97D3A1}" xr6:coauthVersionLast="47" xr6:coauthVersionMax="47" xr10:uidLastSave="{00000000-0000-0000-0000-000000000000}"/>
  <workbookProtection workbookAlgorithmName="SHA-512" workbookHashValue="Nb6XrZeyEc+OHxBz53Bj6sumxg/hpfr/zS31SmecUfzayMaE/R7ha571nmxHBEMdHT6+Lo54D7oP8ZBIiUZZlA==" workbookSaltValue="iRPg/IXxaTTTT72spNwMPw==" workbookSpinCount="100000" lockStructure="1"/>
  <bookViews>
    <workbookView xWindow="-120" yWindow="-120" windowWidth="29040" windowHeight="15720" tabRatio="858" xr2:uid="{00000000-000D-0000-FFFF-FFFF00000000}"/>
  </bookViews>
  <sheets>
    <sheet name="1表紙（任意）" sheetId="1" r:id="rId1"/>
    <sheet name="２実績まとめ" sheetId="5" r:id="rId2"/>
    <sheet name="4対策・評価補助シート" sheetId="31" state="hidden" r:id="rId3"/>
    <sheet name="３重点対策" sheetId="50" r:id="rId4"/>
    <sheet name="４エネ量" sheetId="51" r:id="rId5"/>
    <sheet name="５自動車エネ量" sheetId="44" r:id="rId6"/>
    <sheet name="(参考)業種ｺｰﾄﾞ" sheetId="14" r:id="rId7"/>
    <sheet name="(参考)基準年度比削減目安" sheetId="52" r:id="rId8"/>
    <sheet name="(参考)別表１" sheetId="53" r:id="rId9"/>
    <sheet name="(参考)別表２ " sheetId="54" r:id="rId10"/>
    <sheet name="(参考)別表３" sheetId="29" r:id="rId11"/>
  </sheets>
  <externalReferences>
    <externalReference r:id="rId12"/>
    <externalReference r:id="rId13"/>
  </externalReferences>
  <definedNames>
    <definedName name="JFE" localSheetId="8">#REF!</definedName>
    <definedName name="JFE" localSheetId="9">#REF!</definedName>
    <definedName name="JFE" localSheetId="3">#REF!</definedName>
    <definedName name="JFE" localSheetId="4">#REF!</definedName>
    <definedName name="JFE">#REF!</definedName>
    <definedName name="_xlnm.Print_Area" localSheetId="7">'(参考)基準年度比削減目安'!$A$1:$L$21</definedName>
    <definedName name="_xlnm.Print_Area" localSheetId="6">'(参考)業種ｺｰﾄﾞ'!$A$1:$I$101</definedName>
    <definedName name="_xlnm.Print_Area" localSheetId="8">'(参考)別表１'!$A$1:$H$55</definedName>
    <definedName name="_xlnm.Print_Area" localSheetId="9">'(参考)別表２ '!$A$1:$G$55</definedName>
    <definedName name="_xlnm.Print_Area" localSheetId="10">'(参考)別表３'!$A$1:$G$38</definedName>
    <definedName name="_xlnm.Print_Area" localSheetId="0">'1表紙（任意）'!$A$1:$P$152</definedName>
    <definedName name="_xlnm.Print_Area" localSheetId="1">'２実績まとめ'!$A$1:$S$72</definedName>
    <definedName name="_xlnm.Print_Area" localSheetId="3">'３重点対策'!$A$1:$I$68</definedName>
    <definedName name="_xlnm.Print_Area" localSheetId="4">'４エネ量'!$A$1:$AC$93</definedName>
    <definedName name="_xlnm.Print_Area" localSheetId="5">'５自動車エネ量'!$A$1:$I$82</definedName>
    <definedName name="_xlnm.Print_Titles" localSheetId="9">'(参考)別表２ '!$2:$3</definedName>
    <definedName name="_xlnm.Print_Titles" localSheetId="3">'３重点対策'!$5:$5</definedName>
    <definedName name="q" localSheetId="7">#REF!</definedName>
    <definedName name="q" localSheetId="3">#REF!</definedName>
    <definedName name="q" localSheetId="4">#REF!</definedName>
    <definedName name="q">#REF!</definedName>
    <definedName name="実施済み">'4対策・評価補助シート'!$A$2</definedName>
    <definedName name="実施予定">'4対策・評価補助シート'!$B$2</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7">#REF!</definedName>
    <definedName name="電気事業者係数" localSheetId="8">'[2]5-2電力量入力用（主な事業所）'!#REF!</definedName>
    <definedName name="電気事業者係数" localSheetId="9">'[2]5-2電力量入力用（主な事業所）'!#REF!</definedName>
    <definedName name="電気事業者係数" localSheetId="10">'[2]5-2電力量入力用（主な事業所）'!#REF!</definedName>
    <definedName name="電気事業者係数" localSheetId="3">#REF!</definedName>
    <definedName name="電気事業者係数" localSheetId="4">#REF!</definedName>
    <definedName name="電気事業者係数">#REF!</definedName>
    <definedName name="電力入力用" localSheetId="3">#REF!</definedName>
    <definedName name="電力入力用">#REF!</definedName>
    <definedName name="電力排出係数" localSheetId="7">#REF!</definedName>
    <definedName name="電力排出係数" localSheetId="8">'[2]5-2電力量入力用（主な事業所）'!#REF!</definedName>
    <definedName name="電力排出係数" localSheetId="9">'[2]5-2電力量入力用（主な事業所）'!#REF!</definedName>
    <definedName name="電力排出係数" localSheetId="10">'[2]5-2電力量入力用（主な事業所）'!#REF!</definedName>
    <definedName name="電力排出係数" localSheetId="3">#REF!</definedName>
    <definedName name="電力排出係数" localSheetId="4">#REF!</definedName>
    <definedName name="電力排出係数">#REF!</definedName>
    <definedName name="非該当">'4対策・評価補助シート'!$C$2:$C$5</definedName>
    <definedName name="予定なし">'4対策・評価補助シート'!$D$2:$D$4</definedName>
    <definedName name="理由">'4対策・評価補助シート'!$A$1:$D$1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9" i="5" l="1"/>
  <c r="G19" i="5"/>
  <c r="I4" i="50" l="1"/>
  <c r="R26" i="5"/>
  <c r="R25" i="5"/>
  <c r="R24" i="5"/>
  <c r="R23" i="5"/>
  <c r="G2" i="50" l="1"/>
  <c r="M33" i="51"/>
  <c r="M34" i="51"/>
  <c r="M35" i="51"/>
  <c r="M36" i="51"/>
  <c r="M37" i="51"/>
  <c r="M38" i="51"/>
  <c r="M39" i="51"/>
  <c r="M40" i="51"/>
  <c r="M41" i="51"/>
  <c r="M42" i="51"/>
  <c r="M43" i="51"/>
  <c r="M44" i="51"/>
  <c r="M45" i="51"/>
  <c r="M46" i="51"/>
  <c r="M47" i="51"/>
  <c r="M48" i="51"/>
  <c r="M49" i="51"/>
  <c r="M50" i="51"/>
  <c r="M51" i="51"/>
  <c r="M52" i="51"/>
  <c r="M53" i="51"/>
  <c r="M54" i="51"/>
  <c r="M55" i="51"/>
  <c r="M56" i="51"/>
  <c r="M57" i="51"/>
  <c r="M58" i="51"/>
  <c r="M59" i="51"/>
  <c r="M60" i="51"/>
  <c r="M61" i="51"/>
  <c r="M32" i="51"/>
  <c r="J13" i="51"/>
  <c r="J12" i="51"/>
  <c r="J11" i="51"/>
  <c r="AB568" i="51" l="1"/>
  <c r="AB567" i="51"/>
  <c r="E64" i="44" l="1"/>
  <c r="H26" i="44"/>
  <c r="H27" i="44"/>
  <c r="D16" i="44"/>
  <c r="G4" i="44"/>
  <c r="F49" i="44" s="1"/>
  <c r="G20" i="44" l="1"/>
  <c r="F56" i="44"/>
  <c r="F43" i="44"/>
  <c r="F31" i="44"/>
  <c r="E11" i="51"/>
  <c r="H11" i="51"/>
  <c r="AB11" i="51"/>
  <c r="E12" i="51"/>
  <c r="H12" i="51"/>
  <c r="AB12" i="51"/>
  <c r="E13" i="51"/>
  <c r="H13" i="51"/>
  <c r="AB13" i="51"/>
  <c r="E14" i="51"/>
  <c r="H14" i="51"/>
  <c r="J14" i="51" s="1"/>
  <c r="AB14" i="51"/>
  <c r="E15" i="51"/>
  <c r="H15" i="51"/>
  <c r="J15" i="51" s="1"/>
  <c r="AB15" i="51"/>
  <c r="E16" i="51"/>
  <c r="H16" i="51"/>
  <c r="J16" i="51" s="1"/>
  <c r="AB16" i="51"/>
  <c r="E17" i="51"/>
  <c r="H17" i="51"/>
  <c r="J17" i="51" s="1"/>
  <c r="AB17" i="51"/>
  <c r="E18" i="51"/>
  <c r="H18" i="51"/>
  <c r="J18" i="51" s="1"/>
  <c r="AB18" i="51"/>
  <c r="H6" i="51"/>
  <c r="H22" i="51"/>
  <c r="H20" i="51"/>
  <c r="J20" i="51" s="1"/>
  <c r="H19" i="51"/>
  <c r="J19" i="51" s="1"/>
  <c r="H7" i="51"/>
  <c r="J7" i="51" s="1"/>
  <c r="H8" i="51"/>
  <c r="J8" i="51" s="1"/>
  <c r="H9" i="51"/>
  <c r="J9" i="51" s="1"/>
  <c r="H10" i="51"/>
  <c r="J10" i="51" s="1"/>
  <c r="E20" i="51"/>
  <c r="E19" i="51"/>
  <c r="E7" i="51"/>
  <c r="E8" i="51"/>
  <c r="E9" i="51"/>
  <c r="E10" i="51"/>
  <c r="E6" i="51"/>
  <c r="J6" i="51" l="1"/>
  <c r="F37" i="44"/>
  <c r="H37" i="44" s="1"/>
  <c r="F36" i="44"/>
  <c r="H36" i="44" s="1"/>
  <c r="F35" i="44"/>
  <c r="G27" i="44"/>
  <c r="F27" i="44"/>
  <c r="E27" i="44"/>
  <c r="D27" i="44"/>
  <c r="G26" i="44"/>
  <c r="F26" i="44"/>
  <c r="E26" i="44"/>
  <c r="D26" i="44"/>
  <c r="H17" i="44"/>
  <c r="G17" i="44"/>
  <c r="F17" i="44"/>
  <c r="E17" i="44"/>
  <c r="D17" i="44"/>
  <c r="H16" i="44"/>
  <c r="G16" i="44"/>
  <c r="F16" i="44"/>
  <c r="E16" i="44"/>
  <c r="J63" i="51"/>
  <c r="F21" i="51" s="1"/>
  <c r="AB556" i="51"/>
  <c r="AB555" i="51"/>
  <c r="AB554" i="51"/>
  <c r="AB553" i="51"/>
  <c r="AB552" i="51"/>
  <c r="AB551" i="51"/>
  <c r="AB550" i="51"/>
  <c r="AB549" i="51"/>
  <c r="AB548" i="51"/>
  <c r="AB547" i="51"/>
  <c r="AB546" i="51"/>
  <c r="AB545" i="51"/>
  <c r="AB544" i="51"/>
  <c r="AB543" i="51"/>
  <c r="AB542" i="51"/>
  <c r="AB541" i="51"/>
  <c r="AB540" i="51"/>
  <c r="AB539" i="51"/>
  <c r="AB538" i="51"/>
  <c r="AB537" i="51"/>
  <c r="AB536" i="51"/>
  <c r="AB535" i="51"/>
  <c r="AB534" i="51"/>
  <c r="AB533" i="51"/>
  <c r="AB532" i="51"/>
  <c r="AB531" i="51"/>
  <c r="AB530" i="51"/>
  <c r="AB529" i="51"/>
  <c r="AB528" i="51"/>
  <c r="AB527" i="51"/>
  <c r="AB526" i="51"/>
  <c r="AB525" i="51"/>
  <c r="AB524" i="51"/>
  <c r="AB523" i="51"/>
  <c r="AB522" i="51"/>
  <c r="AB521" i="51"/>
  <c r="AB520" i="51"/>
  <c r="AB519" i="51"/>
  <c r="AB518" i="51"/>
  <c r="AB517" i="51"/>
  <c r="AB516" i="51"/>
  <c r="AB515" i="51"/>
  <c r="AB514" i="51"/>
  <c r="AB513" i="51"/>
  <c r="AB512" i="51"/>
  <c r="AB511" i="51"/>
  <c r="AB510" i="51"/>
  <c r="AB509" i="51"/>
  <c r="AB508" i="51"/>
  <c r="AB507" i="51"/>
  <c r="AB506" i="51"/>
  <c r="AB505" i="51"/>
  <c r="AB504" i="51"/>
  <c r="AB503" i="51"/>
  <c r="AB502" i="51"/>
  <c r="AB501" i="51"/>
  <c r="AB500" i="51"/>
  <c r="AB499" i="51"/>
  <c r="AB498" i="51"/>
  <c r="AB497" i="51"/>
  <c r="AB496" i="51"/>
  <c r="AB495" i="51"/>
  <c r="AB494" i="51"/>
  <c r="AB493" i="51"/>
  <c r="AB492" i="51"/>
  <c r="AB491" i="51"/>
  <c r="AB490" i="51"/>
  <c r="AB489" i="51"/>
  <c r="AB488" i="51"/>
  <c r="AB487" i="51"/>
  <c r="AB486" i="51"/>
  <c r="AB485" i="51"/>
  <c r="AB484" i="51"/>
  <c r="AB483" i="51"/>
  <c r="AB482" i="51"/>
  <c r="AB481" i="51"/>
  <c r="AB480" i="51"/>
  <c r="AB479" i="51"/>
  <c r="AB478" i="51"/>
  <c r="AB477" i="51"/>
  <c r="AB476" i="51"/>
  <c r="AB475" i="51"/>
  <c r="AB474" i="51"/>
  <c r="AB473" i="51"/>
  <c r="AB472" i="51"/>
  <c r="AB471" i="51"/>
  <c r="AB470" i="51"/>
  <c r="AB469" i="51"/>
  <c r="AB468" i="51"/>
  <c r="AB467" i="51"/>
  <c r="AB466" i="51"/>
  <c r="AB465" i="51"/>
  <c r="AB464" i="51"/>
  <c r="AB463" i="51"/>
  <c r="AB462" i="51"/>
  <c r="AB461" i="51"/>
  <c r="AB460" i="51"/>
  <c r="AB459" i="51"/>
  <c r="AB458" i="51"/>
  <c r="AB457" i="51"/>
  <c r="AB456" i="51"/>
  <c r="AB455" i="51"/>
  <c r="AB454" i="51"/>
  <c r="AB453" i="51"/>
  <c r="AB452" i="51"/>
  <c r="AB451" i="51"/>
  <c r="AB450" i="51"/>
  <c r="AB449" i="51"/>
  <c r="AB448" i="51"/>
  <c r="AB447" i="51"/>
  <c r="AB446" i="51"/>
  <c r="AB445" i="51"/>
  <c r="AB444" i="51"/>
  <c r="AB443" i="51"/>
  <c r="AB442" i="51"/>
  <c r="AB441" i="51"/>
  <c r="AB440" i="51"/>
  <c r="AB439" i="51"/>
  <c r="AB438" i="51"/>
  <c r="AB437" i="51"/>
  <c r="AB436" i="51"/>
  <c r="AB435" i="51"/>
  <c r="AB434" i="51"/>
  <c r="AB433" i="51"/>
  <c r="AB432" i="51"/>
  <c r="AB431" i="51"/>
  <c r="AB430" i="51"/>
  <c r="AB429" i="51"/>
  <c r="AB428" i="51"/>
  <c r="AB427" i="51"/>
  <c r="AB426" i="51"/>
  <c r="AB425" i="51"/>
  <c r="AB424" i="51"/>
  <c r="AB423" i="51"/>
  <c r="AB422" i="51"/>
  <c r="AB421" i="51"/>
  <c r="AB420" i="51"/>
  <c r="AB419" i="51"/>
  <c r="AB418" i="51"/>
  <c r="AB417" i="51"/>
  <c r="AB416" i="51"/>
  <c r="AB415" i="51"/>
  <c r="AB414" i="51"/>
  <c r="AB413" i="51"/>
  <c r="AB412" i="51"/>
  <c r="AB411" i="51"/>
  <c r="AB410" i="51"/>
  <c r="AB409" i="51"/>
  <c r="AB408" i="51"/>
  <c r="AB407" i="51"/>
  <c r="AB406" i="51"/>
  <c r="AB405" i="51"/>
  <c r="AB404" i="51"/>
  <c r="AB403" i="51"/>
  <c r="AB402" i="51"/>
  <c r="AB401" i="51"/>
  <c r="AB400" i="51"/>
  <c r="AB399" i="51"/>
  <c r="AB398" i="51"/>
  <c r="AB397" i="51"/>
  <c r="AB396" i="51"/>
  <c r="AB395" i="51"/>
  <c r="AB394" i="51"/>
  <c r="AB393" i="51"/>
  <c r="AB392" i="51"/>
  <c r="AB391" i="51"/>
  <c r="AB390" i="51"/>
  <c r="AB389" i="51"/>
  <c r="AB388" i="51"/>
  <c r="AB387" i="51"/>
  <c r="AB386" i="51"/>
  <c r="AB385" i="51"/>
  <c r="AB384" i="51"/>
  <c r="AB383" i="51"/>
  <c r="AB382" i="51"/>
  <c r="AB381" i="51"/>
  <c r="AB380" i="51"/>
  <c r="AB379" i="51"/>
  <c r="AB378" i="51"/>
  <c r="AB377" i="51"/>
  <c r="AB376" i="51"/>
  <c r="AB375" i="51"/>
  <c r="AB374" i="51"/>
  <c r="AB373" i="51"/>
  <c r="AB372" i="51"/>
  <c r="AB371" i="51"/>
  <c r="AB370" i="51"/>
  <c r="AB369" i="51"/>
  <c r="AB368" i="51"/>
  <c r="AB367" i="51"/>
  <c r="AB366" i="51"/>
  <c r="AB365" i="51"/>
  <c r="AB364" i="51"/>
  <c r="AB363" i="51"/>
  <c r="AB362" i="51"/>
  <c r="AB361" i="51"/>
  <c r="AB360" i="51"/>
  <c r="AB359" i="51"/>
  <c r="AB358" i="51"/>
  <c r="AB357" i="51"/>
  <c r="AB356" i="51"/>
  <c r="AB355" i="51"/>
  <c r="AB354" i="51"/>
  <c r="AB353" i="51"/>
  <c r="AB352" i="51"/>
  <c r="AB351" i="51"/>
  <c r="AB350" i="51"/>
  <c r="AB349" i="51"/>
  <c r="AB348" i="51"/>
  <c r="AB347" i="51"/>
  <c r="AB346" i="51"/>
  <c r="AB345" i="51"/>
  <c r="AB344" i="51"/>
  <c r="AB343" i="51"/>
  <c r="AB342" i="51"/>
  <c r="AB341" i="51"/>
  <c r="AB340" i="51"/>
  <c r="AB339" i="51"/>
  <c r="AB338" i="51"/>
  <c r="AB337" i="51"/>
  <c r="AB336" i="51"/>
  <c r="AB335" i="51"/>
  <c r="AB334" i="51"/>
  <c r="AB333" i="51"/>
  <c r="AB332" i="51"/>
  <c r="AB331" i="51"/>
  <c r="AB330" i="51"/>
  <c r="AB329" i="51"/>
  <c r="AB328" i="51"/>
  <c r="AB327" i="51"/>
  <c r="AB326" i="51"/>
  <c r="AB325" i="51"/>
  <c r="AB324" i="51"/>
  <c r="AB323" i="51"/>
  <c r="AB322" i="51"/>
  <c r="AB321" i="51"/>
  <c r="AB320" i="51"/>
  <c r="AB319" i="51"/>
  <c r="AB318" i="51"/>
  <c r="AB317" i="51"/>
  <c r="AB316" i="51"/>
  <c r="AB315" i="51"/>
  <c r="AB314" i="51"/>
  <c r="AB313" i="51"/>
  <c r="AB312" i="51"/>
  <c r="AB311" i="51"/>
  <c r="AB310" i="51"/>
  <c r="AB309" i="51"/>
  <c r="AB308" i="51"/>
  <c r="AB307" i="51"/>
  <c r="AB306" i="51"/>
  <c r="AB305" i="51"/>
  <c r="AB304" i="51"/>
  <c r="AB303" i="51"/>
  <c r="AB302" i="51"/>
  <c r="AB301" i="51"/>
  <c r="AB300" i="51"/>
  <c r="AB299" i="51"/>
  <c r="AB298" i="51"/>
  <c r="AB297" i="51"/>
  <c r="AB296" i="51"/>
  <c r="AB295" i="51"/>
  <c r="AB294" i="51"/>
  <c r="AB293" i="51"/>
  <c r="AB292" i="51"/>
  <c r="AB291" i="51"/>
  <c r="AB290" i="51"/>
  <c r="AB289" i="51"/>
  <c r="AB288" i="51"/>
  <c r="AB287" i="51"/>
  <c r="AB286" i="51"/>
  <c r="AB285" i="51"/>
  <c r="AB284" i="51"/>
  <c r="AB283" i="51"/>
  <c r="AB282" i="51"/>
  <c r="AB281" i="51"/>
  <c r="AB280" i="51"/>
  <c r="AB279" i="51"/>
  <c r="AB278" i="51"/>
  <c r="AB277" i="51"/>
  <c r="AB276" i="51"/>
  <c r="AB275" i="51"/>
  <c r="AB274" i="51"/>
  <c r="AB273" i="51"/>
  <c r="AB272" i="51"/>
  <c r="AB271" i="51"/>
  <c r="AB270" i="51"/>
  <c r="AB269" i="51"/>
  <c r="AB268" i="51"/>
  <c r="AB267" i="51"/>
  <c r="AB266" i="51"/>
  <c r="AB265" i="51"/>
  <c r="AB264" i="51"/>
  <c r="AB263" i="51"/>
  <c r="AB262" i="51"/>
  <c r="AB261" i="51"/>
  <c r="AB260" i="51"/>
  <c r="AB259" i="51"/>
  <c r="AB258" i="51"/>
  <c r="AB257" i="51"/>
  <c r="AB256" i="51"/>
  <c r="AB255" i="51"/>
  <c r="AB254" i="51"/>
  <c r="AB253" i="51"/>
  <c r="AB252" i="51"/>
  <c r="AB251" i="51"/>
  <c r="AB250" i="51"/>
  <c r="AB249" i="51"/>
  <c r="AB248" i="51"/>
  <c r="AB247" i="51"/>
  <c r="AB246" i="51"/>
  <c r="AB245" i="51"/>
  <c r="AB244" i="51"/>
  <c r="AB243" i="51"/>
  <c r="AB242" i="51"/>
  <c r="AB241" i="51"/>
  <c r="AB240" i="51"/>
  <c r="AB239" i="51"/>
  <c r="AB238" i="51"/>
  <c r="AB237" i="51"/>
  <c r="AB236" i="51"/>
  <c r="AB235" i="51"/>
  <c r="AB234" i="51"/>
  <c r="AB233" i="51"/>
  <c r="AB232" i="51"/>
  <c r="AB231" i="51"/>
  <c r="AB230" i="51"/>
  <c r="AB229" i="51"/>
  <c r="AB228" i="51"/>
  <c r="AB227" i="51"/>
  <c r="AB226" i="51"/>
  <c r="AB225" i="51"/>
  <c r="AB224" i="51"/>
  <c r="AB223" i="51"/>
  <c r="AB222" i="51"/>
  <c r="AB221" i="51"/>
  <c r="AB220" i="51"/>
  <c r="AB219" i="51"/>
  <c r="AB218" i="51"/>
  <c r="AB217" i="51"/>
  <c r="AB216" i="51"/>
  <c r="AB215" i="51"/>
  <c r="AB214" i="51"/>
  <c r="AB213" i="51"/>
  <c r="AB212" i="51"/>
  <c r="AB211" i="51"/>
  <c r="AB210" i="51"/>
  <c r="AB209" i="51"/>
  <c r="AB208" i="51"/>
  <c r="AB207" i="51"/>
  <c r="AB206" i="51"/>
  <c r="AB205" i="51"/>
  <c r="AB204" i="51"/>
  <c r="AB203" i="51"/>
  <c r="AB202" i="51"/>
  <c r="AB201" i="51"/>
  <c r="AB200" i="51"/>
  <c r="AB199" i="51"/>
  <c r="AB198" i="51"/>
  <c r="AB197" i="51"/>
  <c r="AB196" i="51"/>
  <c r="AB195" i="51"/>
  <c r="AB194" i="51"/>
  <c r="AB193" i="51"/>
  <c r="AB192" i="51"/>
  <c r="AB191" i="51"/>
  <c r="AB190" i="51"/>
  <c r="AB189" i="51"/>
  <c r="AB188" i="51"/>
  <c r="AB187" i="51"/>
  <c r="AB186" i="51"/>
  <c r="AB185" i="51"/>
  <c r="AB184" i="51"/>
  <c r="AB183" i="51"/>
  <c r="AB182" i="51"/>
  <c r="AB181" i="51"/>
  <c r="AB180" i="51"/>
  <c r="AB179" i="51"/>
  <c r="AB178" i="51"/>
  <c r="AB177" i="51"/>
  <c r="AB176" i="51"/>
  <c r="AB175" i="51"/>
  <c r="AB174" i="51"/>
  <c r="AB173" i="51"/>
  <c r="AB172" i="51"/>
  <c r="AB171" i="51"/>
  <c r="AB170" i="51"/>
  <c r="AB169" i="51"/>
  <c r="AB168" i="51"/>
  <c r="AB167" i="51"/>
  <c r="AB166" i="51"/>
  <c r="AB165" i="51"/>
  <c r="AB164" i="51"/>
  <c r="AB163" i="51"/>
  <c r="AB162" i="51"/>
  <c r="AB161" i="51"/>
  <c r="AB160" i="51"/>
  <c r="AB159" i="51"/>
  <c r="AB158" i="51"/>
  <c r="AB157" i="51"/>
  <c r="AB156" i="51"/>
  <c r="AB155" i="51"/>
  <c r="AB154" i="51"/>
  <c r="AB153" i="51"/>
  <c r="AB152" i="51"/>
  <c r="AB151" i="51"/>
  <c r="AB150" i="51"/>
  <c r="AB149" i="51"/>
  <c r="AB148" i="51"/>
  <c r="AB147" i="51"/>
  <c r="AB146" i="51"/>
  <c r="AB145" i="51"/>
  <c r="AB144" i="51"/>
  <c r="AB143" i="51"/>
  <c r="AB142" i="51"/>
  <c r="AB141" i="51"/>
  <c r="AB140" i="51"/>
  <c r="AB139" i="51"/>
  <c r="AB138" i="51"/>
  <c r="AB137" i="51"/>
  <c r="AB136" i="51"/>
  <c r="AB135" i="51"/>
  <c r="AB134" i="51"/>
  <c r="AB133" i="51"/>
  <c r="AB132" i="51"/>
  <c r="AB131" i="51"/>
  <c r="AB130" i="51"/>
  <c r="AB129" i="51"/>
  <c r="AB128" i="51"/>
  <c r="AB127" i="51"/>
  <c r="AB126" i="51"/>
  <c r="AB125" i="51"/>
  <c r="AB124" i="51"/>
  <c r="AB123" i="51"/>
  <c r="AB122" i="51"/>
  <c r="AB121" i="51"/>
  <c r="AB120" i="51"/>
  <c r="AB119" i="51"/>
  <c r="AB118" i="51"/>
  <c r="AB117" i="51"/>
  <c r="AB116" i="51"/>
  <c r="AB115" i="51"/>
  <c r="AB114" i="51"/>
  <c r="AB113" i="51"/>
  <c r="AB112" i="51"/>
  <c r="AB111" i="51"/>
  <c r="AB110" i="51"/>
  <c r="AB109" i="51"/>
  <c r="AB108" i="51"/>
  <c r="AB107" i="51"/>
  <c r="AB106" i="51"/>
  <c r="AB105" i="51"/>
  <c r="AB104" i="51"/>
  <c r="AB103" i="51"/>
  <c r="AB102" i="51"/>
  <c r="AB101" i="51"/>
  <c r="AB100" i="51"/>
  <c r="AB99" i="51"/>
  <c r="AB98" i="51"/>
  <c r="AB97" i="51"/>
  <c r="AB96" i="51"/>
  <c r="AB95" i="51"/>
  <c r="AB94" i="51"/>
  <c r="AB93" i="51"/>
  <c r="AB92" i="51"/>
  <c r="AB91" i="51"/>
  <c r="AB90" i="51"/>
  <c r="AB89" i="51"/>
  <c r="AB88" i="51"/>
  <c r="AB87" i="51"/>
  <c r="AB86" i="51"/>
  <c r="AB85" i="51"/>
  <c r="AB84" i="51"/>
  <c r="AB83" i="51"/>
  <c r="AB82" i="51"/>
  <c r="AB81" i="51"/>
  <c r="AB80" i="51"/>
  <c r="AB79" i="51"/>
  <c r="AB78" i="51"/>
  <c r="AB77" i="51"/>
  <c r="AB76" i="51"/>
  <c r="AB75" i="51"/>
  <c r="AB74" i="51"/>
  <c r="AB73" i="51"/>
  <c r="AB72" i="51"/>
  <c r="AB71" i="51"/>
  <c r="AB70" i="51"/>
  <c r="AB69" i="51"/>
  <c r="AB68" i="51"/>
  <c r="AB67" i="51"/>
  <c r="AB66" i="51"/>
  <c r="AB65" i="51"/>
  <c r="AB64" i="51"/>
  <c r="AB63" i="51"/>
  <c r="AB62" i="51"/>
  <c r="AB61" i="51"/>
  <c r="AB60" i="51"/>
  <c r="AB59" i="51"/>
  <c r="AB58" i="51"/>
  <c r="AB57" i="51"/>
  <c r="AB56" i="51"/>
  <c r="AB55" i="51"/>
  <c r="AB54" i="51"/>
  <c r="AB53" i="51"/>
  <c r="AB52" i="51"/>
  <c r="AB51" i="51"/>
  <c r="AB50" i="51"/>
  <c r="AB49" i="51"/>
  <c r="AB48" i="51"/>
  <c r="AB47" i="51"/>
  <c r="AB46" i="51"/>
  <c r="AB45" i="51"/>
  <c r="AB44" i="51"/>
  <c r="AB43" i="51"/>
  <c r="AB42" i="51"/>
  <c r="AB41" i="51"/>
  <c r="AB40" i="51"/>
  <c r="AB39" i="51"/>
  <c r="AB38" i="51"/>
  <c r="AB37" i="51"/>
  <c r="AB36" i="51"/>
  <c r="AB35" i="51"/>
  <c r="AB34" i="51"/>
  <c r="AB33" i="51"/>
  <c r="AB32" i="51"/>
  <c r="AB31" i="51"/>
  <c r="AB30" i="51"/>
  <c r="AB29" i="51"/>
  <c r="AB28" i="51"/>
  <c r="AB27" i="51"/>
  <c r="AB26" i="51"/>
  <c r="AB25" i="51"/>
  <c r="AB24" i="51"/>
  <c r="AB23" i="51"/>
  <c r="AB22" i="51"/>
  <c r="AB21" i="51"/>
  <c r="AB20" i="51"/>
  <c r="AB19" i="51"/>
  <c r="AB10" i="51"/>
  <c r="AB9" i="51"/>
  <c r="AB8" i="51"/>
  <c r="AB7" i="51"/>
  <c r="AB6" i="51"/>
  <c r="AB5" i="51"/>
  <c r="AB4" i="51"/>
  <c r="AB3" i="51"/>
  <c r="F60" i="44" l="1"/>
  <c r="H35" i="44"/>
  <c r="H39" i="44" s="1"/>
  <c r="F39" i="44"/>
  <c r="K66" i="51"/>
  <c r="O33" i="51" l="1"/>
  <c r="O34" i="51"/>
  <c r="O35" i="51"/>
  <c r="O36" i="51"/>
  <c r="O37" i="51"/>
  <c r="O38" i="51"/>
  <c r="O39" i="51"/>
  <c r="O40" i="51"/>
  <c r="O41" i="51"/>
  <c r="O42" i="51"/>
  <c r="O43" i="51"/>
  <c r="O44" i="51"/>
  <c r="O45" i="51"/>
  <c r="O46" i="51"/>
  <c r="O47" i="51"/>
  <c r="O48" i="51"/>
  <c r="O49" i="51"/>
  <c r="O50" i="51"/>
  <c r="O51" i="51"/>
  <c r="O52" i="51"/>
  <c r="O53" i="51"/>
  <c r="O54" i="51"/>
  <c r="O55" i="51"/>
  <c r="O56" i="51"/>
  <c r="O57" i="51"/>
  <c r="O58" i="51"/>
  <c r="O59" i="51"/>
  <c r="O60" i="51"/>
  <c r="O61" i="51"/>
  <c r="O32" i="51"/>
  <c r="O62" i="51"/>
  <c r="N33" i="51"/>
  <c r="N34" i="51"/>
  <c r="N35" i="51"/>
  <c r="N36" i="51"/>
  <c r="N32" i="51"/>
  <c r="K14" i="5"/>
  <c r="F14" i="5"/>
  <c r="F23" i="5" l="1"/>
  <c r="F26" i="5"/>
  <c r="O63" i="51"/>
  <c r="K27" i="5" s="1"/>
  <c r="M27" i="5" s="1"/>
  <c r="M63" i="51"/>
  <c r="E44" i="44"/>
  <c r="H21" i="51" l="1"/>
  <c r="H24" i="51" s="1"/>
  <c r="H25" i="51" s="1"/>
  <c r="I3" i="50"/>
  <c r="N42" i="51" l="1"/>
  <c r="N43" i="51"/>
  <c r="N44" i="51"/>
  <c r="N45" i="51"/>
  <c r="N46" i="51"/>
  <c r="N47" i="51"/>
  <c r="N48" i="51"/>
  <c r="N49" i="51"/>
  <c r="N50" i="51"/>
  <c r="N51" i="51"/>
  <c r="N52" i="51"/>
  <c r="N53" i="51"/>
  <c r="N54" i="51"/>
  <c r="N55" i="51"/>
  <c r="N56" i="51"/>
  <c r="N57" i="51"/>
  <c r="N58" i="51"/>
  <c r="N59" i="51"/>
  <c r="N60" i="51"/>
  <c r="N61" i="51"/>
  <c r="N37" i="51"/>
  <c r="N38" i="51"/>
  <c r="N39" i="51"/>
  <c r="N40" i="51"/>
  <c r="N41" i="51"/>
  <c r="N63" i="51" l="1"/>
  <c r="J21" i="51" s="1"/>
  <c r="E61" i="44"/>
  <c r="D61" i="44"/>
  <c r="D60" i="44"/>
  <c r="H60" i="44" s="1"/>
  <c r="D54" i="44"/>
  <c r="D53" i="44"/>
  <c r="G61" i="44" l="1"/>
  <c r="J26" i="51"/>
  <c r="K67" i="51" s="1"/>
  <c r="F54" i="44"/>
  <c r="H54" i="44" s="1"/>
  <c r="F61" i="44"/>
  <c r="H61" i="44" s="1"/>
  <c r="E60" i="44"/>
  <c r="G60" i="44" s="1"/>
  <c r="E53" i="44"/>
  <c r="G53" i="44" s="1"/>
  <c r="E54" i="44"/>
  <c r="G54" i="44" s="1"/>
  <c r="F53" i="44"/>
  <c r="H53" i="44" s="1"/>
  <c r="C35" i="50"/>
  <c r="C26" i="50"/>
  <c r="C25" i="50" a="1"/>
  <c r="C25" i="50" s="1"/>
  <c r="C17" i="50" a="1"/>
  <c r="C17" i="50" s="1"/>
  <c r="C18" i="50"/>
  <c r="B23" i="5"/>
  <c r="N2" i="50" l="1"/>
  <c r="N4" i="50" l="1"/>
  <c r="N3" i="50"/>
  <c r="P9" i="5" l="1"/>
  <c r="Q18" i="5" s="1"/>
  <c r="K69" i="51"/>
  <c r="P10" i="5" s="1"/>
  <c r="P14" i="5" s="1"/>
  <c r="P8" i="5"/>
  <c r="P3"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G18" i="5" l="1"/>
  <c r="F27" i="5"/>
  <c r="L18" i="5"/>
  <c r="N6" i="50"/>
  <c r="G3" i="50" l="1"/>
  <c r="G4" i="50"/>
  <c r="M2" i="50" s="1"/>
  <c r="N9" i="50"/>
  <c r="N10" i="50"/>
  <c r="N5" i="50"/>
  <c r="L9" i="50" l="1"/>
  <c r="K14" i="50"/>
  <c r="L8" i="50"/>
  <c r="L6" i="50"/>
  <c r="L3" i="50"/>
  <c r="L4" i="50"/>
  <c r="L2" i="50"/>
  <c r="O2" i="50" s="1"/>
  <c r="L10" i="50"/>
  <c r="L5" i="50"/>
  <c r="L7" i="50"/>
  <c r="M14" i="50"/>
  <c r="L14" i="50"/>
  <c r="M10" i="50"/>
  <c r="M3" i="50"/>
  <c r="M5" i="50"/>
  <c r="M7" i="50"/>
  <c r="M8" i="50"/>
  <c r="M9" i="50"/>
  <c r="M6" i="50"/>
  <c r="M4" i="50"/>
  <c r="O9" i="50" l="1"/>
  <c r="N14" i="50"/>
  <c r="C3" i="50" s="1"/>
  <c r="O8" i="50"/>
  <c r="O6" i="50"/>
  <c r="O4" i="50"/>
  <c r="O7" i="50"/>
  <c r="O5" i="50"/>
  <c r="O3" i="50"/>
  <c r="O10" i="50"/>
  <c r="P2" i="50" l="1"/>
  <c r="P7" i="50"/>
  <c r="A3" i="5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31" authorId="0" shapeId="0" xr:uid="{00000000-0006-0000-0500-000001000000}">
      <text>
        <r>
          <rPr>
            <sz val="9"/>
            <color indexed="81"/>
            <rFont val="ＭＳ Ｐゴシック"/>
            <family val="3"/>
            <charset val="128"/>
          </rPr>
          <t xml:space="preserve">シート「目標・対策(1)」に入力した基準年度が自動表示されています。
</t>
        </r>
      </text>
    </comment>
    <comment ref="H52" authorId="0" shapeId="0" xr:uid="{00000000-0006-0000-0500-000002000000}">
      <text>
        <r>
          <rPr>
            <sz val="9"/>
            <color indexed="81"/>
            <rFont val="MS P ゴシック"/>
            <family val="3"/>
            <charset val="128"/>
          </rPr>
          <t>ゼロエミッション車とは、電気自動車、プラグインハイブリッド自動車、燃料電池自動車のこと。</t>
        </r>
      </text>
    </comment>
    <comment ref="H59" authorId="0" shapeId="0" xr:uid="{00000000-0006-0000-0500-000003000000}">
      <text>
        <r>
          <rPr>
            <sz val="9"/>
            <color indexed="81"/>
            <rFont val="MS P ゴシック"/>
            <family val="3"/>
            <charset val="128"/>
          </rPr>
          <t>ゼロエミッション車とは、電気自動車、プラグインハイブリッド自動車、燃料電池自動車のこと。</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<sst xmlns="http://schemas.openxmlformats.org/spreadsheetml/2006/main" count="2282" uniqueCount="1734">
  <si>
    <t>年</t>
    <rPh sb="0" eb="1">
      <t>ネン</t>
    </rPh>
    <phoneticPr fontId="4"/>
  </si>
  <si>
    <t>月</t>
    <rPh sb="0" eb="1">
      <t>ツキ</t>
    </rPh>
    <phoneticPr fontId="4"/>
  </si>
  <si>
    <t>日</t>
    <rPh sb="0" eb="1">
      <t>ニチ</t>
    </rPh>
    <phoneticPr fontId="4"/>
  </si>
  <si>
    <t>届出者</t>
    <rPh sb="0" eb="2">
      <t>トドケデ</t>
    </rPh>
    <rPh sb="2" eb="3">
      <t>シャ</t>
    </rPh>
    <phoneticPr fontId="4"/>
  </si>
  <si>
    <t>住所</t>
    <rPh sb="0" eb="2">
      <t>ジュウショ</t>
    </rPh>
    <phoneticPr fontId="4"/>
  </si>
  <si>
    <t>氏名</t>
    <rPh sb="0" eb="2">
      <t>シメイ</t>
    </rPh>
    <phoneticPr fontId="4"/>
  </si>
  <si>
    <t>(法人にあっては、名称及び代表者の氏名）</t>
    <rPh sb="1" eb="3">
      <t>ホウジン</t>
    </rPh>
    <rPh sb="9" eb="11">
      <t>メイショウ</t>
    </rPh>
    <rPh sb="11" eb="12">
      <t>オヨ</t>
    </rPh>
    <rPh sb="13" eb="16">
      <t>ダイヒョウシャ</t>
    </rPh>
    <rPh sb="17" eb="19">
      <t>シメイ</t>
    </rPh>
    <phoneticPr fontId="4"/>
  </si>
  <si>
    <t>電話番号</t>
  </si>
  <si>
    <t>※受理年月日</t>
  </si>
  <si>
    <t>日</t>
    <rPh sb="0" eb="1">
      <t>ヒ</t>
    </rPh>
    <phoneticPr fontId="4"/>
  </si>
  <si>
    <t>大 阪 府 知 事 　様</t>
    <rPh sb="0" eb="1">
      <t>ダイ</t>
    </rPh>
    <rPh sb="2" eb="3">
      <t>サカ</t>
    </rPh>
    <rPh sb="4" eb="5">
      <t>フ</t>
    </rPh>
    <rPh sb="6" eb="7">
      <t>チ</t>
    </rPh>
    <rPh sb="8" eb="9">
      <t>コト</t>
    </rPh>
    <rPh sb="11" eb="12">
      <t>サマ</t>
    </rPh>
    <phoneticPr fontId="4"/>
  </si>
  <si>
    <t>区分</t>
    <rPh sb="0" eb="2">
      <t>クブン</t>
    </rPh>
    <phoneticPr fontId="4"/>
  </si>
  <si>
    <t>エネルギー総使用量</t>
  </si>
  <si>
    <t>ＧＪ</t>
  </si>
  <si>
    <r>
      <t>ｔ-CO</t>
    </r>
    <r>
      <rPr>
        <vertAlign val="subscript"/>
        <sz val="10"/>
        <rFont val="ＭＳ 明朝"/>
        <family val="1"/>
        <charset val="128"/>
      </rPr>
      <t>2</t>
    </r>
  </si>
  <si>
    <t>(1)計画期間</t>
    <phoneticPr fontId="4"/>
  </si>
  <si>
    <t>単位</t>
  </si>
  <si>
    <t>数値</t>
  </si>
  <si>
    <t>熱量（GJ）</t>
  </si>
  <si>
    <t>千kWh</t>
  </si>
  <si>
    <t>その他</t>
  </si>
  <si>
    <t>―</t>
    <phoneticPr fontId="4"/>
  </si>
  <si>
    <t>（</t>
    <phoneticPr fontId="4"/>
  </si>
  <si>
    <t>）の排出量</t>
    <phoneticPr fontId="4"/>
  </si>
  <si>
    <t>単位発熱量
の単位</t>
    <rPh sb="7" eb="9">
      <t>タンイ</t>
    </rPh>
    <phoneticPr fontId="4"/>
  </si>
  <si>
    <t>その他</t>
    <rPh sb="2" eb="3">
      <t>タ</t>
    </rPh>
    <phoneticPr fontId="4"/>
  </si>
  <si>
    <t>単位</t>
    <rPh sb="0" eb="2">
      <t>タンイ</t>
    </rPh>
    <phoneticPr fontId="4"/>
  </si>
  <si>
    <t>温室効果ガス</t>
  </si>
  <si>
    <t>地球温暖化
係数</t>
    <rPh sb="6" eb="8">
      <t>ケイスウ</t>
    </rPh>
    <phoneticPr fontId="4"/>
  </si>
  <si>
    <t>1農業</t>
  </si>
  <si>
    <t>2林業</t>
  </si>
  <si>
    <t>4水産養殖業</t>
  </si>
  <si>
    <t>6総合工事業</t>
  </si>
  <si>
    <t>7職別工事業（設備工事業を除く）</t>
  </si>
  <si>
    <t>8設備工事業</t>
  </si>
  <si>
    <t>9食料品製造業</t>
  </si>
  <si>
    <t>10飲料・たばこ・飼料製造業</t>
  </si>
  <si>
    <t>32その他の製造業</t>
  </si>
  <si>
    <t>33電気業</t>
  </si>
  <si>
    <t>34ガス業</t>
  </si>
  <si>
    <t>35熱供給業</t>
  </si>
  <si>
    <t>36水道業</t>
  </si>
  <si>
    <t>37通信業</t>
  </si>
  <si>
    <t>38放送業</t>
  </si>
  <si>
    <t>39情報サービス業</t>
  </si>
  <si>
    <t>40インターネット附随サービス業</t>
  </si>
  <si>
    <t>41映像・音声・文字情報制作業</t>
  </si>
  <si>
    <t>42鉄道業</t>
  </si>
  <si>
    <t>43道路旅客運送業</t>
  </si>
  <si>
    <t>44道路貨物運送業</t>
  </si>
  <si>
    <t>45水運業</t>
  </si>
  <si>
    <t>46航空運輸業</t>
  </si>
  <si>
    <t>47倉庫業</t>
  </si>
  <si>
    <t>48運輸に附帯するサービス業</t>
  </si>
  <si>
    <t>60その他の小売業</t>
  </si>
  <si>
    <t>68不動産取引業</t>
  </si>
  <si>
    <t>69不動産賃貸業・管理業</t>
  </si>
  <si>
    <t>99分類不能の産業</t>
  </si>
  <si>
    <t>エネルギー使用量</t>
    <phoneticPr fontId="4"/>
  </si>
  <si>
    <t>連絡先</t>
    <rPh sb="0" eb="3">
      <t>レンラクサキ</t>
    </rPh>
    <phoneticPr fontId="4"/>
  </si>
  <si>
    <t>電子メールアドレス</t>
    <rPh sb="0" eb="2">
      <t>デンシ</t>
    </rPh>
    <phoneticPr fontId="4"/>
  </si>
  <si>
    <t>部署名</t>
    <rPh sb="0" eb="2">
      <t>ブショ</t>
    </rPh>
    <rPh sb="2" eb="3">
      <t>メイ</t>
    </rPh>
    <phoneticPr fontId="4"/>
  </si>
  <si>
    <r>
      <t>ｔ-CO</t>
    </r>
    <r>
      <rPr>
        <vertAlign val="subscript"/>
        <sz val="10"/>
        <color indexed="12"/>
        <rFont val="ＭＳ 明朝"/>
        <family val="1"/>
        <charset val="128"/>
      </rPr>
      <t>2</t>
    </r>
  </si>
  <si>
    <t>％</t>
    <phoneticPr fontId="4"/>
  </si>
  <si>
    <t>）</t>
    <phoneticPr fontId="4"/>
  </si>
  <si>
    <t xml:space="preserve"> 別紙のとおり</t>
    <rPh sb="1" eb="3">
      <t>ベッシ</t>
    </rPh>
    <phoneticPr fontId="4"/>
  </si>
  <si>
    <t>温室効果ガス総排出量</t>
    <phoneticPr fontId="4"/>
  </si>
  <si>
    <t>)年度</t>
    <rPh sb="1" eb="3">
      <t>ネンド</t>
    </rPh>
    <phoneticPr fontId="4"/>
  </si>
  <si>
    <t>合計</t>
    <rPh sb="0" eb="2">
      <t>ゴウケイ</t>
    </rPh>
    <phoneticPr fontId="4"/>
  </si>
  <si>
    <t>3漁業（水産養殖業を除く）</t>
  </si>
  <si>
    <t>5鉱業，採石業，砂利採取業</t>
  </si>
  <si>
    <t>11繊維工業</t>
  </si>
  <si>
    <t>12木材・木製品製造業（家具を除く）</t>
  </si>
  <si>
    <t>13家具・装備品製造業</t>
  </si>
  <si>
    <t>14パルプ・紙・紙加工品製造業</t>
  </si>
  <si>
    <t>15印刷・同関連業</t>
  </si>
  <si>
    <t>16化学工業</t>
  </si>
  <si>
    <t>17石油製品・石炭製品製造業</t>
  </si>
  <si>
    <t>18プラスチック製品製造業（別掲を除く）</t>
  </si>
  <si>
    <t>19ゴム製品製造業</t>
  </si>
  <si>
    <t>20なめし革・同製品・毛皮製造業</t>
  </si>
  <si>
    <t>21窯業・土石製品製造業</t>
  </si>
  <si>
    <t>22鉄鋼業</t>
  </si>
  <si>
    <t>23非鉄金属製造業</t>
  </si>
  <si>
    <t>24金属製品製造業</t>
  </si>
  <si>
    <t>25はん用機械器具製造業</t>
  </si>
  <si>
    <t>26生産用機械器具製造業</t>
  </si>
  <si>
    <t>27業務用機械器具製造業</t>
  </si>
  <si>
    <t>28電子部品・デバイス・電子回路製造業</t>
  </si>
  <si>
    <t>29電気機械器具製造業</t>
  </si>
  <si>
    <t>30情報通信機械器具製造業</t>
  </si>
  <si>
    <t>31輸送用機械器具製造業</t>
  </si>
  <si>
    <t>49郵便業（信書便事業を含む）</t>
  </si>
  <si>
    <t>50各種商品卸売業</t>
  </si>
  <si>
    <t>51繊維・衣服等卸売業</t>
  </si>
  <si>
    <t>52飲食料品卸売業</t>
  </si>
  <si>
    <t>53建築材料，鉱物・金属材料等卸売業</t>
  </si>
  <si>
    <t>54機械器具卸売業</t>
  </si>
  <si>
    <t>55その他の卸売業</t>
  </si>
  <si>
    <t>56各種商品小売業</t>
  </si>
  <si>
    <t>57織物・衣服・身の回り品小売業</t>
  </si>
  <si>
    <t>58飲食料品小売業</t>
  </si>
  <si>
    <t>59機械器具小売業</t>
  </si>
  <si>
    <t>61無店舗小売業</t>
  </si>
  <si>
    <t>62銀行業</t>
  </si>
  <si>
    <t>63協同組織金融業</t>
  </si>
  <si>
    <t>64貸金業，クレジットカード業等非預金信用機関</t>
  </si>
  <si>
    <t>65金融商品取引業，商品先物取引業</t>
  </si>
  <si>
    <t>66補助的金融業等</t>
  </si>
  <si>
    <t>67保険業（保険媒介代理業，保険サ－ビス業を含む）</t>
  </si>
  <si>
    <t>70物品賃貸業</t>
  </si>
  <si>
    <t>71学術・開発研究機関</t>
  </si>
  <si>
    <t>72専門サービス業（他に分類されないもの）</t>
  </si>
  <si>
    <t>73広告業</t>
  </si>
  <si>
    <t>74技術サービス業（他に分類されないもの）</t>
  </si>
  <si>
    <t>75宿泊業</t>
  </si>
  <si>
    <t>76飲食店</t>
  </si>
  <si>
    <t>77持ち帰り・配達飲食サービス業</t>
  </si>
  <si>
    <t>78洗濯・理容･美容･浴場業</t>
  </si>
  <si>
    <t>79その他の生活関連サービス業</t>
  </si>
  <si>
    <t>80娯楽業</t>
  </si>
  <si>
    <t>81学校教育</t>
  </si>
  <si>
    <t>82その他の教育，学習支援業</t>
  </si>
  <si>
    <t>83医療業</t>
  </si>
  <si>
    <t>84保健衛生</t>
  </si>
  <si>
    <t>85社会保険・社会福祉・介護事業</t>
  </si>
  <si>
    <t>86郵便局</t>
  </si>
  <si>
    <t>87協同組合（他に分類されないもの）</t>
  </si>
  <si>
    <t>88廃棄物処理業</t>
  </si>
  <si>
    <t>89自動車整備業</t>
  </si>
  <si>
    <t>90機械等修理業（別掲を除く）</t>
  </si>
  <si>
    <t>91職業紹介・労働者派遣業</t>
  </si>
  <si>
    <t>92その他の事業サービス業</t>
  </si>
  <si>
    <t>93政治・経済・文化団体</t>
  </si>
  <si>
    <t>94宗教</t>
  </si>
  <si>
    <t>95その他のサービス業</t>
  </si>
  <si>
    <t>96外国公務</t>
  </si>
  <si>
    <t>97国家公務</t>
  </si>
  <si>
    <t>98地方公務</t>
  </si>
  <si>
    <t>事業所の名称及び所在地</t>
    <phoneticPr fontId="4"/>
  </si>
  <si>
    <t>原油換算量</t>
    <rPh sb="0" eb="2">
      <t>ゲンユ</t>
    </rPh>
    <rPh sb="2" eb="4">
      <t>カンザン</t>
    </rPh>
    <rPh sb="4" eb="5">
      <t>リョウ</t>
    </rPh>
    <phoneticPr fontId="4"/>
  </si>
  <si>
    <t>ｋＬ</t>
    <phoneticPr fontId="4"/>
  </si>
  <si>
    <t>種類</t>
    <rPh sb="0" eb="2">
      <t>シュルイ</t>
    </rPh>
    <phoneticPr fontId="4"/>
  </si>
  <si>
    <t>重点対策名</t>
    <rPh sb="0" eb="2">
      <t>ジュウテン</t>
    </rPh>
    <rPh sb="2" eb="4">
      <t>タイサク</t>
    </rPh>
    <rPh sb="4" eb="5">
      <t>メイ</t>
    </rPh>
    <phoneticPr fontId="4"/>
  </si>
  <si>
    <t>予定なし</t>
    <rPh sb="0" eb="2">
      <t>ヨテイ</t>
    </rPh>
    <phoneticPr fontId="4"/>
  </si>
  <si>
    <t>三ふっ化窒素</t>
    <rPh sb="0" eb="1">
      <t>サン</t>
    </rPh>
    <rPh sb="3" eb="4">
      <t>カ</t>
    </rPh>
    <rPh sb="4" eb="6">
      <t>チッソ</t>
    </rPh>
    <phoneticPr fontId="4"/>
  </si>
  <si>
    <t>排出活動の区分</t>
    <phoneticPr fontId="4"/>
  </si>
  <si>
    <t>エネルギーの種類</t>
    <phoneticPr fontId="4"/>
  </si>
  <si>
    <t>単位</t>
    <phoneticPr fontId="4"/>
  </si>
  <si>
    <t>単位発熱量</t>
    <phoneticPr fontId="4"/>
  </si>
  <si>
    <t>原料炭</t>
    <phoneticPr fontId="4"/>
  </si>
  <si>
    <t>ｔ</t>
    <phoneticPr fontId="4"/>
  </si>
  <si>
    <t>GJ/t</t>
    <phoneticPr fontId="4"/>
  </si>
  <si>
    <t>一般炭</t>
    <phoneticPr fontId="4"/>
  </si>
  <si>
    <t>kL</t>
    <phoneticPr fontId="4"/>
  </si>
  <si>
    <t>GJ/kL</t>
    <phoneticPr fontId="4"/>
  </si>
  <si>
    <t>コンデンセート</t>
    <phoneticPr fontId="4"/>
  </si>
  <si>
    <t>灯油</t>
    <phoneticPr fontId="4"/>
  </si>
  <si>
    <t>軽油</t>
    <phoneticPr fontId="4"/>
  </si>
  <si>
    <t>Ａ重油</t>
    <phoneticPr fontId="4"/>
  </si>
  <si>
    <t>都市ガス</t>
    <phoneticPr fontId="4"/>
  </si>
  <si>
    <t>GJ</t>
    <phoneticPr fontId="4"/>
  </si>
  <si>
    <t>GJ/GJ</t>
    <phoneticPr fontId="4"/>
  </si>
  <si>
    <t>千kWh</t>
    <phoneticPr fontId="4"/>
  </si>
  <si>
    <t>備考</t>
    <phoneticPr fontId="4"/>
  </si>
  <si>
    <t>二酸化炭素</t>
    <phoneticPr fontId="4"/>
  </si>
  <si>
    <r>
      <t>CO</t>
    </r>
    <r>
      <rPr>
        <sz val="9"/>
        <rFont val="ＭＳ Ｐ明朝"/>
        <family val="1"/>
        <charset val="128"/>
      </rPr>
      <t>2</t>
    </r>
    <phoneticPr fontId="4"/>
  </si>
  <si>
    <t>メタン</t>
    <phoneticPr fontId="4"/>
  </si>
  <si>
    <r>
      <t>CH</t>
    </r>
    <r>
      <rPr>
        <sz val="9"/>
        <rFont val="ＭＳ Ｐ明朝"/>
        <family val="1"/>
        <charset val="128"/>
      </rPr>
      <t>4</t>
    </r>
    <phoneticPr fontId="4"/>
  </si>
  <si>
    <t>一酸化二窒素</t>
    <phoneticPr fontId="4"/>
  </si>
  <si>
    <r>
      <t>N</t>
    </r>
    <r>
      <rPr>
        <sz val="9"/>
        <rFont val="ＭＳ Ｐ明朝"/>
        <family val="1"/>
        <charset val="128"/>
      </rPr>
      <t>2</t>
    </r>
    <r>
      <rPr>
        <sz val="11"/>
        <rFont val="ＭＳ Ｐ明朝"/>
        <family val="1"/>
        <charset val="128"/>
      </rPr>
      <t>O</t>
    </r>
    <phoneticPr fontId="4"/>
  </si>
  <si>
    <t>ハイドロフルオロカーボン</t>
    <phoneticPr fontId="4"/>
  </si>
  <si>
    <t>HFC</t>
    <phoneticPr fontId="4"/>
  </si>
  <si>
    <t>－</t>
    <phoneticPr fontId="4"/>
  </si>
  <si>
    <t>トリフルオロメタン</t>
    <phoneticPr fontId="4"/>
  </si>
  <si>
    <t>HFC-23</t>
    <phoneticPr fontId="4"/>
  </si>
  <si>
    <t>ジフルオロメタン</t>
    <phoneticPr fontId="4"/>
  </si>
  <si>
    <t>HFC-32</t>
    <phoneticPr fontId="4"/>
  </si>
  <si>
    <t>フルオロメタン</t>
    <phoneticPr fontId="4"/>
  </si>
  <si>
    <t>HFC-41</t>
    <phoneticPr fontId="4"/>
  </si>
  <si>
    <t>1･1･1･2･2-ペンタフルオロエタン</t>
    <phoneticPr fontId="4"/>
  </si>
  <si>
    <t>HFC-125</t>
    <phoneticPr fontId="4"/>
  </si>
  <si>
    <t>1･1･2･2-テトラフルオロエタン</t>
    <phoneticPr fontId="4"/>
  </si>
  <si>
    <t>HFC-134</t>
    <phoneticPr fontId="4"/>
  </si>
  <si>
    <t>1･1･1･2-テトラフルオロエタン</t>
    <phoneticPr fontId="4"/>
  </si>
  <si>
    <t>HFC-134a</t>
    <phoneticPr fontId="4"/>
  </si>
  <si>
    <t>1･1･2-トリフルオロエタン</t>
    <phoneticPr fontId="4"/>
  </si>
  <si>
    <t>HFC-143</t>
    <phoneticPr fontId="4"/>
  </si>
  <si>
    <t>1･1･1-トリフルオロエタン</t>
    <phoneticPr fontId="4"/>
  </si>
  <si>
    <t>HFC-143a</t>
    <phoneticPr fontId="4"/>
  </si>
  <si>
    <t>1･2-ジフルオロエタン</t>
    <phoneticPr fontId="4"/>
  </si>
  <si>
    <t>HFC-152</t>
    <phoneticPr fontId="4"/>
  </si>
  <si>
    <t>1･1-ジフルオロエタン</t>
    <phoneticPr fontId="4"/>
  </si>
  <si>
    <t xml:space="preserve">HFC-152a </t>
    <phoneticPr fontId="4"/>
  </si>
  <si>
    <t>フルオロエタン</t>
    <phoneticPr fontId="4"/>
  </si>
  <si>
    <t>HFC-161</t>
    <phoneticPr fontId="4"/>
  </si>
  <si>
    <t>1･1･1･2･3･3･3-ヘプタフルオロプロパン</t>
    <phoneticPr fontId="4"/>
  </si>
  <si>
    <t>HFC-227ea</t>
    <phoneticPr fontId="4"/>
  </si>
  <si>
    <t>1･1･1･3･3･3-ヘキサフルオロプロパン</t>
    <phoneticPr fontId="4"/>
  </si>
  <si>
    <t>HFC-236fa</t>
    <phoneticPr fontId="4"/>
  </si>
  <si>
    <t>1･1･1･2･3･3-ヘキサフルオロプロパン</t>
    <phoneticPr fontId="4"/>
  </si>
  <si>
    <t>HFC-236ea</t>
    <phoneticPr fontId="4"/>
  </si>
  <si>
    <t>1･1･1･2･2･3-ヘキサフルオロプロパン</t>
    <phoneticPr fontId="4"/>
  </si>
  <si>
    <t>HFC-236cb</t>
    <phoneticPr fontId="4"/>
  </si>
  <si>
    <t>1･1･2･2･3-ペンタフルオロプロパン</t>
    <phoneticPr fontId="4"/>
  </si>
  <si>
    <t xml:space="preserve">HFC-245ca </t>
    <phoneticPr fontId="4"/>
  </si>
  <si>
    <t>1･1･1･3･3-ペンタフルオロプロパン</t>
    <phoneticPr fontId="4"/>
  </si>
  <si>
    <t>HFC-245fa</t>
    <phoneticPr fontId="4"/>
  </si>
  <si>
    <t>1･1･1･3･3-ペンタフルオロブタン</t>
    <phoneticPr fontId="4"/>
  </si>
  <si>
    <t>HFC-365mfc</t>
    <phoneticPr fontId="4"/>
  </si>
  <si>
    <t>1･1･1･2･3･4･4･5･5･5-デカフルオロペンタン</t>
    <phoneticPr fontId="4"/>
  </si>
  <si>
    <t xml:space="preserve">HFC-43-10mee </t>
    <phoneticPr fontId="4"/>
  </si>
  <si>
    <t>パーフルオロカーボン</t>
    <phoneticPr fontId="4"/>
  </si>
  <si>
    <t>PFC</t>
    <phoneticPr fontId="4"/>
  </si>
  <si>
    <t>パーフルオロメタン</t>
    <phoneticPr fontId="4"/>
  </si>
  <si>
    <t xml:space="preserve">PFC-14 </t>
    <phoneticPr fontId="4"/>
  </si>
  <si>
    <t>パーフルオロエタン</t>
    <phoneticPr fontId="4"/>
  </si>
  <si>
    <t>PFC-116</t>
    <phoneticPr fontId="4"/>
  </si>
  <si>
    <t>パーフルオロプロパン</t>
    <phoneticPr fontId="4"/>
  </si>
  <si>
    <t>PFC-218</t>
    <phoneticPr fontId="4"/>
  </si>
  <si>
    <t>パーフルオロシクロプロパン</t>
    <phoneticPr fontId="4"/>
  </si>
  <si>
    <t>c-C3F6</t>
    <phoneticPr fontId="4"/>
  </si>
  <si>
    <t>パーフルオロブタン</t>
    <phoneticPr fontId="4"/>
  </si>
  <si>
    <t xml:space="preserve">PFC-31-10 </t>
    <phoneticPr fontId="4"/>
  </si>
  <si>
    <t>PFC-c318</t>
    <phoneticPr fontId="4"/>
  </si>
  <si>
    <t>パーフルオロペンタン</t>
    <phoneticPr fontId="4"/>
  </si>
  <si>
    <t>PFC-41-12</t>
    <phoneticPr fontId="4"/>
  </si>
  <si>
    <t>パーフルオロヘキサン</t>
    <phoneticPr fontId="4"/>
  </si>
  <si>
    <t>PFC-51-14</t>
    <phoneticPr fontId="4"/>
  </si>
  <si>
    <t>パーフルオロデカリン</t>
    <phoneticPr fontId="4"/>
  </si>
  <si>
    <t>PFC-91-18</t>
    <phoneticPr fontId="4"/>
  </si>
  <si>
    <t>六ふっ化硫黄</t>
    <phoneticPr fontId="4"/>
  </si>
  <si>
    <r>
      <t>SF</t>
    </r>
    <r>
      <rPr>
        <sz val="9"/>
        <rFont val="ＭＳ Ｐ明朝"/>
        <family val="1"/>
        <charset val="128"/>
      </rPr>
      <t>6</t>
    </r>
    <phoneticPr fontId="4"/>
  </si>
  <si>
    <r>
      <t>NF</t>
    </r>
    <r>
      <rPr>
        <sz val="9"/>
        <rFont val="ＭＳ Ｐ明朝"/>
        <family val="1"/>
        <charset val="128"/>
      </rPr>
      <t>3</t>
    </r>
    <phoneticPr fontId="4"/>
  </si>
  <si>
    <t>～</t>
    <phoneticPr fontId="4"/>
  </si>
  <si>
    <t>実施済み</t>
    <rPh sb="0" eb="2">
      <t>ジッシ</t>
    </rPh>
    <rPh sb="2" eb="3">
      <t>ズ</t>
    </rPh>
    <phoneticPr fontId="4"/>
  </si>
  <si>
    <t>実施予定</t>
    <rPh sb="0" eb="2">
      <t>ジッシ</t>
    </rPh>
    <rPh sb="2" eb="4">
      <t>ヨテイ</t>
    </rPh>
    <phoneticPr fontId="4"/>
  </si>
  <si>
    <t>非該当</t>
    <rPh sb="0" eb="3">
      <t>ヒガイトウ</t>
    </rPh>
    <phoneticPr fontId="4"/>
  </si>
  <si>
    <t>設備がないため。</t>
    <rPh sb="0" eb="2">
      <t>セツビ</t>
    </rPh>
    <phoneticPr fontId="4"/>
  </si>
  <si>
    <t>計画期間内に導入予定がないため。</t>
    <rPh sb="0" eb="2">
      <t>ケイカク</t>
    </rPh>
    <rPh sb="2" eb="4">
      <t>キカン</t>
    </rPh>
    <rPh sb="4" eb="5">
      <t>ナイ</t>
    </rPh>
    <rPh sb="6" eb="8">
      <t>ドウニュウ</t>
    </rPh>
    <rPh sb="8" eb="10">
      <t>ヨテイ</t>
    </rPh>
    <phoneticPr fontId="4"/>
  </si>
  <si>
    <t>導入・更新を予定していないため。</t>
    <rPh sb="0" eb="2">
      <t>ドウニュウ</t>
    </rPh>
    <rPh sb="3" eb="5">
      <t>コウシン</t>
    </rPh>
    <rPh sb="6" eb="8">
      <t>ヨテイ</t>
    </rPh>
    <phoneticPr fontId="4"/>
  </si>
  <si>
    <t>経済的理由により、当面の実施は難しいため。</t>
    <rPh sb="0" eb="3">
      <t>ケイザイテキ</t>
    </rPh>
    <rPh sb="3" eb="5">
      <t>リユウ</t>
    </rPh>
    <rPh sb="9" eb="11">
      <t>トウメン</t>
    </rPh>
    <rPh sb="12" eb="14">
      <t>ジッシ</t>
    </rPh>
    <rPh sb="15" eb="16">
      <t>ムズカ</t>
    </rPh>
    <phoneticPr fontId="4"/>
  </si>
  <si>
    <t>計画期間内に３％を達成できるため。</t>
    <rPh sb="0" eb="2">
      <t>ケイカク</t>
    </rPh>
    <rPh sb="2" eb="4">
      <t>キカン</t>
    </rPh>
    <rPh sb="4" eb="5">
      <t>ナイ</t>
    </rPh>
    <rPh sb="9" eb="11">
      <t>タッセイ</t>
    </rPh>
    <phoneticPr fontId="4"/>
  </si>
  <si>
    <t>検討していないため。</t>
    <rPh sb="0" eb="2">
      <t>ケントウ</t>
    </rPh>
    <phoneticPr fontId="4"/>
  </si>
  <si>
    <t>製造業以外のため。</t>
    <rPh sb="0" eb="3">
      <t>セイゾウギョウ</t>
    </rPh>
    <rPh sb="3" eb="5">
      <t>イガイ</t>
    </rPh>
    <phoneticPr fontId="4"/>
  </si>
  <si>
    <t>(1)温室効果ガスの削減状況についての自己評価（毎年度の実施状況を必ず記入してください。）</t>
    <rPh sb="10" eb="12">
      <t>サクゲン</t>
    </rPh>
    <rPh sb="12" eb="14">
      <t>ジョウキョウ</t>
    </rPh>
    <rPh sb="19" eb="21">
      <t>ジコ</t>
    </rPh>
    <rPh sb="21" eb="23">
      <t>ヒョウカ</t>
    </rPh>
    <phoneticPr fontId="4"/>
  </si>
  <si>
    <t>気候変動の緩和及び気候変動への適応並びに電気の需要の最適化のための対策の実施状況</t>
    <rPh sb="0" eb="2">
      <t>キコウ</t>
    </rPh>
    <rPh sb="2" eb="4">
      <t>ヘンドウ</t>
    </rPh>
    <rPh sb="5" eb="7">
      <t>カンワ</t>
    </rPh>
    <rPh sb="7" eb="8">
      <t>オヨ</t>
    </rPh>
    <rPh sb="9" eb="11">
      <t>キコウ</t>
    </rPh>
    <rPh sb="11" eb="13">
      <t>ヘンドウ</t>
    </rPh>
    <rPh sb="15" eb="17">
      <t>テキオウ</t>
    </rPh>
    <rPh sb="17" eb="18">
      <t>ナラ</t>
    </rPh>
    <rPh sb="20" eb="22">
      <t>デンキ</t>
    </rPh>
    <rPh sb="23" eb="25">
      <t>ジュヨウ</t>
    </rPh>
    <rPh sb="26" eb="28">
      <t>サイテキ</t>
    </rPh>
    <rPh sb="28" eb="29">
      <t>カ</t>
    </rPh>
    <rPh sb="33" eb="35">
      <t>タイサク</t>
    </rPh>
    <rPh sb="36" eb="38">
      <t>ジッシ</t>
    </rPh>
    <rPh sb="38" eb="40">
      <t>ジョウキョウ</t>
    </rPh>
    <phoneticPr fontId="4"/>
  </si>
  <si>
    <t>温室効果ガスの排出の量の削減に関する目標の達成状況</t>
    <rPh sb="0" eb="2">
      <t>オンシツ</t>
    </rPh>
    <rPh sb="2" eb="4">
      <t>コウカ</t>
    </rPh>
    <rPh sb="7" eb="9">
      <t>ハイシュツ</t>
    </rPh>
    <rPh sb="10" eb="11">
      <t>リョウ</t>
    </rPh>
    <rPh sb="12" eb="14">
      <t>サクゲン</t>
    </rPh>
    <rPh sb="15" eb="16">
      <t>カン</t>
    </rPh>
    <rPh sb="18" eb="20">
      <t>モクヒョウ</t>
    </rPh>
    <rPh sb="21" eb="23">
      <t>タッセイ</t>
    </rPh>
    <rPh sb="23" eb="25">
      <t>ジョウキョウ</t>
    </rPh>
    <phoneticPr fontId="4"/>
  </si>
  <si>
    <t>事業活動に伴う温室効果ガス排出量</t>
    <phoneticPr fontId="4"/>
  </si>
  <si>
    <t>基準年度（</t>
    <rPh sb="0" eb="2">
      <t>キジュン</t>
    </rPh>
    <rPh sb="2" eb="4">
      <t>ネンド</t>
    </rPh>
    <phoneticPr fontId="4"/>
  </si>
  <si>
    <t>）年度</t>
    <rPh sb="1" eb="3">
      <t>ネンド</t>
    </rPh>
    <phoneticPr fontId="4"/>
  </si>
  <si>
    <t>自家発電（再エネ以外）</t>
    <rPh sb="5" eb="6">
      <t>サイ</t>
    </rPh>
    <rPh sb="8" eb="10">
      <t>イガイ</t>
    </rPh>
    <phoneticPr fontId="4"/>
  </si>
  <si>
    <t>自家発電（再エネ）</t>
    <rPh sb="5" eb="6">
      <t>サイ</t>
    </rPh>
    <phoneticPr fontId="4"/>
  </si>
  <si>
    <t>温室効果ガス排出量</t>
    <rPh sb="0" eb="4">
      <t>オンシツコウカ</t>
    </rPh>
    <rPh sb="6" eb="9">
      <t>ハイシュツリョウ</t>
    </rPh>
    <phoneticPr fontId="4"/>
  </si>
  <si>
    <t>数値(t-CO₂)</t>
    <phoneticPr fontId="4"/>
  </si>
  <si>
    <t>t-CO₂</t>
    <phoneticPr fontId="4"/>
  </si>
  <si>
    <r>
      <t>ｔ-CO</t>
    </r>
    <r>
      <rPr>
        <b/>
        <vertAlign val="subscript"/>
        <sz val="10"/>
        <rFont val="ＭＳ 明朝"/>
        <family val="1"/>
        <charset val="128"/>
      </rPr>
      <t>2</t>
    </r>
  </si>
  <si>
    <t>熱量（GJ）</t>
    <rPh sb="0" eb="2">
      <t>ネツリョウ</t>
    </rPh>
    <phoneticPr fontId="4"/>
  </si>
  <si>
    <t>-</t>
    <phoneticPr fontId="4"/>
  </si>
  <si>
    <t>①エネルギー使用量</t>
    <phoneticPr fontId="4"/>
  </si>
  <si>
    <t>買電量
（千kWh）</t>
    <rPh sb="0" eb="1">
      <t>カ</t>
    </rPh>
    <rPh sb="1" eb="2">
      <t>デン</t>
    </rPh>
    <rPh sb="2" eb="3">
      <t>リョウ</t>
    </rPh>
    <rPh sb="5" eb="6">
      <t>セン</t>
    </rPh>
    <phoneticPr fontId="4"/>
  </si>
  <si>
    <t>**</t>
    <phoneticPr fontId="4"/>
  </si>
  <si>
    <t>うち</t>
    <phoneticPr fontId="4"/>
  </si>
  <si>
    <t>ハイブリッド
自動車</t>
    <rPh sb="7" eb="10">
      <t>ジドウシャ</t>
    </rPh>
    <phoneticPr fontId="4"/>
  </si>
  <si>
    <t>電気自動車</t>
    <rPh sb="0" eb="5">
      <t>デンキジドウシャ</t>
    </rPh>
    <phoneticPr fontId="4"/>
  </si>
  <si>
    <t>プラグイン
ハイブリッド自動車</t>
    <rPh sb="12" eb="15">
      <t>ジドウシャ</t>
    </rPh>
    <phoneticPr fontId="4"/>
  </si>
  <si>
    <t>燃料電池
自動車</t>
    <rPh sb="0" eb="2">
      <t>ネンリョウ</t>
    </rPh>
    <rPh sb="2" eb="4">
      <t>デンチ</t>
    </rPh>
    <rPh sb="5" eb="8">
      <t>ジドウシャ</t>
    </rPh>
    <phoneticPr fontId="4"/>
  </si>
  <si>
    <t>乗用車</t>
    <rPh sb="0" eb="3">
      <t>ジョウヨウシャ</t>
    </rPh>
    <phoneticPr fontId="4"/>
  </si>
  <si>
    <t>普通乗用車</t>
    <rPh sb="0" eb="5">
      <t>フツウジョウヨウシャ</t>
    </rPh>
    <phoneticPr fontId="4"/>
  </si>
  <si>
    <t>(「3」ナンバー)</t>
    <phoneticPr fontId="4"/>
  </si>
  <si>
    <t>小型乗用車</t>
    <rPh sb="0" eb="5">
      <t>コガタジョウヨウシャ</t>
    </rPh>
    <phoneticPr fontId="4"/>
  </si>
  <si>
    <t>(「5」「7」ナンバー)</t>
    <phoneticPr fontId="4"/>
  </si>
  <si>
    <t>軽乗用車(四輪)</t>
    <rPh sb="0" eb="1">
      <t>ケイ</t>
    </rPh>
    <rPh sb="1" eb="4">
      <t>ジョウヨウシャ</t>
    </rPh>
    <phoneticPr fontId="4"/>
  </si>
  <si>
    <t>貨物車</t>
    <rPh sb="0" eb="3">
      <t>カモツシャ</t>
    </rPh>
    <phoneticPr fontId="4"/>
  </si>
  <si>
    <t>普通貨物車</t>
    <rPh sb="0" eb="5">
      <t>フツウカモツシャ</t>
    </rPh>
    <phoneticPr fontId="4"/>
  </si>
  <si>
    <t>(「1」ナンバー)</t>
    <phoneticPr fontId="4"/>
  </si>
  <si>
    <t>小型貨物車</t>
    <rPh sb="0" eb="5">
      <t>コガタカモツシャ</t>
    </rPh>
    <phoneticPr fontId="4"/>
  </si>
  <si>
    <t>(「4」「6」ナンバー)</t>
    <phoneticPr fontId="4"/>
  </si>
  <si>
    <t>軽貨物車(四輪)</t>
    <rPh sb="0" eb="1">
      <t>ケイ</t>
    </rPh>
    <rPh sb="1" eb="4">
      <t>カモツシャ</t>
    </rPh>
    <phoneticPr fontId="4"/>
  </si>
  <si>
    <t>その他</t>
    <rPh sb="2" eb="3">
      <t>ホカ</t>
    </rPh>
    <phoneticPr fontId="4"/>
  </si>
  <si>
    <t>バス</t>
    <phoneticPr fontId="4"/>
  </si>
  <si>
    <t>(「2」ナンバー)</t>
    <phoneticPr fontId="4"/>
  </si>
  <si>
    <t>(「9」「0」ナンバー)</t>
    <phoneticPr fontId="4"/>
  </si>
  <si>
    <t>(「8」ナンバー)</t>
    <phoneticPr fontId="4"/>
  </si>
  <si>
    <t>【参考】</t>
    <rPh sb="1" eb="3">
      <t>サンコウ</t>
    </rPh>
    <phoneticPr fontId="4"/>
  </si>
  <si>
    <t>合計導入台数（台）</t>
    <rPh sb="0" eb="2">
      <t>ゴウケイ</t>
    </rPh>
    <rPh sb="2" eb="4">
      <t>ドウニュウ</t>
    </rPh>
    <rPh sb="4" eb="6">
      <t>ダイスウ</t>
    </rPh>
    <rPh sb="5" eb="6">
      <t>スウ</t>
    </rPh>
    <rPh sb="7" eb="8">
      <t>ダイ</t>
    </rPh>
    <phoneticPr fontId="4"/>
  </si>
  <si>
    <t>合計導入台数に占める割合（％）</t>
    <rPh sb="0" eb="2">
      <t>ゴウケイ</t>
    </rPh>
    <rPh sb="2" eb="4">
      <t>ドウニュウ</t>
    </rPh>
    <rPh sb="4" eb="6">
      <t>ダイスウ</t>
    </rPh>
    <rPh sb="7" eb="8">
      <t>シ</t>
    </rPh>
    <rPh sb="10" eb="12">
      <t>ワリアイ</t>
    </rPh>
    <phoneticPr fontId="4"/>
  </si>
  <si>
    <t>電動車</t>
    <rPh sb="0" eb="3">
      <t>デンドウシャ</t>
    </rPh>
    <phoneticPr fontId="4"/>
  </si>
  <si>
    <t>ゼロエミッション車</t>
    <phoneticPr fontId="4"/>
  </si>
  <si>
    <t>ゼロエミッション車</t>
    <rPh sb="8" eb="9">
      <t>シャ</t>
    </rPh>
    <phoneticPr fontId="4"/>
  </si>
  <si>
    <t>（軽除く）</t>
    <rPh sb="1" eb="3">
      <t>ケイノゾ</t>
    </rPh>
    <phoneticPr fontId="4"/>
  </si>
  <si>
    <t>（軽含む）</t>
    <rPh sb="1" eb="2">
      <t>ケイ</t>
    </rPh>
    <rPh sb="2" eb="3">
      <t>フク</t>
    </rPh>
    <phoneticPr fontId="4"/>
  </si>
  <si>
    <t>(2)  事業者で使用する自動車分の合計</t>
    <rPh sb="5" eb="8">
      <t>ジギョウシャ</t>
    </rPh>
    <rPh sb="9" eb="11">
      <t>シヨウ</t>
    </rPh>
    <rPh sb="13" eb="16">
      <t>ジドウシャ</t>
    </rPh>
    <rPh sb="16" eb="17">
      <t>ブン</t>
    </rPh>
    <rPh sb="18" eb="20">
      <t>ゴウケイ</t>
    </rPh>
    <phoneticPr fontId="4"/>
  </si>
  <si>
    <t>温室効果ガス排出量
（t-CO₂）</t>
    <rPh sb="0" eb="4">
      <t>オンシツコウカ</t>
    </rPh>
    <rPh sb="6" eb="9">
      <t>ハイシュツリョウ</t>
    </rPh>
    <phoneticPr fontId="4"/>
  </si>
  <si>
    <t>kL</t>
  </si>
  <si>
    <t>合計</t>
    <phoneticPr fontId="4"/>
  </si>
  <si>
    <t>②温室効果ガス排出量</t>
    <phoneticPr fontId="4"/>
  </si>
  <si>
    <t>エネルギーの使用によって発生する二酸化炭素の排出量</t>
  </si>
  <si>
    <t>(2)エネルギー総使用量及び温室効果ガス総排出量</t>
    <rPh sb="8" eb="9">
      <t>ソウ</t>
    </rPh>
    <rPh sb="9" eb="12">
      <t>シヨウリョウ</t>
    </rPh>
    <rPh sb="12" eb="13">
      <t>オヨ</t>
    </rPh>
    <rPh sb="14" eb="16">
      <t>オンシツ</t>
    </rPh>
    <rPh sb="16" eb="18">
      <t>コウカ</t>
    </rPh>
    <rPh sb="20" eb="21">
      <t>ソウ</t>
    </rPh>
    <rPh sb="21" eb="23">
      <t>ハイシュツ</t>
    </rPh>
    <rPh sb="23" eb="24">
      <t>リョウ</t>
    </rPh>
    <phoneticPr fontId="4"/>
  </si>
  <si>
    <t>(3)温室効果ガスの排出の量の削減に関する目標の達成状況</t>
    <phoneticPr fontId="4"/>
  </si>
  <si>
    <t>(</t>
  </si>
  <si>
    <t>１　温室効果ガスの排出の量の削減に関する目標の達成状況</t>
    <rPh sb="2" eb="4">
      <t>オンシツ</t>
    </rPh>
    <rPh sb="4" eb="6">
      <t>コウカ</t>
    </rPh>
    <rPh sb="9" eb="11">
      <t>ハイシュツ</t>
    </rPh>
    <rPh sb="12" eb="13">
      <t>リョウ</t>
    </rPh>
    <rPh sb="14" eb="16">
      <t>サクゲン</t>
    </rPh>
    <rPh sb="17" eb="18">
      <t>カン</t>
    </rPh>
    <rPh sb="20" eb="22">
      <t>モクヒョウ</t>
    </rPh>
    <rPh sb="23" eb="25">
      <t>タッセイ</t>
    </rPh>
    <rPh sb="25" eb="27">
      <t>ジョウキョウ</t>
    </rPh>
    <phoneticPr fontId="4"/>
  </si>
  <si>
    <t>２　気候変動の緩和及び気候変動への適応並びに電気の需要の最適化のための対策</t>
    <rPh sb="2" eb="4">
      <t>キコウ</t>
    </rPh>
    <rPh sb="4" eb="6">
      <t>ヘンドウ</t>
    </rPh>
    <rPh sb="7" eb="9">
      <t>カンワ</t>
    </rPh>
    <rPh sb="9" eb="10">
      <t>オヨ</t>
    </rPh>
    <rPh sb="11" eb="13">
      <t>キコウ</t>
    </rPh>
    <rPh sb="13" eb="15">
      <t>ヘンドウ</t>
    </rPh>
    <rPh sb="17" eb="19">
      <t>テキオウ</t>
    </rPh>
    <rPh sb="19" eb="20">
      <t>ナラ</t>
    </rPh>
    <rPh sb="22" eb="24">
      <t>デンキ</t>
    </rPh>
    <rPh sb="25" eb="27">
      <t>ジュヨウ</t>
    </rPh>
    <rPh sb="28" eb="30">
      <t>サイテキ</t>
    </rPh>
    <rPh sb="30" eb="31">
      <t>カ</t>
    </rPh>
    <rPh sb="35" eb="37">
      <t>タイサク</t>
    </rPh>
    <phoneticPr fontId="4"/>
  </si>
  <si>
    <t>(1)温室効果ガス排出量合計</t>
    <rPh sb="3" eb="7">
      <t>オンシツコウカ</t>
    </rPh>
    <rPh sb="9" eb="14">
      <t>ハイシュツリョウゴウケイ</t>
    </rPh>
    <phoneticPr fontId="4"/>
  </si>
  <si>
    <t>温室効果ガス総排出量</t>
    <rPh sb="0" eb="4">
      <t>オンシツコウカ</t>
    </rPh>
    <rPh sb="6" eb="7">
      <t>ソウ</t>
    </rPh>
    <rPh sb="7" eb="10">
      <t>ハイシュツリョウ</t>
    </rPh>
    <phoneticPr fontId="4"/>
  </si>
  <si>
    <t>再エネ利用率</t>
    <rPh sb="0" eb="1">
      <t>サイ</t>
    </rPh>
    <rPh sb="3" eb="6">
      <t>リヨウリツ</t>
    </rPh>
    <phoneticPr fontId="4"/>
  </si>
  <si>
    <t>%</t>
    <phoneticPr fontId="4"/>
  </si>
  <si>
    <t>エネルギー使用量合計</t>
    <phoneticPr fontId="4"/>
  </si>
  <si>
    <t>原油換算合計</t>
    <phoneticPr fontId="4"/>
  </si>
  <si>
    <t>CO2排出量
（t-CO2）</t>
    <rPh sb="3" eb="5">
      <t>ハイシュツ</t>
    </rPh>
    <rPh sb="5" eb="6">
      <t>リョウ</t>
    </rPh>
    <phoneticPr fontId="4"/>
  </si>
  <si>
    <t>再エネ量
（千kwh）</t>
    <rPh sb="0" eb="1">
      <t>サイ</t>
    </rPh>
    <rPh sb="3" eb="4">
      <t>リョウ</t>
    </rPh>
    <rPh sb="6" eb="7">
      <t>セン</t>
    </rPh>
    <phoneticPr fontId="4"/>
  </si>
  <si>
    <r>
      <t xml:space="preserve">再エネ量（千kWh）
</t>
    </r>
    <r>
      <rPr>
        <sz val="7"/>
        <rFont val="ＭＳ Ｐゴシック"/>
        <family val="3"/>
        <charset val="128"/>
      </rPr>
      <t>※電源構成分含む</t>
    </r>
    <phoneticPr fontId="4"/>
  </si>
  <si>
    <t>温室効果ガス排出量合計</t>
    <rPh sb="0" eb="4">
      <t>オンシツコウカ</t>
    </rPh>
    <rPh sb="6" eb="9">
      <t>ハイシュツリョウ</t>
    </rPh>
    <rPh sb="9" eb="11">
      <t>ゴウケイ</t>
    </rPh>
    <phoneticPr fontId="4"/>
  </si>
  <si>
    <t>ガソリン</t>
    <phoneticPr fontId="4"/>
  </si>
  <si>
    <t>LPG</t>
    <phoneticPr fontId="4"/>
  </si>
  <si>
    <t>km</t>
    <phoneticPr fontId="4"/>
  </si>
  <si>
    <t>①</t>
    <phoneticPr fontId="4"/>
  </si>
  <si>
    <t>②</t>
    <phoneticPr fontId="4"/>
  </si>
  <si>
    <t>③</t>
    <phoneticPr fontId="4"/>
  </si>
  <si>
    <t>④</t>
    <phoneticPr fontId="4"/>
  </si>
  <si>
    <t>※1</t>
    <phoneticPr fontId="4"/>
  </si>
  <si>
    <t>上記には、電気自動車・プラグインハイブリッド自動車による電気・水素の使用量は記載していただかなくて結構です。</t>
    <rPh sb="0" eb="2">
      <t>ジョウキ</t>
    </rPh>
    <rPh sb="5" eb="10">
      <t>デンキジドウシャ</t>
    </rPh>
    <rPh sb="22" eb="25">
      <t>ジドウシャ</t>
    </rPh>
    <rPh sb="28" eb="30">
      <t>デンキ</t>
    </rPh>
    <rPh sb="31" eb="33">
      <t>スイソ</t>
    </rPh>
    <rPh sb="34" eb="37">
      <t>シヨウリョウ</t>
    </rPh>
    <rPh sb="38" eb="40">
      <t>キサイ</t>
    </rPh>
    <rPh sb="49" eb="51">
      <t>ケッコウ</t>
    </rPh>
    <phoneticPr fontId="4"/>
  </si>
  <si>
    <t>基準年度比</t>
    <rPh sb="0" eb="5">
      <t>キジュンネンドヒ</t>
    </rPh>
    <phoneticPr fontId="4"/>
  </si>
  <si>
    <t>前年度比</t>
    <rPh sb="0" eb="4">
      <t>ゼンネンドヒ</t>
    </rPh>
    <phoneticPr fontId="4"/>
  </si>
  <si>
    <t>実施率</t>
    <rPh sb="0" eb="3">
      <t>ジッシリツ</t>
    </rPh>
    <phoneticPr fontId="4"/>
  </si>
  <si>
    <t>判定</t>
    <rPh sb="0" eb="2">
      <t>ハンテイ</t>
    </rPh>
    <phoneticPr fontId="4"/>
  </si>
  <si>
    <t>結果</t>
    <rPh sb="0" eb="2">
      <t>ケッカ</t>
    </rPh>
    <phoneticPr fontId="4"/>
  </si>
  <si>
    <t>評価</t>
    <rPh sb="0" eb="2">
      <t>ヒョウカ</t>
    </rPh>
    <phoneticPr fontId="4"/>
  </si>
  <si>
    <t>排出量or原単位</t>
    <rPh sb="0" eb="3">
      <t>ハイシュツリョウ</t>
    </rPh>
    <rPh sb="5" eb="8">
      <t>ゲンタンイ</t>
    </rPh>
    <phoneticPr fontId="4"/>
  </si>
  <si>
    <t>S</t>
    <phoneticPr fontId="4"/>
  </si>
  <si>
    <t>基準年度比削減率</t>
    <rPh sb="0" eb="8">
      <t>キジュンネンドヒサクゲンリツ</t>
    </rPh>
    <phoneticPr fontId="4"/>
  </si>
  <si>
    <t>基準年度比削減目安</t>
    <rPh sb="0" eb="2">
      <t>キジュン</t>
    </rPh>
    <rPh sb="2" eb="5">
      <t>ネンドヒ</t>
    </rPh>
    <rPh sb="5" eb="9">
      <t>サクゲンメヤス</t>
    </rPh>
    <phoneticPr fontId="4"/>
  </si>
  <si>
    <t>AAA</t>
    <phoneticPr fontId="4"/>
  </si>
  <si>
    <t>前年度比削減率</t>
    <rPh sb="0" eb="7">
      <t>ゼンネンドヒサクゲンリツ</t>
    </rPh>
    <phoneticPr fontId="4"/>
  </si>
  <si>
    <t>重点対策項目実施率</t>
    <rPh sb="0" eb="4">
      <t>ジュウテンタイサク</t>
    </rPh>
    <rPh sb="4" eb="9">
      <t>コウモクジッシリツ</t>
    </rPh>
    <phoneticPr fontId="4"/>
  </si>
  <si>
    <t>AA</t>
    <phoneticPr fontId="4"/>
  </si>
  <si>
    <t>A</t>
    <phoneticPr fontId="4"/>
  </si>
  <si>
    <t>対象事業所※（</t>
    <rPh sb="0" eb="5">
      <t>タイショウジギョウショ</t>
    </rPh>
    <phoneticPr fontId="4"/>
  </si>
  <si>
    <t>No.</t>
    <phoneticPr fontId="4"/>
  </si>
  <si>
    <t>対策の実施状況</t>
    <rPh sb="0" eb="2">
      <t>タイサク</t>
    </rPh>
    <rPh sb="3" eb="7">
      <t>ジッシジョウキョウ</t>
    </rPh>
    <phoneticPr fontId="4"/>
  </si>
  <si>
    <t>実施状況の判断基準</t>
    <rPh sb="0" eb="4">
      <t>ジッシジョウキョウ</t>
    </rPh>
    <rPh sb="5" eb="9">
      <t>ハンダンキジュン</t>
    </rPh>
    <phoneticPr fontId="4"/>
  </si>
  <si>
    <t>B</t>
    <phoneticPr fontId="4"/>
  </si>
  <si>
    <t>エネルギー使用量の把握、管理</t>
    <phoneticPr fontId="4"/>
  </si>
  <si>
    <t>C</t>
    <phoneticPr fontId="4"/>
  </si>
  <si>
    <t>推進体制の整備</t>
    <rPh sb="0" eb="4">
      <t>スイシンタイセイ</t>
    </rPh>
    <rPh sb="5" eb="7">
      <t>セイビ</t>
    </rPh>
    <phoneticPr fontId="4"/>
  </si>
  <si>
    <t>照明の高効率化及び運用管理</t>
    <rPh sb="3" eb="7">
      <t>コウコウリツカ</t>
    </rPh>
    <rPh sb="7" eb="8">
      <t>オヨ</t>
    </rPh>
    <phoneticPr fontId="4"/>
  </si>
  <si>
    <t>空調・換気設備の適正管理
（ルームエアコンを含む）</t>
    <rPh sb="3" eb="5">
      <t>カンキ</t>
    </rPh>
    <rPh sb="5" eb="7">
      <t>セツビ</t>
    </rPh>
    <rPh sb="22" eb="23">
      <t>フク</t>
    </rPh>
    <phoneticPr fontId="4"/>
  </si>
  <si>
    <t>有効項目数（非該当を除く）</t>
    <rPh sb="0" eb="2">
      <t>ユウコウ</t>
    </rPh>
    <rPh sb="2" eb="5">
      <t>コウモクスウ</t>
    </rPh>
    <rPh sb="6" eb="9">
      <t>ヒガイトウ</t>
    </rPh>
    <rPh sb="10" eb="11">
      <t>ノゾ</t>
    </rPh>
    <phoneticPr fontId="4"/>
  </si>
  <si>
    <t>実施済み項目数</t>
    <rPh sb="0" eb="3">
      <t>ジッシズ</t>
    </rPh>
    <rPh sb="4" eb="7">
      <t>コウモクスウ</t>
    </rPh>
    <phoneticPr fontId="4"/>
  </si>
  <si>
    <t>再生可能エネルギーの自家消費</t>
    <rPh sb="0" eb="4">
      <t>サイセイカノウ</t>
    </rPh>
    <phoneticPr fontId="4"/>
  </si>
  <si>
    <t>カーボン・オフセットの活用</t>
    <rPh sb="11" eb="13">
      <t>カツヨウ</t>
    </rPh>
    <phoneticPr fontId="4"/>
  </si>
  <si>
    <t>(3)重点対策（加点項目）の実施状況</t>
    <rPh sb="3" eb="7">
      <t>ジュウテンタイサク</t>
    </rPh>
    <rPh sb="8" eb="10">
      <t>カテン</t>
    </rPh>
    <rPh sb="10" eb="12">
      <t>コウモク</t>
    </rPh>
    <rPh sb="14" eb="16">
      <t>ジッシ</t>
    </rPh>
    <rPh sb="16" eb="18">
      <t>ジョウキョウ</t>
    </rPh>
    <phoneticPr fontId="4"/>
  </si>
  <si>
    <t>ZEB化の導入</t>
    <rPh sb="5" eb="7">
      <t>ドウニュウ</t>
    </rPh>
    <phoneticPr fontId="4"/>
  </si>
  <si>
    <t>ゼロエミッション車の導入</t>
    <rPh sb="10" eb="11">
      <t>ドウ</t>
    </rPh>
    <rPh sb="11" eb="12">
      <t>ニュウ</t>
    </rPh>
    <phoneticPr fontId="4"/>
  </si>
  <si>
    <t>森林整備・木材利用の促進</t>
    <phoneticPr fontId="4"/>
  </si>
  <si>
    <t>省エネ取組み率</t>
    <rPh sb="0" eb="1">
      <t>ショウ</t>
    </rPh>
    <rPh sb="3" eb="5">
      <t>トリク</t>
    </rPh>
    <rPh sb="6" eb="7">
      <t>リツ</t>
    </rPh>
    <phoneticPr fontId="4"/>
  </si>
  <si>
    <t>選定しない</t>
    <rPh sb="0" eb="2">
      <t>センテイ</t>
    </rPh>
    <phoneticPr fontId="4"/>
  </si>
  <si>
    <t>実施済み</t>
    <rPh sb="0" eb="3">
      <t>ジッシズ</t>
    </rPh>
    <phoneticPr fontId="4"/>
  </si>
  <si>
    <t>【特記事項】</t>
    <rPh sb="1" eb="3">
      <t>トッキ</t>
    </rPh>
    <rPh sb="3" eb="5">
      <t>ジコウ</t>
    </rPh>
    <phoneticPr fontId="4"/>
  </si>
  <si>
    <t>ｔ-CO₂</t>
    <phoneticPr fontId="4"/>
  </si>
  <si>
    <t>排出量ベース</t>
    <rPh sb="0" eb="3">
      <t>ハイシュツリョウ</t>
    </rPh>
    <phoneticPr fontId="4"/>
  </si>
  <si>
    <t>原単位ベース</t>
    <rPh sb="0" eb="3">
      <t>ゲンタンイ</t>
    </rPh>
    <phoneticPr fontId="4"/>
  </si>
  <si>
    <t>―</t>
  </si>
  <si>
    <t>基　準　年　度</t>
  </si>
  <si>
    <t>実　績　報　告　年　度</t>
  </si>
  <si>
    <t>機器管理台帳の整備</t>
    <rPh sb="0" eb="2">
      <t>キキ</t>
    </rPh>
    <rPh sb="2" eb="4">
      <t>カンリ</t>
    </rPh>
    <rPh sb="4" eb="6">
      <t>ダイチョウ</t>
    </rPh>
    <rPh sb="7" eb="9">
      <t>セイビ</t>
    </rPh>
    <phoneticPr fontId="4"/>
  </si>
  <si>
    <t>自動車の適正管理</t>
    <rPh sb="0" eb="3">
      <t>ジドウシャ</t>
    </rPh>
    <rPh sb="4" eb="6">
      <t>テキセイ</t>
    </rPh>
    <rPh sb="6" eb="8">
      <t>カンリ</t>
    </rPh>
    <phoneticPr fontId="4"/>
  </si>
  <si>
    <t>※4</t>
  </si>
  <si>
    <t>クレジットなどの個別調達等(電力契約に含む分は対象外)を活用した温室効果ガス排出削減量</t>
    <phoneticPr fontId="4"/>
  </si>
  <si>
    <t>ＧＪ</t>
    <phoneticPr fontId="4"/>
  </si>
  <si>
    <t>ｋＬ</t>
    <phoneticPr fontId="4"/>
  </si>
  <si>
    <t>）年度</t>
    <phoneticPr fontId="4"/>
  </si>
  <si>
    <t>前年度（</t>
    <phoneticPr fontId="4"/>
  </si>
  <si>
    <t>基準年度比削減率</t>
    <rPh sb="0" eb="2">
      <t>キジュン</t>
    </rPh>
    <rPh sb="2" eb="5">
      <t>ネンドヒ</t>
    </rPh>
    <rPh sb="5" eb="7">
      <t>サクゲン</t>
    </rPh>
    <rPh sb="7" eb="8">
      <t>リツ</t>
    </rPh>
    <phoneticPr fontId="4"/>
  </si>
  <si>
    <t>前年度比削減率</t>
    <rPh sb="0" eb="4">
      <t>ゼンネンドヒ</t>
    </rPh>
    <rPh sb="4" eb="7">
      <t>サクゲンリツ</t>
    </rPh>
    <phoneticPr fontId="4"/>
  </si>
  <si>
    <t>原油換算量削減率</t>
    <rPh sb="0" eb="5">
      <t>ゲンユカンサンリョウ</t>
    </rPh>
    <rPh sb="5" eb="8">
      <t>サクゲンリツ</t>
    </rPh>
    <phoneticPr fontId="4"/>
  </si>
  <si>
    <t>基準年度比削減率</t>
    <rPh sb="0" eb="5">
      <t>キジュンネンドヒ</t>
    </rPh>
    <rPh sb="5" eb="8">
      <t>サクゲンリツ</t>
    </rPh>
    <phoneticPr fontId="4"/>
  </si>
  <si>
    <t>該当する</t>
    <rPh sb="0" eb="2">
      <t>ガイトウ</t>
    </rPh>
    <phoneticPr fontId="4"/>
  </si>
  <si>
    <t>（軽含む）</t>
    <rPh sb="1" eb="3">
      <t>ケイフク</t>
    </rPh>
    <phoneticPr fontId="4"/>
  </si>
  <si>
    <t>年度末保有台数の総数</t>
    <rPh sb="0" eb="3">
      <t>ネンドマツ</t>
    </rPh>
    <rPh sb="3" eb="7">
      <t>ホユウダイスウ</t>
    </rPh>
    <rPh sb="8" eb="10">
      <t>ソウスウ</t>
    </rPh>
    <phoneticPr fontId="4"/>
  </si>
  <si>
    <t>(1)　自動車の台数</t>
    <rPh sb="4" eb="7">
      <t>ジドウシャ</t>
    </rPh>
    <rPh sb="8" eb="10">
      <t>ダイスウ</t>
    </rPh>
    <phoneticPr fontId="4"/>
  </si>
  <si>
    <t>①保有台数</t>
    <rPh sb="1" eb="5">
      <t>ホユウダイスウ</t>
    </rPh>
    <phoneticPr fontId="4"/>
  </si>
  <si>
    <t>種類</t>
    <phoneticPr fontId="4"/>
  </si>
  <si>
    <t>年間導入台数の総数</t>
    <rPh sb="0" eb="2">
      <t>ネンカン</t>
    </rPh>
    <rPh sb="2" eb="4">
      <t>ドウニュウ</t>
    </rPh>
    <rPh sb="4" eb="6">
      <t>ダイスウ</t>
    </rPh>
    <rPh sb="7" eb="9">
      <t>ソウスウ</t>
    </rPh>
    <phoneticPr fontId="4"/>
  </si>
  <si>
    <t>②　乗用車の年間導入台数</t>
    <phoneticPr fontId="4"/>
  </si>
  <si>
    <t>クレジットなどの個別調達等(電力契約に含む分は対象外)を活用した温室効果ガス排出削減量</t>
    <rPh sb="8" eb="10">
      <t>コベツ</t>
    </rPh>
    <rPh sb="10" eb="12">
      <t>チョウタツ</t>
    </rPh>
    <rPh sb="12" eb="13">
      <t>トウ</t>
    </rPh>
    <rPh sb="14" eb="16">
      <t>デンリョク</t>
    </rPh>
    <rPh sb="16" eb="18">
      <t>ケイヤク</t>
    </rPh>
    <rPh sb="19" eb="20">
      <t>フク</t>
    </rPh>
    <rPh sb="21" eb="22">
      <t>ブン</t>
    </rPh>
    <rPh sb="23" eb="26">
      <t>タイショウガイ</t>
    </rPh>
    <rPh sb="28" eb="30">
      <t>カツヨウ</t>
    </rPh>
    <rPh sb="32" eb="34">
      <t>オンシツ</t>
    </rPh>
    <rPh sb="34" eb="36">
      <t>コウカ</t>
    </rPh>
    <rPh sb="38" eb="40">
      <t>ハイシュツ</t>
    </rPh>
    <rPh sb="40" eb="42">
      <t>サクゲン</t>
    </rPh>
    <rPh sb="42" eb="43">
      <t>リョウ</t>
    </rPh>
    <phoneticPr fontId="4"/>
  </si>
  <si>
    <r>
      <t>ｔ-CO</t>
    </r>
    <r>
      <rPr>
        <vertAlign val="subscript"/>
        <sz val="10"/>
        <rFont val="ＭＳ 明朝"/>
        <family val="1"/>
        <charset val="128"/>
      </rPr>
      <t>2</t>
    </r>
    <phoneticPr fontId="4"/>
  </si>
  <si>
    <t>①保有台数の状況</t>
    <rPh sb="1" eb="5">
      <t>ホユウダイスウ</t>
    </rPh>
    <rPh sb="6" eb="8">
      <t>ジョウキョウ</t>
    </rPh>
    <phoneticPr fontId="4"/>
  </si>
  <si>
    <t>合計保有台数（台）</t>
    <rPh sb="0" eb="2">
      <t>ゴウケイ</t>
    </rPh>
    <rPh sb="2" eb="4">
      <t>ホユウ</t>
    </rPh>
    <rPh sb="4" eb="6">
      <t>ダイスウ</t>
    </rPh>
    <rPh sb="5" eb="6">
      <t>スウ</t>
    </rPh>
    <rPh sb="7" eb="8">
      <t>ダイ</t>
    </rPh>
    <phoneticPr fontId="4"/>
  </si>
  <si>
    <t>合計保有台数に占める割合（％）</t>
    <rPh sb="0" eb="2">
      <t>ゴウケイ</t>
    </rPh>
    <rPh sb="2" eb="4">
      <t>ホユウ</t>
    </rPh>
    <rPh sb="4" eb="6">
      <t>ダイスウ</t>
    </rPh>
    <rPh sb="7" eb="8">
      <t>シ</t>
    </rPh>
    <rPh sb="10" eb="12">
      <t>ワリアイ</t>
    </rPh>
    <phoneticPr fontId="4"/>
  </si>
  <si>
    <t>②乗用車の年間導入台数の状況</t>
    <rPh sb="1" eb="4">
      <t>ジョウヨウシャ</t>
    </rPh>
    <rPh sb="5" eb="7">
      <t>ネンカン</t>
    </rPh>
    <rPh sb="7" eb="9">
      <t>ドウニュウ</t>
    </rPh>
    <rPh sb="9" eb="11">
      <t>ダイスウ</t>
    </rPh>
    <rPh sb="12" eb="14">
      <t>ジョウキョウ</t>
    </rPh>
    <phoneticPr fontId="4"/>
  </si>
  <si>
    <t>(1)自動車台数の状況</t>
    <rPh sb="3" eb="6">
      <t>ジドウシャ</t>
    </rPh>
    <rPh sb="6" eb="8">
      <t>ダイスウ</t>
    </rPh>
    <rPh sb="9" eb="11">
      <t>ジョウキョウ</t>
    </rPh>
    <phoneticPr fontId="4"/>
  </si>
  <si>
    <t>再生可能エネルギー利用量</t>
    <phoneticPr fontId="4"/>
  </si>
  <si>
    <t>石炭コークス</t>
  </si>
  <si>
    <t>コールタール</t>
  </si>
  <si>
    <t>ナフサ</t>
  </si>
  <si>
    <t>Ｅ３ガソリン（バイオエタノール３％混合ガソリン）</t>
  </si>
  <si>
    <t>ジェット燃料油</t>
  </si>
  <si>
    <t>灯油</t>
  </si>
  <si>
    <t>軽油</t>
  </si>
  <si>
    <t>Ａ重油</t>
  </si>
  <si>
    <t>石油アスファルト</t>
  </si>
  <si>
    <t>t</t>
  </si>
  <si>
    <t>石油コークス</t>
  </si>
  <si>
    <t>コークス炉ガス</t>
  </si>
  <si>
    <t>高炉ガス</t>
  </si>
  <si>
    <t>転炉ガス</t>
  </si>
  <si>
    <t>産業用蒸気</t>
  </si>
  <si>
    <t>特定送配電事業者</t>
    <rPh sb="0" eb="8">
      <t>トクテイソウハイデンジギョウシャ</t>
    </rPh>
    <phoneticPr fontId="4"/>
  </si>
  <si>
    <t>(2)電気自動車の年間走行距離の合計と電気使用量</t>
    <rPh sb="3" eb="8">
      <t>デンキジドウシャ</t>
    </rPh>
    <rPh sb="9" eb="15">
      <t>ネンカンソウコウキョリ</t>
    </rPh>
    <rPh sb="16" eb="18">
      <t>ゴウケイ</t>
    </rPh>
    <rPh sb="19" eb="21">
      <t>デンキ</t>
    </rPh>
    <rPh sb="21" eb="24">
      <t>シヨウリョウ</t>
    </rPh>
    <phoneticPr fontId="4"/>
  </si>
  <si>
    <t>※電気自動車を所有している場合は、各車の年間走行距離を合算した値を記入。</t>
    <phoneticPr fontId="4"/>
  </si>
  <si>
    <t>千kWh　※電費170Wh/kmとして算出</t>
    <phoneticPr fontId="4"/>
  </si>
  <si>
    <t>選択</t>
    <rPh sb="0" eb="2">
      <t>センタク</t>
    </rPh>
    <phoneticPr fontId="4"/>
  </si>
  <si>
    <t>３　脱炭素経営宣言について</t>
    <phoneticPr fontId="4"/>
  </si>
  <si>
    <t>報告年度（</t>
    <rPh sb="0" eb="2">
      <t>ホウコク</t>
    </rPh>
    <rPh sb="2" eb="4">
      <t>ネンド</t>
    </rPh>
    <phoneticPr fontId="4"/>
  </si>
  <si>
    <t>(2)次年度の取組み予定について</t>
    <phoneticPr fontId="4"/>
  </si>
  <si>
    <t>脱炭素化ランク</t>
    <rPh sb="0" eb="4">
      <t>ダツタンソカ</t>
    </rPh>
    <phoneticPr fontId="4"/>
  </si>
  <si>
    <t>プラチナ</t>
    <phoneticPr fontId="4"/>
  </si>
  <si>
    <t>ゴールド</t>
    <phoneticPr fontId="4"/>
  </si>
  <si>
    <t>シルバー</t>
    <phoneticPr fontId="4"/>
  </si>
  <si>
    <t>ボイラーの適正管理
（給湯設備、空調設備は 除く）</t>
    <rPh sb="5" eb="7">
      <t>テキセイ</t>
    </rPh>
    <rPh sb="7" eb="9">
      <t>カンリ</t>
    </rPh>
    <rPh sb="11" eb="13">
      <t>キュウトウ</t>
    </rPh>
    <rPh sb="13" eb="15">
      <t>セツビ</t>
    </rPh>
    <rPh sb="18" eb="19">
      <t>セツ</t>
    </rPh>
    <rPh sb="19" eb="20">
      <t>ビ</t>
    </rPh>
    <rPh sb="22" eb="23">
      <t>ノゾ</t>
    </rPh>
    <phoneticPr fontId="4"/>
  </si>
  <si>
    <t>４　重点対策実施率の算定と事業者評価（任意事業者）</t>
    <rPh sb="2" eb="4">
      <t>ジュウテン</t>
    </rPh>
    <rPh sb="4" eb="6">
      <t>タイサク</t>
    </rPh>
    <rPh sb="6" eb="8">
      <t>ジッシ</t>
    </rPh>
    <rPh sb="8" eb="9">
      <t>リツ</t>
    </rPh>
    <rPh sb="10" eb="12">
      <t>サンテイ</t>
    </rPh>
    <rPh sb="13" eb="16">
      <t>ジギョウシャ</t>
    </rPh>
    <rPh sb="16" eb="18">
      <t>ヒョウカ</t>
    </rPh>
    <rPh sb="19" eb="21">
      <t>ニンイ</t>
    </rPh>
    <rPh sb="21" eb="24">
      <t>ジギョウシャ</t>
    </rPh>
    <phoneticPr fontId="4"/>
  </si>
  <si>
    <t>その他</t>
    <phoneticPr fontId="4"/>
  </si>
  <si>
    <t>※2</t>
  </si>
  <si>
    <t>モーター出力合計が、15kW以上とならない圧縮空気系統を構成するコンプレッサ（容積型に限る（ターボ型は対象外））には適用しない。</t>
    <phoneticPr fontId="4"/>
  </si>
  <si>
    <t>※3</t>
  </si>
  <si>
    <t>※5</t>
  </si>
  <si>
    <t>※6</t>
  </si>
  <si>
    <t>該当しない</t>
    <rPh sb="0" eb="2">
      <t>ガイトウ</t>
    </rPh>
    <phoneticPr fontId="4"/>
  </si>
  <si>
    <t xml:space="preserve">※任意の事業所（１事業所以上）を対象とし、左欄に事業所名を記載する。
　 ただし、№9～10の事業所は統一する。  </t>
    <phoneticPr fontId="4"/>
  </si>
  <si>
    <t>-</t>
    <phoneticPr fontId="4"/>
  </si>
  <si>
    <t>千kWh</t>
    <rPh sb="0" eb="1">
      <t>セン</t>
    </rPh>
    <phoneticPr fontId="4"/>
  </si>
  <si>
    <t>様式第4号の2(第13条関係)</t>
    <rPh sb="0" eb="2">
      <t>ヨウシキ</t>
    </rPh>
    <rPh sb="2" eb="3">
      <t>ダイ</t>
    </rPh>
    <rPh sb="4" eb="5">
      <t>ゴウ</t>
    </rPh>
    <rPh sb="8" eb="9">
      <t>ダイ</t>
    </rPh>
    <rPh sb="11" eb="12">
      <t>ジョウ</t>
    </rPh>
    <rPh sb="12" eb="14">
      <t>カンケイ</t>
    </rPh>
    <phoneticPr fontId="4"/>
  </si>
  <si>
    <t>実 績 報 告 書（特定事業者以外の事業者用）</t>
    <rPh sb="0" eb="1">
      <t>ジツ</t>
    </rPh>
    <rPh sb="2" eb="3">
      <t>ツムギ</t>
    </rPh>
    <rPh sb="4" eb="5">
      <t>ホウ</t>
    </rPh>
    <rPh sb="6" eb="7">
      <t>コク</t>
    </rPh>
    <rPh sb="8" eb="9">
      <t>ショ</t>
    </rPh>
    <rPh sb="10" eb="17">
      <t>トクテイジギョウシャイガイ</t>
    </rPh>
    <rPh sb="18" eb="22">
      <t>ジギョウシャヨウ</t>
    </rPh>
    <phoneticPr fontId="4"/>
  </si>
  <si>
    <t>大阪府気候変動対策の推進に関する条例第11条第2項の規定により、次のとおり届け出ます。</t>
    <rPh sb="0" eb="7">
      <t>オオサカフキコウヘンドウ</t>
    </rPh>
    <rPh sb="7" eb="9">
      <t>タイサク</t>
    </rPh>
    <rPh sb="10" eb="12">
      <t>スイシン</t>
    </rPh>
    <rPh sb="13" eb="14">
      <t>カン</t>
    </rPh>
    <rPh sb="16" eb="18">
      <t>ジョウレイ</t>
    </rPh>
    <rPh sb="18" eb="19">
      <t>ダイ</t>
    </rPh>
    <rPh sb="21" eb="22">
      <t>ジョウ</t>
    </rPh>
    <rPh sb="22" eb="23">
      <t>ダイ</t>
    </rPh>
    <rPh sb="24" eb="25">
      <t>コウ</t>
    </rPh>
    <rPh sb="26" eb="28">
      <t>キテイ</t>
    </rPh>
    <rPh sb="32" eb="33">
      <t>ツギ</t>
    </rPh>
    <rPh sb="37" eb="38">
      <t>トド</t>
    </rPh>
    <rPh sb="39" eb="40">
      <t>デ</t>
    </rPh>
    <phoneticPr fontId="4"/>
  </si>
  <si>
    <t>事業の概要</t>
    <rPh sb="0" eb="2">
      <t>ジギョウ</t>
    </rPh>
    <rPh sb="3" eb="5">
      <t>ガイヨウ</t>
    </rPh>
    <phoneticPr fontId="4"/>
  </si>
  <si>
    <t>事業者の主たる業種</t>
    <rPh sb="0" eb="3">
      <t>ジギョウシャ</t>
    </rPh>
    <rPh sb="4" eb="5">
      <t>オモ</t>
    </rPh>
    <rPh sb="7" eb="9">
      <t>ギョウシュ</t>
    </rPh>
    <phoneticPr fontId="4"/>
  </si>
  <si>
    <t>主たる業種が複数ある場合のその他の業種</t>
    <rPh sb="0" eb="1">
      <t>オモ</t>
    </rPh>
    <rPh sb="3" eb="5">
      <t>ギョウシュ</t>
    </rPh>
    <rPh sb="6" eb="8">
      <t>フクスウ</t>
    </rPh>
    <rPh sb="10" eb="12">
      <t>バアイ</t>
    </rPh>
    <rPh sb="15" eb="16">
      <t>タ</t>
    </rPh>
    <rPh sb="17" eb="19">
      <t>ギョウシュ</t>
    </rPh>
    <phoneticPr fontId="4"/>
  </si>
  <si>
    <t>※印のある欄は、記入しないでください。</t>
    <phoneticPr fontId="4"/>
  </si>
  <si>
    <t>コンプレッサーの適正管理
（空調用は除く）</t>
    <rPh sb="8" eb="10">
      <t>テキセイ</t>
    </rPh>
    <rPh sb="10" eb="12">
      <t>カンリ</t>
    </rPh>
    <phoneticPr fontId="4"/>
  </si>
  <si>
    <t>有効項目数</t>
    <rPh sb="0" eb="2">
      <t>ユウコウ</t>
    </rPh>
    <rPh sb="2" eb="5">
      <t>コウモクスウ</t>
    </rPh>
    <phoneticPr fontId="4"/>
  </si>
  <si>
    <t>イーレックス(株)</t>
  </si>
  <si>
    <t>リエスパワー(株)</t>
  </si>
  <si>
    <t>エバーグリーン・リテイリング(株)</t>
  </si>
  <si>
    <t>エバーグリーン・マーケティング(株)</t>
  </si>
  <si>
    <t>(株)ＳＥウイングズ</t>
  </si>
  <si>
    <t>(株)イーセル</t>
  </si>
  <si>
    <t>(株)エネット</t>
  </si>
  <si>
    <t>須賀川瓦斯(株)</t>
  </si>
  <si>
    <t>出光興産(株)</t>
  </si>
  <si>
    <t>(株)オプテージ</t>
  </si>
  <si>
    <t>エネサーブ(株)</t>
  </si>
  <si>
    <t>ミツウロコグリーンエネルギー(株)</t>
  </si>
  <si>
    <t>ネクストパワーやまと(株)</t>
  </si>
  <si>
    <t>日本テクノ(株)</t>
  </si>
  <si>
    <t>中央電力エナジー(株)</t>
  </si>
  <si>
    <t>(株)Ｌｏｏｏｐ</t>
  </si>
  <si>
    <t>(株)ナンワエナジー</t>
  </si>
  <si>
    <t>静岡ガス＆パワー(株)</t>
  </si>
  <si>
    <t>荏原環境プラント(株)</t>
  </si>
  <si>
    <t>東京エコサービス(株)</t>
  </si>
  <si>
    <t>ダイヤモンドパワー(株)</t>
  </si>
  <si>
    <t>出光グリーンパワー(株)</t>
  </si>
  <si>
    <t>(株)新出光</t>
  </si>
  <si>
    <t>セントラル石油瓦斯(株)</t>
  </si>
  <si>
    <t>一般財団法人泉佐野電力　　</t>
  </si>
  <si>
    <t>コスモエネルギーソリューションズ(株)</t>
  </si>
  <si>
    <t>(株)グリーンサークル</t>
  </si>
  <si>
    <t>(株)ウエスト電力</t>
  </si>
  <si>
    <t>北海道瓦斯(株)</t>
  </si>
  <si>
    <t>新エネルギー開発(株)</t>
  </si>
  <si>
    <t>伊藤忠エネクス(株)</t>
  </si>
  <si>
    <t>(株)Ｖ－Ｐｏｗｅｒ</t>
  </si>
  <si>
    <t>大和エネルギー(株)</t>
  </si>
  <si>
    <t>大阪瓦斯(株)</t>
  </si>
  <si>
    <t>エフビットコミュニケーションズ(株)　</t>
  </si>
  <si>
    <t>ＥＮＥＯＳ(株)</t>
  </si>
  <si>
    <t>真庭バイオエネルギー(株)</t>
  </si>
  <si>
    <t>三井物産(株)</t>
  </si>
  <si>
    <t>オリックス(株)</t>
  </si>
  <si>
    <t>(株)エネサンス関東</t>
  </si>
  <si>
    <t>(株)ＵＰＤＡＴＥＲ</t>
  </si>
  <si>
    <t>シン・エナジー(株)</t>
  </si>
  <si>
    <t>(株)サニックス</t>
  </si>
  <si>
    <t>(株)コンシェルジュ</t>
  </si>
  <si>
    <t>(株)アイ・グリッド・ソリューションズ</t>
  </si>
  <si>
    <t>サミットエナジー(株)</t>
  </si>
  <si>
    <t>リコージャパン(株)</t>
  </si>
  <si>
    <t>(株)エネルギア・ソリューション・アンド・サービス</t>
  </si>
  <si>
    <t>東京ガス(株)</t>
  </si>
  <si>
    <t>テス・エンジニアリング(株)</t>
  </si>
  <si>
    <t>青梅ガス(株)</t>
  </si>
  <si>
    <t>(株)イーネットワークシステムズ</t>
  </si>
  <si>
    <t>(株)エネアーク関東</t>
  </si>
  <si>
    <t>(株)東急パワーサプライ</t>
  </si>
  <si>
    <t>王子・伊藤忠エネクス電力販売(株)</t>
  </si>
  <si>
    <t>伊藤忠商事(株)</t>
  </si>
  <si>
    <t>(株)エコスタイル</t>
  </si>
  <si>
    <t>入間ガス(株)</t>
  </si>
  <si>
    <t>テプコカスタマーサービス(株)</t>
  </si>
  <si>
    <t>(株)とんでんホールディングス</t>
  </si>
  <si>
    <t>日鉄エンジニアリング(株)</t>
  </si>
  <si>
    <t>ａｕエネルギー＆ライフ(株)(旧：ＫＤＤＩ(株))</t>
  </si>
  <si>
    <t>イワタニ関東(株)</t>
  </si>
  <si>
    <t>イワタニ首都圏(株)</t>
  </si>
  <si>
    <t>サーラｅエナジー(株)</t>
  </si>
  <si>
    <t>(株)地球クラブ</t>
  </si>
  <si>
    <t>(株)エコア</t>
  </si>
  <si>
    <t>西部瓦斯(株)</t>
  </si>
  <si>
    <t>東邦ガス(株)</t>
  </si>
  <si>
    <t>シナネン(株)</t>
  </si>
  <si>
    <t>(株)シナジアパワー</t>
  </si>
  <si>
    <t>カワサキグリーンエナジー(株)</t>
  </si>
  <si>
    <t>大一ガス(株)</t>
  </si>
  <si>
    <t>(株)リミックスポイント</t>
  </si>
  <si>
    <t>大阪いずみ市民生活協同組合</t>
  </si>
  <si>
    <t>(株)中海テレビ放送</t>
  </si>
  <si>
    <t>パシフィックパワー(株)</t>
  </si>
  <si>
    <t>(株)ジェイコムウエスト</t>
  </si>
  <si>
    <t>(株)ジェイコム埼玉・東日本</t>
  </si>
  <si>
    <t>(株)ジェイコム札幌</t>
  </si>
  <si>
    <t>(株)ジェイコム湘南・神奈川</t>
  </si>
  <si>
    <t>(株)ジェイコム千葉</t>
  </si>
  <si>
    <t>(株)ジェイコム東京</t>
  </si>
  <si>
    <t>土浦ケーブルテレビ(株)</t>
  </si>
  <si>
    <t>鹿児島電力(株)</t>
  </si>
  <si>
    <t>太陽ガス(株)</t>
  </si>
  <si>
    <t>アーバンエナジー(株)</t>
  </si>
  <si>
    <t>パワーネクスト(株)</t>
  </si>
  <si>
    <t>合同会社北上新電力</t>
  </si>
  <si>
    <t>パーパススマートパワー(株)</t>
  </si>
  <si>
    <t>(株)タクマエナジー</t>
  </si>
  <si>
    <t>(株)スマートテック</t>
  </si>
  <si>
    <t>水戸電力(株)</t>
  </si>
  <si>
    <t>丸紅新電力(株)</t>
  </si>
  <si>
    <t>奈良電力(株)</t>
  </si>
  <si>
    <t>日立造船(株)</t>
  </si>
  <si>
    <t>大東ガス(株)</t>
  </si>
  <si>
    <t>パナソニックオペレーショナルエクセレンス(株)(旧：パナソニック(株))</t>
  </si>
  <si>
    <t>アストモスエネルギー(株)</t>
  </si>
  <si>
    <t>(株)関電エネルギーソリューション</t>
  </si>
  <si>
    <t>ＭＣリテールエナジー(株)</t>
  </si>
  <si>
    <t>(株)北九州パワー</t>
  </si>
  <si>
    <t>武州瓦斯(株)</t>
  </si>
  <si>
    <t>リニューアブル・ジャパン(株)(旧：(株)みらい電力)</t>
  </si>
  <si>
    <t>大垣ガス(株)</t>
  </si>
  <si>
    <t>(株)藤田商店</t>
  </si>
  <si>
    <t>(株)ケーブルネット下関</t>
  </si>
  <si>
    <t>(株)ジェイコム九州</t>
  </si>
  <si>
    <t>(株)グローバルエンジニアリング</t>
  </si>
  <si>
    <t>九州エナジー(株)</t>
  </si>
  <si>
    <t>(株)トヨタエナジーソリューションズ</t>
  </si>
  <si>
    <t>(株)エナリス・パワー・マーケティング</t>
  </si>
  <si>
    <t>歌舞伎エナジー(株)</t>
  </si>
  <si>
    <t>みやまスマートエネルギー(株)</t>
  </si>
  <si>
    <t>エフィシエント(株)</t>
  </si>
  <si>
    <t>(株)生活クラブエナジー</t>
  </si>
  <si>
    <t>生活協同組合コープこうべ</t>
  </si>
  <si>
    <t>(株)シーエナジー</t>
  </si>
  <si>
    <t>角栄ガス(株)</t>
  </si>
  <si>
    <t>京葉瓦斯(株)</t>
  </si>
  <si>
    <t>凸版印刷(株)</t>
  </si>
  <si>
    <t>伊勢崎ガス(株)</t>
  </si>
  <si>
    <t>キヤノンマーケティングジャパン(株)</t>
  </si>
  <si>
    <t>(株)とっとり市民電力</t>
  </si>
  <si>
    <t>(株)イーエムアイ</t>
  </si>
  <si>
    <t>佐野瓦斯(株)</t>
  </si>
  <si>
    <t>桐生瓦斯(株)</t>
  </si>
  <si>
    <t>森の電力(株)</t>
  </si>
  <si>
    <t>大和ハウス工業(株)　</t>
  </si>
  <si>
    <t>ＨＴＢエナジー(株)</t>
  </si>
  <si>
    <t>(株)アシストワンエナジー</t>
  </si>
  <si>
    <t>(株)フソウ・エナジー</t>
  </si>
  <si>
    <t>湘南電力(株)</t>
  </si>
  <si>
    <t>大東建託パートナーズ(株)</t>
  </si>
  <si>
    <t>Ｊａｐａｎ電力(株)</t>
  </si>
  <si>
    <t>電源開発(株)</t>
  </si>
  <si>
    <t>鈴与商事(株)</t>
  </si>
  <si>
    <t>(株)バランスハーツ</t>
  </si>
  <si>
    <t>ワタミエナジー(株)</t>
  </si>
  <si>
    <t>(株)パルシステム電力</t>
  </si>
  <si>
    <t>ＳＢパワー(株)</t>
  </si>
  <si>
    <t>ＮＦパワーサービス(株)</t>
  </si>
  <si>
    <t>ひおき地域エネルギー(株)</t>
  </si>
  <si>
    <t>和歌山電力(株)</t>
  </si>
  <si>
    <t>日本瓦斯(株)(旧：(株)エナジードリーム)</t>
  </si>
  <si>
    <t>(株)トドック電力</t>
  </si>
  <si>
    <t>九電みらいエナジー(株)</t>
  </si>
  <si>
    <t>(株)ミツウロコヴェッセル</t>
  </si>
  <si>
    <t>(株)フォレストパワー</t>
  </si>
  <si>
    <t>日高都市ガス(株)</t>
  </si>
  <si>
    <t>(株)アドバンテック</t>
  </si>
  <si>
    <t>ローカルエナジー(株)</t>
  </si>
  <si>
    <t>エネックス(株)</t>
  </si>
  <si>
    <t>(株)レクスポート</t>
  </si>
  <si>
    <t>なでしこ電力(株)</t>
  </si>
  <si>
    <t>日田グリーン電力(株)</t>
  </si>
  <si>
    <t>埼玉ガス(株)</t>
  </si>
  <si>
    <t>宮崎パワーライン(株)</t>
  </si>
  <si>
    <t>(株)パワー・オプティマイザー</t>
  </si>
  <si>
    <t>(株)Ｕ－ＰＯＷＥＲ</t>
  </si>
  <si>
    <t>(株)ＴＴＳパワー</t>
  </si>
  <si>
    <t>(株)岩手ウッドパワー</t>
  </si>
  <si>
    <t>里山パワーワークス(株)</t>
  </si>
  <si>
    <t>(株)中之条パワー</t>
  </si>
  <si>
    <t>日産トレーデイング(株)</t>
  </si>
  <si>
    <t>Ｎｅｘｔ　Ｐｏｗｅｒ(株)</t>
  </si>
  <si>
    <t>伊藤忠エネクスホームライフ西日本(株)</t>
  </si>
  <si>
    <t>グリーナ(株)</t>
  </si>
  <si>
    <t>はりま電力(株)</t>
  </si>
  <si>
    <t>(株)浜松新電力</t>
  </si>
  <si>
    <t>ゼロワットパワー(株)</t>
  </si>
  <si>
    <t>アストマックス(株)</t>
  </si>
  <si>
    <t>(株)やまがた新電力</t>
  </si>
  <si>
    <t>一般社団法人東松島みらいとし機構</t>
  </si>
  <si>
    <t>(株)グリーンパワー大東</t>
  </si>
  <si>
    <t>(株)シーラパワー(旧：愛知電力(株))</t>
  </si>
  <si>
    <t>御所野縄文電力(株)</t>
  </si>
  <si>
    <t>(株)カーボンニュートラル(旧：西多摩バイオパワー(株))</t>
  </si>
  <si>
    <t>宮古新電力(株)</t>
  </si>
  <si>
    <t>長崎地域電力(株)</t>
  </si>
  <si>
    <t>(株)エネアーク関西</t>
  </si>
  <si>
    <t>近畿電力(株)</t>
  </si>
  <si>
    <t>新電力おおいた(株)</t>
  </si>
  <si>
    <t>(株)日本セレモニー</t>
  </si>
  <si>
    <t>(株)池見石油店</t>
  </si>
  <si>
    <t>芝浦電力(株)</t>
  </si>
  <si>
    <t>(株)地域創生ホールディングス</t>
  </si>
  <si>
    <t>スズカ電工(株)</t>
  </si>
  <si>
    <t>(株)エーコープサービス</t>
  </si>
  <si>
    <t>サンリン(株)</t>
  </si>
  <si>
    <t>(株)宮崎ガスリビング</t>
  </si>
  <si>
    <t>山陰エレキ・アライアンス(株)</t>
  </si>
  <si>
    <t>ミライフ東日本(株)</t>
  </si>
  <si>
    <t>(株)ウッドエナジー</t>
  </si>
  <si>
    <t>山陰酸素工業(株)</t>
  </si>
  <si>
    <t>武陽ガス(株)</t>
  </si>
  <si>
    <t>北海道電力(株)</t>
  </si>
  <si>
    <t>東北電力(株)</t>
  </si>
  <si>
    <t>東京電力エナジーパートナー(株)</t>
  </si>
  <si>
    <t>中部電力ミライズ(株)</t>
  </si>
  <si>
    <t>北陸電力(株)</t>
  </si>
  <si>
    <t>中国電力(株)</t>
  </si>
  <si>
    <t>四国電力(株)</t>
  </si>
  <si>
    <t>九州電力(株)</t>
  </si>
  <si>
    <t>沖縄電力(株)</t>
  </si>
  <si>
    <t>北日本石油(株)</t>
  </si>
  <si>
    <t>千葉電力(株)</t>
  </si>
  <si>
    <t>(株)坊っちゃん電力</t>
  </si>
  <si>
    <t>やめエネルギー(株)</t>
  </si>
  <si>
    <t>(株)アースインフィニティ</t>
  </si>
  <si>
    <t>足利ガス(株)</t>
  </si>
  <si>
    <t>(株)Ｍｉｓｕｍｉ</t>
  </si>
  <si>
    <t>米子瓦斯(株)</t>
  </si>
  <si>
    <t>(株)エルピオ</t>
  </si>
  <si>
    <t>浜田ガス(株)</t>
  </si>
  <si>
    <t>(株)アメニティ電力</t>
  </si>
  <si>
    <t>岡田建設(株)</t>
  </si>
  <si>
    <t>出雲ガス(株)</t>
  </si>
  <si>
    <t>富山電力(株)</t>
  </si>
  <si>
    <t>一般社団法人グリーンコープでんき</t>
  </si>
  <si>
    <t>公益財団法人東京都環境公社</t>
  </si>
  <si>
    <t>イオンディライト(株)</t>
  </si>
  <si>
    <t>(株)ファミリーネット・ジャパン</t>
  </si>
  <si>
    <t>ＭＫステーションズ(株)</t>
  </si>
  <si>
    <t>フラワーペイメント(株)</t>
  </si>
  <si>
    <t>(株)ＪＴＢコミュニケーションデザイン</t>
  </si>
  <si>
    <t>積水化学工業(株)</t>
  </si>
  <si>
    <t>全農エネルギー(株)</t>
  </si>
  <si>
    <t>(株)ハルエネ</t>
  </si>
  <si>
    <t>三愛オブリ(株)(旧：三愛石油(株))</t>
  </si>
  <si>
    <t>(株)リケン工業</t>
  </si>
  <si>
    <t>(株)ビビット</t>
  </si>
  <si>
    <t>(株)おおた電力</t>
  </si>
  <si>
    <t>伊藤忠プランテック(株)</t>
  </si>
  <si>
    <t>(株)オカモト</t>
  </si>
  <si>
    <t>キタコー(株)</t>
  </si>
  <si>
    <t>生活協同組合コープしが</t>
  </si>
  <si>
    <t>香川電力(株)　</t>
  </si>
  <si>
    <t>(株)ＰｉｎＴ</t>
  </si>
  <si>
    <t>(株)沖縄ガスニューパワー</t>
  </si>
  <si>
    <t>諏訪瓦斯(株)</t>
  </si>
  <si>
    <t>エッセンシャルエナジー(株)</t>
  </si>
  <si>
    <t>(株)エージーピー　</t>
  </si>
  <si>
    <t>(株)いちき串木野電力</t>
  </si>
  <si>
    <t>(株)クローバー・テクノロジーズ(旧：四つ葉電力(株))</t>
  </si>
  <si>
    <t>西武ガス(株)</t>
  </si>
  <si>
    <t>松本ガス(株)</t>
  </si>
  <si>
    <t>南部だんだんエナジー(株)</t>
  </si>
  <si>
    <t>(株)エフエネ</t>
  </si>
  <si>
    <t>こなんウルトラパワー(株)</t>
  </si>
  <si>
    <t>(株)ＣＨＩＢＡむつざわエナジー</t>
  </si>
  <si>
    <t>(株)関西空調　</t>
  </si>
  <si>
    <t>奥出雲電力(株)</t>
  </si>
  <si>
    <t>(株)成田香取エネルギー</t>
  </si>
  <si>
    <t>グローバルソリューションサービス(株)</t>
  </si>
  <si>
    <t>(株)ＣＷＳ</t>
  </si>
  <si>
    <t>ふくしま新電力(株)</t>
  </si>
  <si>
    <t>ティーダッシュ合同会社</t>
  </si>
  <si>
    <t>(株)エネクスライフサービス</t>
  </si>
  <si>
    <t>ネイチャーエナジー小国(株)</t>
  </si>
  <si>
    <t>リエスパワーネクスト(株)</t>
  </si>
  <si>
    <t>京都生活協同組合</t>
  </si>
  <si>
    <t>エネルギーパワー(株)</t>
  </si>
  <si>
    <t>(株)グリムスパワー</t>
  </si>
  <si>
    <t>日本ファシリティ・ソリューション(株)</t>
  </si>
  <si>
    <t>自然電力(株)</t>
  </si>
  <si>
    <t>(株)オノプロックス</t>
  </si>
  <si>
    <t>本庄ガス(株)</t>
  </si>
  <si>
    <t>(株)フィット</t>
  </si>
  <si>
    <t>青森県民エナジー(株)</t>
  </si>
  <si>
    <t>国際航業(株)</t>
  </si>
  <si>
    <t>ローカルでんき(株)</t>
  </si>
  <si>
    <t>(株)明治産業</t>
  </si>
  <si>
    <t>岡山電力(株)</t>
  </si>
  <si>
    <t>ミライフ(株)</t>
  </si>
  <si>
    <t>(株)翠光トップライン</t>
  </si>
  <si>
    <t>楽天エナジー(株)</t>
  </si>
  <si>
    <t>うすきエネルギー(株)</t>
  </si>
  <si>
    <t>(株)トーヨーエネルギーファーム</t>
  </si>
  <si>
    <t>森のエネルギー(株)</t>
  </si>
  <si>
    <t>岐阜電力(株)</t>
  </si>
  <si>
    <t>格安電力(株)</t>
  </si>
  <si>
    <t>(株)エスケーエナジー</t>
  </si>
  <si>
    <t>名南共同エネルギー(株)</t>
  </si>
  <si>
    <t>Ａｐａｍａｎ　Ｅｎｅｒｇｙ(株)</t>
  </si>
  <si>
    <t>(株)ＴＯＫＹＯ油電力</t>
  </si>
  <si>
    <t>大分ケーブルテレコム(株)</t>
  </si>
  <si>
    <t>アストマックス・エネルギー合同会社</t>
  </si>
  <si>
    <t>生活協同組合コープみらい</t>
  </si>
  <si>
    <t>福井電力(株)</t>
  </si>
  <si>
    <t>(株)MKエネルギー</t>
  </si>
  <si>
    <t>エネラボ(株)</t>
  </si>
  <si>
    <t>(株)ネクシィーズ・ゼロ</t>
  </si>
  <si>
    <t>横浜ウォーター(株)</t>
  </si>
  <si>
    <t>スマートエナジー磐田(株)</t>
  </si>
  <si>
    <t>そうまＩグリッド合同会社</t>
  </si>
  <si>
    <t>新潟県民電力(株)</t>
  </si>
  <si>
    <t>エネトレード(株)</t>
  </si>
  <si>
    <t>Ｍｙシティ電力(株)</t>
  </si>
  <si>
    <t>ニシムラ(株)</t>
  </si>
  <si>
    <t>(株)さくら新電力</t>
  </si>
  <si>
    <t>(株)グローアップ</t>
  </si>
  <si>
    <t>いこま市民パワー(株)</t>
  </si>
  <si>
    <t>(株)コープでんき東北</t>
  </si>
  <si>
    <t>おもてなし山形(株)</t>
  </si>
  <si>
    <t>長野都市ガス(株)</t>
  </si>
  <si>
    <t>上田ガス(株)</t>
  </si>
  <si>
    <t>日本瓦斯(株)</t>
  </si>
  <si>
    <t>(株)内藤工業所</t>
  </si>
  <si>
    <t>(株)シグナストラスト</t>
  </si>
  <si>
    <t>ゲーテハウス(株)</t>
  </si>
  <si>
    <t>岩手電力(株)</t>
  </si>
  <si>
    <t>ＪＰエネルギー(株)</t>
  </si>
  <si>
    <t>兵庫電力(株)</t>
  </si>
  <si>
    <t>大和ライフエナジア(株)</t>
  </si>
  <si>
    <t>Ｃｏｃｏテラスたがわ(株)</t>
  </si>
  <si>
    <t>東北電力エナジートレーディング(株)</t>
  </si>
  <si>
    <t>(株)横浜環境デザイン</t>
  </si>
  <si>
    <t>(株)まち未来製作所</t>
  </si>
  <si>
    <t>ＴＲＥＮＤＥ(株)</t>
  </si>
  <si>
    <t>(株)どさんこパワー</t>
  </si>
  <si>
    <t>トリニティエナジー(株)</t>
  </si>
  <si>
    <t>(株)ＬＩＸＩＬ　ＴＥＰＣＯ　スマートパートナーズ</t>
  </si>
  <si>
    <t>(株)ＮＥＸＴ　ＯＮＥ</t>
  </si>
  <si>
    <t>(株)宮交シティ</t>
  </si>
  <si>
    <t>(株)アルファライズ</t>
  </si>
  <si>
    <t>おおすみ半島スマートエネルギー(株)</t>
  </si>
  <si>
    <t>おきなわコープエナジー(株)</t>
  </si>
  <si>
    <t>久慈地域エネルギー(株)</t>
  </si>
  <si>
    <t>弘前ガス(株)</t>
  </si>
  <si>
    <t>(株)フォーバルテレコム　</t>
  </si>
  <si>
    <t>(株)グランデータ</t>
  </si>
  <si>
    <t>くるめエネルギー(株)</t>
  </si>
  <si>
    <t>松阪新電力(株)</t>
  </si>
  <si>
    <t>ヒューリックプロパティソリューション(株)</t>
  </si>
  <si>
    <t>宮崎電力(株)</t>
  </si>
  <si>
    <t>三友エンテック(株)</t>
  </si>
  <si>
    <t>府中・調布まちなかエナジー(株)</t>
  </si>
  <si>
    <t>伊勢志摩電力(株)</t>
  </si>
  <si>
    <t>(株)ＣＤエナジーダイレクト</t>
  </si>
  <si>
    <t>(株)ぶんごおおのエナジー</t>
  </si>
  <si>
    <t>ヴィジョナリーパワー(株)</t>
  </si>
  <si>
    <t>有明エナジー(株)</t>
  </si>
  <si>
    <t>厚木瓦斯(株)</t>
  </si>
  <si>
    <t>(株)エネ・ビジョン</t>
  </si>
  <si>
    <t>イワタニ三重(株)</t>
  </si>
  <si>
    <t>(株)マルヰ</t>
  </si>
  <si>
    <t>大多喜ガス(株)</t>
  </si>
  <si>
    <t>鈴与電力(株)</t>
  </si>
  <si>
    <t>コープ電力(株)</t>
  </si>
  <si>
    <t>生活協同組合コープぐんま</t>
  </si>
  <si>
    <t>とちぎコープ生活協同組合</t>
  </si>
  <si>
    <t>いばらきコープ生活協同組合</t>
  </si>
  <si>
    <t>亀岡ふるさとエナジー(株)</t>
  </si>
  <si>
    <t>(株)織戸組</t>
  </si>
  <si>
    <t>ふかやｅパワー(株)</t>
  </si>
  <si>
    <t>(株)Ｌｉｎｋ　Ｌｉｆｅ</t>
  </si>
  <si>
    <t>(株)グローバルキャスト</t>
  </si>
  <si>
    <t>日本エネルギー総合システム(株)</t>
  </si>
  <si>
    <t>イワタニ東海(株)</t>
  </si>
  <si>
    <t>(株)デライトアップ</t>
  </si>
  <si>
    <t>(株)ところざわ未来電力</t>
  </si>
  <si>
    <t>朝日ガスエナジー(株)</t>
  </si>
  <si>
    <t>(株)エネファント</t>
  </si>
  <si>
    <t>(株)エスエナジー</t>
  </si>
  <si>
    <t>秩父新電力(株)</t>
  </si>
  <si>
    <t>みよしエナジー(株)</t>
  </si>
  <si>
    <t>東日本ガス(株)</t>
  </si>
  <si>
    <t>東彩ガス(株)</t>
  </si>
  <si>
    <t>綿半パートナーズ(株)</t>
  </si>
  <si>
    <t>(株)ｋａｒｃｈ</t>
  </si>
  <si>
    <t>(株)かみでん里山公社</t>
  </si>
  <si>
    <t>(株)三郷ひまわりエナジー</t>
  </si>
  <si>
    <t>(株)球磨村森電力</t>
  </si>
  <si>
    <t>北日本ガス(株)</t>
  </si>
  <si>
    <t>くこくエネルギー(株)(旧：熊本電力(株))</t>
  </si>
  <si>
    <t>(株)エコログ</t>
  </si>
  <si>
    <t>飯田まちづくり電力(株)</t>
  </si>
  <si>
    <t>イワタニ長野(株)</t>
  </si>
  <si>
    <t>シェルジャパン(株)</t>
  </si>
  <si>
    <t>石油資源開発(株)</t>
  </si>
  <si>
    <t>越後天然ガス(株)</t>
  </si>
  <si>
    <t>坂戸ガス(株)</t>
  </si>
  <si>
    <t>(株)デベロップ</t>
  </si>
  <si>
    <t>(株)テレ・マーカー</t>
  </si>
  <si>
    <t>ＭＧＣエネルギー(株)</t>
  </si>
  <si>
    <t>福島フェニックス電力(株)</t>
  </si>
  <si>
    <t>(株)美作国電力</t>
  </si>
  <si>
    <t>エア・ウォーター(株)</t>
  </si>
  <si>
    <t>八幡商事(株)</t>
  </si>
  <si>
    <t>おいでんエネルギー(株)</t>
  </si>
  <si>
    <t>(株)イシオ</t>
  </si>
  <si>
    <t>北陸電力ビズ・エナジーソリューション(株)</t>
  </si>
  <si>
    <t>丸紅伊那みらいでんき(株)</t>
  </si>
  <si>
    <t>富士山エナジー(株)</t>
  </si>
  <si>
    <t>ＷＳエナジー(株)</t>
  </si>
  <si>
    <t>TERA Energy(株)</t>
  </si>
  <si>
    <t>(株)ケアネス(旧：(株)ルーア)</t>
  </si>
  <si>
    <t>ＭＣＰＤ(株)(旧：ＭＣＰＤ合同会社)</t>
  </si>
  <si>
    <t>グリーンシティこばやし(株)</t>
  </si>
  <si>
    <t>(株)吉田石油店</t>
  </si>
  <si>
    <t>スマートエナジー熊本(株)</t>
  </si>
  <si>
    <t>福山未来エナジー(株)</t>
  </si>
  <si>
    <t>(株)メディオテック</t>
  </si>
  <si>
    <t>五島市民電力(株)</t>
  </si>
  <si>
    <t>電力保全サービス(株)</t>
  </si>
  <si>
    <t>リストプロパティーズ(株)</t>
  </si>
  <si>
    <t>(株)情熱電力</t>
  </si>
  <si>
    <t>バンプーパワートレーディング合同会社</t>
  </si>
  <si>
    <t>(株)エイチティーピー</t>
  </si>
  <si>
    <t>(株)センカク</t>
  </si>
  <si>
    <t>新電力いばらき(株)</t>
  </si>
  <si>
    <t>緑屋電気(株)</t>
  </si>
  <si>
    <t>(株)ミナサポ</t>
  </si>
  <si>
    <t>唐津電力(株)</t>
  </si>
  <si>
    <t>ＲＥ１００電力(株)</t>
  </si>
  <si>
    <t>(株)イーネットワーク</t>
  </si>
  <si>
    <t>スマートエコエナジー(株)</t>
  </si>
  <si>
    <t>(株)ＬＥＮＥＴＳ</t>
  </si>
  <si>
    <t>アイエスジー(株)</t>
  </si>
  <si>
    <t>(株)エネクル(旧：堀川産業(株))</t>
  </si>
  <si>
    <t>フィンテックラボ協同組合</t>
  </si>
  <si>
    <t>新電力新潟(株)</t>
  </si>
  <si>
    <t>気仙沼グリーンエナジー(株)</t>
  </si>
  <si>
    <t>(株)ユーラスグリーンエナジー</t>
  </si>
  <si>
    <t>生活協同組合コープながの</t>
  </si>
  <si>
    <t>京セラ関電エナジー合同会社</t>
  </si>
  <si>
    <t>酒田天然瓦斯(株)</t>
  </si>
  <si>
    <t>東亜ガス(株)</t>
  </si>
  <si>
    <t>(株)三河の山里コミュニティパワー</t>
  </si>
  <si>
    <t>新潟スワンエナジー(株)</t>
  </si>
  <si>
    <t>グリーンピープルズパワー(株)</t>
  </si>
  <si>
    <t>レネックス電力合同会社</t>
  </si>
  <si>
    <t>(株)マルイファシリティーズ</t>
  </si>
  <si>
    <t>(株)デンケン</t>
  </si>
  <si>
    <t>(株)東名</t>
  </si>
  <si>
    <t>北海道電力コクリエーション(株)</t>
  </si>
  <si>
    <t>ＮＴＴアノードエナジー(株)</t>
  </si>
  <si>
    <t>スマート電気(株)</t>
  </si>
  <si>
    <t>(株)唐津パワーホールディングス</t>
  </si>
  <si>
    <t>(株)クリーンエネルギー総合研究所</t>
  </si>
  <si>
    <t>ＵＮＩＶＥＲＧＹ(株)</t>
  </si>
  <si>
    <t>ＪＲ西日本住宅サービス(株)</t>
  </si>
  <si>
    <t>(株)アイキューブ・マーケティング</t>
  </si>
  <si>
    <t>デジタルグリッド(株)</t>
  </si>
  <si>
    <t>(株)西九州させぼパワーズ</t>
  </si>
  <si>
    <t>たんたんエナジー(株)</t>
  </si>
  <si>
    <t>(株)能勢・豊能まちづくり</t>
  </si>
  <si>
    <t>(株)再エネ思考電力</t>
  </si>
  <si>
    <t>(株)スマート</t>
  </si>
  <si>
    <t>(株)ジャパネットサービスイノベーション</t>
  </si>
  <si>
    <t>(株)リクルート</t>
  </si>
  <si>
    <t>ＫＢＮ(株)</t>
  </si>
  <si>
    <t>(株)しおさい電力</t>
  </si>
  <si>
    <t>アスエネ(株)</t>
  </si>
  <si>
    <t>ＴＥＰＣＯライフサービス(株)</t>
  </si>
  <si>
    <t>会津エナジー(株)</t>
  </si>
  <si>
    <t>うべ未来エネルギー(株)</t>
  </si>
  <si>
    <t>永井自動車工業(株)</t>
  </si>
  <si>
    <t>陸前高田しみんエネルギー(株)</t>
  </si>
  <si>
    <t>(株)チャームドライフ</t>
  </si>
  <si>
    <t>スターティア(株)</t>
  </si>
  <si>
    <t>東広島スマートエネルギー(株)</t>
  </si>
  <si>
    <t>旭化成(株)</t>
  </si>
  <si>
    <t>京和ガス(株)</t>
  </si>
  <si>
    <t>(株)岡崎建材</t>
  </si>
  <si>
    <t>(株)エフオン</t>
  </si>
  <si>
    <t>(株)岡崎さくら電力</t>
  </si>
  <si>
    <t>旭マルヰガス(株)</t>
  </si>
  <si>
    <t>ＪＲＥトレーディング(株)</t>
  </si>
  <si>
    <t>Ｃａｓｔｌｅｔｏｎ　Ｃｏｍｍｏｄｉｔｉｅｓ　Ｊａｐａｎ合同会社</t>
  </si>
  <si>
    <t>神戸電力(株)</t>
  </si>
  <si>
    <t>エア・ウォーター・ライフソリューション(株)(旧：エア・ウォーター北海道(株))</t>
  </si>
  <si>
    <t>生活協同組合ひろしま</t>
  </si>
  <si>
    <t>(株)ＲｅｎｏＬａｂｏ</t>
  </si>
  <si>
    <t>アークエルテクノロジーズ(株)</t>
  </si>
  <si>
    <t>弥富ガス協同組合</t>
  </si>
  <si>
    <t>エルメック(株)</t>
  </si>
  <si>
    <t>(株)オズエナジー</t>
  </si>
  <si>
    <t>レモンガス(株)</t>
  </si>
  <si>
    <t>(株)日本海水</t>
  </si>
  <si>
    <t>(株)ａｆｔｅｒＦＩＴ</t>
  </si>
  <si>
    <t>中小企業支援(株)</t>
  </si>
  <si>
    <t>サントラベラーズサービス有限会社</t>
  </si>
  <si>
    <t>八千代エンジニヤリング(株)</t>
  </si>
  <si>
    <t>神楽電力(株)</t>
  </si>
  <si>
    <t>ゆきぐに新電力(株)</t>
  </si>
  <si>
    <t>(株)ながさきサステナエナジー</t>
  </si>
  <si>
    <t>(株)Ｉ＆Ｉ</t>
  </si>
  <si>
    <t>(株)グルーヴエナジー</t>
  </si>
  <si>
    <t>高知ニューエナジー(株)</t>
  </si>
  <si>
    <t>もみじ電力(株)</t>
  </si>
  <si>
    <t>(株)縁人</t>
  </si>
  <si>
    <t>Ｔ＆Ｔエナジー(株)</t>
  </si>
  <si>
    <t>(株)ルーク</t>
  </si>
  <si>
    <t>かけがわ報徳パワー(株)</t>
  </si>
  <si>
    <t>ＳｕｓｔａｉｎａｂｌｅＥｎｅｒｇｙ(株)</t>
  </si>
  <si>
    <t>穂の国とよはし電力(株)</t>
  </si>
  <si>
    <t>イワタニセントラル北海道(株)</t>
  </si>
  <si>
    <t>ホームタウンエナジー(株)</t>
  </si>
  <si>
    <t>(株)彩の国でんき</t>
  </si>
  <si>
    <t>(株)クリーンベンチャー２１</t>
  </si>
  <si>
    <t>三河商事(株)</t>
  </si>
  <si>
    <t>(株)みとや</t>
  </si>
  <si>
    <t>三州電力(株)</t>
  </si>
  <si>
    <t>フラットエナジー(株)</t>
  </si>
  <si>
    <t>沖縄新エネ開発(株)</t>
  </si>
  <si>
    <t>つづくみらいエナジー(株)</t>
  </si>
  <si>
    <t>(株)中庄商店</t>
  </si>
  <si>
    <t>(株)ほくだん</t>
  </si>
  <si>
    <t>(株)コノミヤホールディングス</t>
  </si>
  <si>
    <t>(株)ビジョン</t>
  </si>
  <si>
    <t>(株)丸の内電力</t>
  </si>
  <si>
    <t>西川建材工業(株)</t>
  </si>
  <si>
    <t>(株)中京電力</t>
  </si>
  <si>
    <t>(株)クオリティプラス</t>
  </si>
  <si>
    <t>Ｙ．Ｗ．Ｃ(株)</t>
  </si>
  <si>
    <t>ＴＧオクトパスエナジー(株)</t>
  </si>
  <si>
    <t>東北電力フロンティア(株)</t>
  </si>
  <si>
    <t>(株)ファラデー</t>
  </si>
  <si>
    <t>出雲ケーブルビジョン(株)</t>
  </si>
  <si>
    <t>いずも縁結び電力(株)</t>
  </si>
  <si>
    <t>宇都宮ライトパワー(株)</t>
  </si>
  <si>
    <r>
      <t xml:space="preserve">再エネ契約割合（％）
</t>
    </r>
    <r>
      <rPr>
        <sz val="7"/>
        <rFont val="ＭＳ Ｐゴシック"/>
        <family val="3"/>
        <charset val="128"/>
      </rPr>
      <t>※再エネ指定証書付きプラン</t>
    </r>
    <rPh sb="0" eb="1">
      <t>サイ</t>
    </rPh>
    <rPh sb="3" eb="5">
      <t>ケイヤク</t>
    </rPh>
    <rPh sb="5" eb="7">
      <t>ワリアイ</t>
    </rPh>
    <phoneticPr fontId="4"/>
  </si>
  <si>
    <t>電気事業者名</t>
    <rPh sb="0" eb="6">
      <t>デンキジギョウシャメイ</t>
    </rPh>
    <phoneticPr fontId="4"/>
  </si>
  <si>
    <t>プルダウン用</t>
    <rPh sb="5" eb="6">
      <t>ヨウ</t>
    </rPh>
    <phoneticPr fontId="4"/>
  </si>
  <si>
    <t>A0002</t>
  </si>
  <si>
    <t>A0003</t>
  </si>
  <si>
    <t>A0004</t>
  </si>
  <si>
    <t>A0006</t>
  </si>
  <si>
    <t>A0007</t>
  </si>
  <si>
    <t>A0008</t>
  </si>
  <si>
    <t>A0009</t>
  </si>
  <si>
    <t>A0011</t>
  </si>
  <si>
    <t>A0012</t>
  </si>
  <si>
    <t>A0013</t>
  </si>
  <si>
    <t>A0014</t>
  </si>
  <si>
    <t>A0015</t>
  </si>
  <si>
    <t>A0016</t>
  </si>
  <si>
    <t>A0017</t>
  </si>
  <si>
    <t>A0018</t>
  </si>
  <si>
    <t>A0019</t>
  </si>
  <si>
    <t>A0020</t>
  </si>
  <si>
    <t>A0021</t>
  </si>
  <si>
    <t>A0023</t>
  </si>
  <si>
    <t>A0024</t>
  </si>
  <si>
    <t>A0025</t>
  </si>
  <si>
    <t>A0026</t>
  </si>
  <si>
    <t>A0027</t>
  </si>
  <si>
    <t>A0028</t>
  </si>
  <si>
    <t>A0031</t>
  </si>
  <si>
    <t>A0032</t>
  </si>
  <si>
    <t>A0034</t>
  </si>
  <si>
    <t>A0035</t>
  </si>
  <si>
    <t>A0036</t>
  </si>
  <si>
    <t>A0037</t>
  </si>
  <si>
    <t>A0039</t>
  </si>
  <si>
    <t>A0042</t>
  </si>
  <si>
    <t>A0043</t>
  </si>
  <si>
    <t>A0045</t>
  </si>
  <si>
    <t>A0046</t>
  </si>
  <si>
    <t>A0048</t>
  </si>
  <si>
    <t>A0049</t>
  </si>
  <si>
    <t>A0050</t>
  </si>
  <si>
    <t>A0051</t>
  </si>
  <si>
    <t>A0052</t>
  </si>
  <si>
    <t>A0053</t>
  </si>
  <si>
    <t>A0054</t>
  </si>
  <si>
    <t>A0055</t>
  </si>
  <si>
    <t>A0056</t>
  </si>
  <si>
    <t>A0057</t>
  </si>
  <si>
    <t>A0058</t>
  </si>
  <si>
    <t>A0060</t>
  </si>
  <si>
    <t>A0061</t>
  </si>
  <si>
    <t>A0062</t>
  </si>
  <si>
    <t>A0063</t>
  </si>
  <si>
    <t>A0064</t>
  </si>
  <si>
    <t>A0065</t>
  </si>
  <si>
    <t>A0066</t>
  </si>
  <si>
    <t>A0067</t>
  </si>
  <si>
    <t>A0068</t>
  </si>
  <si>
    <t>A0069</t>
  </si>
  <si>
    <t>A0070</t>
  </si>
  <si>
    <t>A0071</t>
  </si>
  <si>
    <t>A0072</t>
  </si>
  <si>
    <t>A0073</t>
  </si>
  <si>
    <t>A0074</t>
  </si>
  <si>
    <t>A0075</t>
  </si>
  <si>
    <t>A0076</t>
  </si>
  <si>
    <t>A0077</t>
  </si>
  <si>
    <t>A0079</t>
  </si>
  <si>
    <t>A0080</t>
  </si>
  <si>
    <t>A0081</t>
  </si>
  <si>
    <t>A0082</t>
  </si>
  <si>
    <t>A0083</t>
  </si>
  <si>
    <t>A0084</t>
  </si>
  <si>
    <t>A0085</t>
  </si>
  <si>
    <t>A0086</t>
  </si>
  <si>
    <t>A0087</t>
  </si>
  <si>
    <t>A0088</t>
  </si>
  <si>
    <t>A0089</t>
  </si>
  <si>
    <t>A0090</t>
  </si>
  <si>
    <t>A0091</t>
  </si>
  <si>
    <t>A0092</t>
  </si>
  <si>
    <t>A0093</t>
  </si>
  <si>
    <t>A0098</t>
  </si>
  <si>
    <t>A0103</t>
  </si>
  <si>
    <t>A0104</t>
  </si>
  <si>
    <t>A0105</t>
  </si>
  <si>
    <t>A0107</t>
  </si>
  <si>
    <t>A0110</t>
  </si>
  <si>
    <t>A0119</t>
  </si>
  <si>
    <t>A0120</t>
  </si>
  <si>
    <t>A0121</t>
  </si>
  <si>
    <t>A0122</t>
  </si>
  <si>
    <t>A0123</t>
  </si>
  <si>
    <t>A0124</t>
  </si>
  <si>
    <t>A0125</t>
  </si>
  <si>
    <t>A0126</t>
  </si>
  <si>
    <t>A0127</t>
  </si>
  <si>
    <t>A0128</t>
  </si>
  <si>
    <t>A0130</t>
  </si>
  <si>
    <t>A0133</t>
  </si>
  <si>
    <t>A0134</t>
  </si>
  <si>
    <t>A0135</t>
  </si>
  <si>
    <t>A0136</t>
  </si>
  <si>
    <t>A0137</t>
  </si>
  <si>
    <t>A0138</t>
  </si>
  <si>
    <t>A0140</t>
  </si>
  <si>
    <t>A0141</t>
  </si>
  <si>
    <t>A0142</t>
  </si>
  <si>
    <t>A0143</t>
  </si>
  <si>
    <t>A0144</t>
  </si>
  <si>
    <t>A0145</t>
  </si>
  <si>
    <t>A0146</t>
  </si>
  <si>
    <t>A0147</t>
  </si>
  <si>
    <t>A0149</t>
  </si>
  <si>
    <t>A0150</t>
  </si>
  <si>
    <t>A0151</t>
  </si>
  <si>
    <t>A0153</t>
  </si>
  <si>
    <t>A0154</t>
  </si>
  <si>
    <t>A0155</t>
  </si>
  <si>
    <t>A0156</t>
  </si>
  <si>
    <t>A0157</t>
  </si>
  <si>
    <t>A0158</t>
  </si>
  <si>
    <t>A0159</t>
  </si>
  <si>
    <t>A0160</t>
  </si>
  <si>
    <t>A0161</t>
  </si>
  <si>
    <t>A0162</t>
  </si>
  <si>
    <t>A0163</t>
  </si>
  <si>
    <t>A0164</t>
  </si>
  <si>
    <t>A0165</t>
  </si>
  <si>
    <t>A0166</t>
  </si>
  <si>
    <t>A0167</t>
  </si>
  <si>
    <t>A0168</t>
  </si>
  <si>
    <t>A0169</t>
  </si>
  <si>
    <t>A0170</t>
  </si>
  <si>
    <t>A0172</t>
  </si>
  <si>
    <t>A0173</t>
  </si>
  <si>
    <t>A0175</t>
  </si>
  <si>
    <t>A0177</t>
  </si>
  <si>
    <t>A0178</t>
  </si>
  <si>
    <t>A0179</t>
  </si>
  <si>
    <t>A0180</t>
  </si>
  <si>
    <t>A0181</t>
  </si>
  <si>
    <t>A0183</t>
  </si>
  <si>
    <t>A0184</t>
  </si>
  <si>
    <t>A0185</t>
  </si>
  <si>
    <t>A0186</t>
  </si>
  <si>
    <t>A0187</t>
  </si>
  <si>
    <t>A0188</t>
  </si>
  <si>
    <t>A0189</t>
  </si>
  <si>
    <t>A0190</t>
  </si>
  <si>
    <t>A0191</t>
  </si>
  <si>
    <t>A0193</t>
  </si>
  <si>
    <t>A0194</t>
  </si>
  <si>
    <t>A0195</t>
  </si>
  <si>
    <t>A0196</t>
  </si>
  <si>
    <t>A0197</t>
  </si>
  <si>
    <t>A0199</t>
  </si>
  <si>
    <t>A0200</t>
  </si>
  <si>
    <t>A0203</t>
  </si>
  <si>
    <t>A0204</t>
  </si>
  <si>
    <t>A0206</t>
  </si>
  <si>
    <t>A0209</t>
  </si>
  <si>
    <t>A0210</t>
  </si>
  <si>
    <t>A0211</t>
  </si>
  <si>
    <t>A0213</t>
  </si>
  <si>
    <t>A0214</t>
  </si>
  <si>
    <t>A0216</t>
  </si>
  <si>
    <t>A0217</t>
  </si>
  <si>
    <t>A0218</t>
  </si>
  <si>
    <t>A0220</t>
  </si>
  <si>
    <t>A0221</t>
  </si>
  <si>
    <t>A0222</t>
  </si>
  <si>
    <t>A0223</t>
  </si>
  <si>
    <t>A0226</t>
  </si>
  <si>
    <t>A0227</t>
  </si>
  <si>
    <t>A0228</t>
  </si>
  <si>
    <t>A0229</t>
  </si>
  <si>
    <t>A0230</t>
  </si>
  <si>
    <t>A0231</t>
  </si>
  <si>
    <t>A0232</t>
  </si>
  <si>
    <t>A0234</t>
  </si>
  <si>
    <t>A0236</t>
  </si>
  <si>
    <t>A0237</t>
  </si>
  <si>
    <t>A0238</t>
  </si>
  <si>
    <t>A0239</t>
  </si>
  <si>
    <t>A0240</t>
  </si>
  <si>
    <t>A0241</t>
  </si>
  <si>
    <t>A0243</t>
  </si>
  <si>
    <t>A0245</t>
  </si>
  <si>
    <t>A0246</t>
  </si>
  <si>
    <t>A0248</t>
  </si>
  <si>
    <t>A0250</t>
  </si>
  <si>
    <t>A0253</t>
  </si>
  <si>
    <t>A0254</t>
  </si>
  <si>
    <t>A0256</t>
  </si>
  <si>
    <t>A0257</t>
  </si>
  <si>
    <t>A0258</t>
  </si>
  <si>
    <t>A0259</t>
  </si>
  <si>
    <t>A0261</t>
  </si>
  <si>
    <t>A0263</t>
  </si>
  <si>
    <t>A0264</t>
  </si>
  <si>
    <t>A0265</t>
  </si>
  <si>
    <t>A0267</t>
  </si>
  <si>
    <t>A0268</t>
  </si>
  <si>
    <t>A0269</t>
  </si>
  <si>
    <t>A0270</t>
  </si>
  <si>
    <t>A0271</t>
  </si>
  <si>
    <t>A0272</t>
  </si>
  <si>
    <t>A0273</t>
  </si>
  <si>
    <t>A0274</t>
  </si>
  <si>
    <t>A0275</t>
  </si>
  <si>
    <t>A0276</t>
  </si>
  <si>
    <t>A0277</t>
  </si>
  <si>
    <t>A0278</t>
  </si>
  <si>
    <t>A0279</t>
  </si>
  <si>
    <t>A0280</t>
  </si>
  <si>
    <t>A0281</t>
  </si>
  <si>
    <t>A0283</t>
  </si>
  <si>
    <t>A0284</t>
  </si>
  <si>
    <t>A0285</t>
  </si>
  <si>
    <t>A0286</t>
  </si>
  <si>
    <t>A0287</t>
  </si>
  <si>
    <t>A0288</t>
  </si>
  <si>
    <t>A0292</t>
  </si>
  <si>
    <t>A0293</t>
  </si>
  <si>
    <t>A0294</t>
  </si>
  <si>
    <t>A0295</t>
  </si>
  <si>
    <t>A0296</t>
  </si>
  <si>
    <t>A0298</t>
  </si>
  <si>
    <t>A0300</t>
  </si>
  <si>
    <t>A0303</t>
  </si>
  <si>
    <t>A0305</t>
  </si>
  <si>
    <t>A0306</t>
  </si>
  <si>
    <t>A0308</t>
  </si>
  <si>
    <t>A0310</t>
  </si>
  <si>
    <t>A0311</t>
  </si>
  <si>
    <t>A0312</t>
  </si>
  <si>
    <t>A0313</t>
  </si>
  <si>
    <t>A0314</t>
  </si>
  <si>
    <t>A0315</t>
  </si>
  <si>
    <t>A0317</t>
  </si>
  <si>
    <t>A0318</t>
  </si>
  <si>
    <t>A0323</t>
  </si>
  <si>
    <t>A0324</t>
  </si>
  <si>
    <t>A0330</t>
  </si>
  <si>
    <t>A0332</t>
  </si>
  <si>
    <t>A0336</t>
  </si>
  <si>
    <t>A0337</t>
  </si>
  <si>
    <t>A0338</t>
  </si>
  <si>
    <t>A0340</t>
  </si>
  <si>
    <t>A0342</t>
  </si>
  <si>
    <t>A0343</t>
  </si>
  <si>
    <t>A0344</t>
  </si>
  <si>
    <t>A0345</t>
  </si>
  <si>
    <t>A0348</t>
  </si>
  <si>
    <t>A0349</t>
  </si>
  <si>
    <t>A0350</t>
  </si>
  <si>
    <t>A0351</t>
  </si>
  <si>
    <t>A0352</t>
  </si>
  <si>
    <t>A0353</t>
  </si>
  <si>
    <t>A0355</t>
  </si>
  <si>
    <t>A0356</t>
  </si>
  <si>
    <t>A0360</t>
  </si>
  <si>
    <t>A0362</t>
  </si>
  <si>
    <t>A0364</t>
  </si>
  <si>
    <t>A0365</t>
  </si>
  <si>
    <t>A0366</t>
  </si>
  <si>
    <t>A0367</t>
  </si>
  <si>
    <t>A0368</t>
  </si>
  <si>
    <t>A0369</t>
  </si>
  <si>
    <t>A0371</t>
  </si>
  <si>
    <t>A0372</t>
  </si>
  <si>
    <t>A0373</t>
  </si>
  <si>
    <t>A0376</t>
  </si>
  <si>
    <t>A0377</t>
  </si>
  <si>
    <t>A0378</t>
  </si>
  <si>
    <t>A0379</t>
  </si>
  <si>
    <t>A0380</t>
  </si>
  <si>
    <t>A0381</t>
  </si>
  <si>
    <t>A0382</t>
  </si>
  <si>
    <t>A0383</t>
  </si>
  <si>
    <t>A0385</t>
  </si>
  <si>
    <t>A0386</t>
  </si>
  <si>
    <t>A0387</t>
  </si>
  <si>
    <t>A0388</t>
  </si>
  <si>
    <t>A0389</t>
  </si>
  <si>
    <t>A0390</t>
  </si>
  <si>
    <t>A0391</t>
  </si>
  <si>
    <t>A0392</t>
  </si>
  <si>
    <t>A0393</t>
  </si>
  <si>
    <t>A0396</t>
  </si>
  <si>
    <t>A0397</t>
  </si>
  <si>
    <t>A0398</t>
  </si>
  <si>
    <t>A0402</t>
  </si>
  <si>
    <t>A0403</t>
  </si>
  <si>
    <t>A0405</t>
  </si>
  <si>
    <t>A0406</t>
  </si>
  <si>
    <t>A0411</t>
  </si>
  <si>
    <t>A0413</t>
  </si>
  <si>
    <t>A0415</t>
  </si>
  <si>
    <t>A0416</t>
  </si>
  <si>
    <t>A0418</t>
  </si>
  <si>
    <t>A0419</t>
  </si>
  <si>
    <t>A0420</t>
  </si>
  <si>
    <t>A0424</t>
  </si>
  <si>
    <t>A0425</t>
  </si>
  <si>
    <t>A0427</t>
  </si>
  <si>
    <t>A0429</t>
  </si>
  <si>
    <t>A0430</t>
  </si>
  <si>
    <t>A0431</t>
  </si>
  <si>
    <t>A0435</t>
  </si>
  <si>
    <t>A0436</t>
  </si>
  <si>
    <t>A0437</t>
  </si>
  <si>
    <t>A0438</t>
  </si>
  <si>
    <t>A0439</t>
  </si>
  <si>
    <t>A0440</t>
  </si>
  <si>
    <t>A0441</t>
  </si>
  <si>
    <t>A0442</t>
  </si>
  <si>
    <t>A0443</t>
  </si>
  <si>
    <t>A0445</t>
  </si>
  <si>
    <t>A0446</t>
  </si>
  <si>
    <t>A0447</t>
  </si>
  <si>
    <t>A0448</t>
  </si>
  <si>
    <t>A0451</t>
  </si>
  <si>
    <t>A0452</t>
  </si>
  <si>
    <t>A0453</t>
  </si>
  <si>
    <t>A0454</t>
  </si>
  <si>
    <t>A0455</t>
  </si>
  <si>
    <t>A0456</t>
  </si>
  <si>
    <t>A0457</t>
  </si>
  <si>
    <t>A0458</t>
  </si>
  <si>
    <t>A0461</t>
  </si>
  <si>
    <t>A0463</t>
  </si>
  <si>
    <t>A0465</t>
  </si>
  <si>
    <t>A0466</t>
  </si>
  <si>
    <t>A0467</t>
  </si>
  <si>
    <t>A0468</t>
  </si>
  <si>
    <t>A0470</t>
  </si>
  <si>
    <t>A0471</t>
  </si>
  <si>
    <t>A0472</t>
  </si>
  <si>
    <t>A0473</t>
  </si>
  <si>
    <t>A0476</t>
  </si>
  <si>
    <t>A0477</t>
  </si>
  <si>
    <t>A0480</t>
  </si>
  <si>
    <t>A0481</t>
  </si>
  <si>
    <t>A0482</t>
  </si>
  <si>
    <t>A0484</t>
  </si>
  <si>
    <t>A0486</t>
  </si>
  <si>
    <t>A0487</t>
  </si>
  <si>
    <t>A0490</t>
  </si>
  <si>
    <t>A0491</t>
  </si>
  <si>
    <t>A0493</t>
  </si>
  <si>
    <t>A0494</t>
  </si>
  <si>
    <t>A0495</t>
  </si>
  <si>
    <t>A0499</t>
  </si>
  <si>
    <t>A0500</t>
  </si>
  <si>
    <t>A0501</t>
  </si>
  <si>
    <t>A0502</t>
  </si>
  <si>
    <t>A0503</t>
  </si>
  <si>
    <t>A0506</t>
  </si>
  <si>
    <t>A0507</t>
  </si>
  <si>
    <t>A0508</t>
  </si>
  <si>
    <t>A0509</t>
  </si>
  <si>
    <t>A0510</t>
  </si>
  <si>
    <t>A0511</t>
  </si>
  <si>
    <t>A0513</t>
  </si>
  <si>
    <t>A0514</t>
  </si>
  <si>
    <t>A0515</t>
  </si>
  <si>
    <t>A0518</t>
  </si>
  <si>
    <t>A0519</t>
  </si>
  <si>
    <t>A0520</t>
  </si>
  <si>
    <t>A0522</t>
  </si>
  <si>
    <t>A0525</t>
  </si>
  <si>
    <t>A0526</t>
  </si>
  <si>
    <t>A0528</t>
  </si>
  <si>
    <t>A0529</t>
  </si>
  <si>
    <t>A0533</t>
  </si>
  <si>
    <t>A0534</t>
  </si>
  <si>
    <t>A0536</t>
  </si>
  <si>
    <t>A0537</t>
  </si>
  <si>
    <t>A0538</t>
  </si>
  <si>
    <t>A0539</t>
  </si>
  <si>
    <t>A0543</t>
  </si>
  <si>
    <t>A0546</t>
  </si>
  <si>
    <t>A0547</t>
  </si>
  <si>
    <t>A0548</t>
  </si>
  <si>
    <t>A0549</t>
  </si>
  <si>
    <t>A0550</t>
  </si>
  <si>
    <t>A0551</t>
  </si>
  <si>
    <t>A0552</t>
  </si>
  <si>
    <t>A0553</t>
  </si>
  <si>
    <t>A0555</t>
  </si>
  <si>
    <t>A0556</t>
  </si>
  <si>
    <t>A0558</t>
  </si>
  <si>
    <t>A0559</t>
  </si>
  <si>
    <t>A0560</t>
  </si>
  <si>
    <t>A0562</t>
  </si>
  <si>
    <t>A0565</t>
  </si>
  <si>
    <t>A0567</t>
  </si>
  <si>
    <t>A0568</t>
  </si>
  <si>
    <t>A0570</t>
  </si>
  <si>
    <t>A0571</t>
  </si>
  <si>
    <t>A0572</t>
  </si>
  <si>
    <t>A0573</t>
  </si>
  <si>
    <t>A0575</t>
  </si>
  <si>
    <t>A0577</t>
  </si>
  <si>
    <t>A0578</t>
  </si>
  <si>
    <t>A0581</t>
  </si>
  <si>
    <t>A0582</t>
  </si>
  <si>
    <t>A0583</t>
  </si>
  <si>
    <t>A0584</t>
  </si>
  <si>
    <t>A0586</t>
  </si>
  <si>
    <t>A0587</t>
  </si>
  <si>
    <t>A0589</t>
  </si>
  <si>
    <t>A0590</t>
  </si>
  <si>
    <t>A0592</t>
  </si>
  <si>
    <t>A0596</t>
  </si>
  <si>
    <t>A0597</t>
  </si>
  <si>
    <t>A0598</t>
  </si>
  <si>
    <t>A0602</t>
  </si>
  <si>
    <t>A0603</t>
  </si>
  <si>
    <t>A0604</t>
  </si>
  <si>
    <t>A0605</t>
  </si>
  <si>
    <t>A0606</t>
  </si>
  <si>
    <t>A0607</t>
  </si>
  <si>
    <t>A0609</t>
  </si>
  <si>
    <t>A0610</t>
  </si>
  <si>
    <t>A0611</t>
  </si>
  <si>
    <t>A0615</t>
  </si>
  <si>
    <t>A0617</t>
  </si>
  <si>
    <t>A0620</t>
  </si>
  <si>
    <t>A0622</t>
  </si>
  <si>
    <t>A0624</t>
  </si>
  <si>
    <t>A0627</t>
  </si>
  <si>
    <t>A0629</t>
  </si>
  <si>
    <t>A0630</t>
  </si>
  <si>
    <t>A0631</t>
  </si>
  <si>
    <t>A0632</t>
  </si>
  <si>
    <t>A0636</t>
  </si>
  <si>
    <t>A0637</t>
  </si>
  <si>
    <t>A0639</t>
  </si>
  <si>
    <t>A0640</t>
  </si>
  <si>
    <t>A0641</t>
  </si>
  <si>
    <t>A0642</t>
  </si>
  <si>
    <t>A0644</t>
  </si>
  <si>
    <t>A0647</t>
  </si>
  <si>
    <t>A0648</t>
  </si>
  <si>
    <t>A0649</t>
  </si>
  <si>
    <t>A0650</t>
  </si>
  <si>
    <t>A0652</t>
  </si>
  <si>
    <t>A0653</t>
  </si>
  <si>
    <t>A0654</t>
  </si>
  <si>
    <t>A0655</t>
  </si>
  <si>
    <t>A0656</t>
  </si>
  <si>
    <t>A0660</t>
  </si>
  <si>
    <t>A0661</t>
  </si>
  <si>
    <t>A0663</t>
  </si>
  <si>
    <t>A0664</t>
  </si>
  <si>
    <t>A0666</t>
  </si>
  <si>
    <t>A0667</t>
  </si>
  <si>
    <t>A0668</t>
  </si>
  <si>
    <t>A0670</t>
  </si>
  <si>
    <t>A0671</t>
  </si>
  <si>
    <t>A0673</t>
  </si>
  <si>
    <t>A0675</t>
  </si>
  <si>
    <t>A0676</t>
  </si>
  <si>
    <t>A0677</t>
  </si>
  <si>
    <t>A0678</t>
  </si>
  <si>
    <t>A0679</t>
  </si>
  <si>
    <t>A0680</t>
  </si>
  <si>
    <t>A0681</t>
  </si>
  <si>
    <t>A0683</t>
  </si>
  <si>
    <t>A0685</t>
  </si>
  <si>
    <t>A0687</t>
  </si>
  <si>
    <t>A0689</t>
  </si>
  <si>
    <t>A0690</t>
  </si>
  <si>
    <t>A0692</t>
  </si>
  <si>
    <t>A0693</t>
  </si>
  <si>
    <t>A0696</t>
  </si>
  <si>
    <t>A0698</t>
  </si>
  <si>
    <t>A0699</t>
  </si>
  <si>
    <t>A0702</t>
  </si>
  <si>
    <t>A0703</t>
  </si>
  <si>
    <t>A0704</t>
  </si>
  <si>
    <t>A0705</t>
  </si>
  <si>
    <t>A0708</t>
  </si>
  <si>
    <t>A0709</t>
  </si>
  <si>
    <t>A0711</t>
  </si>
  <si>
    <t>A0712</t>
  </si>
  <si>
    <t>A0713</t>
  </si>
  <si>
    <t>A0714</t>
  </si>
  <si>
    <t>A0715</t>
  </si>
  <si>
    <t>A0716</t>
  </si>
  <si>
    <t>A0718</t>
  </si>
  <si>
    <t>A0720</t>
  </si>
  <si>
    <t>A0721</t>
  </si>
  <si>
    <t>A0722</t>
  </si>
  <si>
    <t>A0726</t>
  </si>
  <si>
    <t>A0729</t>
  </si>
  <si>
    <t>A0730</t>
  </si>
  <si>
    <t>A0732</t>
  </si>
  <si>
    <t>A0734</t>
  </si>
  <si>
    <t>A0738</t>
  </si>
  <si>
    <t>A0739</t>
  </si>
  <si>
    <t>A0740</t>
  </si>
  <si>
    <t>A0742</t>
  </si>
  <si>
    <t>A0743</t>
  </si>
  <si>
    <t>A0744</t>
  </si>
  <si>
    <t>A0746</t>
  </si>
  <si>
    <t>A0747</t>
  </si>
  <si>
    <t>A0748</t>
  </si>
  <si>
    <t>A0752</t>
  </si>
  <si>
    <t>A0753</t>
  </si>
  <si>
    <t>A0754</t>
  </si>
  <si>
    <t>A0759</t>
  </si>
  <si>
    <t>A0760</t>
  </si>
  <si>
    <t>A0761</t>
  </si>
  <si>
    <t>A0762</t>
  </si>
  <si>
    <t>A0763</t>
  </si>
  <si>
    <t>A0764</t>
  </si>
  <si>
    <t>A0766</t>
  </si>
  <si>
    <t>A0769</t>
  </si>
  <si>
    <t>A0770</t>
  </si>
  <si>
    <t>A0774</t>
  </si>
  <si>
    <t>A0780</t>
  </si>
  <si>
    <t>A0781</t>
  </si>
  <si>
    <t>A0782</t>
  </si>
  <si>
    <t>A0783</t>
  </si>
  <si>
    <t>A0785</t>
  </si>
  <si>
    <t>A0786</t>
  </si>
  <si>
    <t>A0793</t>
  </si>
  <si>
    <t>A0796</t>
  </si>
  <si>
    <t>A0798</t>
  </si>
  <si>
    <t>A0803</t>
  </si>
  <si>
    <t>A0806</t>
  </si>
  <si>
    <t>A0808</t>
  </si>
  <si>
    <r>
      <t>CO₂排出係数
（t-CO₂/</t>
    </r>
    <r>
      <rPr>
        <b/>
        <sz val="12"/>
        <color rgb="FFFF0000"/>
        <rFont val="ＭＳ Ｐゴシック"/>
        <family val="3"/>
        <charset val="128"/>
      </rPr>
      <t>千</t>
    </r>
    <r>
      <rPr>
        <sz val="11"/>
        <rFont val="ＭＳ Ｐゴシック"/>
        <family val="3"/>
        <charset val="128"/>
      </rPr>
      <t>kWh）</t>
    </r>
    <rPh sb="3" eb="7">
      <t>ハイシュツケイスウ</t>
    </rPh>
    <rPh sb="15" eb="16">
      <t>セン</t>
    </rPh>
    <phoneticPr fontId="4"/>
  </si>
  <si>
    <t>燃料の使用</t>
    <rPh sb="0" eb="2">
      <t>ネンリョウ</t>
    </rPh>
    <rPh sb="3" eb="5">
      <t>シヨウ</t>
    </rPh>
    <phoneticPr fontId="4"/>
  </si>
  <si>
    <t>原油</t>
  </si>
  <si>
    <t>うちコンデンセート</t>
  </si>
  <si>
    <t>揮発油 </t>
  </si>
  <si>
    <t>重油</t>
  </si>
  <si>
    <t>Ｂ・Ｃ重油</t>
  </si>
  <si>
    <t>石油ガス</t>
  </si>
  <si>
    <t>液化石油ガス（ＬＰＧ）</t>
  </si>
  <si>
    <t>石油系炭化水素ガス</t>
  </si>
  <si>
    <t>千㎥</t>
    <phoneticPr fontId="4"/>
  </si>
  <si>
    <t>GJ/千㎥</t>
    <phoneticPr fontId="4"/>
  </si>
  <si>
    <t>可燃性天然ガス</t>
  </si>
  <si>
    <t>液化天然ガス（ＬＮＧ）</t>
    <phoneticPr fontId="4"/>
  </si>
  <si>
    <t>その他可燃性天然ガス</t>
  </si>
  <si>
    <t>千㎥</t>
  </si>
  <si>
    <t>原料炭 </t>
  </si>
  <si>
    <t>輸入原料炭</t>
  </si>
  <si>
    <t>コークス用原料炭</t>
  </si>
  <si>
    <t>吹込用原料炭</t>
  </si>
  <si>
    <t>一般炭 </t>
  </si>
  <si>
    <t>輸入一般炭</t>
  </si>
  <si>
    <t>国産一般炭</t>
  </si>
  <si>
    <t>輸入無煙炭 </t>
  </si>
  <si>
    <t>発電用高炉ガス</t>
  </si>
  <si>
    <t>都市ガス</t>
    <rPh sb="0" eb="2">
      <t>トシ</t>
    </rPh>
    <phoneticPr fontId="4"/>
  </si>
  <si>
    <t>黒液</t>
  </si>
  <si>
    <t>木材</t>
  </si>
  <si>
    <t>木質廃材</t>
  </si>
  <si>
    <t>バイオエタノール</t>
  </si>
  <si>
    <t>バイオディーゼル</t>
  </si>
  <si>
    <t>バイオガス</t>
  </si>
  <si>
    <t>その他バイオマス</t>
  </si>
  <si>
    <t>ＲＤＦ</t>
  </si>
  <si>
    <t>ＲＰＦ</t>
  </si>
  <si>
    <t>廃タイヤ</t>
  </si>
  <si>
    <t>廃プラスチック</t>
  </si>
  <si>
    <t>廃油</t>
  </si>
  <si>
    <t>廃棄物ガス</t>
  </si>
  <si>
    <t>混合廃材</t>
  </si>
  <si>
    <t>水素</t>
  </si>
  <si>
    <t>アンモニア</t>
  </si>
  <si>
    <t>他人から供給された熱の使用</t>
    <rPh sb="0" eb="2">
      <t>タニン</t>
    </rPh>
    <rPh sb="4" eb="6">
      <t>キョウキュウ</t>
    </rPh>
    <rPh sb="9" eb="10">
      <t>ネツ</t>
    </rPh>
    <rPh sb="11" eb="13">
      <t>シヨウ</t>
    </rPh>
    <phoneticPr fontId="4"/>
  </si>
  <si>
    <t>産業用以外の蒸気</t>
  </si>
  <si>
    <t>温水</t>
  </si>
  <si>
    <t>冷水</t>
  </si>
  <si>
    <t>他人から供給された電気等の使用</t>
    <rPh sb="0" eb="2">
      <t>タニン</t>
    </rPh>
    <rPh sb="4" eb="6">
      <t>キョウキュウ</t>
    </rPh>
    <rPh sb="9" eb="11">
      <t>デンキ</t>
    </rPh>
    <rPh sb="11" eb="12">
      <t>トウ</t>
    </rPh>
    <rPh sb="13" eb="15">
      <t>シヨウ</t>
    </rPh>
    <phoneticPr fontId="4"/>
  </si>
  <si>
    <t>電気事業者等</t>
    <rPh sb="0" eb="5">
      <t>デンキジギョウシャ</t>
    </rPh>
    <rPh sb="5" eb="6">
      <t>トウ</t>
    </rPh>
    <phoneticPr fontId="4"/>
  </si>
  <si>
    <t>GJ/千kWh</t>
    <rPh sb="3" eb="4">
      <t>セン</t>
    </rPh>
    <phoneticPr fontId="4"/>
  </si>
  <si>
    <t>自家消費（再エネ）</t>
    <rPh sb="0" eb="4">
      <t>ジカショウヒ</t>
    </rPh>
    <rPh sb="5" eb="6">
      <t>サイ</t>
    </rPh>
    <phoneticPr fontId="4"/>
  </si>
  <si>
    <t>自家消費（再エネ以外）</t>
    <rPh sb="0" eb="4">
      <t>ジカショウヒ</t>
    </rPh>
    <rPh sb="5" eb="6">
      <t>サイ</t>
    </rPh>
    <rPh sb="8" eb="10">
      <t>イガイ</t>
    </rPh>
    <phoneticPr fontId="4"/>
  </si>
  <si>
    <t>tCO₂/GJ</t>
    <phoneticPr fontId="4"/>
  </si>
  <si>
    <t>発電用高炉ガス</t>
    <phoneticPr fontId="4"/>
  </si>
  <si>
    <t>バイオガソリン（バイオETBE混合ガソリン）</t>
    <phoneticPr fontId="4"/>
  </si>
  <si>
    <t>排出係数の
単位</t>
    <rPh sb="0" eb="4">
      <t>ハイシュツケイスウ</t>
    </rPh>
    <rPh sb="6" eb="8">
      <t>タンイ</t>
    </rPh>
    <phoneticPr fontId="4"/>
  </si>
  <si>
    <t>排出係数</t>
    <rPh sb="0" eb="4">
      <t>ハイシュツケイスウ</t>
    </rPh>
    <phoneticPr fontId="4"/>
  </si>
  <si>
    <t>６　自動車の台数及びエネルギー使用量</t>
    <rPh sb="2" eb="5">
      <t>ジドウシャ</t>
    </rPh>
    <rPh sb="6" eb="8">
      <t>ダイスウ</t>
    </rPh>
    <rPh sb="8" eb="9">
      <t>オヨ</t>
    </rPh>
    <rPh sb="15" eb="18">
      <t>シヨウリョウ</t>
    </rPh>
    <phoneticPr fontId="4"/>
  </si>
  <si>
    <t>原油（ｺﾝﾃﾞﾝｾｰﾄを除く）</t>
    <rPh sb="12" eb="13">
      <t>ノゾ</t>
    </rPh>
    <phoneticPr fontId="4"/>
  </si>
  <si>
    <t>ＬＰＧ</t>
    <phoneticPr fontId="4"/>
  </si>
  <si>
    <t>ＬＮＧ</t>
    <phoneticPr fontId="4"/>
  </si>
  <si>
    <t xml:space="preserve">産業用蒸気 </t>
    <rPh sb="0" eb="3">
      <t>サンギョウヨウ</t>
    </rPh>
    <phoneticPr fontId="4"/>
  </si>
  <si>
    <r>
      <t xml:space="preserve">蒸気 </t>
    </r>
    <r>
      <rPr>
        <sz val="8"/>
        <rFont val="ＭＳ 明朝"/>
        <family val="1"/>
        <charset val="128"/>
      </rPr>
      <t>(産業用蒸気以外)</t>
    </r>
    <phoneticPr fontId="4"/>
  </si>
  <si>
    <t>温水</t>
    <phoneticPr fontId="4"/>
  </si>
  <si>
    <t>冷水</t>
    <phoneticPr fontId="4"/>
  </si>
  <si>
    <t>その他選択用</t>
    <rPh sb="2" eb="3">
      <t>タ</t>
    </rPh>
    <rPh sb="3" eb="5">
      <t>センタク</t>
    </rPh>
    <rPh sb="5" eb="6">
      <t>ヨウ</t>
    </rPh>
    <phoneticPr fontId="4"/>
  </si>
  <si>
    <t>無煙炭 </t>
    <phoneticPr fontId="4"/>
  </si>
  <si>
    <t>①各機器を台帳化（設置場所、仕様、性能、容量など）していますか。
②機器管理台帳に、各機器の取得年月、修理、改造履歴等が記録されていますか。</t>
    <rPh sb="34" eb="36">
      <t>キキ</t>
    </rPh>
    <rPh sb="36" eb="38">
      <t>カンリ</t>
    </rPh>
    <rPh sb="38" eb="40">
      <t>ダイチョウ</t>
    </rPh>
    <rPh sb="42" eb="43">
      <t>カク</t>
    </rPh>
    <rPh sb="43" eb="45">
      <t>キキ</t>
    </rPh>
    <rPh sb="46" eb="48">
      <t>シュトク</t>
    </rPh>
    <rPh sb="48" eb="50">
      <t>ネンゲツ</t>
    </rPh>
    <rPh sb="51" eb="53">
      <t>シュウリ</t>
    </rPh>
    <rPh sb="54" eb="56">
      <t>カイゾウ</t>
    </rPh>
    <rPh sb="56" eb="58">
      <t>リレキ</t>
    </rPh>
    <rPh sb="58" eb="59">
      <t>ナド</t>
    </rPh>
    <rPh sb="60" eb="62">
      <t>キロク</t>
    </rPh>
    <phoneticPr fontId="4"/>
  </si>
  <si>
    <t>①エネルギー種別や設備区分・系統ごとに使用状況を整理していますか。
②共通したエネルギー単位に換算し比較しやすく整理していますか。（例：円/kWh、円/L、円/㎥）</t>
  </si>
  <si>
    <t>①省エネや省CO2活動推進のための体制を確立していますか。
②責任と役割分担を示した表や活動記録がありますか。</t>
  </si>
  <si>
    <t>①死角スペースや過剰な照明の点灯が無く、適切な照度で管理していますか。
②人的操作が難しい場合、センサーやタイマー制御により省エネを図っていますか。
③高効率照明器具（LED・Hf）の採用により省エネを図っていますか。</t>
  </si>
  <si>
    <t>①室温を適切に管理し、室温と設定温度の温度差を補正していますか。
②フィルターの清掃を定期的に行っていますか。
③中間期の外気導入を行っていますか。
④過剰な換気とならないように、二酸化炭素濃度などを確認し把握していますか。</t>
  </si>
  <si>
    <t>①空気比を確認し適正に管理していますか。
②ボイラー運転スケジュール・圧力・温度を確認し適正に管理していますか。
③蒸気漏れや、保温対策未実施・劣化箇所を確認及び改修していますか。</t>
  </si>
  <si>
    <t>①使用側の圧力を把握して、吐出圧力を適正に設定していますか。
②コンプレッサーの吸気温度を適正に保っていますか。
③定期的にフィルターの清掃やエア漏れの点検を実施していますか。
④現状を反映した圧縮空気配管図を整備し、搬送ロス等を確認していますか。</t>
  </si>
  <si>
    <t>①取得年月や型式、整備（補修）履歴を台帳化していますか。
②定期点検や日常点検（タイヤ圧等）の情報を記録していますか。
③運転者にエコドライブを教育していますか。
④燃料使用量や車両別の走行距離等を定期的に把握していますか。</t>
  </si>
  <si>
    <t>①自ら発電した再生可能エネルギーを自家消費していますか。
  例）コーポレートPPAモデルを活用して再エネ電力を調達
      自己所有型設置で再エネ電力を調達</t>
  </si>
  <si>
    <t>①電気やガス使用などに伴って発生したCO₂をクレジット等によりオフセットしていますか。
　例）小売電気事業者から環境価値が付与された電力を調達（再エネ電力メニューの契約等）
　　　非化石証書やJ-クレジット等の個別調達</t>
  </si>
  <si>
    <t>①エネルギー総使用量における原油換算量を前年度比で、10%以上削減しましたか。（※8）</t>
    <rPh sb="14" eb="19">
      <t>ゲンユカンサンリョウ</t>
    </rPh>
    <rPh sb="20" eb="24">
      <t>ゼンネンドヒ</t>
    </rPh>
    <rPh sb="29" eb="31">
      <t>イジョウ</t>
    </rPh>
    <rPh sb="31" eb="33">
      <t>サクゲン</t>
    </rPh>
    <phoneticPr fontId="4"/>
  </si>
  <si>
    <t>すべての事業所がテナントであるといった設備機器の更新権限がない場合や年間のエネルギー使用量が15kL未満の事業所には適用しない。</t>
  </si>
  <si>
    <t>賃貸契約等により、その把握や権限が及ばない場合には適用しない。</t>
    <phoneticPr fontId="4"/>
  </si>
  <si>
    <t>発電に適した設置スペースが無い場合は「非該当」を選択することができる。</t>
    <rPh sb="0" eb="2">
      <t>ハツデン</t>
    </rPh>
    <rPh sb="3" eb="4">
      <t>テキ</t>
    </rPh>
    <rPh sb="6" eb="8">
      <t>セッチ</t>
    </rPh>
    <rPh sb="13" eb="14">
      <t>ナ</t>
    </rPh>
    <rPh sb="15" eb="17">
      <t>バアイ</t>
    </rPh>
    <rPh sb="19" eb="22">
      <t>ヒガイトウ</t>
    </rPh>
    <rPh sb="24" eb="26">
      <t>センタク</t>
    </rPh>
    <phoneticPr fontId="4"/>
  </si>
  <si>
    <t>基準年度比削減目安に達成している場合は「非該当」を選択することができる。なお、カーボン・オフセットは基準年度比削減目安を満たすことを必須とする。</t>
    <phoneticPr fontId="4"/>
  </si>
  <si>
    <t>※7</t>
  </si>
  <si>
    <t>ゼロエミッション車とは電気自動車(EV)、プラグインハイブリッド自動車、燃料電池自動車をいう。電動車とはゼロエミッション車、ハイブリッド自動車をいう。</t>
    <phoneticPr fontId="4"/>
  </si>
  <si>
    <t>※8</t>
  </si>
  <si>
    <t>北海道電力ネットワーク(株)</t>
  </si>
  <si>
    <t>東北電力ネットワーク(株)</t>
  </si>
  <si>
    <t>東京電力パワーグリッド(株)</t>
  </si>
  <si>
    <t>中部電力パワーグリッド(株)</t>
  </si>
  <si>
    <t>北陸電力送配電(株)</t>
  </si>
  <si>
    <t>関西電力送配電(株)</t>
  </si>
  <si>
    <t>中国電力ネットワーク(株)</t>
  </si>
  <si>
    <t>四国電力送配電(株)</t>
  </si>
  <si>
    <t>九州電力送配電(株)</t>
  </si>
  <si>
    <t>※任意の事業所（１事業所以上）を対象とする。ただし、№②は、自動車は全事業所、EV用充電設備は任意の事業場（1事業所以上）を対象とする。</t>
    <phoneticPr fontId="4"/>
  </si>
  <si>
    <t>特殊自動車</t>
    <phoneticPr fontId="4"/>
  </si>
  <si>
    <t>特種特殊</t>
    <phoneticPr fontId="4"/>
  </si>
  <si>
    <t>(1)重点対策（基本項目）の実施状況①</t>
    <rPh sb="3" eb="7">
      <t>ジュウテンタイサク</t>
    </rPh>
    <rPh sb="8" eb="10">
      <t>キホン</t>
    </rPh>
    <rPh sb="10" eb="12">
      <t>コウモク</t>
    </rPh>
    <rPh sb="14" eb="16">
      <t>ジッシ</t>
    </rPh>
    <rPh sb="16" eb="18">
      <t>ジョウキョウ</t>
    </rPh>
    <phoneticPr fontId="4"/>
  </si>
  <si>
    <t>(2)重点対策（基本項目）の実施状況②</t>
    <rPh sb="3" eb="7">
      <t>ジュウテンタイサク</t>
    </rPh>
    <rPh sb="8" eb="10">
      <t>キホン</t>
    </rPh>
    <rPh sb="10" eb="12">
      <t>コウモク</t>
    </rPh>
    <rPh sb="14" eb="16">
      <t>ジッシ</t>
    </rPh>
    <rPh sb="16" eb="18">
      <t>ジョウキョウ</t>
    </rPh>
    <phoneticPr fontId="4"/>
  </si>
  <si>
    <t>①新築・増改築する建築物のZEB化、または、既存建築物について、ZEB化技術の導入もしくはZEB化の可能性調査をしていますか。
　※ZEBに、Nearly ZEB、ZEB Ready、ZEB Oriented を含む。</t>
    <rPh sb="1" eb="3">
      <t>シンチク</t>
    </rPh>
    <rPh sb="4" eb="7">
      <t>ゾウカイチク</t>
    </rPh>
    <rPh sb="9" eb="12">
      <t>ケンチクブツ</t>
    </rPh>
    <rPh sb="16" eb="17">
      <t>カ</t>
    </rPh>
    <rPh sb="22" eb="24">
      <t>キゾン</t>
    </rPh>
    <rPh sb="24" eb="27">
      <t>ケンチクブツ</t>
    </rPh>
    <rPh sb="35" eb="36">
      <t>カ</t>
    </rPh>
    <rPh sb="36" eb="38">
      <t>ギジュツ</t>
    </rPh>
    <rPh sb="39" eb="41">
      <t>ドウニュウ</t>
    </rPh>
    <rPh sb="50" eb="53">
      <t>カノウセイ</t>
    </rPh>
    <rPh sb="53" eb="55">
      <t>チョウサ</t>
    </rPh>
    <rPh sb="106" eb="107">
      <t>フク</t>
    </rPh>
    <phoneticPr fontId="4"/>
  </si>
  <si>
    <t>①「届出対象年度に導入した乗用車(軽自動車含む)のうち90%」または「保有車両(貨物車等含む)のうち40％」のいずれかが電動車※７となっていますか。
②「届出対象年度に導入した乗用車(軽自動車含む)のうち40％」または「保有車両(貨物車等含む)のうち10％」のいずれかがゼロエミッション車※７となっていますか。
③来客車両または従業員通勤車両が利用できるEV用充電設備が設置されている事業所がありますか。</t>
    <rPh sb="2" eb="4">
      <t>トドケデ</t>
    </rPh>
    <rPh sb="4" eb="6">
      <t>タイショウ</t>
    </rPh>
    <rPh sb="77" eb="79">
      <t>トドケデ</t>
    </rPh>
    <rPh sb="79" eb="81">
      <t>タイショウ</t>
    </rPh>
    <phoneticPr fontId="4"/>
  </si>
  <si>
    <r>
      <t>ｔ-CO</t>
    </r>
    <r>
      <rPr>
        <vertAlign val="subscript"/>
        <sz val="10"/>
        <rFont val="ＭＳ 明朝"/>
        <family val="1"/>
        <charset val="128"/>
      </rPr>
      <t>2</t>
    </r>
    <phoneticPr fontId="4"/>
  </si>
  <si>
    <t>温室効果ガス排出量と密接な関係を持つ値の名称</t>
    <rPh sb="0" eb="4">
      <t>オンシツコウカ</t>
    </rPh>
    <rPh sb="6" eb="9">
      <t>ハイシュツリョウ</t>
    </rPh>
    <rPh sb="10" eb="12">
      <t>ミッセツ</t>
    </rPh>
    <rPh sb="13" eb="15">
      <t>カンケイ</t>
    </rPh>
    <rPh sb="16" eb="17">
      <t>モ</t>
    </rPh>
    <rPh sb="18" eb="19">
      <t>アタイ</t>
    </rPh>
    <rPh sb="20" eb="22">
      <t>メイショウ</t>
    </rPh>
    <phoneticPr fontId="4"/>
  </si>
  <si>
    <t>―</t>
    <phoneticPr fontId="4"/>
  </si>
  <si>
    <t>揮発油（Ｅ３ガソリン、バイオガソリンを除く）</t>
    <rPh sb="0" eb="3">
      <t>キハツユ</t>
    </rPh>
    <phoneticPr fontId="4"/>
  </si>
  <si>
    <t>自己託送（再エネ）</t>
    <rPh sb="0" eb="4">
      <t>ジコタクソウ</t>
    </rPh>
    <rPh sb="5" eb="6">
      <t>サイ</t>
    </rPh>
    <phoneticPr fontId="4"/>
  </si>
  <si>
    <t>(株)エネワンでんき(旧：(株)サイサン、(株)いちたかガスワン)</t>
  </si>
  <si>
    <t>(株)リエネ (旧：(株)Ｓｈａｒｅｄ　Ｅｎｅｒｇｙ)</t>
  </si>
  <si>
    <t>A0040</t>
  </si>
  <si>
    <t>アルカナエナジー(株)</t>
  </si>
  <si>
    <t>(株)エネウィル</t>
  </si>
  <si>
    <t>関西電力(株) (旧：(株)Ｋｅｎｅｓエネルギーサービス)</t>
  </si>
  <si>
    <t>レジル(株)(旧：中央電力(株))</t>
  </si>
  <si>
    <t>ワンワールドエナジー(株)</t>
  </si>
  <si>
    <t>(株)ムダカラ(旧：(株)ユビニティー)</t>
  </si>
  <si>
    <t>Ｑ．ＥＮＥＳＴでんき(株)</t>
  </si>
  <si>
    <t>エンジー・エナジー・マーケティング・ジャパン(株)(旧：加賀市総合サービス(株))</t>
  </si>
  <si>
    <t>(株)タケエイでんき(旧：(株)ふくしま未来パワー、(株)花巻銀河パワー、(株)大仙こまちパワー、(株)津軽あっぷるパワー)</t>
  </si>
  <si>
    <t>A0659</t>
  </si>
  <si>
    <t>(株)かづのパワー</t>
  </si>
  <si>
    <t>A0695</t>
  </si>
  <si>
    <t>ＫＭパワー(株)</t>
  </si>
  <si>
    <t>A0737</t>
  </si>
  <si>
    <t>(株)ライフエナジー</t>
  </si>
  <si>
    <t>A0741</t>
  </si>
  <si>
    <t>Ｎａｔｕｒｅ(株)</t>
  </si>
  <si>
    <t>A0758</t>
  </si>
  <si>
    <t>(株)みやきエネルギー</t>
  </si>
  <si>
    <t>A0772</t>
  </si>
  <si>
    <t>(株)エスコ</t>
  </si>
  <si>
    <t>A0792</t>
  </si>
  <si>
    <t>(株)ＭＴエナジー</t>
  </si>
  <si>
    <t>A0802</t>
  </si>
  <si>
    <t>大塚ビジネスサポート(株)</t>
  </si>
  <si>
    <t>A0807</t>
  </si>
  <si>
    <t>恵那電力(株)</t>
    <rPh sb="0" eb="4">
      <t>エナデンリョク</t>
    </rPh>
    <phoneticPr fontId="53"/>
  </si>
  <si>
    <t>A0809</t>
  </si>
  <si>
    <t>帯広電力(株)</t>
  </si>
  <si>
    <t>A0817</t>
  </si>
  <si>
    <t>(株)なんとエナジー</t>
  </si>
  <si>
    <t>A0819</t>
  </si>
  <si>
    <t>(株)ボーダレス・ジャパン</t>
  </si>
  <si>
    <t>A0820</t>
  </si>
  <si>
    <t>(株)ワット</t>
  </si>
  <si>
    <t>A0822</t>
  </si>
  <si>
    <t>広島ガス(株)</t>
  </si>
  <si>
    <t>A0826</t>
  </si>
  <si>
    <t>(株)ＦＰＳ</t>
  </si>
  <si>
    <t>A0827</t>
  </si>
  <si>
    <t>大熊るるるん電力(株)</t>
  </si>
  <si>
    <t>A0829</t>
  </si>
  <si>
    <t>特種東海製紙(株)</t>
  </si>
  <si>
    <t>A0831</t>
  </si>
  <si>
    <t>おきたま新電力(株)</t>
  </si>
  <si>
    <t>A0835</t>
  </si>
  <si>
    <t>河原実業(株)</t>
  </si>
  <si>
    <t>A0840</t>
  </si>
  <si>
    <t>アースシグナルソリューションズ(株)</t>
  </si>
  <si>
    <t>廃プラスチック（一般廃棄物）</t>
    <rPh sb="8" eb="13">
      <t>イッパンハイキブツ</t>
    </rPh>
    <phoneticPr fontId="4"/>
  </si>
  <si>
    <t>廃プラスチック（産業廃棄物）</t>
    <rPh sb="8" eb="10">
      <t>サンギョウ</t>
    </rPh>
    <rPh sb="10" eb="13">
      <t>ハイキブツ</t>
    </rPh>
    <phoneticPr fontId="4"/>
  </si>
  <si>
    <t>電気事業者等</t>
    <rPh sb="0" eb="6">
      <t>デンキジギョウシャトウ</t>
    </rPh>
    <phoneticPr fontId="4"/>
  </si>
  <si>
    <t>－</t>
  </si>
  <si>
    <t>パーフルオロシクロブタン</t>
    <phoneticPr fontId="4"/>
  </si>
  <si>
    <t>整理番号</t>
    <rPh sb="0" eb="4">
      <t>セイリバンゴウ</t>
    </rPh>
    <phoneticPr fontId="4"/>
  </si>
  <si>
    <t>報告対象年度（</t>
    <rPh sb="0" eb="2">
      <t>ホウコク</t>
    </rPh>
    <rPh sb="2" eb="4">
      <t>タイショウ</t>
    </rPh>
    <rPh sb="4" eb="6">
      <t>ネンド</t>
    </rPh>
    <phoneticPr fontId="4"/>
  </si>
  <si>
    <t>脱炭素化該当状況</t>
    <rPh sb="0" eb="4">
      <t>ダツタンソカ</t>
    </rPh>
    <rPh sb="4" eb="6">
      <t>ガイトウ</t>
    </rPh>
    <rPh sb="6" eb="8">
      <t>ジョウキョウ</t>
    </rPh>
    <phoneticPr fontId="4"/>
  </si>
  <si>
    <t>電気事業者等</t>
    <rPh sb="5" eb="6">
      <t>トウ</t>
    </rPh>
    <phoneticPr fontId="4"/>
  </si>
  <si>
    <t>以下のURLの電気事業者別排出係数一覧よりご確認ください。
https://ghg-santeikohyo.env.go.jp/calc</t>
    <phoneticPr fontId="4"/>
  </si>
  <si>
    <t>脱炭素化ランク</t>
  </si>
  <si>
    <t>基準年度比削減率</t>
  </si>
  <si>
    <t>評価</t>
  </si>
  <si>
    <t>前年度比削減率</t>
  </si>
  <si>
    <t>重点対策実施率</t>
  </si>
  <si>
    <t>S</t>
  </si>
  <si>
    <t>削減目安</t>
  </si>
  <si>
    <t>5％以上</t>
  </si>
  <si>
    <t>100％超</t>
  </si>
  <si>
    <t>プラチナ</t>
  </si>
  <si>
    <t>100％以上</t>
  </si>
  <si>
    <t>AAA</t>
  </si>
  <si>
    <t>以上</t>
  </si>
  <si>
    <t>90-100%</t>
  </si>
  <si>
    <t>AA</t>
  </si>
  <si>
    <t>90％未満</t>
  </si>
  <si>
    <t>ゴールド</t>
  </si>
  <si>
    <t>50％以上</t>
  </si>
  <si>
    <t>1.5％以上5％未満</t>
  </si>
  <si>
    <t>90％以上</t>
  </si>
  <si>
    <t>A</t>
  </si>
  <si>
    <t>シルバー</t>
  </si>
  <si>
    <t>25％以上</t>
  </si>
  <si>
    <t>1.5%未満</t>
  </si>
  <si>
    <t>B</t>
  </si>
  <si>
    <t>1.5%以上</t>
  </si>
  <si>
    <t>未満</t>
  </si>
  <si>
    <t>C</t>
  </si>
  <si>
    <t>５　大阪府内全事業所におけるエネルギー使用量及び温室効果ガス排出量</t>
    <rPh sb="2" eb="10">
      <t>オオサカフナイゼンジギョウショ</t>
    </rPh>
    <phoneticPr fontId="4"/>
  </si>
  <si>
    <t>(1)報告年度の大阪府内全事業所におけるエネルギー使用量</t>
    <rPh sb="3" eb="5">
      <t>ホウコク</t>
    </rPh>
    <rPh sb="5" eb="7">
      <t>ネンド</t>
    </rPh>
    <phoneticPr fontId="4"/>
  </si>
  <si>
    <t>(3)報告年度の大阪府内全事業所における温室効果ガス排出量</t>
    <rPh sb="3" eb="5">
      <t>ホウコク</t>
    </rPh>
    <rPh sb="5" eb="7">
      <t>ネンド</t>
    </rPh>
    <rPh sb="8" eb="10">
      <t>オオサカ</t>
    </rPh>
    <rPh sb="10" eb="12">
      <t>フナイ</t>
    </rPh>
    <rPh sb="12" eb="13">
      <t>ゼン</t>
    </rPh>
    <rPh sb="13" eb="16">
      <t>ジギョウショ</t>
    </rPh>
    <rPh sb="20" eb="22">
      <t>オンシツ</t>
    </rPh>
    <phoneticPr fontId="4"/>
  </si>
  <si>
    <t>(2)　報告年度の大阪府内全事業所における電力使用量（電気事業者等からの供給分）</t>
    <rPh sb="4" eb="6">
      <t>ホウコク</t>
    </rPh>
    <rPh sb="6" eb="8">
      <t>ネンド</t>
    </rPh>
    <rPh sb="21" eb="23">
      <t>デンリョク</t>
    </rPh>
    <rPh sb="23" eb="26">
      <t>シヨウリョウ</t>
    </rPh>
    <rPh sb="27" eb="29">
      <t>デンキ</t>
    </rPh>
    <rPh sb="29" eb="32">
      <t>ジギョウシャ</t>
    </rPh>
    <rPh sb="32" eb="33">
      <t>トウ</t>
    </rPh>
    <rPh sb="36" eb="39">
      <t>キョウキュウブン</t>
    </rPh>
    <phoneticPr fontId="4"/>
  </si>
  <si>
    <t>実績報告書１年目は前年度実績の記載が不要のため、非該当とする。なお、原油換算量削減率が10%以上であっても、削減の主な理由が省エネ対策の取り組みではないなど、自らの判断で「非該当」を選択</t>
    <phoneticPr fontId="4"/>
  </si>
  <si>
    <t>することができる。</t>
    <phoneticPr fontId="4"/>
  </si>
  <si>
    <t>【別表第１】単位発熱量（令和６年５月改定）</t>
    <rPh sb="12" eb="14">
      <t>レイワ</t>
    </rPh>
    <phoneticPr fontId="4"/>
  </si>
  <si>
    <t>【別表第２】排出係数（令和６年５月改定）</t>
    <rPh sb="11" eb="13">
      <t>レイワ</t>
    </rPh>
    <rPh sb="14" eb="15">
      <t>ネン</t>
    </rPh>
    <rPh sb="16" eb="17">
      <t>ガツ</t>
    </rPh>
    <rPh sb="17" eb="19">
      <t>カイテイ</t>
    </rPh>
    <phoneticPr fontId="4"/>
  </si>
  <si>
    <t>【別表第３】地球温暖化係数（令和６年５月改定）</t>
    <rPh sb="6" eb="13">
      <t>チキュウオンダンカケイスウ</t>
    </rPh>
    <rPh sb="14" eb="16">
      <t>レイワ</t>
    </rPh>
    <rPh sb="17" eb="18">
      <t>ネン</t>
    </rPh>
    <rPh sb="19" eb="20">
      <t>ガツ</t>
    </rPh>
    <rPh sb="20" eb="22">
      <t>カイテイ</t>
    </rPh>
    <phoneticPr fontId="4"/>
  </si>
  <si>
    <t>温室効果ガス排出量と密接な関係を持つ値</t>
    <rPh sb="0" eb="4">
      <t>オンシツコウカ</t>
    </rPh>
    <rPh sb="6" eb="9">
      <t>ハイシュツリョウ</t>
    </rPh>
    <rPh sb="10" eb="12">
      <t>ミッセツ</t>
    </rPh>
    <rPh sb="13" eb="15">
      <t>カンケイ</t>
    </rPh>
    <rPh sb="16" eb="17">
      <t>モ</t>
    </rPh>
    <rPh sb="18" eb="19">
      <t>アタイ</t>
    </rPh>
    <phoneticPr fontId="4"/>
  </si>
  <si>
    <t>宣言するを選択いただいた場合、大阪府のホームページから宣言書の様式をダウンロードいただき、必要事項を記入の上、提出いただく必要があります。
大阪府HP：大阪府脱炭素経営宣言
URL：https://www.pref.osaka.lg.jp/eneseisaku/datsutanso_sengen/index.html
※脱炭素経営宣言をいただくと、府から「脱炭素経営宣言登録証」を発行し、府HP等でPRするほか、脱炭素経営につながる各種支援メニューを提供し、各事業者の実態に応じて適切なサポートを実施します。</t>
    <phoneticPr fontId="4"/>
  </si>
  <si>
    <t>該当設備が無い事業所は「非該当」とする。</t>
    <rPh sb="0" eb="2">
      <t>ガイトウ</t>
    </rPh>
    <rPh sb="2" eb="4">
      <t>セツビ</t>
    </rPh>
    <rPh sb="5" eb="6">
      <t>ナ</t>
    </rPh>
    <rPh sb="7" eb="10">
      <t>ジギョウショ</t>
    </rPh>
    <rPh sb="12" eb="15">
      <t>ヒガイトウ</t>
    </rPh>
    <phoneticPr fontId="4"/>
  </si>
  <si>
    <t>-</t>
  </si>
  <si>
    <t>※№1～8については、任意の事業所（１事業所以上）を対象とし、左欄に事業所名を記載する。</t>
    <rPh sb="31" eb="33">
      <t>サラン</t>
    </rPh>
    <rPh sb="34" eb="38">
      <t>ジギョウショメイ</t>
    </rPh>
    <rPh sb="39" eb="41">
      <t>キサイ</t>
    </rPh>
    <phoneticPr fontId="4"/>
  </si>
  <si>
    <t>①次のいずれかを実施していますか。
　・J-クレジット（大阪府内にある森林の吸収量に限る）を創出していますか。
　・大阪府内における森林整備による、大阪府CO₂森林吸収量・木材固定量認証制度の認証を受けていますか。
  ・大阪府内産木材の利用による、大阪府CO₂森林吸収量・木材固定量認証制度の認証を受けていますか。
　・大阪府内において、森林経営活動や木材製品の利用により炭素蓄積の量に変化が生じていますか。</t>
    <phoneticPr fontId="4"/>
  </si>
  <si>
    <t>大阪府CO₂森林吸収量・木材固定量認証制度における森林吸収量及び大阪府内における森林経営活動による森林等炭素蓄積変化量</t>
    <rPh sb="30" eb="31">
      <t>オヨ</t>
    </rPh>
    <phoneticPr fontId="4"/>
  </si>
  <si>
    <t>大阪府CO₂森林吸収量・木材固定量認証制度における木材固定量及び大阪府内における木材製品利用による森林等炭素蓄積変化量</t>
    <rPh sb="30" eb="31">
      <t>オヨ</t>
    </rPh>
    <rPh sb="40" eb="42">
      <t>モクザイ</t>
    </rPh>
    <rPh sb="44" eb="46">
      <t>リヨウ</t>
    </rPh>
    <phoneticPr fontId="4"/>
  </si>
  <si>
    <t>○</t>
    <phoneticPr fontId="4"/>
  </si>
  <si>
    <t>大阪府大阪市住之江区南港北1-14-16</t>
    <phoneticPr fontId="4"/>
  </si>
  <si>
    <t>大阪府咲州庁舎</t>
    <phoneticPr fontId="4"/>
  </si>
  <si>
    <t>株式会社〇〇工業</t>
    <phoneticPr fontId="4"/>
  </si>
  <si>
    <t>代表取締役　〇〇</t>
    <phoneticPr fontId="4"/>
  </si>
  <si>
    <t>〇〇推進課　担当者名</t>
    <rPh sb="6" eb="10">
      <t>タントウシャメイ</t>
    </rPh>
    <phoneticPr fontId="4"/>
  </si>
  <si>
    <t>XXX-XXXX-XXXX</t>
    <phoneticPr fontId="4"/>
  </si>
  <si>
    <t>XXXXX@XXX.co.jp　</t>
    <phoneticPr fontId="4"/>
  </si>
  <si>
    <t>生産量</t>
    <rPh sb="0" eb="3">
      <t>セイサンリョウ</t>
    </rPh>
    <phoneticPr fontId="4"/>
  </si>
  <si>
    <t>万ｔ</t>
    <rPh sb="0" eb="1">
      <t>マン</t>
    </rPh>
    <phoneticPr fontId="4"/>
  </si>
  <si>
    <t>LED設備の導入や、使用電力の○○%を再生可能エネルギー由来に切り替えることにより、基準年度比で○○％削減した。</t>
    <rPh sb="3" eb="5">
      <t>セツビ</t>
    </rPh>
    <rPh sb="6" eb="8">
      <t>ドウニュウ</t>
    </rPh>
    <rPh sb="10" eb="14">
      <t>シヨウデンリョク</t>
    </rPh>
    <rPh sb="19" eb="23">
      <t>サイセイカノウ</t>
    </rPh>
    <rPh sb="28" eb="30">
      <t>ユライ</t>
    </rPh>
    <rPh sb="31" eb="32">
      <t>キ</t>
    </rPh>
    <rPh sb="33" eb="34">
      <t>カ</t>
    </rPh>
    <rPh sb="42" eb="44">
      <t>キジュン</t>
    </rPh>
    <rPh sb="44" eb="46">
      <t>ネンド</t>
    </rPh>
    <rPh sb="46" eb="47">
      <t>ヒ</t>
    </rPh>
    <rPh sb="51" eb="53">
      <t>サクゲン</t>
    </rPh>
    <phoneticPr fontId="4"/>
  </si>
  <si>
    <t>太陽光パネルの導入を検討する。
省エネ診断を受診し、高効率設備への切り替えや省エネ製品の導入を検討する。</t>
    <phoneticPr fontId="4"/>
  </si>
  <si>
    <t>すでに宣言している</t>
  </si>
  <si>
    <t>〇〇事業所</t>
  </si>
  <si>
    <t>実施済み</t>
  </si>
  <si>
    <t>未実施</t>
  </si>
  <si>
    <t>都市ガス</t>
  </si>
  <si>
    <t>ＬＰＧ</t>
  </si>
  <si>
    <t>A0272関西電力(株) (旧：(株)Ｋｅｎｅｓエネルギーサービス)</t>
  </si>
  <si>
    <t>A0009(株)エネット</t>
  </si>
  <si>
    <t>2026 Ver.2</t>
    <phoneticPr fontId="4"/>
  </si>
  <si>
    <t>（参考）電気事業者別排出係数一覧　https://policies.env.go.jp/earth/ghg-santeikohyo/calc.html</t>
    <rPh sb="1" eb="3">
      <t>サンコウ</t>
    </rPh>
    <rPh sb="4" eb="9">
      <t>デンキジギョウシャ</t>
    </rPh>
    <rPh sb="9" eb="10">
      <t>ベツ</t>
    </rPh>
    <rPh sb="10" eb="12">
      <t>ハイシュツ</t>
    </rPh>
    <rPh sb="12" eb="14">
      <t>ケイスウ</t>
    </rPh>
    <rPh sb="14" eb="16">
      <t>イチラン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</si>
</sst>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0_ "/>
    <numFmt numFmtId="177" formatCode="#,##0.0;[Red]\-#,##0.0"/>
    <numFmt numFmtId="178" formatCode="0.0"/>
    <numFmt numFmtId="179" formatCode="0_);[Red]\(0\)"/>
    <numFmt numFmtId="180" formatCode="#,##0_);[Red]\(#,##0\)"/>
    <numFmt numFmtId="181" formatCode="#,##0_ ;[Red]\-#,##0\ "/>
    <numFmt numFmtId="182" formatCode="General;\(General\);0"/>
    <numFmt numFmtId="183" formatCode="0;\-0;;@"/>
    <numFmt numFmtId="184" formatCode="#,##0&quot;%&quot;"/>
    <numFmt numFmtId="185" formatCode="#,##0.00_);[Red]\(#,##0.00\)"/>
    <numFmt numFmtId="186" formatCode="#,##0.00_ ;[Red]\-#,##0.00\ "/>
    <numFmt numFmtId="187" formatCode="#,##0.0_ ;[Red]\-#,##0.0\ "/>
    <numFmt numFmtId="188" formatCode="General;\(General\);0.00000000"/>
    <numFmt numFmtId="189" formatCode="General;\(General\);0.0000"/>
  </numFmts>
  <fonts count="6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明朝"/>
      <family val="1"/>
      <charset val="128"/>
    </font>
    <font>
      <sz val="14"/>
      <name val="ＭＳ 明朝"/>
      <family val="1"/>
      <charset val="128"/>
    </font>
    <font>
      <sz val="9"/>
      <name val="ＭＳ 明朝"/>
      <family val="1"/>
      <charset val="128"/>
    </font>
    <font>
      <sz val="10"/>
      <name val="ＭＳ Ｐ明朝"/>
      <family val="1"/>
      <charset val="128"/>
    </font>
    <font>
      <vertAlign val="subscript"/>
      <sz val="10"/>
      <name val="ＭＳ 明朝"/>
      <family val="1"/>
      <charset val="128"/>
    </font>
    <font>
      <sz val="11"/>
      <name val="ＭＳ Ｐ明朝"/>
      <family val="1"/>
      <charset val="128"/>
    </font>
    <font>
      <sz val="10"/>
      <color indexed="18"/>
      <name val="ＭＳ Ｐ明朝"/>
      <family val="1"/>
      <charset val="128"/>
    </font>
    <font>
      <sz val="8"/>
      <name val="ＭＳ 明朝"/>
      <family val="1"/>
      <charset val="128"/>
    </font>
    <font>
      <sz val="9"/>
      <name val="ＭＳ Ｐ明朝"/>
      <family val="1"/>
      <charset val="128"/>
    </font>
    <font>
      <sz val="10"/>
      <color indexed="18"/>
      <name val="ＭＳ 明朝"/>
      <family val="1"/>
      <charset val="128"/>
    </font>
    <font>
      <sz val="9"/>
      <color indexed="81"/>
      <name val="ＭＳ Ｐゴシック"/>
      <family val="3"/>
      <charset val="128"/>
    </font>
    <font>
      <sz val="10"/>
      <color indexed="10"/>
      <name val="ＭＳ 明朝"/>
      <family val="1"/>
      <charset val="128"/>
    </font>
    <font>
      <sz val="10"/>
      <color indexed="12"/>
      <name val="ＭＳ 明朝"/>
      <family val="1"/>
      <charset val="128"/>
    </font>
    <font>
      <vertAlign val="subscript"/>
      <sz val="10"/>
      <color indexed="12"/>
      <name val="ＭＳ 明朝"/>
      <family val="1"/>
      <charset val="128"/>
    </font>
    <font>
      <sz val="10"/>
      <name val="ＭＳ Ｐゴシック"/>
      <family val="3"/>
      <charset val="128"/>
    </font>
    <font>
      <sz val="11"/>
      <color indexed="8"/>
      <name val="ＭＳ Ｐゴシック"/>
      <family val="3"/>
      <charset val="128"/>
    </font>
    <font>
      <b/>
      <sz val="10"/>
      <name val="ＭＳ 明朝"/>
      <family val="1"/>
      <charset val="128"/>
    </font>
    <font>
      <sz val="11"/>
      <color indexed="12"/>
      <name val="ＭＳ 明朝"/>
      <family val="1"/>
      <charset val="128"/>
    </font>
    <font>
      <b/>
      <sz val="10"/>
      <name val="ＭＳ Ｐ明朝"/>
      <family val="1"/>
      <charset val="128"/>
    </font>
    <font>
      <b/>
      <vertAlign val="subscript"/>
      <sz val="10"/>
      <name val="ＭＳ 明朝"/>
      <family val="1"/>
      <charset val="128"/>
    </font>
    <font>
      <b/>
      <sz val="11"/>
      <name val="ＭＳ Ｐゴシック"/>
      <family val="3"/>
      <charset val="128"/>
    </font>
    <font>
      <sz val="10"/>
      <name val="HG創英角ｺﾞｼｯｸUB"/>
      <family val="3"/>
      <charset val="128"/>
    </font>
    <font>
      <sz val="7"/>
      <name val="ＭＳ Ｐゴシック"/>
      <family val="3"/>
      <charset val="128"/>
    </font>
    <font>
      <sz val="11"/>
      <color theme="1"/>
      <name val="ＭＳ Ｐゴシック"/>
      <family val="3"/>
      <charset val="128"/>
      <scheme val="minor"/>
    </font>
    <font>
      <sz val="10"/>
      <color rgb="FF0000FF"/>
      <name val="ＭＳ 明朝"/>
      <family val="1"/>
      <charset val="128"/>
    </font>
    <font>
      <b/>
      <sz val="12"/>
      <color rgb="FFFF0000"/>
      <name val="ＭＳ ゴシック"/>
      <family val="3"/>
      <charset val="128"/>
    </font>
    <font>
      <sz val="10"/>
      <color rgb="FFFF0000"/>
      <name val="ＭＳ Ｐ明朝"/>
      <family val="1"/>
      <charset val="128"/>
    </font>
    <font>
      <b/>
      <sz val="9"/>
      <color rgb="FFFF0000"/>
      <name val="ＭＳ Ｐゴシック"/>
      <family val="3"/>
      <charset val="128"/>
    </font>
    <font>
      <sz val="10"/>
      <color theme="1"/>
      <name val="ＭＳ 明朝"/>
      <family val="1"/>
      <charset val="128"/>
    </font>
    <font>
      <sz val="9"/>
      <color theme="1"/>
      <name val="ＭＳ 明朝"/>
      <family val="1"/>
      <charset val="128"/>
    </font>
    <font>
      <b/>
      <sz val="10"/>
      <color rgb="FFFF0000"/>
      <name val="ＭＳ 明朝"/>
      <family val="1"/>
      <charset val="128"/>
    </font>
    <font>
      <sz val="10"/>
      <color rgb="FFFF0000"/>
      <name val="ＭＳ 明朝"/>
      <family val="1"/>
      <charset val="128"/>
    </font>
    <font>
      <sz val="9"/>
      <name val="ＭＳ Ｐゴシック"/>
      <family val="3"/>
      <charset val="128"/>
    </font>
    <font>
      <b/>
      <sz val="20"/>
      <name val="ＭＳ Ｐゴシック"/>
      <family val="3"/>
      <charset val="128"/>
    </font>
    <font>
      <sz val="10"/>
      <color theme="1"/>
      <name val="ＭＳ Ｐゴシック"/>
      <family val="3"/>
      <charset val="128"/>
    </font>
    <font>
      <sz val="10"/>
      <color rgb="FFCCFFFF"/>
      <name val="ＭＳ 明朝"/>
      <family val="1"/>
      <charset val="128"/>
    </font>
    <font>
      <b/>
      <sz val="11"/>
      <color indexed="12"/>
      <name val="ＭＳ 明朝"/>
      <family val="1"/>
      <charset val="128"/>
    </font>
    <font>
      <sz val="9"/>
      <color indexed="81"/>
      <name val="MS P ゴシック"/>
      <family val="3"/>
      <charset val="128"/>
    </font>
    <font>
      <sz val="20"/>
      <name val="ＭＳ Ｐゴシック"/>
      <family val="3"/>
      <charset val="128"/>
    </font>
    <font>
      <sz val="11"/>
      <color theme="1"/>
      <name val="ＭＳ 明朝"/>
      <family val="1"/>
      <charset val="128"/>
    </font>
    <font>
      <sz val="10"/>
      <color rgb="FF0070C0"/>
      <name val="ＭＳ 明朝"/>
      <family val="1"/>
      <charset val="128"/>
    </font>
    <font>
      <b/>
      <sz val="12"/>
      <color rgb="FFFF0000"/>
      <name val="ＭＳ Ｐゴシック"/>
      <family val="3"/>
      <charset val="128"/>
    </font>
    <font>
      <sz val="12"/>
      <name val="ＭＳ 明朝"/>
      <family val="1"/>
      <charset val="128"/>
    </font>
    <font>
      <sz val="12"/>
      <name val="ＭＳ Ｐ明朝"/>
      <family val="1"/>
      <charset val="128"/>
    </font>
    <font>
      <sz val="11"/>
      <color theme="1"/>
      <name val="ＭＳ Ｐ明朝"/>
      <family val="1"/>
      <charset val="128"/>
    </font>
    <font>
      <sz val="12"/>
      <name val="游明朝"/>
      <family val="1"/>
      <charset val="128"/>
    </font>
    <font>
      <sz val="12"/>
      <name val="ＭＳ Ｐゴシック"/>
      <family val="3"/>
      <charset val="128"/>
    </font>
    <font>
      <sz val="11"/>
      <color rgb="FF000000"/>
      <name val="ＭＳ Ｐ明朝"/>
      <family val="1"/>
      <charset val="128"/>
    </font>
    <font>
      <sz val="10"/>
      <color theme="1"/>
      <name val="ＭＳ Ｐ明朝"/>
      <family val="1"/>
      <charset val="128"/>
    </font>
    <font>
      <sz val="10"/>
      <color rgb="FF000000"/>
      <name val="ＭＳ Ｐ明朝"/>
      <family val="1"/>
      <charset val="128"/>
    </font>
    <font>
      <sz val="8"/>
      <color theme="1"/>
      <name val="ＭＳ 明朝"/>
      <family val="1"/>
      <charset val="128"/>
    </font>
    <font>
      <sz val="6"/>
      <color rgb="FF0000FF"/>
      <name val="ＭＳ 明朝"/>
      <family val="1"/>
      <charset val="128"/>
    </font>
    <font>
      <sz val="6"/>
      <name val="ＭＳ 明朝"/>
      <family val="1"/>
      <charset val="128"/>
    </font>
    <font>
      <sz val="11"/>
      <color rgb="FF000000"/>
      <name val="BIZ UDPゴシック"/>
      <family val="3"/>
      <charset val="128"/>
    </font>
    <font>
      <sz val="11"/>
      <name val="BIZ UDPゴシック"/>
      <family val="3"/>
      <charset val="128"/>
    </font>
    <font>
      <b/>
      <sz val="10"/>
      <color rgb="FF00B050"/>
      <name val="ＭＳ 明朝"/>
      <family val="1"/>
      <charset val="128"/>
    </font>
    <font>
      <b/>
      <sz val="10"/>
      <color rgb="FF00B050"/>
      <name val="BIZ UDPゴシック"/>
      <family val="3"/>
      <charset val="128"/>
    </font>
    <font>
      <b/>
      <sz val="11"/>
      <color rgb="FF00B050"/>
      <name val="BIZ UDPゴシック"/>
      <family val="3"/>
      <charset val="128"/>
    </font>
    <font>
      <u/>
      <sz val="11"/>
      <color theme="10"/>
      <name val="ＭＳ Ｐゴシック"/>
      <family val="3"/>
      <charset val="128"/>
    </font>
    <font>
      <u/>
      <sz val="11"/>
      <color rgb="FF00B050"/>
      <name val="ＭＳ Ｐゴシック"/>
      <family val="3"/>
      <charset val="128"/>
    </font>
    <font>
      <b/>
      <sz val="12"/>
      <color rgb="FF00B050"/>
      <name val="BIZ UDPゴシック"/>
      <family val="3"/>
      <charset val="128"/>
    </font>
  </fonts>
  <fills count="12">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rgb="FFFFFF99"/>
        <bgColor indexed="64"/>
      </patternFill>
    </fill>
    <fill>
      <patternFill patternType="solid">
        <fgColor rgb="FFCCFFFF"/>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F2CC"/>
        <bgColor rgb="FF000000"/>
      </patternFill>
    </fill>
    <fill>
      <patternFill patternType="solid">
        <fgColor rgb="FFFFFF99"/>
        <bgColor rgb="FF000000"/>
      </patternFill>
    </fill>
  </fills>
  <borders count="118">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double">
        <color indexed="64"/>
      </bottom>
      <diagonal/>
    </border>
    <border>
      <left/>
      <right/>
      <top style="double">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medium">
        <color indexed="64"/>
      </left>
      <right/>
      <top style="double">
        <color indexed="64"/>
      </top>
      <bottom style="thin">
        <color indexed="64"/>
      </bottom>
      <diagonal/>
    </border>
    <border>
      <left/>
      <right style="medium">
        <color indexed="64"/>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diagonalDown="1">
      <left style="thin">
        <color indexed="64"/>
      </left>
      <right/>
      <top style="medium">
        <color indexed="64"/>
      </top>
      <bottom style="thin">
        <color indexed="64"/>
      </bottom>
      <diagonal style="thin">
        <color indexed="64"/>
      </diagonal>
    </border>
    <border diagonalDown="1">
      <left/>
      <right style="medium">
        <color indexed="64"/>
      </right>
      <top style="medium">
        <color indexed="64"/>
      </top>
      <bottom style="thin">
        <color indexed="64"/>
      </bottom>
      <diagonal style="thin">
        <color indexed="64"/>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diagonalDown="1">
      <left style="thin">
        <color indexed="64"/>
      </left>
      <right/>
      <top style="double">
        <color indexed="64"/>
      </top>
      <bottom/>
      <diagonal style="thin">
        <color indexed="64"/>
      </diagonal>
    </border>
    <border diagonalDown="1">
      <left/>
      <right/>
      <top style="double">
        <color indexed="64"/>
      </top>
      <bottom/>
      <diagonal style="thin">
        <color indexed="64"/>
      </diagonal>
    </border>
    <border diagonalDown="1">
      <left/>
      <right style="medium">
        <color indexed="64"/>
      </right>
      <top style="double">
        <color indexed="64"/>
      </top>
      <bottom/>
      <diagonal style="thin">
        <color indexed="64"/>
      </diagonal>
    </border>
    <border>
      <left style="medium">
        <color indexed="64"/>
      </left>
      <right/>
      <top/>
      <bottom style="medium">
        <color indexed="64"/>
      </bottom>
      <diagonal/>
    </border>
    <border>
      <left/>
      <right style="thin">
        <color indexed="64"/>
      </right>
      <top/>
      <bottom style="medium">
        <color indexed="64"/>
      </bottom>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diagonalDown="1">
      <left style="thin">
        <color indexed="64"/>
      </left>
      <right/>
      <top style="double">
        <color indexed="64"/>
      </top>
      <bottom style="thin">
        <color indexed="64"/>
      </bottom>
      <diagonal style="thin">
        <color indexed="64"/>
      </diagonal>
    </border>
    <border diagonalDown="1">
      <left/>
      <right/>
      <top style="double">
        <color indexed="64"/>
      </top>
      <bottom style="thin">
        <color indexed="64"/>
      </bottom>
      <diagonal style="thin">
        <color indexed="64"/>
      </diagonal>
    </border>
    <border diagonalDown="1">
      <left/>
      <right style="medium">
        <color indexed="64"/>
      </right>
      <top style="double">
        <color indexed="64"/>
      </top>
      <bottom style="thin">
        <color indexed="64"/>
      </bottom>
      <diagonal style="thin">
        <color indexed="64"/>
      </diagonal>
    </border>
    <border>
      <left style="thin">
        <color indexed="64"/>
      </left>
      <right style="thin">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rgb="FF000000"/>
      </left>
      <right style="medium">
        <color rgb="FF000000"/>
      </right>
      <top style="medium">
        <color rgb="FF000000"/>
      </top>
      <bottom/>
      <diagonal/>
    </border>
    <border>
      <left style="medium">
        <color rgb="FF000000"/>
      </left>
      <right style="thick">
        <color indexed="64"/>
      </right>
      <top style="medium">
        <color rgb="FF000000"/>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ck">
        <color indexed="64"/>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thick">
        <color indexed="64"/>
      </right>
      <top/>
      <bottom style="medium">
        <color rgb="FF000000"/>
      </bottom>
      <diagonal/>
    </border>
    <border>
      <left/>
      <right style="medium">
        <color rgb="FF000000"/>
      </right>
      <top/>
      <bottom/>
      <diagonal/>
    </border>
    <border>
      <left/>
      <right style="thick">
        <color indexed="64"/>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style="thin">
        <color indexed="64"/>
      </right>
      <top style="medium">
        <color indexed="64"/>
      </top>
      <bottom style="thin">
        <color indexed="64"/>
      </bottom>
      <diagonal/>
    </border>
  </borders>
  <cellStyleXfs count="9">
    <xf numFmtId="0" fontId="0"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alignment vertical="center"/>
    </xf>
    <xf numFmtId="0" fontId="28" fillId="0" borderId="0">
      <alignment vertical="center"/>
    </xf>
    <xf numFmtId="0" fontId="3" fillId="0" borderId="0"/>
    <xf numFmtId="9" fontId="3" fillId="0" borderId="0" applyFont="0" applyFill="0" applyBorder="0" applyAlignment="0" applyProtection="0">
      <alignment vertical="center"/>
    </xf>
    <xf numFmtId="0" fontId="2" fillId="0" borderId="0">
      <alignment vertical="center"/>
    </xf>
    <xf numFmtId="0" fontId="1" fillId="0" borderId="0">
      <alignment vertical="center"/>
    </xf>
    <xf numFmtId="0" fontId="63" fillId="0" borderId="0" applyNumberFormat="0" applyFill="0" applyBorder="0" applyAlignment="0" applyProtection="0">
      <alignment vertical="center"/>
    </xf>
  </cellStyleXfs>
  <cellXfs count="682">
    <xf numFmtId="0" fontId="0" fillId="0" borderId="0" xfId="0">
      <alignment vertical="center"/>
    </xf>
    <xf numFmtId="0" fontId="5" fillId="0" borderId="0" xfId="0" applyFont="1">
      <alignment vertical="center"/>
    </xf>
    <xf numFmtId="0" fontId="5" fillId="0" borderId="1" xfId="0" applyFont="1" applyBorder="1">
      <alignment vertical="center"/>
    </xf>
    <xf numFmtId="0" fontId="5" fillId="0" borderId="2" xfId="0" applyFont="1" applyBorder="1">
      <alignment vertical="center"/>
    </xf>
    <xf numFmtId="0" fontId="5" fillId="0" borderId="0" xfId="0" applyFont="1" applyAlignment="1">
      <alignment horizontal="left" vertical="center"/>
    </xf>
    <xf numFmtId="0" fontId="7" fillId="0" borderId="0" xfId="0" applyFont="1">
      <alignment vertical="center"/>
    </xf>
    <xf numFmtId="0" fontId="7"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49" fontId="7" fillId="0" borderId="0" xfId="0" applyNumberFormat="1" applyFont="1" applyAlignment="1">
      <alignment horizontal="left" vertical="center"/>
    </xf>
    <xf numFmtId="0" fontId="7" fillId="0" borderId="0" xfId="0" applyFont="1" applyAlignment="1">
      <alignment horizontal="left" vertical="center"/>
    </xf>
    <xf numFmtId="0" fontId="17" fillId="0" borderId="0" xfId="0" applyFont="1">
      <alignment vertical="center"/>
    </xf>
    <xf numFmtId="0" fontId="17" fillId="0" borderId="6" xfId="0" applyFont="1" applyBorder="1">
      <alignment vertical="center"/>
    </xf>
    <xf numFmtId="0" fontId="17" fillId="0" borderId="5" xfId="0" applyFont="1" applyBorder="1">
      <alignment vertical="center"/>
    </xf>
    <xf numFmtId="0" fontId="5"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8" fillId="0" borderId="5" xfId="0" applyFont="1" applyBorder="1">
      <alignment vertical="center"/>
    </xf>
    <xf numFmtId="0" fontId="14" fillId="0" borderId="0" xfId="0" applyFont="1" applyAlignment="1">
      <alignment horizontal="center" vertical="center"/>
    </xf>
    <xf numFmtId="49" fontId="11" fillId="0" borderId="0" xfId="0" applyNumberFormat="1" applyFont="1" applyAlignment="1">
      <alignment horizontal="center" vertical="center"/>
    </xf>
    <xf numFmtId="0" fontId="11" fillId="0" borderId="0" xfId="0" applyFont="1">
      <alignment vertical="center"/>
    </xf>
    <xf numFmtId="0" fontId="11" fillId="0" borderId="0" xfId="0" applyFont="1" applyAlignment="1">
      <alignment horizontal="center" vertical="center"/>
    </xf>
    <xf numFmtId="0" fontId="10" fillId="0" borderId="6" xfId="0" applyFont="1" applyBorder="1">
      <alignment vertical="center"/>
    </xf>
    <xf numFmtId="0" fontId="10" fillId="0" borderId="7" xfId="0" applyFont="1" applyBorder="1">
      <alignment vertical="center"/>
    </xf>
    <xf numFmtId="0" fontId="10" fillId="0" borderId="0" xfId="0" applyFont="1">
      <alignment vertical="center"/>
    </xf>
    <xf numFmtId="0" fontId="10" fillId="0" borderId="5" xfId="0" applyFont="1" applyBorder="1">
      <alignment vertical="center"/>
    </xf>
    <xf numFmtId="0" fontId="17" fillId="3" borderId="6" xfId="0" applyFont="1" applyFill="1" applyBorder="1" applyAlignment="1">
      <alignment horizontal="center" vertical="center"/>
    </xf>
    <xf numFmtId="0" fontId="29" fillId="0" borderId="0" xfId="0" applyFont="1">
      <alignment vertical="center"/>
    </xf>
    <xf numFmtId="0" fontId="10" fillId="0" borderId="13" xfId="0" applyFont="1" applyBorder="1" applyAlignment="1"/>
    <xf numFmtId="0" fontId="10" fillId="0" borderId="13" xfId="0" applyFont="1" applyBorder="1">
      <alignment vertical="center"/>
    </xf>
    <xf numFmtId="0" fontId="10" fillId="0" borderId="14" xfId="0" applyFont="1" applyBorder="1">
      <alignment vertical="center"/>
    </xf>
    <xf numFmtId="0" fontId="10" fillId="0" borderId="16" xfId="0" applyFont="1" applyBorder="1">
      <alignment vertical="center"/>
    </xf>
    <xf numFmtId="0" fontId="7" fillId="0" borderId="0" xfId="0" applyFont="1" applyAlignment="1">
      <alignment horizontal="right" vertical="center"/>
    </xf>
    <xf numFmtId="0" fontId="16" fillId="0" borderId="0" xfId="0" applyFont="1" applyAlignment="1">
      <alignment horizontal="center" vertical="center"/>
    </xf>
    <xf numFmtId="0" fontId="31" fillId="0" borderId="0" xfId="0" applyFont="1" applyAlignment="1">
      <alignment horizontal="center" vertical="center"/>
    </xf>
    <xf numFmtId="0" fontId="0" fillId="0" borderId="0" xfId="0" applyAlignment="1">
      <alignment horizontal="left" vertical="center"/>
    </xf>
    <xf numFmtId="0" fontId="17" fillId="0" borderId="6" xfId="0" applyFont="1" applyBorder="1" applyAlignment="1">
      <alignment horizontal="center" vertical="center"/>
    </xf>
    <xf numFmtId="0" fontId="5" fillId="0" borderId="5" xfId="0" applyFont="1" applyBorder="1" applyAlignment="1">
      <alignment horizontal="center" vertical="center"/>
    </xf>
    <xf numFmtId="0" fontId="17" fillId="5" borderId="6" xfId="0" applyFont="1" applyFill="1" applyBorder="1" applyAlignment="1">
      <alignment horizontal="center" vertical="center"/>
    </xf>
    <xf numFmtId="49" fontId="7" fillId="0" borderId="0" xfId="0" applyNumberFormat="1" applyFont="1" applyAlignment="1">
      <alignment horizontal="center" vertical="center"/>
    </xf>
    <xf numFmtId="0" fontId="5" fillId="0" borderId="8" xfId="0" applyFont="1" applyBorder="1">
      <alignment vertical="center"/>
    </xf>
    <xf numFmtId="0" fontId="5" fillId="0" borderId="0" xfId="0" applyFont="1" applyAlignment="1">
      <alignment horizontal="right" vertical="center"/>
    </xf>
    <xf numFmtId="0" fontId="5" fillId="0" borderId="21" xfId="0" applyFont="1" applyBorder="1" applyAlignment="1">
      <alignment horizontal="right" vertical="center"/>
    </xf>
    <xf numFmtId="0" fontId="33" fillId="0" borderId="0" xfId="0" applyFont="1">
      <alignment vertical="center"/>
    </xf>
    <xf numFmtId="0" fontId="33" fillId="0" borderId="4" xfId="0" applyFont="1" applyBorder="1">
      <alignment vertical="center"/>
    </xf>
    <xf numFmtId="0" fontId="33" fillId="0" borderId="21" xfId="0" applyFont="1" applyBorder="1" applyAlignment="1">
      <alignment horizontal="right" vertical="center"/>
    </xf>
    <xf numFmtId="0" fontId="33" fillId="0" borderId="22" xfId="0" applyFont="1" applyBorder="1">
      <alignment vertical="center"/>
    </xf>
    <xf numFmtId="0" fontId="33" fillId="0" borderId="23" xfId="0" applyFont="1" applyBorder="1">
      <alignment vertical="center"/>
    </xf>
    <xf numFmtId="0" fontId="33" fillId="0" borderId="5" xfId="0" applyFont="1" applyBorder="1">
      <alignment vertical="center"/>
    </xf>
    <xf numFmtId="0" fontId="33" fillId="0" borderId="24" xfId="0" applyFont="1" applyBorder="1">
      <alignment vertical="center"/>
    </xf>
    <xf numFmtId="0" fontId="33" fillId="0" borderId="25" xfId="0" applyFont="1" applyBorder="1">
      <alignment vertical="center"/>
    </xf>
    <xf numFmtId="0" fontId="34" fillId="0" borderId="6" xfId="0" applyFont="1" applyBorder="1">
      <alignment vertical="center"/>
    </xf>
    <xf numFmtId="0" fontId="33" fillId="0" borderId="1" xfId="0" applyFont="1" applyBorder="1">
      <alignment vertical="center"/>
    </xf>
    <xf numFmtId="0" fontId="34" fillId="0" borderId="0" xfId="0" applyFont="1">
      <alignment vertical="center"/>
    </xf>
    <xf numFmtId="0" fontId="33" fillId="0" borderId="3" xfId="0" applyFont="1" applyBorder="1">
      <alignment vertical="center"/>
    </xf>
    <xf numFmtId="0" fontId="34" fillId="0" borderId="4" xfId="0" applyFont="1" applyBorder="1">
      <alignment vertical="center"/>
    </xf>
    <xf numFmtId="0" fontId="33" fillId="0" borderId="31" xfId="0" applyFont="1" applyBorder="1">
      <alignment vertical="center"/>
    </xf>
    <xf numFmtId="0" fontId="33" fillId="0" borderId="21" xfId="0" applyFont="1" applyBorder="1">
      <alignment vertical="center"/>
    </xf>
    <xf numFmtId="0" fontId="33" fillId="0" borderId="32" xfId="0" applyFont="1" applyBorder="1">
      <alignment vertical="center"/>
    </xf>
    <xf numFmtId="0" fontId="33" fillId="0" borderId="7" xfId="0" applyFont="1" applyBorder="1">
      <alignment vertical="center"/>
    </xf>
    <xf numFmtId="0" fontId="33" fillId="0" borderId="33" xfId="0" applyFont="1" applyBorder="1">
      <alignment vertical="center"/>
    </xf>
    <xf numFmtId="0" fontId="33" fillId="0" borderId="13" xfId="0" applyFont="1" applyBorder="1" applyAlignment="1">
      <alignment horizontal="center" vertical="center" shrinkToFit="1"/>
    </xf>
    <xf numFmtId="0" fontId="33" fillId="0" borderId="26" xfId="0" applyFont="1" applyBorder="1" applyAlignment="1">
      <alignment horizontal="center" vertical="center" shrinkToFit="1"/>
    </xf>
    <xf numFmtId="0" fontId="33" fillId="5" borderId="27" xfId="0" applyFont="1" applyFill="1" applyBorder="1" applyAlignment="1">
      <alignment horizontal="center" vertical="center"/>
    </xf>
    <xf numFmtId="0" fontId="33" fillId="5" borderId="13" xfId="0" applyFont="1" applyFill="1" applyBorder="1" applyAlignment="1">
      <alignment horizontal="center" vertical="center"/>
    </xf>
    <xf numFmtId="178" fontId="33" fillId="5" borderId="13" xfId="0" applyNumberFormat="1" applyFont="1" applyFill="1" applyBorder="1" applyAlignment="1">
      <alignment horizontal="center" vertical="center"/>
    </xf>
    <xf numFmtId="178" fontId="33" fillId="5" borderId="26" xfId="0" applyNumberFormat="1" applyFont="1" applyFill="1" applyBorder="1" applyAlignment="1">
      <alignment horizontal="center" vertical="center"/>
    </xf>
    <xf numFmtId="0" fontId="33" fillId="5" borderId="28" xfId="0" applyFont="1" applyFill="1" applyBorder="1" applyAlignment="1">
      <alignment horizontal="center" vertical="center"/>
    </xf>
    <xf numFmtId="0" fontId="33" fillId="5" borderId="29" xfId="0" applyFont="1" applyFill="1" applyBorder="1" applyAlignment="1">
      <alignment horizontal="center" vertical="center"/>
    </xf>
    <xf numFmtId="178" fontId="33" fillId="5" borderId="29" xfId="0" applyNumberFormat="1" applyFont="1" applyFill="1" applyBorder="1" applyAlignment="1">
      <alignment horizontal="center" vertical="center"/>
    </xf>
    <xf numFmtId="178" fontId="33" fillId="5" borderId="30" xfId="0" applyNumberFormat="1" applyFont="1" applyFill="1" applyBorder="1" applyAlignment="1">
      <alignment horizontal="center" vertical="center"/>
    </xf>
    <xf numFmtId="49" fontId="5" fillId="0" borderId="31" xfId="0" applyNumberFormat="1" applyFont="1" applyBorder="1" applyAlignment="1">
      <alignment horizontal="right" vertical="center"/>
    </xf>
    <xf numFmtId="49" fontId="5" fillId="0" borderId="34" xfId="0" applyNumberFormat="1" applyFont="1" applyBorder="1" applyAlignment="1">
      <alignment horizontal="right" vertical="center"/>
    </xf>
    <xf numFmtId="0" fontId="5" fillId="0" borderId="35" xfId="0" applyFont="1" applyBorder="1" applyAlignment="1">
      <alignment horizontal="right" vertical="center"/>
    </xf>
    <xf numFmtId="0" fontId="33" fillId="0" borderId="35" xfId="0" applyFont="1" applyBorder="1">
      <alignment vertical="center"/>
    </xf>
    <xf numFmtId="0" fontId="33" fillId="0" borderId="36" xfId="0" applyFont="1" applyBorder="1">
      <alignment vertical="center"/>
    </xf>
    <xf numFmtId="0" fontId="33" fillId="0" borderId="37" xfId="0" applyFont="1" applyBorder="1">
      <alignment vertical="center"/>
    </xf>
    <xf numFmtId="0" fontId="5" fillId="0" borderId="38" xfId="0" applyFont="1" applyBorder="1">
      <alignment vertical="center"/>
    </xf>
    <xf numFmtId="0" fontId="33" fillId="0" borderId="39" xfId="0" applyFont="1" applyBorder="1">
      <alignment vertical="center"/>
    </xf>
    <xf numFmtId="0" fontId="35" fillId="0" borderId="0" xfId="0" applyFont="1">
      <alignment vertical="center"/>
    </xf>
    <xf numFmtId="0" fontId="5" fillId="0" borderId="0" xfId="0" applyFont="1" applyAlignment="1">
      <alignment horizontal="left" vertical="center" shrinkToFit="1"/>
    </xf>
    <xf numFmtId="38" fontId="33" fillId="0" borderId="5" xfId="1" applyFont="1" applyFill="1" applyBorder="1" applyAlignment="1" applyProtection="1">
      <alignment horizontal="right" vertical="center"/>
    </xf>
    <xf numFmtId="176" fontId="5" fillId="0" borderId="0" xfId="0" applyNumberFormat="1" applyFont="1" applyAlignment="1">
      <alignment horizontal="center" vertical="center"/>
    </xf>
    <xf numFmtId="38" fontId="5" fillId="0" borderId="0" xfId="1" applyFont="1" applyFill="1" applyBorder="1" applyAlignment="1" applyProtection="1">
      <alignment vertical="center"/>
    </xf>
    <xf numFmtId="178" fontId="17" fillId="0" borderId="3" xfId="0" applyNumberFormat="1" applyFont="1" applyBorder="1" applyAlignment="1">
      <alignment horizontal="center" vertical="center"/>
    </xf>
    <xf numFmtId="0" fontId="29" fillId="0" borderId="11" xfId="0" applyFont="1" applyBorder="1">
      <alignment vertical="center"/>
    </xf>
    <xf numFmtId="0" fontId="29" fillId="0" borderId="7" xfId="0" applyFont="1" applyBorder="1">
      <alignment vertical="center"/>
    </xf>
    <xf numFmtId="0" fontId="29" fillId="0" borderId="2" xfId="0" applyFont="1" applyBorder="1">
      <alignment vertical="center"/>
    </xf>
    <xf numFmtId="38" fontId="5" fillId="0" borderId="0" xfId="1" applyFont="1" applyFill="1" applyBorder="1" applyAlignment="1" applyProtection="1">
      <alignment horizontal="center" vertical="center"/>
    </xf>
    <xf numFmtId="0" fontId="8" fillId="0" borderId="0" xfId="0" applyFont="1" applyAlignment="1">
      <alignment horizontal="left" vertical="center"/>
    </xf>
    <xf numFmtId="0" fontId="36" fillId="0" borderId="0" xfId="0" applyFont="1">
      <alignment vertical="center"/>
    </xf>
    <xf numFmtId="0" fontId="5" fillId="0" borderId="23" xfId="0" applyFont="1" applyBorder="1" applyAlignment="1">
      <alignment horizontal="left" vertical="center"/>
    </xf>
    <xf numFmtId="38" fontId="5" fillId="0" borderId="0" xfId="2" applyFont="1" applyFill="1" applyBorder="1" applyAlignment="1" applyProtection="1">
      <alignment horizontal="center" vertical="center"/>
    </xf>
    <xf numFmtId="178" fontId="5" fillId="5" borderId="30" xfId="0" applyNumberFormat="1" applyFont="1" applyFill="1" applyBorder="1" applyAlignment="1">
      <alignment horizontal="center" vertical="center"/>
    </xf>
    <xf numFmtId="0" fontId="33" fillId="0" borderId="5" xfId="0" applyFont="1" applyBorder="1" applyAlignment="1">
      <alignment horizontal="center" vertical="center"/>
    </xf>
    <xf numFmtId="0" fontId="0" fillId="0" borderId="13" xfId="0" applyBorder="1" applyAlignment="1">
      <alignment horizontal="center" vertical="center"/>
    </xf>
    <xf numFmtId="177" fontId="17" fillId="0" borderId="0" xfId="1" applyNumberFormat="1" applyFont="1" applyFill="1" applyBorder="1" applyAlignment="1" applyProtection="1">
      <alignment horizontal="center" vertical="center"/>
    </xf>
    <xf numFmtId="0" fontId="17" fillId="0" borderId="0" xfId="0" applyFont="1" applyAlignment="1">
      <alignment horizontal="left" vertical="center"/>
    </xf>
    <xf numFmtId="0" fontId="29" fillId="0" borderId="0" xfId="0" applyFont="1" applyAlignment="1">
      <alignment horizontal="center" vertical="center"/>
    </xf>
    <xf numFmtId="0" fontId="5" fillId="0" borderId="13" xfId="0" applyFont="1" applyBorder="1">
      <alignment vertical="center"/>
    </xf>
    <xf numFmtId="0" fontId="0" fillId="7" borderId="13" xfId="0" applyFill="1" applyBorder="1" applyAlignment="1">
      <alignment horizontal="center" vertical="center"/>
    </xf>
    <xf numFmtId="0" fontId="0" fillId="8" borderId="13" xfId="0" applyFill="1" applyBorder="1" applyAlignment="1">
      <alignment horizontal="center" vertical="center"/>
    </xf>
    <xf numFmtId="0" fontId="0" fillId="0" borderId="0" xfId="0"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38" fontId="5" fillId="0" borderId="6" xfId="1" applyFont="1" applyFill="1" applyBorder="1" applyAlignment="1" applyProtection="1">
      <alignment vertical="center"/>
    </xf>
    <xf numFmtId="38" fontId="40" fillId="0" borderId="6" xfId="1" applyFont="1" applyFill="1" applyBorder="1" applyAlignment="1" applyProtection="1">
      <alignment vertical="center"/>
    </xf>
    <xf numFmtId="0" fontId="17" fillId="0" borderId="1" xfId="0" applyFont="1" applyBorder="1">
      <alignment vertical="center"/>
    </xf>
    <xf numFmtId="0" fontId="17" fillId="0" borderId="7" xfId="0" applyFont="1" applyBorder="1">
      <alignment vertical="center"/>
    </xf>
    <xf numFmtId="0" fontId="17" fillId="0" borderId="11" xfId="0" applyFont="1" applyBorder="1">
      <alignment vertical="center"/>
    </xf>
    <xf numFmtId="0" fontId="33" fillId="0" borderId="66" xfId="0" applyFont="1" applyBorder="1" applyAlignment="1">
      <alignment horizontal="center" vertical="center" wrapText="1"/>
    </xf>
    <xf numFmtId="0" fontId="33" fillId="0" borderId="0" xfId="0" applyFont="1" applyAlignment="1">
      <alignment horizontal="center" vertical="center"/>
    </xf>
    <xf numFmtId="0" fontId="33" fillId="0" borderId="14" xfId="0" applyFont="1" applyBorder="1" applyAlignment="1">
      <alignment horizontal="center" vertical="center" wrapText="1"/>
    </xf>
    <xf numFmtId="0" fontId="33" fillId="5" borderId="25" xfId="0" applyFont="1" applyFill="1" applyBorder="1" applyAlignment="1">
      <alignment horizontal="center" vertical="center"/>
    </xf>
    <xf numFmtId="0" fontId="33" fillId="5" borderId="15" xfId="0" applyFont="1" applyFill="1" applyBorder="1" applyAlignment="1">
      <alignment horizontal="center" vertical="center"/>
    </xf>
    <xf numFmtId="0" fontId="33" fillId="5" borderId="67" xfId="0" applyFont="1" applyFill="1" applyBorder="1" applyAlignment="1">
      <alignment horizontal="center" vertical="center"/>
    </xf>
    <xf numFmtId="0" fontId="33" fillId="5" borderId="30" xfId="0" applyFont="1" applyFill="1" applyBorder="1" applyAlignment="1">
      <alignment horizontal="center" vertical="center"/>
    </xf>
    <xf numFmtId="0" fontId="33" fillId="0" borderId="95" xfId="0" applyFont="1" applyBorder="1">
      <alignment vertical="center"/>
    </xf>
    <xf numFmtId="0" fontId="33" fillId="0" borderId="98" xfId="0" applyFont="1" applyBorder="1">
      <alignment vertical="center"/>
    </xf>
    <xf numFmtId="0" fontId="33" fillId="0" borderId="0" xfId="0" applyFont="1" applyAlignment="1">
      <alignment horizontal="left" vertical="center"/>
    </xf>
    <xf numFmtId="178" fontId="33" fillId="0" borderId="0" xfId="0" applyNumberFormat="1" applyFont="1" applyAlignment="1">
      <alignment horizontal="center" vertical="center"/>
    </xf>
    <xf numFmtId="0" fontId="33" fillId="0" borderId="0" xfId="0" applyFont="1" applyAlignment="1">
      <alignment horizontal="right" vertical="center"/>
    </xf>
    <xf numFmtId="0" fontId="36" fillId="0" borderId="0" xfId="0" applyFont="1" applyAlignment="1">
      <alignment horizontal="center" vertical="center"/>
    </xf>
    <xf numFmtId="179" fontId="33" fillId="0" borderId="6" xfId="1" applyNumberFormat="1" applyFont="1" applyFill="1" applyBorder="1" applyAlignment="1" applyProtection="1">
      <alignment vertical="center"/>
    </xf>
    <xf numFmtId="38" fontId="17" fillId="0" borderId="7" xfId="1" applyFont="1" applyFill="1" applyBorder="1" applyAlignment="1" applyProtection="1">
      <alignment vertical="center"/>
    </xf>
    <xf numFmtId="178" fontId="5" fillId="5" borderId="41" xfId="0" applyNumberFormat="1" applyFont="1" applyFill="1" applyBorder="1" applyAlignment="1">
      <alignment horizontal="center" vertical="center" wrapText="1"/>
    </xf>
    <xf numFmtId="0" fontId="33" fillId="0" borderId="13" xfId="0" applyFont="1" applyBorder="1">
      <alignment vertical="center"/>
    </xf>
    <xf numFmtId="38" fontId="33" fillId="0" borderId="6" xfId="1" applyFont="1" applyFill="1" applyBorder="1" applyAlignment="1" applyProtection="1">
      <alignment horizontal="center" vertical="center"/>
    </xf>
    <xf numFmtId="179" fontId="33" fillId="5" borderId="6" xfId="1" applyNumberFormat="1" applyFont="1" applyFill="1" applyBorder="1" applyAlignment="1" applyProtection="1">
      <alignment horizontal="center" vertical="center"/>
    </xf>
    <xf numFmtId="0" fontId="33" fillId="5" borderId="21" xfId="0" applyFont="1" applyFill="1" applyBorder="1" applyAlignment="1">
      <alignment horizontal="center" vertical="center"/>
    </xf>
    <xf numFmtId="0" fontId="5" fillId="5" borderId="21" xfId="0" applyFont="1" applyFill="1" applyBorder="1" applyAlignment="1">
      <alignment horizontal="center" vertical="center"/>
    </xf>
    <xf numFmtId="0" fontId="5" fillId="0" borderId="61" xfId="0" applyFont="1" applyBorder="1">
      <alignment vertical="center"/>
    </xf>
    <xf numFmtId="184" fontId="0" fillId="4" borderId="13" xfId="5" applyNumberFormat="1" applyFont="1" applyFill="1" applyBorder="1" applyAlignment="1" applyProtection="1">
      <alignment horizontal="center" vertical="center"/>
      <protection locked="0"/>
    </xf>
    <xf numFmtId="0" fontId="47" fillId="0" borderId="0" xfId="0" applyFont="1" applyAlignment="1">
      <alignment horizontal="center" vertical="center"/>
    </xf>
    <xf numFmtId="0" fontId="10" fillId="0" borderId="77" xfId="0" applyFont="1" applyBorder="1" applyAlignment="1">
      <alignment horizontal="center" vertical="center"/>
    </xf>
    <xf numFmtId="0" fontId="10" fillId="0" borderId="78" xfId="0" applyFont="1" applyBorder="1" applyAlignment="1">
      <alignment horizontal="center" vertical="center"/>
    </xf>
    <xf numFmtId="0" fontId="10" fillId="0" borderId="80" xfId="0" applyFont="1" applyBorder="1" applyAlignment="1">
      <alignment horizontal="center" vertical="center" wrapText="1"/>
    </xf>
    <xf numFmtId="0" fontId="48" fillId="0" borderId="0" xfId="0" applyFont="1" applyAlignment="1">
      <alignment horizontal="center" vertical="center"/>
    </xf>
    <xf numFmtId="0" fontId="49" fillId="0" borderId="16" xfId="0" applyFont="1" applyBorder="1" applyAlignment="1">
      <alignment horizontal="left" vertical="center" wrapText="1"/>
    </xf>
    <xf numFmtId="0" fontId="49" fillId="0" borderId="16" xfId="0" applyFont="1" applyBorder="1" applyAlignment="1">
      <alignment horizontal="center" vertical="center" wrapText="1"/>
    </xf>
    <xf numFmtId="0" fontId="49" fillId="0" borderId="16" xfId="0" applyFont="1" applyBorder="1" applyAlignment="1">
      <alignment horizontal="right" vertical="center" wrapText="1"/>
    </xf>
    <xf numFmtId="0" fontId="48" fillId="0" borderId="41" xfId="0" applyFont="1" applyBorder="1" applyAlignment="1">
      <alignment horizontal="center" vertical="center"/>
    </xf>
    <xf numFmtId="0" fontId="49" fillId="0" borderId="13" xfId="0" applyFont="1" applyBorder="1" applyAlignment="1">
      <alignment horizontal="left" vertical="center" wrapText="1"/>
    </xf>
    <xf numFmtId="0" fontId="49" fillId="0" borderId="13" xfId="0" applyFont="1" applyBorder="1" applyAlignment="1">
      <alignment horizontal="center" vertical="center" wrapText="1"/>
    </xf>
    <xf numFmtId="0" fontId="49" fillId="0" borderId="13" xfId="0" applyFont="1" applyBorder="1" applyAlignment="1">
      <alignment horizontal="right" vertical="center" wrapText="1"/>
    </xf>
    <xf numFmtId="0" fontId="48" fillId="0" borderId="26" xfId="0" applyFont="1" applyBorder="1" applyAlignment="1">
      <alignment horizontal="center" vertical="center"/>
    </xf>
    <xf numFmtId="0" fontId="49" fillId="0" borderId="13" xfId="0" applyFont="1" applyBorder="1" applyAlignment="1">
      <alignment horizontal="center" vertical="center"/>
    </xf>
    <xf numFmtId="0" fontId="49" fillId="0" borderId="14" xfId="0" applyFont="1" applyBorder="1" applyAlignment="1">
      <alignment horizontal="center" vertical="center"/>
    </xf>
    <xf numFmtId="0" fontId="49" fillId="0" borderId="14" xfId="0" applyFont="1" applyBorder="1" applyAlignment="1">
      <alignment horizontal="right" vertical="center" wrapText="1"/>
    </xf>
    <xf numFmtId="0" fontId="48" fillId="0" borderId="66" xfId="0" applyFont="1" applyBorder="1" applyAlignment="1">
      <alignment horizontal="center" vertical="center"/>
    </xf>
    <xf numFmtId="0" fontId="10" fillId="0" borderId="13" xfId="0" applyFont="1" applyBorder="1" applyAlignment="1">
      <alignment horizontal="center" vertical="center"/>
    </xf>
    <xf numFmtId="0" fontId="10" fillId="0" borderId="13" xfId="0" applyFont="1" applyBorder="1" applyAlignment="1">
      <alignment horizontal="right" vertical="center"/>
    </xf>
    <xf numFmtId="0" fontId="10" fillId="0" borderId="26" xfId="0" applyFont="1" applyBorder="1" applyAlignment="1">
      <alignment horizontal="center" vertical="center"/>
    </xf>
    <xf numFmtId="0" fontId="10" fillId="0" borderId="29" xfId="0" applyFont="1" applyBorder="1" applyAlignment="1">
      <alignment horizontal="center" vertical="center"/>
    </xf>
    <xf numFmtId="0" fontId="10" fillId="0" borderId="29" xfId="0" applyFont="1" applyBorder="1" applyAlignment="1">
      <alignment horizontal="right" vertical="center"/>
    </xf>
    <xf numFmtId="0" fontId="10" fillId="0" borderId="30" xfId="0" applyFont="1" applyBorder="1" applyAlignment="1">
      <alignment horizontal="center" vertical="center"/>
    </xf>
    <xf numFmtId="0" fontId="50" fillId="0" borderId="0" xfId="0" applyFont="1">
      <alignment vertical="center"/>
    </xf>
    <xf numFmtId="0" fontId="51" fillId="0" borderId="0" xfId="0" applyFont="1">
      <alignment vertical="center"/>
    </xf>
    <xf numFmtId="0" fontId="51" fillId="0" borderId="0" xfId="0" applyFont="1" applyAlignment="1">
      <alignment horizontal="center" vertical="center"/>
    </xf>
    <xf numFmtId="0" fontId="48" fillId="0" borderId="0" xfId="0" applyFont="1" applyAlignment="1">
      <alignment horizontal="right" vertical="center"/>
    </xf>
    <xf numFmtId="0" fontId="48" fillId="0" borderId="0" xfId="0" applyFont="1">
      <alignment vertical="center"/>
    </xf>
    <xf numFmtId="0" fontId="10" fillId="0" borderId="0" xfId="0" applyFont="1" applyAlignment="1">
      <alignment vertical="top" wrapText="1"/>
    </xf>
    <xf numFmtId="0" fontId="10" fillId="0" borderId="28" xfId="0" applyFont="1" applyBorder="1" applyAlignment="1">
      <alignment vertical="top" wrapText="1"/>
    </xf>
    <xf numFmtId="0" fontId="52" fillId="0" borderId="13" xfId="0" applyFont="1" applyBorder="1" applyAlignment="1">
      <alignment horizontal="right" vertical="center"/>
    </xf>
    <xf numFmtId="0" fontId="10" fillId="0" borderId="101" xfId="0" applyFont="1" applyBorder="1" applyAlignment="1">
      <alignment horizontal="center" vertical="center"/>
    </xf>
    <xf numFmtId="0" fontId="52" fillId="0" borderId="16" xfId="0" applyFont="1" applyBorder="1" applyAlignment="1">
      <alignment horizontal="right" vertical="center"/>
    </xf>
    <xf numFmtId="183" fontId="5" fillId="5" borderId="3" xfId="0" applyNumberFormat="1" applyFont="1" applyFill="1" applyBorder="1" applyAlignment="1">
      <alignment horizontal="center" vertical="center"/>
    </xf>
    <xf numFmtId="0" fontId="5" fillId="0" borderId="13" xfId="0" applyFont="1" applyBorder="1" applyAlignment="1">
      <alignment horizontal="center" vertical="center"/>
    </xf>
    <xf numFmtId="0" fontId="5" fillId="0" borderId="0" xfId="0" applyFont="1" applyAlignment="1">
      <alignment horizontal="left" vertical="center" wrapText="1"/>
    </xf>
    <xf numFmtId="0" fontId="5" fillId="0" borderId="6"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vertical="center" wrapText="1"/>
    </xf>
    <xf numFmtId="0" fontId="5" fillId="4" borderId="6" xfId="0" applyFont="1" applyFill="1" applyBorder="1" applyAlignment="1" applyProtection="1">
      <alignment horizontal="center" vertical="center"/>
      <protection locked="0"/>
    </xf>
    <xf numFmtId="0" fontId="5" fillId="5" borderId="35" xfId="0" applyFont="1" applyFill="1" applyBorder="1" applyAlignment="1">
      <alignment horizontal="center" vertical="center"/>
    </xf>
    <xf numFmtId="0" fontId="55" fillId="0" borderId="21" xfId="0" applyFont="1" applyBorder="1">
      <alignment vertical="center"/>
    </xf>
    <xf numFmtId="0" fontId="55" fillId="0" borderId="0" xfId="0" applyFont="1">
      <alignment vertical="center"/>
    </xf>
    <xf numFmtId="0" fontId="55" fillId="0" borderId="6" xfId="0" applyFont="1" applyBorder="1">
      <alignment vertical="center"/>
    </xf>
    <xf numFmtId="0" fontId="55" fillId="0" borderId="4" xfId="0" applyFont="1" applyBorder="1">
      <alignment vertical="center"/>
    </xf>
    <xf numFmtId="0" fontId="55" fillId="0" borderId="38" xfId="0" applyFont="1" applyBorder="1">
      <alignment vertical="center"/>
    </xf>
    <xf numFmtId="0" fontId="30" fillId="0" borderId="0" xfId="0" applyFont="1">
      <alignment vertical="center"/>
    </xf>
    <xf numFmtId="0" fontId="5" fillId="5" borderId="6" xfId="0" applyFont="1" applyFill="1" applyBorder="1" applyAlignment="1">
      <alignment horizontal="center" vertical="center"/>
    </xf>
    <xf numFmtId="181" fontId="5" fillId="0" borderId="5" xfId="0" applyNumberFormat="1" applyFont="1" applyBorder="1" applyAlignment="1">
      <alignment horizontal="right" vertical="center"/>
    </xf>
    <xf numFmtId="181" fontId="5" fillId="0" borderId="0" xfId="1" applyNumberFormat="1" applyFont="1" applyFill="1" applyBorder="1" applyAlignment="1" applyProtection="1">
      <alignment horizontal="right" vertical="center"/>
    </xf>
    <xf numFmtId="181" fontId="5" fillId="0" borderId="1" xfId="1" applyNumberFormat="1" applyFont="1" applyFill="1" applyBorder="1" applyAlignment="1" applyProtection="1">
      <alignment horizontal="right" vertical="center"/>
    </xf>
    <xf numFmtId="0" fontId="17" fillId="0" borderId="1" xfId="0" applyFont="1" applyBorder="1" applyAlignment="1">
      <alignment vertical="center" wrapText="1"/>
    </xf>
    <xf numFmtId="0" fontId="19" fillId="0" borderId="0" xfId="0" applyFont="1">
      <alignment vertical="center"/>
    </xf>
    <xf numFmtId="0" fontId="37" fillId="0" borderId="13" xfId="0" applyFont="1" applyBorder="1" applyAlignment="1">
      <alignment horizontal="center" vertical="center"/>
    </xf>
    <xf numFmtId="0" fontId="19" fillId="0" borderId="13" xfId="0" applyFont="1" applyBorder="1" applyAlignment="1">
      <alignment horizontal="center" vertical="center"/>
    </xf>
    <xf numFmtId="0" fontId="19" fillId="0" borderId="68" xfId="0" applyFont="1" applyBorder="1" applyAlignment="1">
      <alignment horizontal="center" vertical="center"/>
    </xf>
    <xf numFmtId="0" fontId="5" fillId="0" borderId="70" xfId="0" applyFont="1" applyBorder="1" applyAlignment="1">
      <alignment horizontal="center" vertical="center"/>
    </xf>
    <xf numFmtId="0" fontId="5" fillId="5" borderId="70" xfId="0" applyFont="1" applyFill="1" applyBorder="1" applyAlignment="1">
      <alignment horizontal="center" vertical="center"/>
    </xf>
    <xf numFmtId="0" fontId="19" fillId="0" borderId="71" xfId="0" applyFont="1" applyBorder="1" applyAlignment="1">
      <alignment horizontal="center" vertical="center"/>
    </xf>
    <xf numFmtId="0" fontId="19" fillId="0" borderId="72" xfId="0" applyFont="1" applyBorder="1" applyAlignment="1">
      <alignment horizontal="center" vertical="center"/>
    </xf>
    <xf numFmtId="178" fontId="5" fillId="5" borderId="13" xfId="0" applyNumberFormat="1" applyFont="1" applyFill="1" applyBorder="1" applyAlignment="1">
      <alignment horizontal="center" vertical="center"/>
    </xf>
    <xf numFmtId="178" fontId="5" fillId="0" borderId="14" xfId="0" applyNumberFormat="1" applyFont="1" applyBorder="1" applyAlignment="1">
      <alignment horizontal="center" vertical="center"/>
    </xf>
    <xf numFmtId="0" fontId="19" fillId="5" borderId="66" xfId="0" applyFont="1" applyFill="1" applyBorder="1" applyAlignment="1">
      <alignment horizontal="center" vertical="center"/>
    </xf>
    <xf numFmtId="0" fontId="5" fillId="0" borderId="29" xfId="0" applyFont="1" applyBorder="1" applyAlignment="1">
      <alignment horizontal="center" vertical="center"/>
    </xf>
    <xf numFmtId="178" fontId="5" fillId="5" borderId="29" xfId="0" applyNumberFormat="1" applyFont="1" applyFill="1" applyBorder="1" applyAlignment="1">
      <alignment horizontal="center" vertical="center"/>
    </xf>
    <xf numFmtId="0" fontId="19" fillId="0" borderId="0" xfId="0" applyFont="1" applyAlignment="1">
      <alignment horizontal="center" vertical="center"/>
    </xf>
    <xf numFmtId="178" fontId="5" fillId="0" borderId="0" xfId="0" applyNumberFormat="1" applyFont="1" applyAlignment="1">
      <alignment horizontal="center" vertical="center"/>
    </xf>
    <xf numFmtId="0" fontId="19" fillId="0" borderId="76" xfId="0" applyFont="1" applyBorder="1" applyAlignment="1">
      <alignment vertical="center" wrapText="1"/>
    </xf>
    <xf numFmtId="0" fontId="19" fillId="0" borderId="76" xfId="0" applyFont="1" applyBorder="1" applyAlignment="1">
      <alignment horizontal="right" vertical="center" wrapText="1"/>
    </xf>
    <xf numFmtId="0" fontId="19" fillId="0" borderId="0" xfId="0" applyFont="1" applyAlignment="1">
      <alignment vertical="center" wrapText="1"/>
    </xf>
    <xf numFmtId="0" fontId="5" fillId="0" borderId="77" xfId="0" applyFont="1" applyBorder="1" applyAlignment="1">
      <alignment horizontal="center" vertical="center" wrapText="1"/>
    </xf>
    <xf numFmtId="0" fontId="5" fillId="0" borderId="78" xfId="0" applyFont="1" applyBorder="1" applyAlignment="1">
      <alignment horizontal="center" vertical="center"/>
    </xf>
    <xf numFmtId="0" fontId="5" fillId="0" borderId="78" xfId="0" applyFont="1" applyBorder="1" applyAlignment="1">
      <alignment horizontal="center" vertical="center" wrapText="1"/>
    </xf>
    <xf numFmtId="0" fontId="5" fillId="6" borderId="33" xfId="0" applyFont="1" applyFill="1" applyBorder="1" applyAlignment="1">
      <alignment horizontal="center" vertical="center"/>
    </xf>
    <xf numFmtId="0" fontId="5" fillId="0" borderId="16" xfId="0" applyFont="1" applyBorder="1" applyAlignment="1">
      <alignment vertical="center" wrapText="1"/>
    </xf>
    <xf numFmtId="0" fontId="5" fillId="6" borderId="27" xfId="0" applyFont="1" applyFill="1" applyBorder="1" applyAlignment="1">
      <alignment horizontal="center" vertical="center"/>
    </xf>
    <xf numFmtId="49" fontId="5" fillId="0" borderId="13" xfId="0" applyNumberFormat="1" applyFont="1" applyBorder="1" applyAlignment="1">
      <alignment vertical="center" wrapText="1"/>
    </xf>
    <xf numFmtId="0" fontId="37" fillId="0" borderId="0" xfId="0" applyFont="1" applyAlignment="1">
      <alignment horizontal="center" vertical="center" wrapText="1"/>
    </xf>
    <xf numFmtId="0" fontId="37" fillId="0" borderId="0" xfId="0" applyFont="1" applyAlignment="1">
      <alignment horizontal="center" vertical="center"/>
    </xf>
    <xf numFmtId="0" fontId="37" fillId="0" borderId="0" xfId="0" applyFont="1">
      <alignment vertical="center"/>
    </xf>
    <xf numFmtId="0" fontId="5" fillId="0" borderId="13" xfId="0" applyFont="1" applyBorder="1" applyAlignment="1">
      <alignment vertical="center" wrapText="1"/>
    </xf>
    <xf numFmtId="0" fontId="5" fillId="0" borderId="27" xfId="0" applyFont="1" applyBorder="1" applyAlignment="1">
      <alignment horizontal="center" vertical="center"/>
    </xf>
    <xf numFmtId="0" fontId="5" fillId="5" borderId="51" xfId="0" applyFont="1" applyFill="1" applyBorder="1" applyAlignment="1">
      <alignment horizontal="center" vertical="center" wrapText="1"/>
    </xf>
    <xf numFmtId="0" fontId="5" fillId="5" borderId="85" xfId="0" applyFont="1" applyFill="1" applyBorder="1" applyAlignment="1">
      <alignment horizontal="center"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5" fillId="5" borderId="29" xfId="0" applyFont="1" applyFill="1" applyBorder="1" applyAlignment="1">
      <alignment horizontal="center" vertical="center" wrapText="1"/>
    </xf>
    <xf numFmtId="0" fontId="5" fillId="6" borderId="27" xfId="0" applyFont="1" applyFill="1" applyBorder="1" applyAlignment="1">
      <alignment horizontal="center" vertical="center" wrapText="1"/>
    </xf>
    <xf numFmtId="0" fontId="5" fillId="6" borderId="60" xfId="0" applyFont="1" applyFill="1" applyBorder="1" applyAlignment="1">
      <alignment horizontal="center" vertical="center" wrapText="1"/>
    </xf>
    <xf numFmtId="0" fontId="5" fillId="0" borderId="61" xfId="0" applyFont="1" applyBorder="1" applyAlignment="1">
      <alignment vertical="center" wrapText="1"/>
    </xf>
    <xf numFmtId="0" fontId="5" fillId="5" borderId="92" xfId="0" applyFont="1" applyFill="1" applyBorder="1" applyAlignment="1">
      <alignment horizontal="center" vertical="center" wrapText="1"/>
    </xf>
    <xf numFmtId="0" fontId="26" fillId="0" borderId="0" xfId="0" applyFont="1">
      <alignment vertical="center"/>
    </xf>
    <xf numFmtId="0" fontId="39" fillId="0" borderId="0" xfId="0" applyFont="1">
      <alignment vertical="center"/>
    </xf>
    <xf numFmtId="0" fontId="8" fillId="0" borderId="61" xfId="0" applyFont="1" applyBorder="1" applyAlignment="1">
      <alignment horizontal="center" vertical="center"/>
    </xf>
    <xf numFmtId="0" fontId="0" fillId="0" borderId="13" xfId="0" applyBorder="1">
      <alignment vertical="center"/>
    </xf>
    <xf numFmtId="0" fontId="53" fillId="0" borderId="13" xfId="0" applyFont="1" applyBorder="1" applyAlignment="1">
      <alignment horizontal="center" vertical="center" wrapText="1"/>
    </xf>
    <xf numFmtId="0" fontId="54" fillId="0" borderId="13" xfId="0" applyFont="1" applyBorder="1" applyAlignment="1">
      <alignment horizontal="center" vertical="center"/>
    </xf>
    <xf numFmtId="181" fontId="5" fillId="0" borderId="0" xfId="1" applyNumberFormat="1" applyFont="1" applyFill="1" applyBorder="1" applyAlignment="1" applyProtection="1">
      <alignment vertical="center"/>
    </xf>
    <xf numFmtId="0" fontId="5" fillId="0" borderId="50" xfId="0" applyFont="1" applyBorder="1" applyAlignment="1">
      <alignment horizontal="center" vertical="center"/>
    </xf>
    <xf numFmtId="0" fontId="5" fillId="0" borderId="9" xfId="0" applyFont="1" applyBorder="1" applyAlignment="1">
      <alignment horizontal="center" vertical="center"/>
    </xf>
    <xf numFmtId="0" fontId="5" fillId="0" borderId="12" xfId="0" applyFont="1" applyBorder="1" applyAlignment="1">
      <alignment horizontal="center" vertical="center"/>
    </xf>
    <xf numFmtId="0" fontId="8" fillId="0" borderId="14" xfId="0" applyFont="1" applyBorder="1" applyAlignment="1">
      <alignment horizontal="center" vertical="center"/>
    </xf>
    <xf numFmtId="0" fontId="5" fillId="0" borderId="3" xfId="0" applyFont="1" applyBorder="1" applyAlignment="1">
      <alignment horizontal="center" vertical="center"/>
    </xf>
    <xf numFmtId="178" fontId="0" fillId="5" borderId="13" xfId="0" applyNumberFormat="1" applyFill="1" applyBorder="1" applyAlignment="1">
      <alignment horizontal="center" vertical="center"/>
    </xf>
    <xf numFmtId="4" fontId="0" fillId="5" borderId="13" xfId="0" applyNumberFormat="1" applyFill="1" applyBorder="1" applyAlignment="1">
      <alignment horizontal="center" vertical="center"/>
    </xf>
    <xf numFmtId="3" fontId="32" fillId="0" borderId="0" xfId="0" applyNumberFormat="1" applyFont="1" applyAlignment="1">
      <alignment vertical="center" shrinkToFit="1"/>
    </xf>
    <xf numFmtId="182" fontId="0" fillId="0" borderId="13" xfId="0" applyNumberForma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180" fontId="25" fillId="0" borderId="13" xfId="0" applyNumberFormat="1" applyFont="1" applyBorder="1" applyAlignment="1">
      <alignment horizontal="center" vertical="center"/>
    </xf>
    <xf numFmtId="178" fontId="25" fillId="5" borderId="13" xfId="0" applyNumberFormat="1" applyFont="1" applyFill="1" applyBorder="1" applyAlignment="1">
      <alignment horizontal="center" vertical="center"/>
    </xf>
    <xf numFmtId="4" fontId="25" fillId="5" borderId="13" xfId="0" applyNumberFormat="1" applyFont="1" applyFill="1" applyBorder="1" applyAlignment="1">
      <alignment horizontal="center" vertical="center"/>
    </xf>
    <xf numFmtId="0" fontId="25" fillId="0" borderId="0" xfId="0" applyFont="1" applyAlignment="1">
      <alignment horizontal="center" vertical="center"/>
    </xf>
    <xf numFmtId="180" fontId="25" fillId="0" borderId="0" xfId="0" applyNumberFormat="1" applyFont="1" applyAlignment="1">
      <alignment horizontal="center" vertical="center"/>
    </xf>
    <xf numFmtId="0" fontId="8" fillId="0" borderId="0" xfId="0" applyFont="1">
      <alignment vertical="center"/>
    </xf>
    <xf numFmtId="0" fontId="5" fillId="0" borderId="5" xfId="0" applyFont="1" applyBorder="1" applyAlignment="1">
      <alignment horizontal="right" vertical="center"/>
    </xf>
    <xf numFmtId="0" fontId="8" fillId="0" borderId="5" xfId="0" applyFont="1" applyBorder="1" applyAlignment="1">
      <alignment horizontal="right" vertical="center"/>
    </xf>
    <xf numFmtId="0" fontId="21" fillId="0" borderId="18" xfId="0" applyFont="1" applyBorder="1">
      <alignment vertical="center"/>
    </xf>
    <xf numFmtId="0" fontId="21" fillId="0" borderId="20" xfId="0" applyFont="1" applyBorder="1">
      <alignment vertical="center"/>
    </xf>
    <xf numFmtId="49" fontId="5" fillId="0" borderId="0" xfId="0" applyNumberFormat="1" applyFont="1">
      <alignment vertical="center"/>
    </xf>
    <xf numFmtId="0" fontId="53" fillId="0" borderId="16" xfId="0" applyFont="1" applyBorder="1" applyAlignment="1">
      <alignment horizontal="left" vertical="center" wrapText="1"/>
    </xf>
    <xf numFmtId="0" fontId="53" fillId="0" borderId="16" xfId="0" applyFont="1" applyBorder="1" applyAlignment="1">
      <alignment horizontal="center" vertical="center" wrapText="1"/>
    </xf>
    <xf numFmtId="0" fontId="54" fillId="0" borderId="16" xfId="0" applyFont="1" applyBorder="1" applyAlignment="1">
      <alignment horizontal="center" vertical="center"/>
    </xf>
    <xf numFmtId="0" fontId="53" fillId="0" borderId="13" xfId="0" applyFont="1" applyBorder="1" applyAlignment="1">
      <alignment horizontal="left" vertical="center" wrapText="1"/>
    </xf>
    <xf numFmtId="0" fontId="53" fillId="0" borderId="13" xfId="0" applyFont="1" applyBorder="1" applyAlignment="1">
      <alignment vertical="center" wrapText="1"/>
    </xf>
    <xf numFmtId="0" fontId="53" fillId="9" borderId="13" xfId="0" applyFont="1" applyFill="1" applyBorder="1" applyAlignment="1">
      <alignment horizontal="center" vertical="center" wrapText="1"/>
    </xf>
    <xf numFmtId="0" fontId="53" fillId="0" borderId="13" xfId="0" applyFont="1" applyBorder="1" applyAlignment="1">
      <alignment horizontal="center" vertical="center"/>
    </xf>
    <xf numFmtId="0" fontId="53" fillId="0" borderId="14" xfId="0" applyFont="1" applyBorder="1" applyAlignment="1">
      <alignment horizontal="center" vertical="center"/>
    </xf>
    <xf numFmtId="0" fontId="53" fillId="0" borderId="14" xfId="0" applyFont="1" applyBorder="1" applyAlignment="1">
      <alignment horizontal="center" vertical="center" wrapText="1"/>
    </xf>
    <xf numFmtId="0" fontId="8" fillId="0" borderId="13" xfId="0" applyFont="1" applyBorder="1" applyAlignment="1">
      <alignment horizontal="center" vertical="center"/>
    </xf>
    <xf numFmtId="0" fontId="10" fillId="0" borderId="27" xfId="0" applyFont="1" applyBorder="1" applyAlignment="1">
      <alignment horizontal="center" vertical="center"/>
    </xf>
    <xf numFmtId="0" fontId="10" fillId="0" borderId="26" xfId="0" applyFont="1" applyBorder="1">
      <alignment vertical="center"/>
    </xf>
    <xf numFmtId="0" fontId="10" fillId="0" borderId="32" xfId="0" applyFont="1" applyBorder="1" applyAlignment="1">
      <alignment horizontal="center" vertical="center"/>
    </xf>
    <xf numFmtId="0" fontId="10" fillId="0" borderId="25" xfId="0" applyFont="1" applyBorder="1" applyAlignment="1">
      <alignment horizontal="center" vertical="center"/>
    </xf>
    <xf numFmtId="3" fontId="10" fillId="0" borderId="26" xfId="0" applyNumberFormat="1" applyFont="1" applyBorder="1">
      <alignment vertical="center"/>
    </xf>
    <xf numFmtId="0" fontId="10" fillId="0" borderId="66" xfId="0" applyFont="1" applyBorder="1">
      <alignment vertical="center"/>
    </xf>
    <xf numFmtId="3" fontId="10" fillId="0" borderId="66" xfId="0" applyNumberFormat="1" applyFont="1" applyBorder="1">
      <alignment vertical="center"/>
    </xf>
    <xf numFmtId="0" fontId="10" fillId="0" borderId="33" xfId="0" applyFont="1" applyBorder="1" applyAlignment="1">
      <alignment horizontal="center" vertical="center"/>
    </xf>
    <xf numFmtId="0" fontId="10" fillId="0" borderId="28" xfId="0" applyFont="1" applyBorder="1" applyAlignment="1">
      <alignment horizontal="center" vertical="center"/>
    </xf>
    <xf numFmtId="0" fontId="10" fillId="0" borderId="29" xfId="0" applyFont="1" applyBorder="1" applyAlignment="1">
      <alignment horizontal="left" vertical="center"/>
    </xf>
    <xf numFmtId="0" fontId="10" fillId="0" borderId="29" xfId="0" applyFont="1" applyBorder="1" applyAlignment="1"/>
    <xf numFmtId="3" fontId="10" fillId="0" borderId="30" xfId="0" applyNumberFormat="1" applyFont="1" applyBorder="1">
      <alignment vertical="center"/>
    </xf>
    <xf numFmtId="0" fontId="10" fillId="0" borderId="16" xfId="0" applyFont="1" applyBorder="1" applyAlignment="1"/>
    <xf numFmtId="0" fontId="10" fillId="0" borderId="41" xfId="0" applyFont="1" applyBorder="1">
      <alignment vertical="center"/>
    </xf>
    <xf numFmtId="0" fontId="10" fillId="0" borderId="103" xfId="0" applyFont="1" applyBorder="1">
      <alignment vertical="center"/>
    </xf>
    <xf numFmtId="0" fontId="10" fillId="0" borderId="29" xfId="0" applyFont="1" applyBorder="1" applyAlignment="1">
      <alignment horizontal="left" vertical="top" wrapText="1"/>
    </xf>
    <xf numFmtId="0" fontId="59" fillId="0" borderId="111" xfId="0" applyFont="1" applyBorder="1" applyAlignment="1">
      <alignment horizontal="center" vertical="center" wrapText="1"/>
    </xf>
    <xf numFmtId="0" fontId="59" fillId="0" borderId="113" xfId="0" applyFont="1" applyBorder="1" applyAlignment="1">
      <alignment horizontal="center" vertical="center" wrapText="1"/>
    </xf>
    <xf numFmtId="0" fontId="59" fillId="0" borderId="114" xfId="0" applyFont="1" applyBorder="1" applyAlignment="1">
      <alignment horizontal="center" vertical="center" wrapText="1"/>
    </xf>
    <xf numFmtId="0" fontId="0" fillId="0" borderId="113" xfId="0" applyBorder="1" applyAlignment="1">
      <alignment vertical="center" wrapText="1"/>
    </xf>
    <xf numFmtId="0" fontId="0" fillId="0" borderId="116" xfId="0" applyBorder="1" applyAlignment="1">
      <alignment vertical="center" wrapText="1"/>
    </xf>
    <xf numFmtId="0" fontId="59" fillId="0" borderId="116" xfId="0" applyFont="1" applyBorder="1" applyAlignment="1">
      <alignment horizontal="center" vertical="center" wrapText="1"/>
    </xf>
    <xf numFmtId="0" fontId="58" fillId="10" borderId="108" xfId="0" applyFont="1" applyFill="1" applyBorder="1" applyAlignment="1">
      <alignment horizontal="center" vertical="center" wrapText="1"/>
    </xf>
    <xf numFmtId="0" fontId="58" fillId="10" borderId="109" xfId="0" applyFont="1" applyFill="1" applyBorder="1" applyAlignment="1">
      <alignment horizontal="center" vertical="center" wrapText="1"/>
    </xf>
    <xf numFmtId="0" fontId="58" fillId="10" borderId="110" xfId="0" applyFont="1" applyFill="1" applyBorder="1" applyAlignment="1">
      <alignment horizontal="center" vertical="center" wrapText="1"/>
    </xf>
    <xf numFmtId="0" fontId="5" fillId="4" borderId="5" xfId="0" applyFont="1" applyFill="1" applyBorder="1" applyAlignment="1" applyProtection="1">
      <alignment horizontal="center" vertical="center"/>
      <protection locked="0"/>
    </xf>
    <xf numFmtId="0" fontId="33" fillId="4" borderId="96" xfId="0" applyFont="1" applyFill="1" applyBorder="1" applyAlignment="1" applyProtection="1">
      <alignment horizontal="center" vertical="center"/>
      <protection locked="0"/>
    </xf>
    <xf numFmtId="0" fontId="33" fillId="4" borderId="70" xfId="0" applyFont="1" applyFill="1" applyBorder="1" applyAlignment="1" applyProtection="1">
      <alignment horizontal="center" vertical="center"/>
      <protection locked="0"/>
    </xf>
    <xf numFmtId="0" fontId="33" fillId="4" borderId="97" xfId="0" applyFont="1" applyFill="1" applyBorder="1" applyAlignment="1" applyProtection="1">
      <alignment horizontal="center" vertical="center"/>
      <protection locked="0"/>
    </xf>
    <xf numFmtId="0" fontId="33" fillId="4" borderId="27" xfId="0" applyFont="1" applyFill="1" applyBorder="1" applyAlignment="1" applyProtection="1">
      <alignment horizontal="center" vertical="center"/>
      <protection locked="0"/>
    </xf>
    <xf numFmtId="0" fontId="33" fillId="4" borderId="13" xfId="0" applyFont="1" applyFill="1" applyBorder="1" applyAlignment="1" applyProtection="1">
      <alignment horizontal="center" vertical="center"/>
      <protection locked="0"/>
    </xf>
    <xf numFmtId="0" fontId="33" fillId="4" borderId="26" xfId="0" applyFont="1" applyFill="1" applyBorder="1" applyAlignment="1" applyProtection="1">
      <alignment horizontal="center" vertical="center"/>
      <protection locked="0"/>
    </xf>
    <xf numFmtId="0" fontId="33" fillId="4" borderId="28" xfId="0" applyFont="1" applyFill="1" applyBorder="1" applyAlignment="1" applyProtection="1">
      <alignment horizontal="center" vertical="center"/>
      <protection locked="0"/>
    </xf>
    <xf numFmtId="0" fontId="33" fillId="4" borderId="29" xfId="0" applyFont="1" applyFill="1" applyBorder="1" applyAlignment="1" applyProtection="1">
      <alignment horizontal="center" vertical="center"/>
      <protection locked="0"/>
    </xf>
    <xf numFmtId="0" fontId="33" fillId="4" borderId="30" xfId="0" applyFont="1" applyFill="1" applyBorder="1" applyAlignment="1" applyProtection="1">
      <alignment horizontal="center" vertical="center"/>
      <protection locked="0"/>
    </xf>
    <xf numFmtId="40" fontId="33" fillId="0" borderId="6" xfId="1" applyNumberFormat="1" applyFont="1" applyFill="1" applyBorder="1" applyAlignment="1" applyProtection="1">
      <alignment vertical="center"/>
      <protection locked="0"/>
    </xf>
    <xf numFmtId="0" fontId="17" fillId="0" borderId="5" xfId="0" applyFont="1" applyFill="1" applyBorder="1" applyProtection="1">
      <alignment vertical="center"/>
      <protection locked="0"/>
    </xf>
    <xf numFmtId="40" fontId="33" fillId="5" borderId="6" xfId="1" applyNumberFormat="1" applyFont="1" applyFill="1" applyBorder="1" applyAlignment="1" applyProtection="1">
      <alignment vertical="center"/>
    </xf>
    <xf numFmtId="0" fontId="17" fillId="5" borderId="5" xfId="0" applyFont="1" applyFill="1" applyBorder="1" applyProtection="1">
      <alignment vertical="center"/>
    </xf>
    <xf numFmtId="40" fontId="33" fillId="4" borderId="6" xfId="1" applyNumberFormat="1" applyFont="1" applyFill="1" applyBorder="1" applyAlignment="1" applyProtection="1">
      <alignment vertical="center"/>
      <protection locked="0"/>
    </xf>
    <xf numFmtId="0" fontId="17" fillId="4" borderId="5" xfId="0" applyFont="1" applyFill="1" applyBorder="1" applyProtection="1">
      <alignment vertical="center"/>
      <protection locked="0"/>
    </xf>
    <xf numFmtId="0" fontId="5" fillId="0" borderId="2" xfId="0" applyFont="1" applyBorder="1" applyAlignment="1">
      <alignment horizontal="left" vertical="center"/>
    </xf>
    <xf numFmtId="0" fontId="60" fillId="2" borderId="0" xfId="0" applyFont="1" applyFill="1" applyProtection="1">
      <alignment vertical="center"/>
      <protection locked="0"/>
    </xf>
    <xf numFmtId="0" fontId="60" fillId="2" borderId="0" xfId="0" applyFont="1" applyFill="1" applyAlignment="1" applyProtection="1">
      <alignment horizontal="center" vertical="center"/>
      <protection locked="0"/>
    </xf>
    <xf numFmtId="0" fontId="61" fillId="2" borderId="6" xfId="0" applyFont="1" applyFill="1" applyBorder="1" applyAlignment="1" applyProtection="1">
      <alignment horizontal="center" vertical="center"/>
      <protection locked="0"/>
    </xf>
    <xf numFmtId="0" fontId="65" fillId="11" borderId="76" xfId="0" applyFont="1" applyFill="1" applyBorder="1" applyAlignment="1">
      <alignment horizontal="center" vertical="center" wrapText="1"/>
    </xf>
    <xf numFmtId="0" fontId="65" fillId="11" borderId="16" xfId="0" applyFont="1" applyFill="1" applyBorder="1" applyAlignment="1">
      <alignment horizontal="center" vertical="center" wrapText="1"/>
    </xf>
    <xf numFmtId="0" fontId="65" fillId="11" borderId="13" xfId="0" applyFont="1" applyFill="1" applyBorder="1" applyAlignment="1">
      <alignment horizontal="center" vertical="center" wrapText="1"/>
    </xf>
    <xf numFmtId="0" fontId="65" fillId="4" borderId="13" xfId="0" applyFont="1" applyFill="1" applyBorder="1" applyAlignment="1" applyProtection="1">
      <alignment horizontal="center" vertical="center" wrapText="1"/>
      <protection locked="0"/>
    </xf>
    <xf numFmtId="0" fontId="65" fillId="4" borderId="61" xfId="0" applyFont="1" applyFill="1" applyBorder="1" applyAlignment="1" applyProtection="1">
      <alignment horizontal="center" vertical="center" wrapText="1"/>
      <protection locked="0"/>
    </xf>
    <xf numFmtId="0" fontId="61" fillId="4" borderId="96" xfId="0" applyFont="1" applyFill="1" applyBorder="1" applyAlignment="1" applyProtection="1">
      <alignment horizontal="center" vertical="center"/>
      <protection locked="0"/>
    </xf>
    <xf numFmtId="0" fontId="61" fillId="4" borderId="70" xfId="0" applyFont="1" applyFill="1" applyBorder="1" applyAlignment="1" applyProtection="1">
      <alignment horizontal="center" vertical="center"/>
      <protection locked="0"/>
    </xf>
    <xf numFmtId="0" fontId="61" fillId="4" borderId="27" xfId="0" applyFont="1" applyFill="1" applyBorder="1" applyAlignment="1" applyProtection="1">
      <alignment horizontal="center" vertical="center"/>
      <protection locked="0"/>
    </xf>
    <xf numFmtId="0" fontId="61" fillId="4" borderId="13" xfId="0" applyFont="1" applyFill="1" applyBorder="1" applyAlignment="1" applyProtection="1">
      <alignment horizontal="center" vertical="center"/>
      <protection locked="0"/>
    </xf>
    <xf numFmtId="0" fontId="61" fillId="4" borderId="42" xfId="0" applyFont="1" applyFill="1" applyBorder="1" applyAlignment="1" applyProtection="1">
      <alignment horizontal="center" vertical="center"/>
      <protection locked="0"/>
    </xf>
    <xf numFmtId="0" fontId="5" fillId="0" borderId="9" xfId="0" applyFont="1" applyBorder="1" applyAlignment="1">
      <alignment horizontal="left" vertical="center" wrapText="1"/>
    </xf>
    <xf numFmtId="0" fontId="5" fillId="0" borderId="8" xfId="0" applyFont="1" applyBorder="1" applyAlignment="1">
      <alignment horizontal="left" vertical="center" wrapText="1"/>
    </xf>
    <xf numFmtId="0" fontId="5" fillId="0" borderId="10"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1" xfId="0" applyFont="1" applyBorder="1" applyAlignment="1">
      <alignment horizontal="left" vertical="center" wrapText="1"/>
    </xf>
    <xf numFmtId="0" fontId="7" fillId="0" borderId="0" xfId="0" applyFont="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61" fillId="4" borderId="13" xfId="0" applyFont="1" applyFill="1" applyBorder="1" applyAlignment="1" applyProtection="1">
      <alignment horizontal="left" vertical="center"/>
      <protection locked="0"/>
    </xf>
    <xf numFmtId="0" fontId="61" fillId="4" borderId="5" xfId="0" applyFont="1" applyFill="1" applyBorder="1" applyAlignment="1" applyProtection="1">
      <alignment horizontal="left" vertical="center"/>
      <protection locked="0"/>
    </xf>
    <xf numFmtId="0" fontId="61" fillId="4" borderId="6" xfId="0" applyFont="1" applyFill="1" applyBorder="1" applyAlignment="1" applyProtection="1">
      <alignment horizontal="left" vertical="center"/>
      <protection locked="0"/>
    </xf>
    <xf numFmtId="0" fontId="61" fillId="4" borderId="7" xfId="0" applyFont="1" applyFill="1" applyBorder="1" applyAlignment="1" applyProtection="1">
      <alignment horizontal="left" vertical="center"/>
      <protection locked="0"/>
    </xf>
    <xf numFmtId="0" fontId="7" fillId="0" borderId="8" xfId="0" applyFont="1" applyBorder="1" applyAlignment="1">
      <alignment horizontal="left" vertical="center"/>
    </xf>
    <xf numFmtId="0" fontId="64" fillId="4" borderId="6" xfId="8" applyFont="1" applyFill="1" applyBorder="1" applyAlignment="1" applyProtection="1">
      <alignment horizontal="left" vertical="center"/>
      <protection locked="0"/>
    </xf>
    <xf numFmtId="0" fontId="64" fillId="4" borderId="7" xfId="8" applyFont="1" applyFill="1" applyBorder="1" applyAlignment="1" applyProtection="1">
      <alignment horizontal="left" vertical="center"/>
      <protection locked="0"/>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4" borderId="5" xfId="0" applyFont="1" applyFill="1" applyBorder="1" applyAlignment="1" applyProtection="1">
      <alignment horizontal="center" vertical="center"/>
      <protection locked="0"/>
    </xf>
    <xf numFmtId="0" fontId="5" fillId="4" borderId="6" xfId="0" applyFont="1" applyFill="1" applyBorder="1" applyAlignment="1" applyProtection="1">
      <alignment horizontal="center" vertical="center"/>
      <protection locked="0"/>
    </xf>
    <xf numFmtId="0" fontId="5" fillId="4" borderId="7" xfId="0" applyFont="1" applyFill="1" applyBorder="1" applyAlignment="1" applyProtection="1">
      <alignment horizontal="center" vertical="center"/>
      <protection locked="0"/>
    </xf>
    <xf numFmtId="0" fontId="5" fillId="0" borderId="8" xfId="0" applyFont="1" applyBorder="1" applyAlignment="1">
      <alignment horizontal="left" vertical="center"/>
    </xf>
    <xf numFmtId="0" fontId="5" fillId="0" borderId="4" xfId="0" applyFont="1" applyBorder="1" applyAlignment="1">
      <alignment horizontal="left"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17" fillId="0" borderId="9" xfId="0" applyFont="1" applyBorder="1" applyAlignment="1">
      <alignment horizontal="left" vertical="center"/>
    </xf>
    <xf numFmtId="0" fontId="17" fillId="0" borderId="8" xfId="0" applyFont="1" applyBorder="1" applyAlignment="1">
      <alignment horizontal="left" vertical="center"/>
    </xf>
    <xf numFmtId="0" fontId="17" fillId="0" borderId="10" xfId="0" applyFont="1" applyBorder="1" applyAlignment="1">
      <alignment horizontal="left" vertical="center"/>
    </xf>
    <xf numFmtId="0" fontId="17" fillId="0" borderId="1" xfId="0" applyFont="1" applyBorder="1" applyAlignment="1">
      <alignment horizontal="left" vertical="center"/>
    </xf>
    <xf numFmtId="0" fontId="17" fillId="0" borderId="0" xfId="0" applyFont="1" applyAlignment="1">
      <alignment horizontal="left" vertical="center"/>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7" fillId="0" borderId="11" xfId="0" applyFont="1" applyBorder="1" applyAlignment="1">
      <alignment horizontal="left"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1" fillId="2" borderId="43" xfId="0" applyFont="1" applyFill="1" applyBorder="1" applyAlignment="1" applyProtection="1">
      <alignment horizontal="left" vertical="center" shrinkToFit="1"/>
      <protection locked="0"/>
    </xf>
    <xf numFmtId="0" fontId="61" fillId="2" borderId="44" xfId="0" applyFont="1" applyFill="1" applyBorder="1" applyAlignment="1" applyProtection="1">
      <alignment horizontal="left" vertical="center" shrinkToFit="1"/>
      <protection locked="0"/>
    </xf>
    <xf numFmtId="0" fontId="61" fillId="2" borderId="45" xfId="0" applyFont="1" applyFill="1" applyBorder="1" applyAlignment="1" applyProtection="1">
      <alignment horizontal="left" vertical="center" shrinkToFit="1"/>
      <protection locked="0"/>
    </xf>
    <xf numFmtId="0" fontId="61" fillId="2" borderId="46" xfId="0" applyFont="1" applyFill="1" applyBorder="1" applyAlignment="1" applyProtection="1">
      <alignment horizontal="left" vertical="center" shrinkToFit="1"/>
      <protection locked="0"/>
    </xf>
    <xf numFmtId="0" fontId="22" fillId="6" borderId="13" xfId="0" applyFont="1" applyFill="1" applyBorder="1">
      <alignment vertical="center"/>
    </xf>
    <xf numFmtId="0" fontId="62" fillId="4" borderId="5" xfId="0" applyFont="1" applyFill="1" applyBorder="1" applyProtection="1">
      <alignment vertical="center"/>
      <protection locked="0"/>
    </xf>
    <xf numFmtId="0" fontId="62" fillId="4" borderId="6" xfId="0" applyFont="1" applyFill="1" applyBorder="1" applyProtection="1">
      <alignment vertical="center"/>
      <protection locked="0"/>
    </xf>
    <xf numFmtId="0" fontId="62" fillId="4" borderId="7" xfId="0" applyFont="1" applyFill="1" applyBorder="1" applyProtection="1">
      <alignment vertical="center"/>
      <protection locked="0"/>
    </xf>
    <xf numFmtId="0" fontId="44" fillId="6" borderId="5" xfId="0" applyFont="1" applyFill="1" applyBorder="1">
      <alignment vertical="center"/>
    </xf>
    <xf numFmtId="0" fontId="44" fillId="6" borderId="6" xfId="0" applyFont="1" applyFill="1" applyBorder="1">
      <alignment vertical="center"/>
    </xf>
    <xf numFmtId="0" fontId="44" fillId="6" borderId="7" xfId="0" applyFont="1" applyFill="1" applyBorder="1">
      <alignment vertical="center"/>
    </xf>
    <xf numFmtId="0" fontId="5" fillId="0" borderId="13" xfId="0" applyFont="1" applyBorder="1" applyAlignment="1">
      <alignment horizontal="center" vertical="center"/>
    </xf>
    <xf numFmtId="0" fontId="5" fillId="0" borderId="13" xfId="0" applyFont="1" applyBorder="1" applyAlignment="1">
      <alignment horizontal="left" vertical="center"/>
    </xf>
    <xf numFmtId="0" fontId="61" fillId="4" borderId="48" xfId="0" applyFont="1" applyFill="1" applyBorder="1" applyAlignment="1" applyProtection="1">
      <alignment horizontal="center" vertical="center"/>
      <protection locked="0"/>
    </xf>
    <xf numFmtId="0" fontId="61" fillId="4" borderId="7" xfId="0" applyFont="1" applyFill="1" applyBorder="1" applyAlignment="1" applyProtection="1">
      <alignment horizontal="center" vertical="center"/>
      <protection locked="0"/>
    </xf>
    <xf numFmtId="0" fontId="33" fillId="0" borderId="5" xfId="0" applyFont="1" applyFill="1" applyBorder="1" applyAlignment="1" applyProtection="1">
      <alignment horizontal="center" vertical="center"/>
      <protection locked="0"/>
    </xf>
    <xf numFmtId="0" fontId="33" fillId="0" borderId="6" xfId="0" applyFont="1" applyFill="1" applyBorder="1" applyAlignment="1" applyProtection="1">
      <alignment horizontal="center" vertical="center"/>
      <protection locked="0"/>
    </xf>
    <xf numFmtId="0" fontId="33" fillId="0" borderId="47" xfId="0" applyFont="1" applyFill="1" applyBorder="1" applyAlignment="1" applyProtection="1">
      <alignment horizontal="center" vertical="center"/>
      <protection locked="0"/>
    </xf>
    <xf numFmtId="0" fontId="61" fillId="2" borderId="5" xfId="0" applyFont="1" applyFill="1" applyBorder="1" applyAlignment="1" applyProtection="1">
      <alignment horizontal="left" vertical="center" wrapText="1"/>
      <protection locked="0"/>
    </xf>
    <xf numFmtId="0" fontId="61" fillId="2" borderId="6" xfId="0" applyFont="1" applyFill="1" applyBorder="1" applyAlignment="1" applyProtection="1">
      <alignment horizontal="left" vertical="center" wrapText="1"/>
      <protection locked="0"/>
    </xf>
    <xf numFmtId="0" fontId="61" fillId="2" borderId="7" xfId="0" applyFont="1" applyFill="1" applyBorder="1" applyAlignment="1" applyProtection="1">
      <alignment horizontal="left" vertical="center" wrapText="1"/>
      <protection locked="0"/>
    </xf>
    <xf numFmtId="0" fontId="5" fillId="0" borderId="48" xfId="0" applyFont="1" applyFill="1" applyBorder="1" applyAlignment="1" applyProtection="1">
      <alignment horizontal="center" vertical="center"/>
      <protection locked="0"/>
    </xf>
    <xf numFmtId="0" fontId="5" fillId="0" borderId="7" xfId="0" applyFont="1" applyFill="1" applyBorder="1" applyAlignment="1" applyProtection="1">
      <alignment horizontal="center" vertical="center"/>
      <protection locked="0"/>
    </xf>
    <xf numFmtId="0" fontId="61" fillId="4" borderId="5" xfId="0" applyFont="1" applyFill="1" applyBorder="1" applyAlignment="1" applyProtection="1">
      <alignment horizontal="center" vertical="center"/>
      <protection locked="0"/>
    </xf>
    <xf numFmtId="0" fontId="61" fillId="4" borderId="6" xfId="0" applyFont="1" applyFill="1" applyBorder="1" applyAlignment="1" applyProtection="1">
      <alignment horizontal="center" vertical="center"/>
      <protection locked="0"/>
    </xf>
    <xf numFmtId="0" fontId="17" fillId="0" borderId="0" xfId="0" applyFont="1" applyAlignment="1">
      <alignment vertical="center" wrapText="1"/>
    </xf>
    <xf numFmtId="0" fontId="5" fillId="0" borderId="6" xfId="0" applyFont="1" applyBorder="1" applyAlignment="1">
      <alignment horizontal="center"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177" fontId="61" fillId="4" borderId="6" xfId="1" applyNumberFormat="1" applyFont="1" applyFill="1" applyBorder="1" applyAlignment="1" applyProtection="1">
      <alignment horizontal="center" vertical="center"/>
      <protection locked="0"/>
    </xf>
    <xf numFmtId="177" fontId="5" fillId="4" borderId="6" xfId="1" applyNumberFormat="1" applyFont="1" applyFill="1" applyBorder="1" applyAlignment="1" applyProtection="1">
      <alignment horizontal="center" vertical="center"/>
      <protection locked="0"/>
    </xf>
    <xf numFmtId="177" fontId="45" fillId="5" borderId="6" xfId="0" applyNumberFormat="1" applyFont="1" applyFill="1" applyBorder="1" applyAlignment="1">
      <alignment horizontal="center" vertical="center"/>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33" fillId="0" borderId="5" xfId="0" applyFont="1" applyBorder="1" applyAlignment="1">
      <alignment horizontal="center" vertical="center"/>
    </xf>
    <xf numFmtId="0" fontId="33" fillId="0" borderId="6" xfId="0" applyFont="1" applyBorder="1" applyAlignment="1">
      <alignment horizontal="center" vertical="center"/>
    </xf>
    <xf numFmtId="0" fontId="33" fillId="0" borderId="7"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9" fillId="0" borderId="7" xfId="0" applyFont="1" applyBorder="1" applyAlignment="1">
      <alignment horizontal="center" vertical="center"/>
    </xf>
    <xf numFmtId="0" fontId="17" fillId="0" borderId="5" xfId="0" applyFont="1" applyBorder="1" applyAlignment="1">
      <alignment horizontal="center" vertical="center"/>
    </xf>
    <xf numFmtId="0" fontId="17" fillId="0" borderId="7" xfId="0" applyFont="1" applyBorder="1" applyAlignment="1">
      <alignment horizontal="center" vertical="center"/>
    </xf>
    <xf numFmtId="177" fontId="41" fillId="3" borderId="5" xfId="1" applyNumberFormat="1" applyFont="1" applyFill="1" applyBorder="1" applyAlignment="1" applyProtection="1">
      <alignment horizontal="center" vertical="center"/>
    </xf>
    <xf numFmtId="177" fontId="41" fillId="3" borderId="6" xfId="1" applyNumberFormat="1" applyFont="1" applyFill="1" applyBorder="1" applyAlignment="1" applyProtection="1">
      <alignment horizontal="center" vertical="center"/>
    </xf>
    <xf numFmtId="0" fontId="17" fillId="0" borderId="6" xfId="0" applyFont="1" applyBorder="1" applyAlignment="1">
      <alignment horizontal="center"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17" fillId="0" borderId="7" xfId="0" applyFont="1" applyBorder="1" applyAlignment="1">
      <alignment horizontal="left" vertical="center"/>
    </xf>
    <xf numFmtId="177" fontId="17" fillId="3" borderId="6" xfId="1" applyNumberFormat="1" applyFont="1" applyFill="1" applyBorder="1" applyAlignment="1" applyProtection="1">
      <alignment horizontal="center" vertical="center"/>
    </xf>
    <xf numFmtId="177" fontId="5" fillId="3" borderId="6" xfId="1" applyNumberFormat="1" applyFont="1" applyFill="1" applyBorder="1" applyAlignment="1" applyProtection="1">
      <alignment horizontal="center" vertical="center"/>
    </xf>
    <xf numFmtId="178" fontId="61" fillId="4" borderId="5" xfId="0" applyNumberFormat="1" applyFont="1" applyFill="1" applyBorder="1" applyAlignment="1" applyProtection="1">
      <alignment horizontal="center" vertical="center"/>
      <protection locked="0"/>
    </xf>
    <xf numFmtId="178" fontId="61" fillId="4" borderId="6" xfId="0" applyNumberFormat="1" applyFont="1" applyFill="1" applyBorder="1" applyAlignment="1" applyProtection="1">
      <alignment horizontal="center" vertical="center"/>
      <protection locked="0"/>
    </xf>
    <xf numFmtId="178" fontId="61" fillId="4" borderId="47" xfId="0" applyNumberFormat="1" applyFont="1" applyFill="1" applyBorder="1" applyAlignment="1" applyProtection="1">
      <alignment horizontal="center" vertical="center"/>
      <protection locked="0"/>
    </xf>
    <xf numFmtId="0" fontId="5" fillId="5" borderId="48" xfId="0" applyFont="1" applyFill="1" applyBorder="1" applyAlignment="1">
      <alignment horizontal="center" vertical="center"/>
    </xf>
    <xf numFmtId="0" fontId="5" fillId="5" borderId="7" xfId="0" applyFont="1" applyFill="1" applyBorder="1" applyAlignment="1">
      <alignment horizontal="center" vertical="center"/>
    </xf>
    <xf numFmtId="177" fontId="41" fillId="5" borderId="5" xfId="1" applyNumberFormat="1" applyFont="1" applyFill="1" applyBorder="1" applyAlignment="1" applyProtection="1">
      <alignment horizontal="center" vertical="center"/>
    </xf>
    <xf numFmtId="177" fontId="41" fillId="5" borderId="6" xfId="1" applyNumberFormat="1" applyFont="1" applyFill="1" applyBorder="1" applyAlignment="1" applyProtection="1">
      <alignment horizontal="center" vertical="center"/>
    </xf>
    <xf numFmtId="0" fontId="61" fillId="4" borderId="47" xfId="0" applyFont="1" applyFill="1" applyBorder="1" applyAlignment="1" applyProtection="1">
      <alignment horizontal="center" vertical="center"/>
      <protection locked="0"/>
    </xf>
    <xf numFmtId="0" fontId="33" fillId="4" borderId="5" xfId="0" applyFont="1" applyFill="1" applyBorder="1" applyAlignment="1" applyProtection="1">
      <alignment horizontal="center" vertical="center"/>
    </xf>
    <xf numFmtId="0" fontId="33" fillId="4" borderId="6" xfId="0" applyFont="1" applyFill="1" applyBorder="1" applyAlignment="1" applyProtection="1">
      <alignment horizontal="center" vertical="center"/>
    </xf>
    <xf numFmtId="0" fontId="33" fillId="4" borderId="47" xfId="0" applyFont="1" applyFill="1" applyBorder="1" applyAlignment="1" applyProtection="1">
      <alignment horizontal="center" vertical="center"/>
    </xf>
    <xf numFmtId="0" fontId="57" fillId="0" borderId="5" xfId="0" applyFont="1" applyBorder="1" applyAlignment="1">
      <alignment horizontal="center" vertical="center"/>
    </xf>
    <xf numFmtId="0" fontId="57" fillId="0" borderId="6" xfId="0" applyFont="1" applyBorder="1" applyAlignment="1">
      <alignment horizontal="center" vertical="center"/>
    </xf>
    <xf numFmtId="0" fontId="57" fillId="0" borderId="47" xfId="0" applyFont="1" applyBorder="1" applyAlignment="1">
      <alignment horizontal="center" vertical="center"/>
    </xf>
    <xf numFmtId="0" fontId="56" fillId="0" borderId="5" xfId="0" applyFont="1" applyBorder="1" applyAlignment="1">
      <alignment horizontal="center" vertical="center" wrapText="1"/>
    </xf>
    <xf numFmtId="0" fontId="56" fillId="0" borderId="7" xfId="0" applyFont="1" applyBorder="1" applyAlignment="1">
      <alignment horizontal="center" vertical="center" wrapText="1"/>
    </xf>
    <xf numFmtId="0" fontId="5" fillId="0" borderId="48" xfId="0" applyFont="1" applyBorder="1" applyAlignment="1">
      <alignment horizontal="center" vertical="center"/>
    </xf>
    <xf numFmtId="0" fontId="5" fillId="0" borderId="0" xfId="0" applyFont="1" applyAlignment="1">
      <alignment horizontal="left" vertical="center" wrapText="1"/>
    </xf>
    <xf numFmtId="177" fontId="17" fillId="5" borderId="6" xfId="1" applyNumberFormat="1" applyFont="1" applyFill="1" applyBorder="1" applyAlignment="1" applyProtection="1">
      <alignment horizontal="center" vertical="center"/>
    </xf>
    <xf numFmtId="177" fontId="45" fillId="0" borderId="6" xfId="1" applyNumberFormat="1" applyFont="1" applyFill="1" applyBorder="1" applyAlignment="1" applyProtection="1">
      <alignment horizontal="center" vertical="center"/>
      <protection locked="0"/>
    </xf>
    <xf numFmtId="0" fontId="5" fillId="0" borderId="13" xfId="0" applyFont="1" applyBorder="1" applyAlignment="1">
      <alignment horizontal="left" vertical="center" wrapText="1"/>
    </xf>
    <xf numFmtId="0" fontId="5" fillId="0" borderId="5" xfId="0" applyFont="1" applyBorder="1" applyAlignment="1">
      <alignment horizontal="left" vertical="center" wrapText="1"/>
    </xf>
    <xf numFmtId="0" fontId="5" fillId="0" borderId="26" xfId="0" applyFont="1" applyBorder="1" applyAlignment="1">
      <alignment horizontal="left" vertical="center" wrapText="1"/>
    </xf>
    <xf numFmtId="0" fontId="33" fillId="0" borderId="13" xfId="0" applyFont="1" applyBorder="1" applyAlignment="1">
      <alignment horizontal="left" vertical="center" wrapText="1"/>
    </xf>
    <xf numFmtId="0" fontId="33" fillId="0" borderId="5" xfId="0" applyFont="1" applyBorder="1" applyAlignment="1">
      <alignment horizontal="left" vertical="center" wrapText="1"/>
    </xf>
    <xf numFmtId="0" fontId="33" fillId="0" borderId="26" xfId="0" applyFont="1" applyBorder="1" applyAlignment="1">
      <alignment horizontal="left" vertical="center" wrapText="1"/>
    </xf>
    <xf numFmtId="0" fontId="5" fillId="0" borderId="61" xfId="0" applyFont="1" applyBorder="1" applyAlignment="1">
      <alignment horizontal="left" vertical="center" wrapText="1"/>
    </xf>
    <xf numFmtId="0" fontId="5" fillId="0" borderId="12" xfId="0" applyFont="1" applyBorder="1" applyAlignment="1">
      <alignment horizontal="left" vertical="center" wrapText="1"/>
    </xf>
    <xf numFmtId="0" fontId="5" fillId="0" borderId="40" xfId="0" applyFont="1" applyBorder="1" applyAlignment="1">
      <alignment horizontal="left" vertical="center" wrapText="1"/>
    </xf>
    <xf numFmtId="0" fontId="5" fillId="0" borderId="84" xfId="0" applyFont="1" applyBorder="1" applyAlignment="1">
      <alignment horizontal="center" vertical="center"/>
    </xf>
    <xf numFmtId="0" fontId="5" fillId="0" borderId="85" xfId="0" applyFont="1" applyBorder="1" applyAlignment="1">
      <alignment horizontal="center" vertical="center"/>
    </xf>
    <xf numFmtId="0" fontId="5" fillId="0" borderId="86" xfId="0" applyFont="1" applyBorder="1" applyAlignment="1">
      <alignment horizontal="center" vertical="center" wrapText="1"/>
    </xf>
    <xf numFmtId="0" fontId="5" fillId="0" borderId="87" xfId="0" applyFont="1" applyBorder="1" applyAlignment="1">
      <alignment horizontal="center" vertical="center" wrapText="1"/>
    </xf>
    <xf numFmtId="0" fontId="5" fillId="0" borderId="88" xfId="0" applyFont="1" applyBorder="1" applyAlignment="1">
      <alignment horizontal="center" vertical="center" wrapText="1"/>
    </xf>
    <xf numFmtId="0" fontId="5" fillId="0" borderId="78" xfId="0" applyFont="1" applyBorder="1" applyAlignment="1">
      <alignment horizontal="center" vertical="center" wrapText="1"/>
    </xf>
    <xf numFmtId="0" fontId="5" fillId="0" borderId="79" xfId="0" applyFont="1" applyBorder="1" applyAlignment="1">
      <alignment horizontal="center" vertical="center" wrapText="1"/>
    </xf>
    <xf numFmtId="0" fontId="5" fillId="0" borderId="80" xfId="0" applyFont="1" applyBorder="1" applyAlignment="1">
      <alignment horizontal="center" vertical="center" wrapText="1"/>
    </xf>
    <xf numFmtId="0" fontId="5" fillId="0" borderId="56" xfId="0" applyFont="1" applyBorder="1" applyAlignment="1">
      <alignment horizontal="center" vertical="center"/>
    </xf>
    <xf numFmtId="0" fontId="5" fillId="0" borderId="51" xfId="0" applyFont="1" applyBorder="1" applyAlignment="1">
      <alignment horizontal="center" vertical="center"/>
    </xf>
    <xf numFmtId="0" fontId="5" fillId="0" borderId="81" xfId="0" applyFont="1" applyBorder="1" applyAlignment="1">
      <alignment horizontal="center" vertical="center" wrapText="1"/>
    </xf>
    <xf numFmtId="0" fontId="5" fillId="0" borderId="82" xfId="0" applyFont="1" applyBorder="1" applyAlignment="1">
      <alignment horizontal="center" vertical="center" wrapText="1"/>
    </xf>
    <xf numFmtId="0" fontId="5" fillId="0" borderId="83" xfId="0" applyFont="1" applyBorder="1" applyAlignment="1">
      <alignment horizontal="center" vertical="center" wrapText="1"/>
    </xf>
    <xf numFmtId="0" fontId="19" fillId="0" borderId="76" xfId="0" applyFont="1" applyBorder="1" applyAlignment="1">
      <alignment horizontal="left" vertical="center" wrapText="1"/>
    </xf>
    <xf numFmtId="0" fontId="5" fillId="0" borderId="89" xfId="0" applyFont="1" applyBorder="1" applyAlignment="1">
      <alignment horizontal="center" vertical="center" wrapText="1"/>
    </xf>
    <xf numFmtId="0" fontId="5" fillId="0" borderId="90" xfId="0" applyFont="1" applyBorder="1" applyAlignment="1">
      <alignment horizontal="center" vertical="center" wrapText="1"/>
    </xf>
    <xf numFmtId="0" fontId="5" fillId="0" borderId="91" xfId="0" applyFont="1" applyBorder="1" applyAlignment="1">
      <alignment horizontal="center" vertical="center" wrapText="1"/>
    </xf>
    <xf numFmtId="0" fontId="5" fillId="0" borderId="76" xfId="0" applyFont="1" applyBorder="1" applyAlignment="1">
      <alignment horizontal="left" vertical="center" wrapText="1"/>
    </xf>
    <xf numFmtId="0" fontId="19" fillId="0" borderId="13" xfId="0" applyFont="1" applyBorder="1" applyAlignment="1">
      <alignment horizontal="center" vertical="center"/>
    </xf>
    <xf numFmtId="0" fontId="5" fillId="0" borderId="16" xfId="0" applyFont="1" applyBorder="1" applyAlignment="1">
      <alignment horizontal="left" vertical="center" wrapText="1"/>
    </xf>
    <xf numFmtId="0" fontId="5" fillId="0" borderId="41" xfId="0" applyFont="1" applyBorder="1" applyAlignment="1">
      <alignment horizontal="left" vertical="center" wrapText="1"/>
    </xf>
    <xf numFmtId="0" fontId="43" fillId="5" borderId="17" xfId="0" applyFont="1" applyFill="1" applyBorder="1" applyAlignment="1">
      <alignment horizontal="center" vertical="center"/>
    </xf>
    <xf numFmtId="0" fontId="43" fillId="5" borderId="99" xfId="0" applyFont="1" applyFill="1" applyBorder="1" applyAlignment="1">
      <alignment horizontal="center" vertical="center"/>
    </xf>
    <xf numFmtId="0" fontId="43" fillId="5" borderId="84" xfId="0" applyFont="1" applyFill="1" applyBorder="1" applyAlignment="1">
      <alignment horizontal="center" vertical="center"/>
    </xf>
    <xf numFmtId="0" fontId="43" fillId="5" borderId="94" xfId="0" applyFont="1" applyFill="1" applyBorder="1" applyAlignment="1">
      <alignment horizontal="center" vertical="center"/>
    </xf>
    <xf numFmtId="0" fontId="38" fillId="5" borderId="17" xfId="0" applyFont="1" applyFill="1" applyBorder="1" applyAlignment="1">
      <alignment horizontal="center" vertical="center"/>
    </xf>
    <xf numFmtId="0" fontId="38" fillId="5" borderId="99" xfId="0" applyFont="1" applyFill="1" applyBorder="1" applyAlignment="1">
      <alignment horizontal="center" vertical="center"/>
    </xf>
    <xf numFmtId="0" fontId="38" fillId="5" borderId="84" xfId="0" applyFont="1" applyFill="1" applyBorder="1" applyAlignment="1">
      <alignment horizontal="center" vertical="center"/>
    </xf>
    <xf numFmtId="0" fontId="38" fillId="5" borderId="94" xfId="0" applyFont="1" applyFill="1" applyBorder="1" applyAlignment="1">
      <alignment horizontal="center" vertical="center"/>
    </xf>
    <xf numFmtId="0" fontId="19" fillId="0" borderId="31" xfId="0" applyFont="1" applyBorder="1" applyAlignment="1">
      <alignment horizontal="center" vertical="center"/>
    </xf>
    <xf numFmtId="0" fontId="19" fillId="0" borderId="22" xfId="0" applyFont="1" applyBorder="1" applyAlignment="1">
      <alignment horizontal="center" vertical="center"/>
    </xf>
    <xf numFmtId="0" fontId="61" fillId="4" borderId="73" xfId="0" applyFont="1" applyFill="1" applyBorder="1" applyAlignment="1" applyProtection="1">
      <alignment horizontal="center" vertical="center"/>
      <protection locked="0"/>
    </xf>
    <xf numFmtId="0" fontId="61" fillId="4" borderId="74" xfId="0" applyFont="1" applyFill="1" applyBorder="1" applyAlignment="1" applyProtection="1">
      <alignment horizontal="center" vertical="center"/>
      <protection locked="0"/>
    </xf>
    <xf numFmtId="0" fontId="19" fillId="0" borderId="34" xfId="0" applyFont="1" applyBorder="1" applyAlignment="1">
      <alignment horizontal="center" vertical="center"/>
    </xf>
    <xf numFmtId="0" fontId="19" fillId="0" borderId="36" xfId="0" applyFont="1" applyBorder="1" applyAlignment="1">
      <alignment horizontal="center" vertical="center"/>
    </xf>
    <xf numFmtId="0" fontId="59" fillId="0" borderId="106" xfId="0" applyFont="1" applyBorder="1" applyAlignment="1">
      <alignment horizontal="center" vertical="center" wrapText="1"/>
    </xf>
    <xf numFmtId="0" fontId="59" fillId="0" borderId="111" xfId="0" applyFont="1" applyBorder="1" applyAlignment="1">
      <alignment horizontal="center" vertical="center" wrapText="1"/>
    </xf>
    <xf numFmtId="0" fontId="58" fillId="10" borderId="106" xfId="0" applyFont="1" applyFill="1" applyBorder="1" applyAlignment="1">
      <alignment horizontal="center" vertical="center" wrapText="1"/>
    </xf>
    <xf numFmtId="0" fontId="58" fillId="10" borderId="111" xfId="0" applyFont="1" applyFill="1" applyBorder="1" applyAlignment="1">
      <alignment horizontal="center" vertical="center" wrapText="1"/>
    </xf>
    <xf numFmtId="0" fontId="58" fillId="10" borderId="107" xfId="0" applyFont="1" applyFill="1" applyBorder="1" applyAlignment="1">
      <alignment horizontal="center" vertical="center" wrapText="1"/>
    </xf>
    <xf numFmtId="0" fontId="58" fillId="10" borderId="112" xfId="0" applyFont="1" applyFill="1" applyBorder="1" applyAlignment="1">
      <alignment horizontal="center" vertical="center" wrapText="1"/>
    </xf>
    <xf numFmtId="0" fontId="59" fillId="0" borderId="115" xfId="0" applyFont="1" applyBorder="1" applyAlignment="1">
      <alignment horizontal="center" vertical="center" wrapText="1"/>
    </xf>
    <xf numFmtId="0" fontId="59" fillId="0" borderId="107" xfId="0" applyFont="1" applyBorder="1" applyAlignment="1">
      <alignment horizontal="center" vertical="center" wrapText="1"/>
    </xf>
    <xf numFmtId="0" fontId="59" fillId="0" borderId="112" xfId="0" applyFont="1" applyBorder="1" applyAlignment="1">
      <alignment horizontal="center" vertical="center" wrapText="1"/>
    </xf>
    <xf numFmtId="186" fontId="5" fillId="4" borderId="27" xfId="1" applyNumberFormat="1" applyFont="1" applyFill="1" applyBorder="1" applyAlignment="1" applyProtection="1">
      <alignment horizontal="right" vertical="center"/>
      <protection locked="0"/>
    </xf>
    <xf numFmtId="186" fontId="5" fillId="4" borderId="13" xfId="1" applyNumberFormat="1" applyFont="1" applyFill="1" applyBorder="1" applyAlignment="1" applyProtection="1">
      <alignment horizontal="right" vertical="center"/>
      <protection locked="0"/>
    </xf>
    <xf numFmtId="186" fontId="5" fillId="4" borderId="65" xfId="1" applyNumberFormat="1" applyFont="1" applyFill="1" applyBorder="1" applyAlignment="1" applyProtection="1">
      <alignment horizontal="right" vertical="center"/>
      <protection locked="0"/>
    </xf>
    <xf numFmtId="186" fontId="5" fillId="4" borderId="7" xfId="1" applyNumberFormat="1" applyFont="1" applyFill="1" applyBorder="1" applyAlignment="1" applyProtection="1">
      <alignment horizontal="right" vertical="center"/>
      <protection locked="0"/>
    </xf>
    <xf numFmtId="177" fontId="5" fillId="3" borderId="13" xfId="1" applyNumberFormat="1" applyFont="1" applyFill="1" applyBorder="1" applyAlignment="1" applyProtection="1">
      <alignment horizontal="right" vertical="center"/>
    </xf>
    <xf numFmtId="177" fontId="5" fillId="3" borderId="26" xfId="1" applyNumberFormat="1" applyFont="1" applyFill="1" applyBorder="1" applyAlignment="1" applyProtection="1">
      <alignment horizontal="right" vertical="center"/>
    </xf>
    <xf numFmtId="177" fontId="5" fillId="3" borderId="5" xfId="1" applyNumberFormat="1" applyFont="1" applyFill="1" applyBorder="1" applyAlignment="1" applyProtection="1">
      <alignment horizontal="right" vertical="center"/>
    </xf>
    <xf numFmtId="177" fontId="5" fillId="3" borderId="58" xfId="1" applyNumberFormat="1" applyFont="1" applyFill="1" applyBorder="1" applyAlignment="1" applyProtection="1">
      <alignment horizontal="right" vertical="center"/>
    </xf>
    <xf numFmtId="177" fontId="5" fillId="3" borderId="7" xfId="1" applyNumberFormat="1" applyFont="1" applyFill="1" applyBorder="1" applyAlignment="1" applyProtection="1">
      <alignment horizontal="right"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13" xfId="0" applyBorder="1" applyAlignment="1">
      <alignment horizontal="center" vertical="center" wrapText="1"/>
    </xf>
    <xf numFmtId="0" fontId="0" fillId="0" borderId="13"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177" fontId="5" fillId="5" borderId="29" xfId="0" applyNumberFormat="1" applyFont="1" applyFill="1" applyBorder="1" applyAlignment="1">
      <alignment horizontal="right" vertical="center"/>
    </xf>
    <xf numFmtId="177" fontId="5" fillId="5" borderId="30" xfId="0" applyNumberFormat="1" applyFont="1" applyFill="1" applyBorder="1" applyAlignment="1">
      <alignment horizontal="right" vertical="center"/>
    </xf>
    <xf numFmtId="188" fontId="62" fillId="4" borderId="5" xfId="0" applyNumberFormat="1" applyFont="1" applyFill="1" applyBorder="1" applyAlignment="1" applyProtection="1">
      <alignment horizontal="center" vertical="center"/>
      <protection locked="0"/>
    </xf>
    <xf numFmtId="188" fontId="62" fillId="4" borderId="7" xfId="0" applyNumberFormat="1" applyFont="1" applyFill="1" applyBorder="1" applyAlignment="1" applyProtection="1">
      <alignment horizontal="center" vertical="center"/>
      <protection locked="0"/>
    </xf>
    <xf numFmtId="0" fontId="0" fillId="4" borderId="13" xfId="0" applyFill="1" applyBorder="1" applyAlignment="1" applyProtection="1">
      <alignment horizontal="center" vertical="center" wrapText="1"/>
      <protection locked="0"/>
    </xf>
    <xf numFmtId="182" fontId="0" fillId="4" borderId="13" xfId="0" applyNumberFormat="1" applyFill="1" applyBorder="1" applyAlignment="1" applyProtection="1">
      <alignment horizontal="center" vertical="center"/>
      <protection locked="0"/>
    </xf>
    <xf numFmtId="0" fontId="5" fillId="4" borderId="5" xfId="0" applyFont="1" applyFill="1" applyBorder="1" applyAlignment="1" applyProtection="1">
      <alignment horizontal="left" vertical="center" shrinkToFit="1"/>
      <protection locked="0"/>
    </xf>
    <xf numFmtId="0" fontId="5" fillId="4" borderId="6" xfId="0" applyFont="1" applyFill="1" applyBorder="1" applyAlignment="1" applyProtection="1">
      <alignment horizontal="left" vertical="center" shrinkToFit="1"/>
      <protection locked="0"/>
    </xf>
    <xf numFmtId="0" fontId="5" fillId="4" borderId="7" xfId="0" applyFont="1" applyFill="1" applyBorder="1" applyAlignment="1" applyProtection="1">
      <alignment horizontal="left" vertical="center" shrinkToFit="1"/>
      <protection locked="0"/>
    </xf>
    <xf numFmtId="0" fontId="0" fillId="4" borderId="13" xfId="0" applyFill="1" applyBorder="1" applyAlignment="1" applyProtection="1">
      <alignment horizontal="center" vertical="center"/>
      <protection locked="0"/>
    </xf>
    <xf numFmtId="0" fontId="62" fillId="4" borderId="5" xfId="0" applyFont="1" applyFill="1" applyBorder="1" applyAlignment="1" applyProtection="1">
      <alignment horizontal="center" vertical="center"/>
      <protection locked="0"/>
    </xf>
    <xf numFmtId="0" fontId="62" fillId="4" borderId="6" xfId="0" applyFont="1" applyFill="1" applyBorder="1" applyAlignment="1" applyProtection="1">
      <alignment horizontal="center" vertical="center"/>
      <protection locked="0"/>
    </xf>
    <xf numFmtId="0" fontId="62" fillId="4" borderId="7" xfId="0" applyFont="1" applyFill="1" applyBorder="1" applyAlignment="1" applyProtection="1">
      <alignment horizontal="center" vertical="center"/>
      <protection locked="0"/>
    </xf>
    <xf numFmtId="0" fontId="62" fillId="4" borderId="5" xfId="0" applyFont="1" applyFill="1" applyBorder="1" applyAlignment="1" applyProtection="1">
      <alignment horizontal="center" vertical="center" wrapText="1"/>
      <protection locked="0"/>
    </xf>
    <xf numFmtId="0" fontId="62" fillId="4" borderId="6" xfId="0" applyFont="1" applyFill="1" applyBorder="1" applyAlignment="1" applyProtection="1">
      <alignment horizontal="center" vertical="center" wrapText="1"/>
      <protection locked="0"/>
    </xf>
    <xf numFmtId="0" fontId="62" fillId="4" borderId="7" xfId="0" applyFont="1" applyFill="1" applyBorder="1" applyAlignment="1" applyProtection="1">
      <alignment horizontal="center" vertical="center" wrapText="1"/>
      <protection locked="0"/>
    </xf>
    <xf numFmtId="189" fontId="62" fillId="4" borderId="5" xfId="0" applyNumberFormat="1" applyFont="1" applyFill="1" applyBorder="1" applyAlignment="1" applyProtection="1">
      <alignment horizontal="center" vertical="center"/>
      <protection locked="0"/>
    </xf>
    <xf numFmtId="189" fontId="62" fillId="4" borderId="7" xfId="0" applyNumberFormat="1" applyFont="1" applyFill="1" applyBorder="1" applyAlignment="1" applyProtection="1">
      <alignment horizontal="center" vertical="center"/>
      <protection locked="0"/>
    </xf>
    <xf numFmtId="0" fontId="25" fillId="0" borderId="5" xfId="0" applyFont="1" applyBorder="1" applyAlignment="1">
      <alignment horizontal="center" vertical="center"/>
    </xf>
    <xf numFmtId="0" fontId="25" fillId="0" borderId="7" xfId="0" applyFont="1" applyBorder="1" applyAlignment="1">
      <alignment horizontal="center" vertical="center"/>
    </xf>
    <xf numFmtId="186" fontId="5" fillId="2" borderId="59" xfId="1" applyNumberFormat="1" applyFont="1" applyFill="1" applyBorder="1" applyAlignment="1" applyProtection="1">
      <alignment horizontal="center" vertical="center"/>
      <protection locked="0"/>
    </xf>
    <xf numFmtId="186" fontId="5" fillId="2" borderId="49" xfId="1" applyNumberFormat="1" applyFont="1" applyFill="1" applyBorder="1" applyAlignment="1" applyProtection="1">
      <alignment horizontal="center" vertical="center"/>
      <protection locked="0"/>
    </xf>
    <xf numFmtId="177" fontId="5" fillId="0" borderId="54" xfId="1" applyNumberFormat="1" applyFont="1" applyFill="1" applyBorder="1" applyAlignment="1" applyProtection="1">
      <alignment horizontal="center" vertical="center"/>
    </xf>
    <xf numFmtId="177" fontId="5" fillId="0" borderId="55" xfId="1" applyNumberFormat="1" applyFont="1" applyFill="1" applyBorder="1" applyAlignment="1" applyProtection="1">
      <alignment horizontal="center" vertical="center"/>
    </xf>
    <xf numFmtId="187" fontId="5" fillId="0" borderId="12" xfId="1" applyNumberFormat="1" applyFont="1" applyFill="1" applyBorder="1" applyAlignment="1" applyProtection="1">
      <alignment horizontal="center" vertical="center"/>
    </xf>
    <xf numFmtId="187" fontId="5" fillId="0" borderId="57" xfId="1" applyNumberFormat="1" applyFont="1" applyFill="1" applyBorder="1" applyAlignment="1" applyProtection="1">
      <alignment horizontal="center" vertical="center"/>
    </xf>
    <xf numFmtId="0" fontId="5" fillId="0" borderId="50" xfId="0" applyFont="1" applyBorder="1" applyAlignment="1">
      <alignment horizontal="left" vertical="center"/>
    </xf>
    <xf numFmtId="0" fontId="5" fillId="0" borderId="53" xfId="0" applyFont="1" applyBorder="1" applyAlignment="1">
      <alignment horizontal="left" vertical="center"/>
    </xf>
    <xf numFmtId="0" fontId="5" fillId="0" borderId="51" xfId="0" applyFont="1" applyBorder="1" applyAlignment="1">
      <alignment horizontal="left" vertical="center"/>
    </xf>
    <xf numFmtId="0" fontId="5" fillId="0" borderId="27" xfId="0" applyFont="1" applyBorder="1" applyAlignment="1">
      <alignment horizontal="center" vertical="center"/>
    </xf>
    <xf numFmtId="0" fontId="5" fillId="0" borderId="26" xfId="0" applyFont="1" applyBorder="1" applyAlignment="1">
      <alignment horizontal="center" vertical="center"/>
    </xf>
    <xf numFmtId="0" fontId="62" fillId="4" borderId="5" xfId="0" applyFont="1" applyFill="1" applyBorder="1" applyAlignment="1" applyProtection="1">
      <alignment horizontal="left" vertical="center"/>
      <protection locked="0"/>
    </xf>
    <xf numFmtId="0" fontId="62" fillId="4" borderId="6" xfId="0" applyFont="1" applyFill="1" applyBorder="1" applyAlignment="1" applyProtection="1">
      <alignment horizontal="left" vertical="center"/>
      <protection locked="0"/>
    </xf>
    <xf numFmtId="0" fontId="62" fillId="4" borderId="7" xfId="0" applyFont="1" applyFill="1" applyBorder="1" applyAlignment="1" applyProtection="1">
      <alignment horizontal="left" vertical="center"/>
      <protection locked="0"/>
    </xf>
    <xf numFmtId="0" fontId="5" fillId="0" borderId="28" xfId="0" applyFont="1" applyBorder="1" applyAlignment="1">
      <alignment horizontal="center" vertical="center"/>
    </xf>
    <xf numFmtId="0" fontId="5" fillId="0" borderId="29" xfId="0" applyFont="1" applyBorder="1" applyAlignment="1">
      <alignment horizontal="center" vertical="center"/>
    </xf>
    <xf numFmtId="38" fontId="5" fillId="0" borderId="33" xfId="1" applyFont="1" applyFill="1" applyBorder="1" applyAlignment="1" applyProtection="1">
      <alignment horizontal="center" vertical="center"/>
    </xf>
    <xf numFmtId="38" fontId="5" fillId="0" borderId="16" xfId="1" applyFont="1" applyFill="1" applyBorder="1" applyAlignment="1" applyProtection="1">
      <alignment horizontal="center" vertical="center"/>
    </xf>
    <xf numFmtId="177" fontId="5" fillId="3" borderId="16" xfId="1" applyNumberFormat="1" applyFont="1" applyFill="1" applyBorder="1" applyAlignment="1" applyProtection="1">
      <alignment horizontal="right" vertical="center"/>
    </xf>
    <xf numFmtId="38" fontId="5" fillId="0" borderId="41" xfId="1" applyFont="1" applyFill="1" applyBorder="1" applyAlignment="1" applyProtection="1">
      <alignment horizontal="center" vertical="center"/>
    </xf>
    <xf numFmtId="177" fontId="5" fillId="5" borderId="56" xfId="1" applyNumberFormat="1" applyFont="1" applyFill="1" applyBorder="1" applyAlignment="1" applyProtection="1">
      <alignment horizontal="right" vertical="center"/>
    </xf>
    <xf numFmtId="177" fontId="5" fillId="5" borderId="51" xfId="1" applyNumberFormat="1" applyFont="1" applyFill="1" applyBorder="1" applyAlignment="1" applyProtection="1">
      <alignment horizontal="right" vertical="center"/>
    </xf>
    <xf numFmtId="177" fontId="5" fillId="3" borderId="100" xfId="1" applyNumberFormat="1" applyFont="1" applyFill="1" applyBorder="1" applyAlignment="1" applyProtection="1">
      <alignment horizontal="right" vertical="center"/>
    </xf>
    <xf numFmtId="177" fontId="5" fillId="5" borderId="100" xfId="1" applyNumberFormat="1" applyFont="1" applyFill="1" applyBorder="1" applyAlignment="1" applyProtection="1">
      <alignment horizontal="right" vertical="center"/>
    </xf>
    <xf numFmtId="177" fontId="5" fillId="5" borderId="101" xfId="1" applyNumberFormat="1" applyFont="1" applyFill="1" applyBorder="1" applyAlignment="1" applyProtection="1">
      <alignment horizontal="right" vertical="center"/>
    </xf>
    <xf numFmtId="186" fontId="5" fillId="2" borderId="65" xfId="1" applyNumberFormat="1" applyFont="1" applyFill="1" applyBorder="1" applyAlignment="1" applyProtection="1">
      <alignment horizontal="center" vertical="center"/>
      <protection locked="0"/>
    </xf>
    <xf numFmtId="186" fontId="5" fillId="2" borderId="7" xfId="1" applyNumberFormat="1" applyFont="1" applyFill="1" applyBorder="1" applyAlignment="1" applyProtection="1">
      <alignment horizontal="center" vertical="center"/>
      <protection locked="0"/>
    </xf>
    <xf numFmtId="177" fontId="5" fillId="5" borderId="5" xfId="1" applyNumberFormat="1" applyFont="1" applyFill="1" applyBorder="1" applyAlignment="1" applyProtection="1">
      <alignment horizontal="right" vertical="center"/>
    </xf>
    <xf numFmtId="177" fontId="5" fillId="5" borderId="7" xfId="1" applyNumberFormat="1" applyFont="1" applyFill="1" applyBorder="1" applyAlignment="1" applyProtection="1">
      <alignment horizontal="right" vertical="center"/>
    </xf>
    <xf numFmtId="181" fontId="5" fillId="0" borderId="5" xfId="1" applyNumberFormat="1" applyFont="1" applyFill="1" applyBorder="1" applyAlignment="1" applyProtection="1">
      <alignment horizontal="center" vertical="center"/>
    </xf>
    <xf numFmtId="181" fontId="5" fillId="0" borderId="58" xfId="1" applyNumberFormat="1" applyFont="1" applyFill="1" applyBorder="1" applyAlignment="1" applyProtection="1">
      <alignment horizontal="center" vertical="center"/>
    </xf>
    <xf numFmtId="0" fontId="5" fillId="0" borderId="12" xfId="0" applyFont="1" applyBorder="1" applyAlignment="1">
      <alignment horizontal="left" vertical="center"/>
    </xf>
    <xf numFmtId="0" fontId="5" fillId="0" borderId="52" xfId="0" applyFont="1" applyBorder="1" applyAlignment="1">
      <alignment horizontal="left" vertical="center"/>
    </xf>
    <xf numFmtId="0" fontId="5" fillId="0" borderId="49" xfId="0" applyFont="1" applyBorder="1" applyAlignment="1">
      <alignment horizontal="left" vertical="center"/>
    </xf>
    <xf numFmtId="0" fontId="5" fillId="4" borderId="3" xfId="0" applyFont="1" applyFill="1" applyBorder="1" applyAlignment="1" applyProtection="1">
      <alignment horizontal="left" vertical="center" shrinkToFit="1"/>
      <protection locked="0"/>
    </xf>
    <xf numFmtId="0" fontId="5" fillId="4" borderId="4" xfId="0" applyFont="1" applyFill="1" applyBorder="1" applyAlignment="1" applyProtection="1">
      <alignment horizontal="left" vertical="center" shrinkToFit="1"/>
      <protection locked="0"/>
    </xf>
    <xf numFmtId="0" fontId="5" fillId="4" borderId="11" xfId="0" applyFont="1" applyFill="1" applyBorder="1" applyAlignment="1" applyProtection="1">
      <alignment horizontal="left" vertical="center" shrinkToFit="1"/>
      <protection locked="0"/>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5" fillId="0" borderId="64"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58" xfId="0" applyFont="1" applyBorder="1" applyAlignment="1">
      <alignment horizontal="center" vertical="center"/>
    </xf>
    <xf numFmtId="0" fontId="61" fillId="4" borderId="3" xfId="0" applyFont="1" applyFill="1" applyBorder="1" applyAlignment="1" applyProtection="1">
      <alignment horizontal="center" vertical="center" shrinkToFit="1"/>
      <protection locked="0"/>
    </xf>
    <xf numFmtId="0" fontId="61" fillId="4" borderId="4" xfId="0" applyFont="1" applyFill="1" applyBorder="1" applyAlignment="1" applyProtection="1">
      <alignment horizontal="center" vertical="center" shrinkToFit="1"/>
      <protection locked="0"/>
    </xf>
    <xf numFmtId="0" fontId="61" fillId="4" borderId="11" xfId="0" applyFont="1" applyFill="1" applyBorder="1" applyAlignment="1" applyProtection="1">
      <alignment horizontal="center" vertical="center" shrinkToFit="1"/>
      <protection locked="0"/>
    </xf>
    <xf numFmtId="186" fontId="61" fillId="4" borderId="65" xfId="1" applyNumberFormat="1" applyFont="1" applyFill="1" applyBorder="1" applyAlignment="1" applyProtection="1">
      <alignment horizontal="right" vertical="center"/>
      <protection locked="0"/>
    </xf>
    <xf numFmtId="186" fontId="61" fillId="4" borderId="7" xfId="1" applyNumberFormat="1" applyFont="1" applyFill="1" applyBorder="1" applyAlignment="1" applyProtection="1">
      <alignment horizontal="right" vertical="center"/>
      <protection locked="0"/>
    </xf>
    <xf numFmtId="181" fontId="21" fillId="5" borderId="19" xfId="0" applyNumberFormat="1" applyFont="1" applyFill="1" applyBorder="1" applyAlignment="1">
      <alignment horizontal="center" vertical="center"/>
    </xf>
    <xf numFmtId="0" fontId="21" fillId="5" borderId="19" xfId="0" applyFont="1" applyFill="1" applyBorder="1" applyAlignment="1">
      <alignment horizontal="center" vertical="center"/>
    </xf>
    <xf numFmtId="0" fontId="5" fillId="4" borderId="38" xfId="0" applyFont="1" applyFill="1" applyBorder="1" applyAlignment="1" applyProtection="1">
      <alignment horizontal="center" vertical="center"/>
      <protection locked="0"/>
    </xf>
    <xf numFmtId="181" fontId="5" fillId="5" borderId="6" xfId="0" applyNumberFormat="1" applyFont="1" applyFill="1" applyBorder="1" applyAlignment="1">
      <alignment horizontal="center" vertical="center"/>
    </xf>
    <xf numFmtId="0" fontId="5" fillId="5" borderId="6" xfId="0" applyFont="1" applyFill="1" applyBorder="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3" fillId="0" borderId="58" xfId="0" applyFont="1" applyBorder="1" applyAlignment="1">
      <alignment horizontal="center" vertical="center"/>
    </xf>
    <xf numFmtId="0" fontId="37" fillId="0" borderId="13" xfId="0" applyFont="1" applyBorder="1" applyAlignment="1">
      <alignment horizontal="center" vertical="center" wrapText="1"/>
    </xf>
    <xf numFmtId="185" fontId="25" fillId="5" borderId="13" xfId="0" applyNumberFormat="1" applyFont="1" applyFill="1" applyBorder="1" applyAlignment="1">
      <alignment horizontal="center" vertical="center"/>
    </xf>
    <xf numFmtId="0" fontId="25" fillId="0" borderId="13" xfId="0" applyFont="1" applyBorder="1" applyAlignment="1">
      <alignment horizontal="center" vertical="center"/>
    </xf>
    <xf numFmtId="0" fontId="8" fillId="0" borderId="61" xfId="0" applyFont="1" applyBorder="1" applyAlignment="1">
      <alignment horizontal="center" vertical="center"/>
    </xf>
    <xf numFmtId="0" fontId="53" fillId="0" borderId="102" xfId="0" applyFont="1" applyBorder="1" applyAlignment="1">
      <alignment horizontal="left" vertical="center" wrapText="1"/>
    </xf>
    <xf numFmtId="0" fontId="53" fillId="0" borderId="16" xfId="0" applyFont="1" applyBorder="1" applyAlignment="1">
      <alignment horizontal="left" vertical="center" wrapText="1"/>
    </xf>
    <xf numFmtId="0" fontId="53" fillId="0" borderId="5" xfId="0" applyFont="1" applyBorder="1" applyAlignment="1">
      <alignment horizontal="left" vertical="center" wrapText="1"/>
    </xf>
    <xf numFmtId="0" fontId="53" fillId="0" borderId="7" xfId="0" applyFont="1" applyBorder="1" applyAlignment="1">
      <alignment horizontal="left" vertical="center" wrapText="1"/>
    </xf>
    <xf numFmtId="0" fontId="53" fillId="9" borderId="5" xfId="0" applyFont="1" applyFill="1" applyBorder="1" applyAlignment="1">
      <alignment horizontal="left" vertical="center" wrapText="1"/>
    </xf>
    <xf numFmtId="0" fontId="53" fillId="9" borderId="7" xfId="0" applyFont="1" applyFill="1" applyBorder="1" applyAlignment="1">
      <alignment horizontal="left" vertical="center" wrapText="1"/>
    </xf>
    <xf numFmtId="0" fontId="8" fillId="0" borderId="5" xfId="0" applyFont="1" applyBorder="1" applyAlignment="1">
      <alignment horizontal="left" vertical="center"/>
    </xf>
    <xf numFmtId="0" fontId="8" fillId="0" borderId="7" xfId="0" applyFont="1" applyBorder="1" applyAlignment="1">
      <alignment horizontal="left" vertical="center"/>
    </xf>
    <xf numFmtId="0" fontId="8" fillId="0" borderId="50" xfId="0" applyFont="1" applyBorder="1" applyAlignment="1">
      <alignment horizontal="center" vertical="center"/>
    </xf>
    <xf numFmtId="0" fontId="8" fillId="0" borderId="51" xfId="0" applyFont="1" applyBorder="1" applyAlignment="1">
      <alignment horizontal="center" vertical="center"/>
    </xf>
    <xf numFmtId="0" fontId="53" fillId="0" borderId="13" xfId="0" applyFont="1" applyBorder="1" applyAlignment="1">
      <alignment horizontal="left" vertical="center" wrapText="1"/>
    </xf>
    <xf numFmtId="0" fontId="33" fillId="0" borderId="13"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13" xfId="0" applyFont="1" applyBorder="1" applyAlignment="1">
      <alignment horizontal="center" vertical="center"/>
    </xf>
    <xf numFmtId="0" fontId="33" fillId="0" borderId="9" xfId="0" applyFont="1" applyBorder="1" applyAlignment="1">
      <alignment horizontal="center" vertical="center"/>
    </xf>
    <xf numFmtId="0" fontId="33" fillId="0" borderId="8" xfId="0" applyFont="1" applyBorder="1" applyAlignment="1">
      <alignment horizontal="center" vertical="center"/>
    </xf>
    <xf numFmtId="0" fontId="33" fillId="0" borderId="99" xfId="0" applyFont="1" applyBorder="1" applyAlignment="1">
      <alignment horizontal="center" vertical="center"/>
    </xf>
    <xf numFmtId="0" fontId="33" fillId="0" borderId="1" xfId="0" applyFont="1" applyBorder="1" applyAlignment="1">
      <alignment horizontal="center" vertical="center"/>
    </xf>
    <xf numFmtId="0" fontId="33" fillId="0" borderId="0" xfId="0" applyFont="1" applyAlignment="1">
      <alignment horizontal="center" vertical="center"/>
    </xf>
    <xf numFmtId="0" fontId="33" fillId="0" borderId="93" xfId="0" applyFont="1" applyBorder="1" applyAlignment="1">
      <alignment horizontal="center" vertical="center"/>
    </xf>
    <xf numFmtId="0" fontId="33" fillId="0" borderId="3" xfId="0" applyFont="1" applyBorder="1" applyAlignment="1">
      <alignment horizontal="center" vertical="center"/>
    </xf>
    <xf numFmtId="0" fontId="33" fillId="0" borderId="4" xfId="0" applyFont="1" applyBorder="1" applyAlignment="1">
      <alignment horizontal="center" vertical="center"/>
    </xf>
    <xf numFmtId="0" fontId="33" fillId="0" borderId="24" xfId="0" applyFont="1" applyBorder="1" applyAlignment="1">
      <alignment horizontal="center" vertical="center"/>
    </xf>
    <xf numFmtId="0" fontId="33" fillId="0" borderId="9" xfId="0" applyFont="1" applyBorder="1" applyAlignment="1">
      <alignment horizontal="center" vertical="center" wrapText="1"/>
    </xf>
    <xf numFmtId="0" fontId="33" fillId="0" borderId="99"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24" xfId="0" applyFont="1" applyBorder="1" applyAlignment="1">
      <alignment horizontal="center" vertical="center" wrapText="1"/>
    </xf>
    <xf numFmtId="0" fontId="33" fillId="0" borderId="34" xfId="0" applyFont="1" applyBorder="1" applyAlignment="1">
      <alignment horizontal="center" vertical="center"/>
    </xf>
    <xf numFmtId="0" fontId="33" fillId="0" borderId="35" xfId="0" applyFont="1" applyBorder="1" applyAlignment="1">
      <alignment horizontal="center" vertical="center"/>
    </xf>
    <xf numFmtId="0" fontId="33" fillId="0" borderId="69" xfId="0" applyFont="1" applyBorder="1" applyAlignment="1">
      <alignment horizontal="center" vertical="center" wrapText="1"/>
    </xf>
    <xf numFmtId="0" fontId="33" fillId="0" borderId="25" xfId="0" applyFont="1" applyBorder="1" applyAlignment="1">
      <alignment horizontal="center" vertical="center" wrapText="1"/>
    </xf>
    <xf numFmtId="0" fontId="33" fillId="0" borderId="33" xfId="0" applyFont="1" applyBorder="1" applyAlignment="1">
      <alignment horizontal="center" vertical="center" wrapText="1"/>
    </xf>
    <xf numFmtId="0" fontId="33" fillId="0" borderId="32" xfId="0" applyFont="1" applyBorder="1" applyAlignment="1">
      <alignment horizontal="center" vertical="center"/>
    </xf>
    <xf numFmtId="0" fontId="33" fillId="0" borderId="25" xfId="0" applyFont="1" applyBorder="1" applyAlignment="1">
      <alignment horizontal="center" vertical="center"/>
    </xf>
    <xf numFmtId="0" fontId="33" fillId="0" borderId="33" xfId="0" applyFont="1" applyBorder="1" applyAlignment="1">
      <alignment horizontal="center" vertical="center"/>
    </xf>
    <xf numFmtId="0" fontId="33" fillId="0" borderId="75" xfId="0" applyFont="1" applyBorder="1" applyAlignment="1">
      <alignment horizontal="center" vertical="center"/>
    </xf>
    <xf numFmtId="0" fontId="8" fillId="0" borderId="6" xfId="0" applyFont="1" applyBorder="1" applyAlignment="1">
      <alignment horizontal="left" vertical="center"/>
    </xf>
    <xf numFmtId="38" fontId="5" fillId="5" borderId="38" xfId="2" applyFont="1" applyFill="1" applyBorder="1" applyAlignment="1" applyProtection="1">
      <alignment horizontal="center" vertical="center"/>
    </xf>
    <xf numFmtId="176" fontId="5" fillId="0" borderId="0" xfId="0" applyNumberFormat="1" applyFont="1" applyAlignment="1">
      <alignment horizontal="center" vertical="center"/>
    </xf>
    <xf numFmtId="0" fontId="33" fillId="0" borderId="66" xfId="0" applyFont="1" applyBorder="1" applyAlignment="1">
      <alignment horizontal="center" vertical="center" wrapText="1"/>
    </xf>
    <xf numFmtId="0" fontId="33" fillId="0" borderId="67" xfId="0" applyFont="1" applyBorder="1" applyAlignment="1">
      <alignment horizontal="center" vertical="center" wrapText="1"/>
    </xf>
    <xf numFmtId="0" fontId="33" fillId="0" borderId="41" xfId="0" applyFont="1" applyBorder="1" applyAlignment="1">
      <alignment horizontal="center" vertical="center" wrapText="1"/>
    </xf>
    <xf numFmtId="0" fontId="5" fillId="0" borderId="17" xfId="0" applyFont="1" applyBorder="1" applyAlignment="1">
      <alignment horizontal="center" vertical="center"/>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4" borderId="65" xfId="0" applyFont="1" applyFill="1" applyBorder="1" applyAlignment="1" applyProtection="1">
      <alignment horizontal="center" vertical="center"/>
      <protection locked="0"/>
    </xf>
    <xf numFmtId="0" fontId="33" fillId="0" borderId="15" xfId="0" applyFont="1" applyBorder="1" applyAlignment="1">
      <alignment horizontal="center" vertical="center"/>
    </xf>
    <xf numFmtId="0" fontId="33" fillId="0" borderId="16" xfId="0" applyFont="1" applyBorder="1" applyAlignment="1">
      <alignment horizontal="center" vertical="center"/>
    </xf>
    <xf numFmtId="178" fontId="5" fillId="5" borderId="29" xfId="0" applyNumberFormat="1" applyFont="1" applyFill="1" applyBorder="1" applyAlignment="1">
      <alignment horizontal="center" vertical="center"/>
    </xf>
    <xf numFmtId="177" fontId="5" fillId="4" borderId="5" xfId="2" applyNumberFormat="1" applyFont="1" applyFill="1" applyBorder="1" applyAlignment="1" applyProtection="1">
      <alignment horizontal="center" vertical="center"/>
      <protection locked="0"/>
    </xf>
    <xf numFmtId="177" fontId="5" fillId="4" borderId="7" xfId="2" applyNumberFormat="1" applyFont="1" applyFill="1" applyBorder="1" applyAlignment="1" applyProtection="1">
      <alignment horizontal="center" vertical="center"/>
      <protection locked="0"/>
    </xf>
    <xf numFmtId="0" fontId="5" fillId="0" borderId="6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1" xfId="0" applyFont="1" applyBorder="1" applyAlignment="1">
      <alignment horizontal="center" vertical="center" wrapText="1"/>
    </xf>
    <xf numFmtId="0" fontId="61" fillId="4" borderId="31" xfId="0" applyFont="1" applyFill="1" applyBorder="1" applyAlignment="1" applyProtection="1">
      <alignment horizontal="center" vertical="center"/>
      <protection locked="0"/>
    </xf>
    <xf numFmtId="0" fontId="61" fillId="4" borderId="117" xfId="0" applyFont="1" applyFill="1" applyBorder="1" applyAlignment="1" applyProtection="1">
      <alignment horizontal="center" vertical="center"/>
      <protection locked="0"/>
    </xf>
    <xf numFmtId="0" fontId="61" fillId="4" borderId="65" xfId="0" applyFont="1" applyFill="1" applyBorder="1" applyAlignment="1" applyProtection="1">
      <alignment horizontal="center" vertical="center"/>
      <protection locked="0"/>
    </xf>
    <xf numFmtId="178" fontId="5" fillId="5" borderId="5" xfId="0" applyNumberFormat="1" applyFont="1" applyFill="1" applyBorder="1" applyAlignment="1">
      <alignment horizontal="center" vertical="center"/>
    </xf>
    <xf numFmtId="178" fontId="5" fillId="5" borderId="7" xfId="0" applyNumberFormat="1" applyFont="1" applyFill="1" applyBorder="1" applyAlignment="1">
      <alignment horizontal="center" vertical="center"/>
    </xf>
    <xf numFmtId="178" fontId="5" fillId="5" borderId="18" xfId="0" applyNumberFormat="1" applyFont="1" applyFill="1" applyBorder="1" applyAlignment="1">
      <alignment horizontal="center" vertical="center"/>
    </xf>
    <xf numFmtId="178" fontId="5" fillId="5" borderId="20" xfId="0" applyNumberFormat="1" applyFont="1" applyFill="1" applyBorder="1" applyAlignment="1">
      <alignment horizontal="center" vertical="center"/>
    </xf>
    <xf numFmtId="0" fontId="33" fillId="0" borderId="75" xfId="0" applyFont="1" applyBorder="1" applyAlignment="1">
      <alignment horizontal="center" vertical="center" wrapText="1"/>
    </xf>
    <xf numFmtId="0" fontId="33" fillId="0" borderId="58" xfId="0" applyFont="1" applyBorder="1" applyAlignment="1">
      <alignment horizontal="center" vertical="center"/>
    </xf>
    <xf numFmtId="0" fontId="0" fillId="8" borderId="13" xfId="0" applyFill="1" applyBorder="1" applyAlignment="1">
      <alignment horizontal="center" vertical="center"/>
    </xf>
    <xf numFmtId="0" fontId="0" fillId="8" borderId="13" xfId="0" applyFill="1" applyBorder="1" applyAlignment="1">
      <alignment horizontal="center" vertical="center" wrapText="1"/>
    </xf>
    <xf numFmtId="0" fontId="0" fillId="8" borderId="9" xfId="0" applyFill="1" applyBorder="1" applyAlignment="1">
      <alignment horizontal="center" vertical="center"/>
    </xf>
    <xf numFmtId="0" fontId="0" fillId="8" borderId="10" xfId="0" applyFill="1" applyBorder="1" applyAlignment="1">
      <alignment horizontal="center" vertical="center"/>
    </xf>
    <xf numFmtId="0" fontId="0" fillId="8" borderId="3" xfId="0" applyFill="1" applyBorder="1" applyAlignment="1">
      <alignment horizontal="center" vertical="center"/>
    </xf>
    <xf numFmtId="0" fontId="0" fillId="8" borderId="11" xfId="0" applyFill="1" applyBorder="1" applyAlignment="1">
      <alignment horizontal="center" vertical="center"/>
    </xf>
    <xf numFmtId="0" fontId="49" fillId="0" borderId="13" xfId="0" applyFont="1" applyBorder="1" applyAlignment="1">
      <alignment horizontal="left" vertical="center" wrapText="1"/>
    </xf>
    <xf numFmtId="0" fontId="47" fillId="0" borderId="0" xfId="0" applyFont="1" applyAlignment="1">
      <alignment horizontal="left" vertical="center" wrapText="1"/>
    </xf>
    <xf numFmtId="0" fontId="10" fillId="0" borderId="78" xfId="0" applyFont="1" applyBorder="1" applyAlignment="1">
      <alignment horizontal="center" vertical="center"/>
    </xf>
    <xf numFmtId="0" fontId="10" fillId="0" borderId="33" xfId="0" applyFont="1" applyBorder="1" applyAlignment="1">
      <alignment horizontal="left" vertical="top"/>
    </xf>
    <xf numFmtId="0" fontId="10" fillId="0" borderId="27" xfId="0" applyFont="1" applyBorder="1" applyAlignment="1">
      <alignment horizontal="left" vertical="top"/>
    </xf>
    <xf numFmtId="0" fontId="49" fillId="0" borderId="16" xfId="0" applyFont="1" applyBorder="1" applyAlignment="1">
      <alignment horizontal="left" vertical="center" wrapText="1"/>
    </xf>
    <xf numFmtId="0" fontId="49" fillId="0" borderId="5" xfId="0" applyFont="1" applyBorder="1" applyAlignment="1">
      <alignment horizontal="left" vertical="center" wrapText="1"/>
    </xf>
    <xf numFmtId="0" fontId="49" fillId="0" borderId="7" xfId="0" applyFont="1" applyBorder="1" applyAlignment="1">
      <alignment horizontal="left" vertical="center" wrapText="1"/>
    </xf>
    <xf numFmtId="0" fontId="10" fillId="0" borderId="27" xfId="0" applyFont="1" applyBorder="1" applyAlignment="1">
      <alignment horizontal="left" vertical="top" wrapText="1"/>
    </xf>
    <xf numFmtId="0" fontId="10" fillId="0" borderId="28" xfId="0" applyFont="1" applyBorder="1" applyAlignment="1">
      <alignment horizontal="left" vertical="top" wrapText="1"/>
    </xf>
    <xf numFmtId="0" fontId="10" fillId="0" borderId="13" xfId="0" applyFont="1" applyBorder="1" applyAlignment="1">
      <alignment horizontal="left" vertical="center"/>
    </xf>
    <xf numFmtId="0" fontId="10" fillId="0" borderId="5" xfId="0" applyFont="1" applyBorder="1" applyAlignment="1">
      <alignment horizontal="left" vertical="center"/>
    </xf>
    <xf numFmtId="0" fontId="10" fillId="0" borderId="7" xfId="0" applyFont="1" applyBorder="1" applyAlignment="1">
      <alignment horizontal="left" vertical="center"/>
    </xf>
    <xf numFmtId="0" fontId="10" fillId="0" borderId="29" xfId="0" applyFont="1" applyBorder="1" applyAlignment="1">
      <alignment horizontal="left" vertical="center"/>
    </xf>
    <xf numFmtId="0" fontId="10" fillId="0" borderId="32" xfId="0" applyFont="1" applyBorder="1" applyAlignment="1">
      <alignment horizontal="left" vertical="top" wrapText="1"/>
    </xf>
    <xf numFmtId="0" fontId="10" fillId="0" borderId="25" xfId="0" applyFont="1" applyBorder="1" applyAlignment="1">
      <alignment horizontal="left" vertical="top" wrapText="1"/>
    </xf>
    <xf numFmtId="0" fontId="49" fillId="0" borderId="14" xfId="0" applyFont="1" applyBorder="1" applyAlignment="1">
      <alignment horizontal="left" vertical="center" wrapText="1"/>
    </xf>
    <xf numFmtId="0" fontId="10" fillId="0" borderId="8" xfId="0" applyFont="1" applyBorder="1" applyAlignment="1">
      <alignment horizontal="left" vertical="center"/>
    </xf>
    <xf numFmtId="0" fontId="10" fillId="0" borderId="104" xfId="0" applyFont="1" applyBorder="1" applyAlignment="1">
      <alignment horizontal="center" vertical="center"/>
    </xf>
    <xf numFmtId="0" fontId="10" fillId="0" borderId="105" xfId="0" applyFont="1" applyBorder="1" applyAlignment="1">
      <alignment horizontal="center" vertical="center"/>
    </xf>
    <xf numFmtId="0" fontId="10" fillId="0" borderId="16" xfId="0" applyFont="1" applyBorder="1" applyAlignment="1">
      <alignment horizontal="left" vertical="center"/>
    </xf>
    <xf numFmtId="0" fontId="10" fillId="0" borderId="0" xfId="0" applyFont="1" applyAlignment="1">
      <alignment horizontal="left" vertical="center"/>
    </xf>
  </cellXfs>
  <cellStyles count="9">
    <cellStyle name="パーセント" xfId="5" builtinId="5"/>
    <cellStyle name="ハイパーリンク" xfId="8" builtinId="8"/>
    <cellStyle name="桁区切り" xfId="1" builtinId="6"/>
    <cellStyle name="桁区切り 2" xfId="2" xr:uid="{00000000-0005-0000-0000-000002000000}"/>
    <cellStyle name="標準" xfId="0" builtinId="0"/>
    <cellStyle name="標準 2" xfId="3" xr:uid="{00000000-0005-0000-0000-000004000000}"/>
    <cellStyle name="標準 3" xfId="4" xr:uid="{00000000-0005-0000-0000-000005000000}"/>
    <cellStyle name="標準 5" xfId="6" xr:uid="{00000000-0005-0000-0000-000006000000}"/>
    <cellStyle name="標準 5 2" xfId="7" xr:uid="{0D0B4D04-ECFB-4125-B654-D071AA82C478}"/>
  </cellStyles>
  <dxfs count="13">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s>
  <tableStyles count="0" defaultTableStyle="TableStyleMedium2" defaultPivotStyle="PivotStyleLight16"/>
  <colors>
    <mruColors>
      <color rgb="FFFFFF99"/>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365760</xdr:colOff>
      <xdr:row>1</xdr:row>
      <xdr:rowOff>314554</xdr:rowOff>
    </xdr:from>
    <xdr:to>
      <xdr:col>14</xdr:col>
      <xdr:colOff>387705</xdr:colOff>
      <xdr:row>3</xdr:row>
      <xdr:rowOff>95097</xdr:rowOff>
    </xdr:to>
    <xdr:sp macro="" textlink="">
      <xdr:nvSpPr>
        <xdr:cNvPr id="2" name="正方形/長方形 1">
          <a:extLst>
            <a:ext uri="{FF2B5EF4-FFF2-40B4-BE49-F238E27FC236}">
              <a16:creationId xmlns:a16="http://schemas.microsoft.com/office/drawing/2014/main" id="{A6D632FA-45C6-4F45-BB0E-0FDC9E85902D}"/>
            </a:ext>
          </a:extLst>
        </xdr:cNvPr>
        <xdr:cNvSpPr/>
      </xdr:nvSpPr>
      <xdr:spPr>
        <a:xfrm>
          <a:off x="3870960" y="505054"/>
          <a:ext cx="2650845" cy="352043"/>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xdr:col>
      <xdr:colOff>373074</xdr:colOff>
      <xdr:row>3</xdr:row>
      <xdr:rowOff>160934</xdr:rowOff>
    </xdr:from>
    <xdr:to>
      <xdr:col>14</xdr:col>
      <xdr:colOff>402335</xdr:colOff>
      <xdr:row>9</xdr:row>
      <xdr:rowOff>43891</xdr:rowOff>
    </xdr:to>
    <xdr:sp macro="" textlink="">
      <xdr:nvSpPr>
        <xdr:cNvPr id="3" name="正方形/長方形 2">
          <a:extLst>
            <a:ext uri="{FF2B5EF4-FFF2-40B4-BE49-F238E27FC236}">
              <a16:creationId xmlns:a16="http://schemas.microsoft.com/office/drawing/2014/main" id="{B9116BFB-B4BD-4289-9155-BE1E522B21C7}"/>
            </a:ext>
          </a:extLst>
        </xdr:cNvPr>
        <xdr:cNvSpPr/>
      </xdr:nvSpPr>
      <xdr:spPr>
        <a:xfrm>
          <a:off x="4316424" y="922934"/>
          <a:ext cx="2220011" cy="1025957"/>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7</xdr:col>
      <xdr:colOff>428625</xdr:colOff>
      <xdr:row>1</xdr:row>
      <xdr:rowOff>314325</xdr:rowOff>
    </xdr:from>
    <xdr:ext cx="469459" cy="489695"/>
    <xdr:sp macro="" textlink="">
      <xdr:nvSpPr>
        <xdr:cNvPr id="4" name="テキスト ボックス 3">
          <a:extLst>
            <a:ext uri="{FF2B5EF4-FFF2-40B4-BE49-F238E27FC236}">
              <a16:creationId xmlns:a16="http://schemas.microsoft.com/office/drawing/2014/main" id="{5031D50F-302E-4691-B4EA-6A2312CCC41D}"/>
            </a:ext>
          </a:extLst>
        </xdr:cNvPr>
        <xdr:cNvSpPr txBox="1"/>
      </xdr:nvSpPr>
      <xdr:spPr>
        <a:xfrm>
          <a:off x="3495675" y="50482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oneCellAnchor>
    <xdr:from>
      <xdr:col>8</xdr:col>
      <xdr:colOff>395231</xdr:colOff>
      <xdr:row>4</xdr:row>
      <xdr:rowOff>177916</xdr:rowOff>
    </xdr:from>
    <xdr:ext cx="469459" cy="489695"/>
    <xdr:sp macro="" textlink="">
      <xdr:nvSpPr>
        <xdr:cNvPr id="5" name="テキスト ボックス 4">
          <a:extLst>
            <a:ext uri="{FF2B5EF4-FFF2-40B4-BE49-F238E27FC236}">
              <a16:creationId xmlns:a16="http://schemas.microsoft.com/office/drawing/2014/main" id="{8BCD5149-660F-43E6-8B6F-F78B5536C905}"/>
            </a:ext>
          </a:extLst>
        </xdr:cNvPr>
        <xdr:cNvSpPr txBox="1"/>
      </xdr:nvSpPr>
      <xdr:spPr>
        <a:xfrm>
          <a:off x="3900431" y="1130416"/>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oneCellAnchor>
    <xdr:from>
      <xdr:col>0</xdr:col>
      <xdr:colOff>190500</xdr:colOff>
      <xdr:row>2</xdr:row>
      <xdr:rowOff>28575</xdr:rowOff>
    </xdr:from>
    <xdr:ext cx="3181047" cy="1838325"/>
    <xdr:sp macro="" textlink="">
      <xdr:nvSpPr>
        <xdr:cNvPr id="6" name="テキスト ボックス 5">
          <a:extLst>
            <a:ext uri="{FF2B5EF4-FFF2-40B4-BE49-F238E27FC236}">
              <a16:creationId xmlns:a16="http://schemas.microsoft.com/office/drawing/2014/main" id="{3E12BDF5-3F2B-482A-9D38-B72E41E834FB}"/>
            </a:ext>
          </a:extLst>
        </xdr:cNvPr>
        <xdr:cNvSpPr txBox="1"/>
      </xdr:nvSpPr>
      <xdr:spPr>
        <a:xfrm>
          <a:off x="190500" y="600075"/>
          <a:ext cx="3181047" cy="1838325"/>
        </a:xfrm>
        <a:prstGeom prst="rect">
          <a:avLst/>
        </a:prstGeom>
        <a:solidFill>
          <a:schemeClr val="bg1"/>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ysClr val="windowText" lastClr="000000"/>
              </a:solidFill>
              <a:effectLst/>
              <a:latin typeface="BIZ UDPゴシック" panose="020B0400000000000000" pitchFamily="50" charset="-128"/>
              <a:ea typeface="BIZ UDPゴシック" panose="020B0400000000000000" pitchFamily="50" charset="-128"/>
              <a:cs typeface="+mn-cs"/>
            </a:rPr>
            <a:t>これは見本です</a:t>
          </a:r>
          <a:r>
            <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rPr>
            <a:t>】</a:t>
          </a:r>
        </a:p>
        <a:p>
          <a:endPar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ysClr val="windowText" lastClr="000000"/>
              </a:solidFill>
              <a:effectLst/>
              <a:latin typeface="BIZ UDPゴシック" panose="020B0400000000000000" pitchFamily="50" charset="-128"/>
              <a:ea typeface="BIZ UDPゴシック" panose="020B0400000000000000" pitchFamily="50" charset="-128"/>
              <a:cs typeface="+mn-cs"/>
            </a:rPr>
            <a:t>（注意）分かりやすいように、多くの方が入力する箇所だけに数値を入力しています。その他、詳しい書き方については、気候変動対策指針や届出の手引きをご覧ください。</a:t>
          </a:r>
          <a:endPar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oneCellAnchor>
  <xdr:twoCellAnchor>
    <xdr:from>
      <xdr:col>0</xdr:col>
      <xdr:colOff>241706</xdr:colOff>
      <xdr:row>3</xdr:row>
      <xdr:rowOff>160554</xdr:rowOff>
    </xdr:from>
    <xdr:to>
      <xdr:col>7</xdr:col>
      <xdr:colOff>276225</xdr:colOff>
      <xdr:row>6</xdr:row>
      <xdr:rowOff>69885</xdr:rowOff>
    </xdr:to>
    <xdr:sp macro="" textlink="">
      <xdr:nvSpPr>
        <xdr:cNvPr id="7" name="テキスト ボックス 6">
          <a:extLst>
            <a:ext uri="{FF2B5EF4-FFF2-40B4-BE49-F238E27FC236}">
              <a16:creationId xmlns:a16="http://schemas.microsoft.com/office/drawing/2014/main" id="{603CF383-0C75-4DC5-BF95-D8CF61E89F91}"/>
            </a:ext>
          </a:extLst>
        </xdr:cNvPr>
        <xdr:cNvSpPr txBox="1"/>
      </xdr:nvSpPr>
      <xdr:spPr>
        <a:xfrm>
          <a:off x="241706" y="922554"/>
          <a:ext cx="3101569" cy="480831"/>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b="1" u="sng">
              <a:solidFill>
                <a:srgbClr val="FF0000"/>
              </a:solidFill>
              <a:latin typeface="BIZ UDPゴシック" panose="020B0400000000000000" pitchFamily="50" charset="-128"/>
              <a:ea typeface="BIZ UDPゴシック" panose="020B0400000000000000" pitchFamily="50" charset="-128"/>
            </a:rPr>
            <a:t>ページ下部の＜手順＞を参考に、黄色セル部分を入力してください。</a:t>
          </a:r>
          <a:endParaRPr kumimoji="1" lang="en-US" altLang="ja-JP" sz="1100" b="1" u="sng">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5</xdr:col>
      <xdr:colOff>5650</xdr:colOff>
      <xdr:row>13</xdr:row>
      <xdr:rowOff>180975</xdr:rowOff>
    </xdr:from>
    <xdr:to>
      <xdr:col>14</xdr:col>
      <xdr:colOff>417892</xdr:colOff>
      <xdr:row>18</xdr:row>
      <xdr:rowOff>19050</xdr:rowOff>
    </xdr:to>
    <xdr:sp macro="" textlink="">
      <xdr:nvSpPr>
        <xdr:cNvPr id="8" name="正方形/長方形 7">
          <a:extLst>
            <a:ext uri="{FF2B5EF4-FFF2-40B4-BE49-F238E27FC236}">
              <a16:creationId xmlns:a16="http://schemas.microsoft.com/office/drawing/2014/main" id="{469B4B76-37F8-4CAD-8C88-2A886F56087A}"/>
            </a:ext>
          </a:extLst>
        </xdr:cNvPr>
        <xdr:cNvSpPr/>
      </xdr:nvSpPr>
      <xdr:spPr>
        <a:xfrm>
          <a:off x="2196400" y="2847975"/>
          <a:ext cx="4355592" cy="117157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xdr:col>
      <xdr:colOff>419100</xdr:colOff>
      <xdr:row>15</xdr:row>
      <xdr:rowOff>48880</xdr:rowOff>
    </xdr:from>
    <xdr:ext cx="469459" cy="489695"/>
    <xdr:sp macro="" textlink="">
      <xdr:nvSpPr>
        <xdr:cNvPr id="9" name="テキスト ボックス 8">
          <a:extLst>
            <a:ext uri="{FF2B5EF4-FFF2-40B4-BE49-F238E27FC236}">
              <a16:creationId xmlns:a16="http://schemas.microsoft.com/office/drawing/2014/main" id="{B5F872C1-365D-4215-87D5-3CBB02A12532}"/>
            </a:ext>
          </a:extLst>
        </xdr:cNvPr>
        <xdr:cNvSpPr txBox="1"/>
      </xdr:nvSpPr>
      <xdr:spPr>
        <a:xfrm>
          <a:off x="1733550" y="319213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twoCellAnchor>
    <xdr:from>
      <xdr:col>4</xdr:col>
      <xdr:colOff>438149</xdr:colOff>
      <xdr:row>23</xdr:row>
      <xdr:rowOff>163516</xdr:rowOff>
    </xdr:from>
    <xdr:to>
      <xdr:col>14</xdr:col>
      <xdr:colOff>378668</xdr:colOff>
      <xdr:row>27</xdr:row>
      <xdr:rowOff>25819</xdr:rowOff>
    </xdr:to>
    <xdr:sp macro="" textlink="">
      <xdr:nvSpPr>
        <xdr:cNvPr id="10" name="正方形/長方形 9">
          <a:extLst>
            <a:ext uri="{FF2B5EF4-FFF2-40B4-BE49-F238E27FC236}">
              <a16:creationId xmlns:a16="http://schemas.microsoft.com/office/drawing/2014/main" id="{28092B12-E359-4650-8393-35C6D021F17B}"/>
            </a:ext>
          </a:extLst>
        </xdr:cNvPr>
        <xdr:cNvSpPr/>
      </xdr:nvSpPr>
      <xdr:spPr>
        <a:xfrm>
          <a:off x="2190749" y="5783266"/>
          <a:ext cx="4322019" cy="624303"/>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4</xdr:col>
      <xdr:colOff>17715</xdr:colOff>
      <xdr:row>23</xdr:row>
      <xdr:rowOff>61607</xdr:rowOff>
    </xdr:from>
    <xdr:ext cx="469459" cy="489695"/>
    <xdr:sp macro="" textlink="">
      <xdr:nvSpPr>
        <xdr:cNvPr id="11" name="テキスト ボックス 10">
          <a:extLst>
            <a:ext uri="{FF2B5EF4-FFF2-40B4-BE49-F238E27FC236}">
              <a16:creationId xmlns:a16="http://schemas.microsoft.com/office/drawing/2014/main" id="{3BF90496-633F-447C-B0D8-9F0440204C62}"/>
            </a:ext>
          </a:extLst>
        </xdr:cNvPr>
        <xdr:cNvSpPr txBox="1"/>
      </xdr:nvSpPr>
      <xdr:spPr>
        <a:xfrm>
          <a:off x="1770315" y="5681357"/>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④</a:t>
          </a:r>
        </a:p>
      </xdr:txBody>
    </xdr:sp>
    <xdr:clientData/>
  </xdr:oneCellAnchor>
  <xdr:twoCellAnchor>
    <xdr:from>
      <xdr:col>2</xdr:col>
      <xdr:colOff>22524</xdr:colOff>
      <xdr:row>26</xdr:row>
      <xdr:rowOff>180638</xdr:rowOff>
    </xdr:from>
    <xdr:to>
      <xdr:col>4</xdr:col>
      <xdr:colOff>407057</xdr:colOff>
      <xdr:row>27</xdr:row>
      <xdr:rowOff>180638</xdr:rowOff>
    </xdr:to>
    <xdr:sp macro="" textlink="">
      <xdr:nvSpPr>
        <xdr:cNvPr id="12" name="正方形/長方形 11">
          <a:extLst>
            <a:ext uri="{FF2B5EF4-FFF2-40B4-BE49-F238E27FC236}">
              <a16:creationId xmlns:a16="http://schemas.microsoft.com/office/drawing/2014/main" id="{A20AC45A-DD3C-462E-8D24-D4868DF05B55}"/>
            </a:ext>
          </a:extLst>
        </xdr:cNvPr>
        <xdr:cNvSpPr/>
      </xdr:nvSpPr>
      <xdr:spPr>
        <a:xfrm>
          <a:off x="898824" y="6371888"/>
          <a:ext cx="1260833" cy="19050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66675</xdr:colOff>
      <xdr:row>25</xdr:row>
      <xdr:rowOff>76200</xdr:rowOff>
    </xdr:from>
    <xdr:ext cx="469459" cy="489695"/>
    <xdr:sp macro="" textlink="">
      <xdr:nvSpPr>
        <xdr:cNvPr id="13" name="テキスト ボックス 12">
          <a:extLst>
            <a:ext uri="{FF2B5EF4-FFF2-40B4-BE49-F238E27FC236}">
              <a16:creationId xmlns:a16="http://schemas.microsoft.com/office/drawing/2014/main" id="{21085E9F-7F1C-4E48-9442-E1406FEFD26B}"/>
            </a:ext>
          </a:extLst>
        </xdr:cNvPr>
        <xdr:cNvSpPr txBox="1"/>
      </xdr:nvSpPr>
      <xdr:spPr>
        <a:xfrm>
          <a:off x="504825" y="607695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⑤</a:t>
          </a:r>
        </a:p>
      </xdr:txBody>
    </xdr:sp>
    <xdr:clientData/>
  </xdr:oneCellAnchor>
  <xdr:oneCellAnchor>
    <xdr:from>
      <xdr:col>0</xdr:col>
      <xdr:colOff>190500</xdr:colOff>
      <xdr:row>29</xdr:row>
      <xdr:rowOff>76200</xdr:rowOff>
    </xdr:from>
    <xdr:ext cx="5530613" cy="2381250"/>
    <xdr:sp macro="" textlink="">
      <xdr:nvSpPr>
        <xdr:cNvPr id="14" name="テキスト ボックス 13">
          <a:extLst>
            <a:ext uri="{FF2B5EF4-FFF2-40B4-BE49-F238E27FC236}">
              <a16:creationId xmlns:a16="http://schemas.microsoft.com/office/drawing/2014/main" id="{D8501781-9C1E-4783-8073-CF84B1B0272D}"/>
            </a:ext>
          </a:extLst>
        </xdr:cNvPr>
        <xdr:cNvSpPr txBox="1"/>
      </xdr:nvSpPr>
      <xdr:spPr>
        <a:xfrm>
          <a:off x="190500" y="6838950"/>
          <a:ext cx="5530613" cy="2381250"/>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①届出を作成した日付を入力してください。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②本社の住所、事業者名、代表者氏名を入力してください。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③事業者の業種をプルダウンメニューより選択してください。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④この届出についての</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問い合わせが可能な担当者の情報</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⑤対策計画書に記載している５桁の整理番号を入力してください。ご不明な場合は、大阪府環境農林水産部脱炭素・エネルギー政策課気候変動緩和・適応策推進グループ（</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06-6210-9553</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）までお問い合わせください。</a:t>
          </a:r>
          <a:endParaRPr kumimoji="0"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585521</xdr:colOff>
      <xdr:row>1</xdr:row>
      <xdr:rowOff>186769</xdr:rowOff>
    </xdr:from>
    <xdr:to>
      <xdr:col>2</xdr:col>
      <xdr:colOff>19050</xdr:colOff>
      <xdr:row>3</xdr:row>
      <xdr:rowOff>9526</xdr:rowOff>
    </xdr:to>
    <xdr:sp macro="" textlink="">
      <xdr:nvSpPr>
        <xdr:cNvPr id="2" name="正方形/長方形 1">
          <a:extLst>
            <a:ext uri="{FF2B5EF4-FFF2-40B4-BE49-F238E27FC236}">
              <a16:creationId xmlns:a16="http://schemas.microsoft.com/office/drawing/2014/main" id="{FC6DE981-C671-45DA-8FB7-F9350D87E0FE}"/>
            </a:ext>
          </a:extLst>
        </xdr:cNvPr>
        <xdr:cNvSpPr/>
      </xdr:nvSpPr>
      <xdr:spPr>
        <a:xfrm>
          <a:off x="585521" y="377269"/>
          <a:ext cx="633679" cy="270432"/>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190500</xdr:colOff>
      <xdr:row>1</xdr:row>
      <xdr:rowOff>142875</xdr:rowOff>
    </xdr:from>
    <xdr:ext cx="469459" cy="489695"/>
    <xdr:sp macro="" textlink="">
      <xdr:nvSpPr>
        <xdr:cNvPr id="3" name="テキスト ボックス 2">
          <a:extLst>
            <a:ext uri="{FF2B5EF4-FFF2-40B4-BE49-F238E27FC236}">
              <a16:creationId xmlns:a16="http://schemas.microsoft.com/office/drawing/2014/main" id="{BB900EC3-8858-4A46-9AA6-09A8B10D4104}"/>
            </a:ext>
          </a:extLst>
        </xdr:cNvPr>
        <xdr:cNvSpPr txBox="1"/>
      </xdr:nvSpPr>
      <xdr:spPr>
        <a:xfrm>
          <a:off x="190500" y="33337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4</xdr:col>
      <xdr:colOff>469011</xdr:colOff>
      <xdr:row>5</xdr:row>
      <xdr:rowOff>188742</xdr:rowOff>
    </xdr:from>
    <xdr:to>
      <xdr:col>7</xdr:col>
      <xdr:colOff>508821</xdr:colOff>
      <xdr:row>12</xdr:row>
      <xdr:rowOff>409575</xdr:rowOff>
    </xdr:to>
    <xdr:sp macro="" textlink="">
      <xdr:nvSpPr>
        <xdr:cNvPr id="4" name="正方形/長方形 3">
          <a:extLst>
            <a:ext uri="{FF2B5EF4-FFF2-40B4-BE49-F238E27FC236}">
              <a16:creationId xmlns:a16="http://schemas.microsoft.com/office/drawing/2014/main" id="{EB2AD70B-2B5C-4EA4-88AF-EF820185A006}"/>
            </a:ext>
          </a:extLst>
        </xdr:cNvPr>
        <xdr:cNvSpPr/>
      </xdr:nvSpPr>
      <xdr:spPr>
        <a:xfrm>
          <a:off x="2869311" y="941217"/>
          <a:ext cx="1840035" cy="2383008"/>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4</xdr:col>
      <xdr:colOff>66675</xdr:colOff>
      <xdr:row>5</xdr:row>
      <xdr:rowOff>92049</xdr:rowOff>
    </xdr:from>
    <xdr:ext cx="469459" cy="489695"/>
    <xdr:sp macro="" textlink="">
      <xdr:nvSpPr>
        <xdr:cNvPr id="5" name="テキスト ボックス 4">
          <a:extLst>
            <a:ext uri="{FF2B5EF4-FFF2-40B4-BE49-F238E27FC236}">
              <a16:creationId xmlns:a16="http://schemas.microsoft.com/office/drawing/2014/main" id="{1C2A2721-745B-4811-8E01-538AC5C98309}"/>
            </a:ext>
          </a:extLst>
        </xdr:cNvPr>
        <xdr:cNvSpPr txBox="1"/>
      </xdr:nvSpPr>
      <xdr:spPr>
        <a:xfrm>
          <a:off x="2466975" y="844524"/>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9</xdr:col>
      <xdr:colOff>504880</xdr:colOff>
      <xdr:row>6</xdr:row>
      <xdr:rowOff>4337</xdr:rowOff>
    </xdr:from>
    <xdr:to>
      <xdr:col>12</xdr:col>
      <xdr:colOff>544689</xdr:colOff>
      <xdr:row>12</xdr:row>
      <xdr:rowOff>400049</xdr:rowOff>
    </xdr:to>
    <xdr:sp macro="" textlink="">
      <xdr:nvSpPr>
        <xdr:cNvPr id="6" name="正方形/長方形 5">
          <a:extLst>
            <a:ext uri="{FF2B5EF4-FFF2-40B4-BE49-F238E27FC236}">
              <a16:creationId xmlns:a16="http://schemas.microsoft.com/office/drawing/2014/main" id="{50F64E5A-5B6B-4B1E-AA4A-E0130943F6D0}"/>
            </a:ext>
          </a:extLst>
        </xdr:cNvPr>
        <xdr:cNvSpPr/>
      </xdr:nvSpPr>
      <xdr:spPr>
        <a:xfrm>
          <a:off x="5905555" y="947312"/>
          <a:ext cx="1840034" cy="2367387"/>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9</xdr:col>
      <xdr:colOff>80598</xdr:colOff>
      <xdr:row>5</xdr:row>
      <xdr:rowOff>76200</xdr:rowOff>
    </xdr:from>
    <xdr:ext cx="469459" cy="489695"/>
    <xdr:sp macro="" textlink="">
      <xdr:nvSpPr>
        <xdr:cNvPr id="7" name="テキスト ボックス 6">
          <a:extLst>
            <a:ext uri="{FF2B5EF4-FFF2-40B4-BE49-F238E27FC236}">
              <a16:creationId xmlns:a16="http://schemas.microsoft.com/office/drawing/2014/main" id="{64718CD7-94E7-489B-9C17-C3E2F4968E8A}"/>
            </a:ext>
          </a:extLst>
        </xdr:cNvPr>
        <xdr:cNvSpPr txBox="1"/>
      </xdr:nvSpPr>
      <xdr:spPr>
        <a:xfrm>
          <a:off x="5481273" y="82867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twoCellAnchor>
    <xdr:from>
      <xdr:col>14</xdr:col>
      <xdr:colOff>557819</xdr:colOff>
      <xdr:row>9</xdr:row>
      <xdr:rowOff>318238</xdr:rowOff>
    </xdr:from>
    <xdr:to>
      <xdr:col>17</xdr:col>
      <xdr:colOff>27041</xdr:colOff>
      <xdr:row>12</xdr:row>
      <xdr:rowOff>390525</xdr:rowOff>
    </xdr:to>
    <xdr:sp macro="" textlink="">
      <xdr:nvSpPr>
        <xdr:cNvPr id="8" name="正方形/長方形 7">
          <a:extLst>
            <a:ext uri="{FF2B5EF4-FFF2-40B4-BE49-F238E27FC236}">
              <a16:creationId xmlns:a16="http://schemas.microsoft.com/office/drawing/2014/main" id="{1200EEC9-C0F2-411E-8B53-AA054D6662B1}"/>
            </a:ext>
          </a:extLst>
        </xdr:cNvPr>
        <xdr:cNvSpPr/>
      </xdr:nvSpPr>
      <xdr:spPr>
        <a:xfrm>
          <a:off x="8958869" y="2099413"/>
          <a:ext cx="1269447" cy="1205762"/>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14</xdr:col>
      <xdr:colOff>170111</xdr:colOff>
      <xdr:row>9</xdr:row>
      <xdr:rowOff>251111</xdr:rowOff>
    </xdr:from>
    <xdr:ext cx="469459" cy="489695"/>
    <xdr:sp macro="" textlink="">
      <xdr:nvSpPr>
        <xdr:cNvPr id="9" name="テキスト ボックス 8">
          <a:extLst>
            <a:ext uri="{FF2B5EF4-FFF2-40B4-BE49-F238E27FC236}">
              <a16:creationId xmlns:a16="http://schemas.microsoft.com/office/drawing/2014/main" id="{03CFA629-5BD6-4EE1-A92E-D3F38D128112}"/>
            </a:ext>
          </a:extLst>
        </xdr:cNvPr>
        <xdr:cNvSpPr txBox="1"/>
      </xdr:nvSpPr>
      <xdr:spPr>
        <a:xfrm>
          <a:off x="8571161" y="2032286"/>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④</a:t>
          </a:r>
        </a:p>
      </xdr:txBody>
    </xdr:sp>
    <xdr:clientData/>
  </xdr:oneCellAnchor>
  <xdr:twoCellAnchor>
    <xdr:from>
      <xdr:col>16</xdr:col>
      <xdr:colOff>12194</xdr:colOff>
      <xdr:row>17</xdr:row>
      <xdr:rowOff>313404</xdr:rowOff>
    </xdr:from>
    <xdr:to>
      <xdr:col>18</xdr:col>
      <xdr:colOff>570586</xdr:colOff>
      <xdr:row>19</xdr:row>
      <xdr:rowOff>7314</xdr:rowOff>
    </xdr:to>
    <xdr:sp macro="" textlink="">
      <xdr:nvSpPr>
        <xdr:cNvPr id="10" name="正方形/長方形 9">
          <a:extLst>
            <a:ext uri="{FF2B5EF4-FFF2-40B4-BE49-F238E27FC236}">
              <a16:creationId xmlns:a16="http://schemas.microsoft.com/office/drawing/2014/main" id="{F6993968-5F9E-44DB-9BAC-B812774EDDCC}"/>
            </a:ext>
          </a:extLst>
        </xdr:cNvPr>
        <xdr:cNvSpPr/>
      </xdr:nvSpPr>
      <xdr:spPr>
        <a:xfrm>
          <a:off x="9613394" y="4085304"/>
          <a:ext cx="1758542" cy="32256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16</xdr:col>
      <xdr:colOff>114300</xdr:colOff>
      <xdr:row>17</xdr:row>
      <xdr:rowOff>285750</xdr:rowOff>
    </xdr:from>
    <xdr:ext cx="469459" cy="489695"/>
    <xdr:sp macro="" textlink="">
      <xdr:nvSpPr>
        <xdr:cNvPr id="11" name="テキスト ボックス 10">
          <a:extLst>
            <a:ext uri="{FF2B5EF4-FFF2-40B4-BE49-F238E27FC236}">
              <a16:creationId xmlns:a16="http://schemas.microsoft.com/office/drawing/2014/main" id="{46B37774-E79B-4DFC-B3D3-0171B9FF685D}"/>
            </a:ext>
          </a:extLst>
        </xdr:cNvPr>
        <xdr:cNvSpPr txBox="1"/>
      </xdr:nvSpPr>
      <xdr:spPr>
        <a:xfrm>
          <a:off x="9715500" y="424815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⑤</a:t>
          </a:r>
          <a:endParaRPr kumimoji="1" lang="en-US" altLang="ja-JP" sz="1800" b="1">
            <a:solidFill>
              <a:srgbClr val="00B050"/>
            </a:solidFill>
          </a:endParaRPr>
        </a:p>
      </xdr:txBody>
    </xdr:sp>
    <xdr:clientData/>
  </xdr:oneCellAnchor>
  <xdr:twoCellAnchor>
    <xdr:from>
      <xdr:col>9</xdr:col>
      <xdr:colOff>560603</xdr:colOff>
      <xdr:row>22</xdr:row>
      <xdr:rowOff>214579</xdr:rowOff>
    </xdr:from>
    <xdr:to>
      <xdr:col>13</xdr:col>
      <xdr:colOff>160138</xdr:colOff>
      <xdr:row>26</xdr:row>
      <xdr:rowOff>11628</xdr:rowOff>
    </xdr:to>
    <xdr:sp macro="" textlink="">
      <xdr:nvSpPr>
        <xdr:cNvPr id="12" name="正方形/長方形 11">
          <a:extLst>
            <a:ext uri="{FF2B5EF4-FFF2-40B4-BE49-F238E27FC236}">
              <a16:creationId xmlns:a16="http://schemas.microsoft.com/office/drawing/2014/main" id="{79A4CBED-239B-428B-95D9-D37FF49BE013}"/>
            </a:ext>
          </a:extLst>
        </xdr:cNvPr>
        <xdr:cNvSpPr/>
      </xdr:nvSpPr>
      <xdr:spPr>
        <a:xfrm>
          <a:off x="5961278" y="5110429"/>
          <a:ext cx="1999835" cy="292349"/>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9</xdr:col>
      <xdr:colOff>161925</xdr:colOff>
      <xdr:row>22</xdr:row>
      <xdr:rowOff>152400</xdr:rowOff>
    </xdr:from>
    <xdr:ext cx="469459" cy="489695"/>
    <xdr:sp macro="" textlink="">
      <xdr:nvSpPr>
        <xdr:cNvPr id="13" name="テキスト ボックス 12">
          <a:extLst>
            <a:ext uri="{FF2B5EF4-FFF2-40B4-BE49-F238E27FC236}">
              <a16:creationId xmlns:a16="http://schemas.microsoft.com/office/drawing/2014/main" id="{FE6F6C78-05FC-497A-B21A-0AE51E1240B4}"/>
            </a:ext>
          </a:extLst>
        </xdr:cNvPr>
        <xdr:cNvSpPr txBox="1"/>
      </xdr:nvSpPr>
      <xdr:spPr>
        <a:xfrm>
          <a:off x="5562600" y="504825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⑧</a:t>
          </a:r>
        </a:p>
      </xdr:txBody>
    </xdr:sp>
    <xdr:clientData/>
  </xdr:oneCellAnchor>
  <xdr:oneCellAnchor>
    <xdr:from>
      <xdr:col>16</xdr:col>
      <xdr:colOff>531569</xdr:colOff>
      <xdr:row>25</xdr:row>
      <xdr:rowOff>173127</xdr:rowOff>
    </xdr:from>
    <xdr:ext cx="469459" cy="489695"/>
    <xdr:sp macro="" textlink="">
      <xdr:nvSpPr>
        <xdr:cNvPr id="17" name="テキスト ボックス 16">
          <a:extLst>
            <a:ext uri="{FF2B5EF4-FFF2-40B4-BE49-F238E27FC236}">
              <a16:creationId xmlns:a16="http://schemas.microsoft.com/office/drawing/2014/main" id="{B15C5D8B-F462-4C78-837B-AE85810A3703}"/>
            </a:ext>
          </a:extLst>
        </xdr:cNvPr>
        <xdr:cNvSpPr txBox="1"/>
      </xdr:nvSpPr>
      <xdr:spPr>
        <a:xfrm>
          <a:off x="10132769" y="5126127"/>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⑥</a:t>
          </a:r>
        </a:p>
      </xdr:txBody>
    </xdr:sp>
    <xdr:clientData/>
  </xdr:oneCellAnchor>
  <xdr:twoCellAnchor>
    <xdr:from>
      <xdr:col>17</xdr:col>
      <xdr:colOff>0</xdr:colOff>
      <xdr:row>26</xdr:row>
      <xdr:rowOff>0</xdr:rowOff>
    </xdr:from>
    <xdr:to>
      <xdr:col>18</xdr:col>
      <xdr:colOff>581025</xdr:colOff>
      <xdr:row>27</xdr:row>
      <xdr:rowOff>4523</xdr:rowOff>
    </xdr:to>
    <xdr:sp macro="" textlink="">
      <xdr:nvSpPr>
        <xdr:cNvPr id="19" name="正方形/長方形 18">
          <a:extLst>
            <a:ext uri="{FF2B5EF4-FFF2-40B4-BE49-F238E27FC236}">
              <a16:creationId xmlns:a16="http://schemas.microsoft.com/office/drawing/2014/main" id="{EB4A2820-D1DB-4226-B6D9-CA2DCD57AAF3}"/>
            </a:ext>
          </a:extLst>
        </xdr:cNvPr>
        <xdr:cNvSpPr/>
      </xdr:nvSpPr>
      <xdr:spPr>
        <a:xfrm>
          <a:off x="10201275" y="5391150"/>
          <a:ext cx="1181100" cy="252173"/>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13</xdr:col>
      <xdr:colOff>600074</xdr:colOff>
      <xdr:row>22</xdr:row>
      <xdr:rowOff>0</xdr:rowOff>
    </xdr:from>
    <xdr:to>
      <xdr:col>16</xdr:col>
      <xdr:colOff>561974</xdr:colOff>
      <xdr:row>27</xdr:row>
      <xdr:rowOff>9525</xdr:rowOff>
    </xdr:to>
    <xdr:sp macro="" textlink="">
      <xdr:nvSpPr>
        <xdr:cNvPr id="22" name="正方形/長方形 21">
          <a:extLst>
            <a:ext uri="{FF2B5EF4-FFF2-40B4-BE49-F238E27FC236}">
              <a16:creationId xmlns:a16="http://schemas.microsoft.com/office/drawing/2014/main" id="{0B521AD4-DD52-4D12-81BA-18930A200479}"/>
            </a:ext>
          </a:extLst>
        </xdr:cNvPr>
        <xdr:cNvSpPr/>
      </xdr:nvSpPr>
      <xdr:spPr>
        <a:xfrm>
          <a:off x="8401049" y="4895850"/>
          <a:ext cx="1762125" cy="75247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14</xdr:col>
      <xdr:colOff>94714</xdr:colOff>
      <xdr:row>21</xdr:row>
      <xdr:rowOff>133584</xdr:rowOff>
    </xdr:from>
    <xdr:ext cx="469459" cy="489695"/>
    <xdr:sp macro="" textlink="">
      <xdr:nvSpPr>
        <xdr:cNvPr id="23" name="テキスト ボックス 22">
          <a:extLst>
            <a:ext uri="{FF2B5EF4-FFF2-40B4-BE49-F238E27FC236}">
              <a16:creationId xmlns:a16="http://schemas.microsoft.com/office/drawing/2014/main" id="{D9E62EFC-B92E-448F-9B08-3100D907D0A3}"/>
            </a:ext>
          </a:extLst>
        </xdr:cNvPr>
        <xdr:cNvSpPr txBox="1"/>
      </xdr:nvSpPr>
      <xdr:spPr>
        <a:xfrm>
          <a:off x="8495764" y="4838934"/>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⑦</a:t>
          </a:r>
        </a:p>
      </xdr:txBody>
    </xdr:sp>
    <xdr:clientData/>
  </xdr:oneCellAnchor>
  <xdr:oneCellAnchor>
    <xdr:from>
      <xdr:col>18</xdr:col>
      <xdr:colOff>65839</xdr:colOff>
      <xdr:row>36</xdr:row>
      <xdr:rowOff>29261</xdr:rowOff>
    </xdr:from>
    <xdr:ext cx="469459" cy="489695"/>
    <xdr:sp macro="" textlink="">
      <xdr:nvSpPr>
        <xdr:cNvPr id="24" name="テキスト ボックス 23">
          <a:extLst>
            <a:ext uri="{FF2B5EF4-FFF2-40B4-BE49-F238E27FC236}">
              <a16:creationId xmlns:a16="http://schemas.microsoft.com/office/drawing/2014/main" id="{18D92448-D8DB-4DA5-977B-ECBE0ABA1BFE}"/>
            </a:ext>
          </a:extLst>
        </xdr:cNvPr>
        <xdr:cNvSpPr txBox="1"/>
      </xdr:nvSpPr>
      <xdr:spPr>
        <a:xfrm>
          <a:off x="10867189" y="7458761"/>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⑨</a:t>
          </a:r>
        </a:p>
      </xdr:txBody>
    </xdr:sp>
    <xdr:clientData/>
  </xdr:oneCellAnchor>
  <xdr:twoCellAnchor>
    <xdr:from>
      <xdr:col>0</xdr:col>
      <xdr:colOff>13411</xdr:colOff>
      <xdr:row>36</xdr:row>
      <xdr:rowOff>13409</xdr:rowOff>
    </xdr:from>
    <xdr:to>
      <xdr:col>18</xdr:col>
      <xdr:colOff>555956</xdr:colOff>
      <xdr:row>37</xdr:row>
      <xdr:rowOff>7316</xdr:rowOff>
    </xdr:to>
    <xdr:sp macro="" textlink="">
      <xdr:nvSpPr>
        <xdr:cNvPr id="25" name="正方形/長方形 24">
          <a:extLst>
            <a:ext uri="{FF2B5EF4-FFF2-40B4-BE49-F238E27FC236}">
              <a16:creationId xmlns:a16="http://schemas.microsoft.com/office/drawing/2014/main" id="{F198A7B2-AA42-4AE2-BE71-08402F1CEA03}"/>
            </a:ext>
          </a:extLst>
        </xdr:cNvPr>
        <xdr:cNvSpPr/>
      </xdr:nvSpPr>
      <xdr:spPr>
        <a:xfrm>
          <a:off x="13411" y="7442909"/>
          <a:ext cx="11343895" cy="755907"/>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18</xdr:col>
      <xdr:colOff>58523</xdr:colOff>
      <xdr:row>40</xdr:row>
      <xdr:rowOff>21948</xdr:rowOff>
    </xdr:from>
    <xdr:ext cx="469459" cy="489695"/>
    <xdr:sp macro="" textlink="">
      <xdr:nvSpPr>
        <xdr:cNvPr id="26" name="テキスト ボックス 25">
          <a:extLst>
            <a:ext uri="{FF2B5EF4-FFF2-40B4-BE49-F238E27FC236}">
              <a16:creationId xmlns:a16="http://schemas.microsoft.com/office/drawing/2014/main" id="{EF389372-B92C-4505-841A-0B1222E4BFB6}"/>
            </a:ext>
          </a:extLst>
        </xdr:cNvPr>
        <xdr:cNvSpPr txBox="1"/>
      </xdr:nvSpPr>
      <xdr:spPr>
        <a:xfrm>
          <a:off x="10859873" y="8537298"/>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⑩</a:t>
          </a:r>
        </a:p>
      </xdr:txBody>
    </xdr:sp>
    <xdr:clientData/>
  </xdr:oneCellAnchor>
  <xdr:twoCellAnchor>
    <xdr:from>
      <xdr:col>0</xdr:col>
      <xdr:colOff>19507</xdr:colOff>
      <xdr:row>40</xdr:row>
      <xdr:rowOff>4876</xdr:rowOff>
    </xdr:from>
    <xdr:to>
      <xdr:col>18</xdr:col>
      <xdr:colOff>562052</xdr:colOff>
      <xdr:row>40</xdr:row>
      <xdr:rowOff>759563</xdr:rowOff>
    </xdr:to>
    <xdr:sp macro="" textlink="">
      <xdr:nvSpPr>
        <xdr:cNvPr id="27" name="正方形/長方形 26">
          <a:extLst>
            <a:ext uri="{FF2B5EF4-FFF2-40B4-BE49-F238E27FC236}">
              <a16:creationId xmlns:a16="http://schemas.microsoft.com/office/drawing/2014/main" id="{19D98C6F-956F-4832-B3AA-C9515CAA1369}"/>
            </a:ext>
          </a:extLst>
        </xdr:cNvPr>
        <xdr:cNvSpPr/>
      </xdr:nvSpPr>
      <xdr:spPr>
        <a:xfrm>
          <a:off x="19507" y="8520226"/>
          <a:ext cx="11343895" cy="754687"/>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0</xdr:colOff>
      <xdr:row>43</xdr:row>
      <xdr:rowOff>0</xdr:rowOff>
    </xdr:from>
    <xdr:to>
      <xdr:col>5</xdr:col>
      <xdr:colOff>3092</xdr:colOff>
      <xdr:row>44</xdr:row>
      <xdr:rowOff>5812</xdr:rowOff>
    </xdr:to>
    <xdr:sp macro="" textlink="">
      <xdr:nvSpPr>
        <xdr:cNvPr id="28" name="正方形/長方形 27">
          <a:extLst>
            <a:ext uri="{FF2B5EF4-FFF2-40B4-BE49-F238E27FC236}">
              <a16:creationId xmlns:a16="http://schemas.microsoft.com/office/drawing/2014/main" id="{FBEFD323-56C2-461E-939B-FC4DA4535F70}"/>
            </a:ext>
          </a:extLst>
        </xdr:cNvPr>
        <xdr:cNvSpPr/>
      </xdr:nvSpPr>
      <xdr:spPr>
        <a:xfrm>
          <a:off x="600075" y="9648825"/>
          <a:ext cx="2403392" cy="253462"/>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latin typeface="BIZ UDPゴシック" panose="020B0400000000000000" pitchFamily="50" charset="-128"/>
            <a:ea typeface="BIZ UDPゴシック" panose="020B0400000000000000" pitchFamily="50" charset="-128"/>
          </a:endParaRPr>
        </a:p>
      </xdr:txBody>
    </xdr:sp>
    <xdr:clientData/>
  </xdr:twoCellAnchor>
  <xdr:oneCellAnchor>
    <xdr:from>
      <xdr:col>5</xdr:col>
      <xdr:colOff>57150</xdr:colOff>
      <xdr:row>42</xdr:row>
      <xdr:rowOff>180975</xdr:rowOff>
    </xdr:from>
    <xdr:ext cx="469459" cy="489695"/>
    <xdr:sp macro="" textlink="">
      <xdr:nvSpPr>
        <xdr:cNvPr id="30" name="テキスト ボックス 29">
          <a:extLst>
            <a:ext uri="{FF2B5EF4-FFF2-40B4-BE49-F238E27FC236}">
              <a16:creationId xmlns:a16="http://schemas.microsoft.com/office/drawing/2014/main" id="{B2A426C6-2458-4BF7-A95E-538C49482A3B}"/>
            </a:ext>
          </a:extLst>
        </xdr:cNvPr>
        <xdr:cNvSpPr txBox="1"/>
      </xdr:nvSpPr>
      <xdr:spPr>
        <a:xfrm>
          <a:off x="3057525" y="958215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⑪</a:t>
          </a:r>
        </a:p>
      </xdr:txBody>
    </xdr:sp>
    <xdr:clientData/>
  </xdr:oneCellAnchor>
  <xdr:oneCellAnchor>
    <xdr:from>
      <xdr:col>0</xdr:col>
      <xdr:colOff>114300</xdr:colOff>
      <xdr:row>45</xdr:row>
      <xdr:rowOff>76199</xdr:rowOff>
    </xdr:from>
    <xdr:ext cx="10369239" cy="5514975"/>
    <xdr:sp macro="" textlink="">
      <xdr:nvSpPr>
        <xdr:cNvPr id="31" name="テキスト ボックス 30">
          <a:extLst>
            <a:ext uri="{FF2B5EF4-FFF2-40B4-BE49-F238E27FC236}">
              <a16:creationId xmlns:a16="http://schemas.microsoft.com/office/drawing/2014/main" id="{D3852BC0-35B7-4AD1-B9CC-AAEEFDAAC44A}"/>
            </a:ext>
          </a:extLst>
        </xdr:cNvPr>
        <xdr:cNvSpPr txBox="1"/>
      </xdr:nvSpPr>
      <xdr:spPr>
        <a:xfrm>
          <a:off x="114300" y="10058399"/>
          <a:ext cx="10369239" cy="5514975"/>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①対策計画書のシート「</a:t>
          </a:r>
          <a:r>
            <a:rPr kumimoji="1" lang="en-US" altLang="ja-JP" sz="1100" b="1">
              <a:solidFill>
                <a:schemeClr val="tx1"/>
              </a:solidFill>
              <a:latin typeface="BIZ UDPゴシック" panose="020B0400000000000000" pitchFamily="50" charset="-128"/>
              <a:ea typeface="BIZ UDPゴシック" panose="020B0400000000000000" pitchFamily="50" charset="-128"/>
            </a:rPr>
            <a:t>2</a:t>
          </a:r>
          <a:r>
            <a:rPr kumimoji="1" lang="ja-JP" altLang="en-US" sz="1100" b="1">
              <a:solidFill>
                <a:schemeClr val="tx1"/>
              </a:solidFill>
              <a:latin typeface="BIZ UDPゴシック" panose="020B0400000000000000" pitchFamily="50" charset="-128"/>
              <a:ea typeface="BIZ UDPゴシック" panose="020B0400000000000000" pitchFamily="50" charset="-128"/>
            </a:rPr>
            <a:t>対策まとめ」に記載されている計画期間を記入してください。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②基準年度の欄には、対策計画書に入力・表示された数値（基準年度、エネルギー総使用量、原油換算量、事業活動に伴う温室効果ガス排出量等）を記入してください。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③前年度の欄には、報告対象年度の前年度の実績値（エネルギー総使用量、原油換算量、事業活動に伴う温室効果ガス排出量等）を記入してください。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ja-JP" altLang="en-US" sz="1100" b="1" baseline="0">
              <a:solidFill>
                <a:schemeClr val="tx1"/>
              </a:solidFill>
              <a:latin typeface="BIZ UDPゴシック" panose="020B0400000000000000" pitchFamily="50" charset="-128"/>
              <a:ea typeface="BIZ UDPゴシック" panose="020B0400000000000000" pitchFamily="50" charset="-128"/>
            </a:rPr>
            <a:t> 初めて実績報告書を提出する事業者は、</a:t>
          </a:r>
          <a:r>
            <a:rPr kumimoji="1" lang="ja-JP" altLang="en-US" sz="1100" b="1" u="sng" baseline="0">
              <a:solidFill>
                <a:srgbClr val="0070C0"/>
              </a:solidFill>
              <a:latin typeface="BIZ UDPゴシック" panose="020B0400000000000000" pitchFamily="50" charset="-128"/>
              <a:ea typeface="BIZ UDPゴシック" panose="020B0400000000000000" pitchFamily="50" charset="-128"/>
            </a:rPr>
            <a:t>報告対象年度の前年度の実績値</a:t>
          </a:r>
          <a:r>
            <a:rPr kumimoji="1" lang="ja-JP" altLang="en-US" sz="1100" b="1" baseline="0">
              <a:solidFill>
                <a:schemeClr val="tx1"/>
              </a:solidFill>
              <a:latin typeface="BIZ UDPゴシック" panose="020B0400000000000000" pitchFamily="50" charset="-128"/>
              <a:ea typeface="BIZ UDPゴシック" panose="020B0400000000000000" pitchFamily="50" charset="-128"/>
            </a:rPr>
            <a:t>についても根拠書類等を確認しますので、ご提出ください。</a:t>
          </a:r>
          <a:endParaRPr kumimoji="1" lang="en-US" altLang="ja-JP" sz="1100" b="1" baseline="0">
            <a:solidFill>
              <a:schemeClr val="tx1"/>
            </a:solidFill>
            <a:latin typeface="BIZ UDPゴシック" panose="020B0400000000000000" pitchFamily="50" charset="-128"/>
            <a:ea typeface="BIZ UDPゴシック" panose="020B0400000000000000" pitchFamily="50" charset="-128"/>
          </a:endParaRPr>
        </a:p>
        <a:p>
          <a:r>
            <a:rPr kumimoji="1" lang="ja-JP" altLang="en-US" sz="1100" b="1" baseline="0">
              <a:solidFill>
                <a:schemeClr val="tx1"/>
              </a:solidFill>
              <a:latin typeface="BIZ UDPゴシック" panose="020B0400000000000000" pitchFamily="50" charset="-128"/>
              <a:ea typeface="BIZ UDPゴシック" panose="020B0400000000000000" pitchFamily="50" charset="-128"/>
            </a:rPr>
            <a:t>　（</a:t>
          </a:r>
          <a:r>
            <a:rPr kumimoji="1" lang="en-US" altLang="ja-JP" sz="1100" b="1" baseline="0">
              <a:solidFill>
                <a:schemeClr val="tx1"/>
              </a:solidFill>
              <a:latin typeface="BIZ UDPゴシック" panose="020B0400000000000000" pitchFamily="50" charset="-128"/>
              <a:ea typeface="BIZ UDPゴシック" panose="020B0400000000000000" pitchFamily="50" charset="-128"/>
            </a:rPr>
            <a:t>※</a:t>
          </a:r>
          <a:r>
            <a:rPr kumimoji="1" lang="ja-JP" altLang="en-US" sz="1100" b="1" baseline="0">
              <a:solidFill>
                <a:schemeClr val="tx1"/>
              </a:solidFill>
              <a:latin typeface="BIZ UDPゴシック" panose="020B0400000000000000" pitchFamily="50" charset="-128"/>
              <a:ea typeface="BIZ UDPゴシック" panose="020B0400000000000000" pitchFamily="50" charset="-128"/>
            </a:rPr>
            <a:t>「基準年度」と「報告対象年度の前年度」の年度が一致している場合を除く）</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④</a:t>
          </a:r>
          <a:r>
            <a:rPr kumimoji="1" lang="en-US" altLang="ja-JP" sz="1100" b="1" u="sng">
              <a:solidFill>
                <a:srgbClr val="0070C0"/>
              </a:solidFill>
              <a:latin typeface="BIZ UDPゴシック" panose="020B0400000000000000" pitchFamily="50" charset="-128"/>
              <a:ea typeface="BIZ UDPゴシック" panose="020B0400000000000000" pitchFamily="50" charset="-128"/>
            </a:rPr>
            <a:t>J-</a:t>
          </a:r>
          <a:r>
            <a:rPr kumimoji="1" lang="ja-JP" altLang="en-US" sz="1100" b="1" u="sng">
              <a:solidFill>
                <a:srgbClr val="0070C0"/>
              </a:solidFill>
              <a:latin typeface="BIZ UDPゴシック" panose="020B0400000000000000" pitchFamily="50" charset="-128"/>
              <a:ea typeface="BIZ UDPゴシック" panose="020B0400000000000000" pitchFamily="50" charset="-128"/>
            </a:rPr>
            <a:t>クレジットや非化石証書等</a:t>
          </a:r>
          <a:r>
            <a:rPr kumimoji="1" lang="ja-JP" altLang="en-US" sz="1100" b="1">
              <a:solidFill>
                <a:schemeClr val="tx1"/>
              </a:solidFill>
              <a:latin typeface="BIZ UDPゴシック" panose="020B0400000000000000" pitchFamily="50" charset="-128"/>
              <a:ea typeface="BIZ UDPゴシック" panose="020B0400000000000000" pitchFamily="50" charset="-128"/>
            </a:rPr>
            <a:t>を個別に調達されている場合はその数値を記入し、根拠資料をご提出ください。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⑤～⑦基準年度比削減率（原単位ベース）での評価を</a:t>
          </a:r>
          <a:r>
            <a:rPr kumimoji="1" lang="ja-JP" altLang="en-US" sz="1100" b="1" u="sng">
              <a:solidFill>
                <a:srgbClr val="FF0000"/>
              </a:solidFill>
              <a:latin typeface="BIZ UDPゴシック" panose="020B0400000000000000" pitchFamily="50" charset="-128"/>
              <a:ea typeface="BIZ UDPゴシック" panose="020B0400000000000000" pitchFamily="50" charset="-128"/>
            </a:rPr>
            <a:t>希望する場合にのみ</a:t>
          </a:r>
          <a:r>
            <a:rPr kumimoji="1" lang="ja-JP" altLang="en-US" sz="1100" b="1">
              <a:solidFill>
                <a:schemeClr val="tx1"/>
              </a:solidFill>
              <a:latin typeface="BIZ UDPゴシック" panose="020B0400000000000000" pitchFamily="50" charset="-128"/>
              <a:ea typeface="BIZ UDPゴシック" panose="020B0400000000000000" pitchFamily="50" charset="-128"/>
            </a:rPr>
            <a:t>、対策計画書で設定した「温室効果ガス排出量と密接な関係を持つ値」の⑤</a:t>
          </a:r>
          <a:r>
            <a:rPr kumimoji="1" lang="ja-JP" altLang="en-US" sz="1100" b="1" u="sng">
              <a:solidFill>
                <a:schemeClr val="tx1"/>
              </a:solidFill>
              <a:latin typeface="BIZ UDPゴシック" panose="020B0400000000000000" pitchFamily="50" charset="-128"/>
              <a:ea typeface="BIZ UDPゴシック" panose="020B0400000000000000" pitchFamily="50" charset="-128"/>
            </a:rPr>
            <a:t>名称</a:t>
          </a:r>
          <a:r>
            <a:rPr kumimoji="1" lang="ja-JP" altLang="en-US" sz="1100" b="1" u="none">
              <a:solidFill>
                <a:schemeClr val="tx1"/>
              </a:solidFill>
              <a:latin typeface="BIZ UDPゴシック" panose="020B0400000000000000" pitchFamily="50" charset="-128"/>
              <a:ea typeface="BIZ UDPゴシック" panose="020B0400000000000000" pitchFamily="50" charset="-128"/>
            </a:rPr>
            <a:t>、</a:t>
          </a:r>
          <a:r>
            <a:rPr kumimoji="1" lang="ja-JP" altLang="en-US" sz="1100" b="1" u="sng">
              <a:solidFill>
                <a:schemeClr val="tx1"/>
              </a:solidFill>
              <a:latin typeface="BIZ UDPゴシック" panose="020B0400000000000000" pitchFamily="50" charset="-128"/>
              <a:ea typeface="BIZ UDPゴシック" panose="020B0400000000000000" pitchFamily="50" charset="-128"/>
            </a:rPr>
            <a:t>⑥単位</a:t>
          </a:r>
          <a:r>
            <a:rPr kumimoji="1" lang="ja-JP" altLang="en-US" sz="1100" b="1" u="none">
              <a:solidFill>
                <a:schemeClr val="tx1"/>
              </a:solidFill>
              <a:latin typeface="BIZ UDPゴシック" panose="020B0400000000000000" pitchFamily="50" charset="-128"/>
              <a:ea typeface="BIZ UDPゴシック" panose="020B0400000000000000" pitchFamily="50" charset="-128"/>
            </a:rPr>
            <a:t>、</a:t>
          </a:r>
          <a:endParaRPr kumimoji="1" lang="en-US" altLang="ja-JP" sz="1100" b="1" u="none">
            <a:solidFill>
              <a:schemeClr val="tx1"/>
            </a:solidFill>
            <a:latin typeface="BIZ UDPゴシック" panose="020B0400000000000000" pitchFamily="50" charset="-128"/>
            <a:ea typeface="BIZ UDPゴシック" panose="020B0400000000000000" pitchFamily="50" charset="-128"/>
          </a:endParaRPr>
        </a:p>
        <a:p>
          <a:r>
            <a:rPr kumimoji="1" lang="ja-JP" altLang="en-US" sz="1100" b="1" u="sng">
              <a:solidFill>
                <a:schemeClr val="tx1"/>
              </a:solidFill>
              <a:latin typeface="BIZ UDPゴシック" panose="020B0400000000000000" pitchFamily="50" charset="-128"/>
              <a:ea typeface="BIZ UDPゴシック" panose="020B0400000000000000" pitchFamily="50" charset="-128"/>
            </a:rPr>
            <a:t>⑦数値</a:t>
          </a:r>
          <a:r>
            <a:rPr kumimoji="1" lang="ja-JP" altLang="en-US" sz="1100" b="1">
              <a:solidFill>
                <a:schemeClr val="tx1"/>
              </a:solidFill>
              <a:latin typeface="BIZ UDPゴシック" panose="020B0400000000000000" pitchFamily="50" charset="-128"/>
              <a:ea typeface="BIZ UDPゴシック" panose="020B0400000000000000" pitchFamily="50" charset="-128"/>
            </a:rPr>
            <a:t>を記入してください。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en-US" altLang="ja-JP" sz="1100" b="1">
              <a:solidFill>
                <a:schemeClr val="tx1"/>
              </a:solidFill>
              <a:latin typeface="BIZ UDPゴシック" panose="020B0400000000000000" pitchFamily="50" charset="-128"/>
              <a:ea typeface="BIZ UDPゴシック" panose="020B0400000000000000" pitchFamily="50" charset="-128"/>
            </a:rPr>
            <a:t>※</a:t>
          </a:r>
          <a:r>
            <a:rPr kumimoji="1" lang="ja-JP" altLang="en-US" sz="1100" b="1">
              <a:solidFill>
                <a:schemeClr val="tx1"/>
              </a:solidFill>
              <a:latin typeface="BIZ UDPゴシック" panose="020B0400000000000000" pitchFamily="50" charset="-128"/>
              <a:ea typeface="BIZ UDPゴシック" panose="020B0400000000000000" pitchFamily="50" charset="-128"/>
            </a:rPr>
            <a:t>対策計画書において、原単位ベースでの評価を希望していない場合は記載不要ですので、空欄のままでご提出ください。）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⑧報告対象年度前年度に提出した実績報告書の数値（再生可能エネルギー利用量、再エネ利用率）を記入してください。</a:t>
          </a:r>
        </a:p>
        <a:p>
          <a:r>
            <a:rPr kumimoji="1" lang="ja-JP" altLang="en-US" sz="1100" b="1">
              <a:solidFill>
                <a:schemeClr val="tx1"/>
              </a:solidFill>
              <a:latin typeface="BIZ UDPゴシック" panose="020B0400000000000000" pitchFamily="50" charset="-128"/>
              <a:ea typeface="BIZ UDPゴシック" panose="020B0400000000000000" pitchFamily="50" charset="-128"/>
            </a:rPr>
            <a:t>　</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en-US" altLang="ja-JP" sz="1400" b="1" u="sng">
              <a:solidFill>
                <a:srgbClr val="FF0000"/>
              </a:solidFill>
              <a:latin typeface="BIZ UDPゴシック" panose="020B0400000000000000" pitchFamily="50" charset="-128"/>
              <a:ea typeface="BIZ UDPゴシック" panose="020B0400000000000000" pitchFamily="50" charset="-128"/>
            </a:rPr>
            <a:t>※</a:t>
          </a:r>
          <a:r>
            <a:rPr kumimoji="1" lang="ja-JP" altLang="en-US" sz="1400" b="1" u="sng">
              <a:solidFill>
                <a:srgbClr val="FF0000"/>
              </a:solidFill>
              <a:latin typeface="BIZ UDPゴシック" panose="020B0400000000000000" pitchFamily="50" charset="-128"/>
              <a:ea typeface="BIZ UDPゴシック" panose="020B0400000000000000" pitchFamily="50" charset="-128"/>
            </a:rPr>
            <a:t>以下の手順については、シート「</a:t>
          </a:r>
          <a:r>
            <a:rPr kumimoji="1" lang="en-US" altLang="ja-JP" sz="1400" b="1" u="sng">
              <a:solidFill>
                <a:srgbClr val="FF0000"/>
              </a:solidFill>
              <a:latin typeface="BIZ UDPゴシック" panose="020B0400000000000000" pitchFamily="50" charset="-128"/>
              <a:ea typeface="BIZ UDPゴシック" panose="020B0400000000000000" pitchFamily="50" charset="-128"/>
            </a:rPr>
            <a:t>4 </a:t>
          </a:r>
          <a:r>
            <a:rPr kumimoji="1" lang="ja-JP" altLang="en-US" sz="1400" b="1" u="sng">
              <a:solidFill>
                <a:srgbClr val="FF0000"/>
              </a:solidFill>
              <a:latin typeface="BIZ UDPゴシック" panose="020B0400000000000000" pitchFamily="50" charset="-128"/>
              <a:ea typeface="BIZ UDPゴシック" panose="020B0400000000000000" pitchFamily="50" charset="-128"/>
            </a:rPr>
            <a:t>エネ量」「</a:t>
          </a:r>
          <a:r>
            <a:rPr kumimoji="1" lang="en-US" altLang="ja-JP" sz="1400" b="1" u="sng">
              <a:solidFill>
                <a:srgbClr val="FF0000"/>
              </a:solidFill>
              <a:latin typeface="BIZ UDPゴシック" panose="020B0400000000000000" pitchFamily="50" charset="-128"/>
              <a:ea typeface="BIZ UDPゴシック" panose="020B0400000000000000" pitchFamily="50" charset="-128"/>
            </a:rPr>
            <a:t>5 </a:t>
          </a:r>
          <a:r>
            <a:rPr kumimoji="1" lang="ja-JP" altLang="en-US" sz="1400" b="1" u="sng">
              <a:solidFill>
                <a:srgbClr val="FF0000"/>
              </a:solidFill>
              <a:latin typeface="BIZ UDPゴシック" panose="020B0400000000000000" pitchFamily="50" charset="-128"/>
              <a:ea typeface="BIZ UDPゴシック" panose="020B0400000000000000" pitchFamily="50" charset="-128"/>
            </a:rPr>
            <a:t>自動車エネ量」の入力後に作業いただくことを推奨します。</a:t>
          </a: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⑨報告年度に実施した取り組みの内容を記入してください。（自由記述欄）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ja-JP" altLang="en-US" sz="1100" b="1" baseline="0">
              <a:solidFill>
                <a:schemeClr val="tx1"/>
              </a:solidFill>
              <a:latin typeface="BIZ UDPゴシック" panose="020B0400000000000000" pitchFamily="50" charset="-128"/>
              <a:ea typeface="BIZ UDPゴシック" panose="020B0400000000000000" pitchFamily="50" charset="-128"/>
            </a:rPr>
            <a:t> なお、</a:t>
          </a:r>
          <a:r>
            <a:rPr kumimoji="1" lang="ja-JP" altLang="en-US" sz="1100" b="1" u="sng" baseline="0">
              <a:solidFill>
                <a:srgbClr val="FF0000"/>
              </a:solidFill>
              <a:latin typeface="BIZ UDPゴシック" panose="020B0400000000000000" pitchFamily="50" charset="-128"/>
              <a:ea typeface="BIZ UDPゴシック" panose="020B0400000000000000" pitchFamily="50" charset="-128"/>
            </a:rPr>
            <a:t>基準年度比削減率又は前年度比削減率がマイナス値の場合は、</a:t>
          </a:r>
          <a:r>
            <a:rPr kumimoji="1" lang="en-US" altLang="ja-JP" sz="1100" b="1" u="sng" baseline="0">
              <a:solidFill>
                <a:srgbClr val="FF0000"/>
              </a:solidFill>
              <a:latin typeface="BIZ UDPゴシック" panose="020B0400000000000000" pitchFamily="50" charset="-128"/>
              <a:ea typeface="BIZ UDPゴシック" panose="020B0400000000000000" pitchFamily="50" charset="-128"/>
            </a:rPr>
            <a:t>CO</a:t>
          </a:r>
          <a:r>
            <a:rPr kumimoji="1" lang="en-US" altLang="ja-JP" sz="1100" b="1" u="sng" baseline="-25000">
              <a:solidFill>
                <a:srgbClr val="FF0000"/>
              </a:solidFill>
              <a:latin typeface="BIZ UDPゴシック" panose="020B0400000000000000" pitchFamily="50" charset="-128"/>
              <a:ea typeface="BIZ UDPゴシック" panose="020B0400000000000000" pitchFamily="50" charset="-128"/>
            </a:rPr>
            <a:t>2</a:t>
          </a:r>
          <a:r>
            <a:rPr kumimoji="1" lang="ja-JP" altLang="en-US" sz="1100" b="1" u="sng" baseline="0">
              <a:solidFill>
                <a:srgbClr val="FF0000"/>
              </a:solidFill>
              <a:latin typeface="BIZ UDPゴシック" panose="020B0400000000000000" pitchFamily="50" charset="-128"/>
              <a:ea typeface="BIZ UDPゴシック" panose="020B0400000000000000" pitchFamily="50" charset="-128"/>
            </a:rPr>
            <a:t>が増加したと考えられる理由を追記してください。</a:t>
          </a:r>
          <a:endParaRPr kumimoji="1" lang="en-US" altLang="ja-JP" sz="1100" b="1" u="sng" baseline="0">
            <a:solidFill>
              <a:srgbClr val="FF0000"/>
            </a:solidFill>
            <a:latin typeface="BIZ UDPゴシック" panose="020B0400000000000000" pitchFamily="50" charset="-128"/>
            <a:ea typeface="BIZ UDPゴシック" panose="020B0400000000000000" pitchFamily="50" charset="-128"/>
          </a:endParaRPr>
        </a:p>
        <a:p>
          <a:endParaRPr kumimoji="1" lang="en-US" altLang="ja-JP" sz="1100" b="1" u="sng" baseline="0">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⑩次年度に予定している取り組みの内容を記入してください。（自由記述欄）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⑪</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大阪府脱炭素経営宣言の宣言状況についてプルダウンメニューより選択してください。</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SLL</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を利用する場合は、脱炭素経営宣言を行うことが必須です。</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現時点で未宣言の場合は、必ず宣言を行ってください。</a:t>
          </a: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3</xdr:col>
      <xdr:colOff>1264310</xdr:colOff>
      <xdr:row>2</xdr:row>
      <xdr:rowOff>7315</xdr:rowOff>
    </xdr:from>
    <xdr:to>
      <xdr:col>5</xdr:col>
      <xdr:colOff>7317</xdr:colOff>
      <xdr:row>4</xdr:row>
      <xdr:rowOff>0</xdr:rowOff>
    </xdr:to>
    <xdr:sp macro="" textlink="">
      <xdr:nvSpPr>
        <xdr:cNvPr id="2" name="正方形/長方形 1">
          <a:extLst>
            <a:ext uri="{FF2B5EF4-FFF2-40B4-BE49-F238E27FC236}">
              <a16:creationId xmlns:a16="http://schemas.microsoft.com/office/drawing/2014/main" id="{0AABE43F-7D93-4CF6-9205-647098E8E385}"/>
            </a:ext>
          </a:extLst>
        </xdr:cNvPr>
        <xdr:cNvSpPr/>
      </xdr:nvSpPr>
      <xdr:spPr>
        <a:xfrm>
          <a:off x="5521985" y="483565"/>
          <a:ext cx="1390957" cy="37368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xdr:col>
      <xdr:colOff>876605</xdr:colOff>
      <xdr:row>1</xdr:row>
      <xdr:rowOff>174345</xdr:rowOff>
    </xdr:from>
    <xdr:ext cx="469459" cy="489695"/>
    <xdr:sp macro="" textlink="">
      <xdr:nvSpPr>
        <xdr:cNvPr id="3" name="テキスト ボックス 2">
          <a:extLst>
            <a:ext uri="{FF2B5EF4-FFF2-40B4-BE49-F238E27FC236}">
              <a16:creationId xmlns:a16="http://schemas.microsoft.com/office/drawing/2014/main" id="{4137D3D7-36A9-4299-864A-87437297D95E}"/>
            </a:ext>
          </a:extLst>
        </xdr:cNvPr>
        <xdr:cNvSpPr txBox="1"/>
      </xdr:nvSpPr>
      <xdr:spPr>
        <a:xfrm>
          <a:off x="5134280" y="46009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twoCellAnchor>
    <xdr:from>
      <xdr:col>2</xdr:col>
      <xdr:colOff>0</xdr:colOff>
      <xdr:row>6</xdr:row>
      <xdr:rowOff>7316</xdr:rowOff>
    </xdr:from>
    <xdr:to>
      <xdr:col>3</xdr:col>
      <xdr:colOff>28575</xdr:colOff>
      <xdr:row>6</xdr:row>
      <xdr:rowOff>319430</xdr:rowOff>
    </xdr:to>
    <xdr:sp macro="" textlink="">
      <xdr:nvSpPr>
        <xdr:cNvPr id="4" name="正方形/長方形 3">
          <a:extLst>
            <a:ext uri="{FF2B5EF4-FFF2-40B4-BE49-F238E27FC236}">
              <a16:creationId xmlns:a16="http://schemas.microsoft.com/office/drawing/2014/main" id="{566237B4-BA37-411F-919D-5C1710726048}"/>
            </a:ext>
          </a:extLst>
        </xdr:cNvPr>
        <xdr:cNvSpPr/>
      </xdr:nvSpPr>
      <xdr:spPr>
        <a:xfrm>
          <a:off x="2933700" y="1340816"/>
          <a:ext cx="1352550" cy="312114"/>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2917</xdr:colOff>
      <xdr:row>7</xdr:row>
      <xdr:rowOff>203040</xdr:rowOff>
    </xdr:from>
    <xdr:to>
      <xdr:col>3</xdr:col>
      <xdr:colOff>0</xdr:colOff>
      <xdr:row>16</xdr:row>
      <xdr:rowOff>23470</xdr:rowOff>
    </xdr:to>
    <xdr:sp macro="" textlink="">
      <xdr:nvSpPr>
        <xdr:cNvPr id="5" name="正方形/長方形 4">
          <a:extLst>
            <a:ext uri="{FF2B5EF4-FFF2-40B4-BE49-F238E27FC236}">
              <a16:creationId xmlns:a16="http://schemas.microsoft.com/office/drawing/2014/main" id="{E5C5195F-6D46-41D0-A740-BD4F1BAEDAF7}"/>
            </a:ext>
          </a:extLst>
        </xdr:cNvPr>
        <xdr:cNvSpPr/>
      </xdr:nvSpPr>
      <xdr:spPr>
        <a:xfrm>
          <a:off x="2936617" y="1869915"/>
          <a:ext cx="1321058" cy="415430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2228850</xdr:colOff>
      <xdr:row>7</xdr:row>
      <xdr:rowOff>228600</xdr:rowOff>
    </xdr:from>
    <xdr:ext cx="469459" cy="489695"/>
    <xdr:sp macro="" textlink="">
      <xdr:nvSpPr>
        <xdr:cNvPr id="6" name="テキスト ボックス 5">
          <a:extLst>
            <a:ext uri="{FF2B5EF4-FFF2-40B4-BE49-F238E27FC236}">
              <a16:creationId xmlns:a16="http://schemas.microsoft.com/office/drawing/2014/main" id="{18E60ED5-C956-4055-A901-19C25A896146}"/>
            </a:ext>
          </a:extLst>
        </xdr:cNvPr>
        <xdr:cNvSpPr txBox="1"/>
      </xdr:nvSpPr>
      <xdr:spPr>
        <a:xfrm>
          <a:off x="2543175" y="189547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oneCellAnchor>
    <xdr:from>
      <xdr:col>1</xdr:col>
      <xdr:colOff>2247900</xdr:colOff>
      <xdr:row>4</xdr:row>
      <xdr:rowOff>152400</xdr:rowOff>
    </xdr:from>
    <xdr:ext cx="469459" cy="489695"/>
    <xdr:sp macro="" textlink="">
      <xdr:nvSpPr>
        <xdr:cNvPr id="7" name="テキスト ボックス 6">
          <a:extLst>
            <a:ext uri="{FF2B5EF4-FFF2-40B4-BE49-F238E27FC236}">
              <a16:creationId xmlns:a16="http://schemas.microsoft.com/office/drawing/2014/main" id="{57C8BE72-917E-4B62-8057-16B5B9F33469}"/>
            </a:ext>
          </a:extLst>
        </xdr:cNvPr>
        <xdr:cNvSpPr txBox="1"/>
      </xdr:nvSpPr>
      <xdr:spPr>
        <a:xfrm>
          <a:off x="2562225" y="100965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2</xdr:col>
      <xdr:colOff>2917</xdr:colOff>
      <xdr:row>20</xdr:row>
      <xdr:rowOff>21946</xdr:rowOff>
    </xdr:from>
    <xdr:to>
      <xdr:col>3</xdr:col>
      <xdr:colOff>0</xdr:colOff>
      <xdr:row>20</xdr:row>
      <xdr:rowOff>319430</xdr:rowOff>
    </xdr:to>
    <xdr:sp macro="" textlink="">
      <xdr:nvSpPr>
        <xdr:cNvPr id="8" name="正方形/長方形 7">
          <a:extLst>
            <a:ext uri="{FF2B5EF4-FFF2-40B4-BE49-F238E27FC236}">
              <a16:creationId xmlns:a16="http://schemas.microsoft.com/office/drawing/2014/main" id="{56C88E72-F0D0-429C-ABFB-0BEBD35D71B7}"/>
            </a:ext>
          </a:extLst>
        </xdr:cNvPr>
        <xdr:cNvSpPr/>
      </xdr:nvSpPr>
      <xdr:spPr>
        <a:xfrm>
          <a:off x="2936617" y="7213321"/>
          <a:ext cx="1321058" cy="297484"/>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2205609</xdr:colOff>
      <xdr:row>21</xdr:row>
      <xdr:rowOff>221283</xdr:rowOff>
    </xdr:from>
    <xdr:ext cx="469459" cy="489695"/>
    <xdr:sp macro="" textlink="">
      <xdr:nvSpPr>
        <xdr:cNvPr id="9" name="テキスト ボックス 8">
          <a:extLst>
            <a:ext uri="{FF2B5EF4-FFF2-40B4-BE49-F238E27FC236}">
              <a16:creationId xmlns:a16="http://schemas.microsoft.com/office/drawing/2014/main" id="{6FC62949-B94C-4791-921F-FEF712E4714D}"/>
            </a:ext>
          </a:extLst>
        </xdr:cNvPr>
        <xdr:cNvSpPr txBox="1"/>
      </xdr:nvSpPr>
      <xdr:spPr>
        <a:xfrm>
          <a:off x="2519934" y="7746033"/>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2</xdr:col>
      <xdr:colOff>0</xdr:colOff>
      <xdr:row>21</xdr:row>
      <xdr:rowOff>234085</xdr:rowOff>
    </xdr:from>
    <xdr:to>
      <xdr:col>3</xdr:col>
      <xdr:colOff>9525</xdr:colOff>
      <xdr:row>23</xdr:row>
      <xdr:rowOff>468172</xdr:rowOff>
    </xdr:to>
    <xdr:sp macro="" textlink="">
      <xdr:nvSpPr>
        <xdr:cNvPr id="10" name="正方形/長方形 9">
          <a:extLst>
            <a:ext uri="{FF2B5EF4-FFF2-40B4-BE49-F238E27FC236}">
              <a16:creationId xmlns:a16="http://schemas.microsoft.com/office/drawing/2014/main" id="{B4FB5B3D-D3C6-4E35-932D-408C862B3B7B}"/>
            </a:ext>
          </a:extLst>
        </xdr:cNvPr>
        <xdr:cNvSpPr/>
      </xdr:nvSpPr>
      <xdr:spPr>
        <a:xfrm>
          <a:off x="2933700" y="7758835"/>
          <a:ext cx="1333500" cy="948462"/>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2228850</xdr:colOff>
      <xdr:row>18</xdr:row>
      <xdr:rowOff>180975</xdr:rowOff>
    </xdr:from>
    <xdr:ext cx="469459" cy="489695"/>
    <xdr:sp macro="" textlink="">
      <xdr:nvSpPr>
        <xdr:cNvPr id="11" name="テキスト ボックス 10">
          <a:extLst>
            <a:ext uri="{FF2B5EF4-FFF2-40B4-BE49-F238E27FC236}">
              <a16:creationId xmlns:a16="http://schemas.microsoft.com/office/drawing/2014/main" id="{BBB6907F-4390-4E08-8DDD-380DBBF8B8E2}"/>
            </a:ext>
          </a:extLst>
        </xdr:cNvPr>
        <xdr:cNvSpPr txBox="1"/>
      </xdr:nvSpPr>
      <xdr:spPr>
        <a:xfrm>
          <a:off x="2543175" y="684847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1</xdr:col>
      <xdr:colOff>2619374</xdr:colOff>
      <xdr:row>29</xdr:row>
      <xdr:rowOff>234086</xdr:rowOff>
    </xdr:from>
    <xdr:to>
      <xdr:col>2</xdr:col>
      <xdr:colOff>1323974</xdr:colOff>
      <xdr:row>34</xdr:row>
      <xdr:rowOff>7314</xdr:rowOff>
    </xdr:to>
    <xdr:sp macro="" textlink="">
      <xdr:nvSpPr>
        <xdr:cNvPr id="12" name="正方形/長方形 11">
          <a:extLst>
            <a:ext uri="{FF2B5EF4-FFF2-40B4-BE49-F238E27FC236}">
              <a16:creationId xmlns:a16="http://schemas.microsoft.com/office/drawing/2014/main" id="{1205EB84-E00F-45A6-B614-B972F4AD66E8}"/>
            </a:ext>
          </a:extLst>
        </xdr:cNvPr>
        <xdr:cNvSpPr/>
      </xdr:nvSpPr>
      <xdr:spPr>
        <a:xfrm>
          <a:off x="2933699" y="10473461"/>
          <a:ext cx="1323975" cy="2487853"/>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2219325</xdr:colOff>
      <xdr:row>30</xdr:row>
      <xdr:rowOff>38100</xdr:rowOff>
    </xdr:from>
    <xdr:ext cx="469459" cy="489695"/>
    <xdr:sp macro="" textlink="">
      <xdr:nvSpPr>
        <xdr:cNvPr id="13" name="テキスト ボックス 12">
          <a:extLst>
            <a:ext uri="{FF2B5EF4-FFF2-40B4-BE49-F238E27FC236}">
              <a16:creationId xmlns:a16="http://schemas.microsoft.com/office/drawing/2014/main" id="{B284C6F1-D79A-48A3-8348-FBB7AE2F3A40}"/>
            </a:ext>
          </a:extLst>
        </xdr:cNvPr>
        <xdr:cNvSpPr txBox="1"/>
      </xdr:nvSpPr>
      <xdr:spPr>
        <a:xfrm>
          <a:off x="2533650" y="1051560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oneCellAnchor>
    <xdr:from>
      <xdr:col>0</xdr:col>
      <xdr:colOff>114300</xdr:colOff>
      <xdr:row>35</xdr:row>
      <xdr:rowOff>95250</xdr:rowOff>
    </xdr:from>
    <xdr:ext cx="10795084" cy="5829300"/>
    <xdr:sp macro="" textlink="">
      <xdr:nvSpPr>
        <xdr:cNvPr id="14" name="テキスト ボックス 13">
          <a:extLst>
            <a:ext uri="{FF2B5EF4-FFF2-40B4-BE49-F238E27FC236}">
              <a16:creationId xmlns:a16="http://schemas.microsoft.com/office/drawing/2014/main" id="{39154E5E-E52E-4FEE-A589-52C21FCB2E92}"/>
            </a:ext>
          </a:extLst>
        </xdr:cNvPr>
        <xdr:cNvSpPr txBox="1"/>
      </xdr:nvSpPr>
      <xdr:spPr>
        <a:xfrm>
          <a:off x="114300" y="13382625"/>
          <a:ext cx="10795084" cy="5829300"/>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①重点対策の実施状況を入力する事業所名を入力してください。（２箇所）</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②実施状況をプルダウンメニューから選択してください。</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＜判断基準＞</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実施済み ： 判断基準すべてを実施していること。</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未実施　　： 判断基準一つでも実施できていない場合。</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非該当　  ： 当該設備がない事業所や、</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特記事項</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で適用しない合理的な理由がある場合は選択可。</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実施予定 ： 計画期間内に実施が予定されている場合に選択可。</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予定なし ： 対策計画書について計画期間内に実施見込みがない場合。</a:t>
          </a:r>
        </a:p>
        <a:p>
          <a:endPar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再生可能エネルギーの自家消費</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」の項目について「実施済み」を選択した場合、</a:t>
          </a:r>
          <a:r>
            <a:rPr kumimoji="1" lang="ja-JP" altLang="en-US" sz="1100" b="1" u="sng">
              <a:solidFill>
                <a:srgbClr val="0070C0"/>
              </a:solidFill>
              <a:effectLst/>
              <a:latin typeface="BIZ UDPゴシック" panose="020B0400000000000000" pitchFamily="50" charset="-128"/>
              <a:ea typeface="BIZ UDPゴシック" panose="020B0400000000000000" pitchFamily="50" charset="-128"/>
              <a:cs typeface="+mn-cs"/>
            </a:rPr>
            <a:t>自家消費量（＝発電量－販売量）がわかる資料</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を根拠書類としてご提出ください。</a:t>
          </a:r>
        </a:p>
        <a:p>
          <a:endPar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カーボン・オフセットの活用</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」の項目について「実施済み」を選択した場合、</a:t>
          </a:r>
          <a:r>
            <a:rPr kumimoji="1" lang="ja-JP" altLang="en-US" sz="1100" b="1" u="sng">
              <a:solidFill>
                <a:srgbClr val="0070C0"/>
              </a:solidFill>
              <a:effectLst/>
              <a:latin typeface="BIZ UDPゴシック" panose="020B0400000000000000" pitchFamily="50" charset="-128"/>
              <a:ea typeface="BIZ UDPゴシック" panose="020B0400000000000000" pitchFamily="50" charset="-128"/>
              <a:cs typeface="+mn-cs"/>
            </a:rPr>
            <a:t>非化石証書や</a:t>
          </a:r>
          <a:r>
            <a:rPr kumimoji="1" lang="en-US" altLang="ja-JP" sz="1100" b="1" u="sng">
              <a:solidFill>
                <a:srgbClr val="0070C0"/>
              </a:solidFill>
              <a:effectLst/>
              <a:latin typeface="BIZ UDPゴシック" panose="020B0400000000000000" pitchFamily="50" charset="-128"/>
              <a:ea typeface="BIZ UDPゴシック" panose="020B0400000000000000" pitchFamily="50" charset="-128"/>
              <a:cs typeface="+mn-cs"/>
            </a:rPr>
            <a:t>J-</a:t>
          </a:r>
          <a:r>
            <a:rPr kumimoji="1" lang="ja-JP" altLang="en-US" sz="1100" b="1" u="sng">
              <a:solidFill>
                <a:srgbClr val="0070C0"/>
              </a:solidFill>
              <a:effectLst/>
              <a:latin typeface="BIZ UDPゴシック" panose="020B0400000000000000" pitchFamily="50" charset="-128"/>
              <a:ea typeface="BIZ UDPゴシック" panose="020B0400000000000000" pitchFamily="50" charset="-128"/>
              <a:cs typeface="+mn-cs"/>
            </a:rPr>
            <a:t>クレジット、ブルーカーボンクレジットの購入実績や、</a:t>
          </a:r>
        </a:p>
        <a:p>
          <a:r>
            <a:rPr kumimoji="1" lang="ja-JP" altLang="en-US" sz="1100" b="1" u="none">
              <a:solidFill>
                <a:srgbClr val="0070C0"/>
              </a:solidFill>
              <a:effectLst/>
              <a:latin typeface="BIZ UDPゴシック" panose="020B0400000000000000" pitchFamily="50" charset="-128"/>
              <a:ea typeface="BIZ UDPゴシック" panose="020B0400000000000000" pitchFamily="50" charset="-128"/>
              <a:cs typeface="+mn-cs"/>
            </a:rPr>
            <a:t>　　</a:t>
          </a:r>
          <a:r>
            <a:rPr kumimoji="1" lang="ja-JP" altLang="en-US" sz="1100" b="1" u="sng">
              <a:solidFill>
                <a:srgbClr val="0070C0"/>
              </a:solidFill>
              <a:effectLst/>
              <a:latin typeface="BIZ UDPゴシック" panose="020B0400000000000000" pitchFamily="50" charset="-128"/>
              <a:ea typeface="BIZ UDPゴシック" panose="020B0400000000000000" pitchFamily="50" charset="-128"/>
              <a:cs typeface="+mn-cs"/>
            </a:rPr>
            <a:t>再エネ電力メニューを調達していることがわかる資料</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（請求書に記載されている場合は請求書で可）を根拠書類としてご提出ください。</a:t>
          </a:r>
        </a:p>
        <a:p>
          <a:endPar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en-US" altLang="ja-JP" sz="1100" b="1">
              <a:solidFill>
                <a:srgbClr val="FF0000"/>
              </a:solidFill>
              <a:effectLst/>
              <a:latin typeface="BIZ UDPゴシック" panose="020B0400000000000000" pitchFamily="50" charset="-128"/>
              <a:ea typeface="BIZ UDPゴシック" panose="020B0400000000000000" pitchFamily="50" charset="-128"/>
              <a:cs typeface="+mn-cs"/>
            </a:rPr>
            <a:t>ZEB</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化の導入</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」の項目について「実施済み」を選択した場合、</a:t>
          </a:r>
          <a:r>
            <a:rPr kumimoji="1" lang="en-US" altLang="ja-JP" sz="1100" b="1" u="sng">
              <a:solidFill>
                <a:srgbClr val="0070C0"/>
              </a:solidFill>
              <a:effectLst/>
              <a:latin typeface="BIZ UDPゴシック" panose="020B0400000000000000" pitchFamily="50" charset="-128"/>
              <a:ea typeface="BIZ UDPゴシック" panose="020B0400000000000000" pitchFamily="50" charset="-128"/>
              <a:cs typeface="+mn-cs"/>
            </a:rPr>
            <a:t>ZEB</a:t>
          </a:r>
          <a:r>
            <a:rPr kumimoji="1" lang="ja-JP" altLang="en-US" sz="1100" b="1" u="sng">
              <a:solidFill>
                <a:srgbClr val="0070C0"/>
              </a:solidFill>
              <a:effectLst/>
              <a:latin typeface="BIZ UDPゴシック" panose="020B0400000000000000" pitchFamily="50" charset="-128"/>
              <a:ea typeface="BIZ UDPゴシック" panose="020B0400000000000000" pitchFamily="50" charset="-128"/>
              <a:cs typeface="+mn-cs"/>
            </a:rPr>
            <a:t>の認証実績がわかる資料や、</a:t>
          </a:r>
          <a:r>
            <a:rPr kumimoji="1" lang="en-US" altLang="ja-JP" sz="1100" b="1" u="sng">
              <a:solidFill>
                <a:srgbClr val="0070C0"/>
              </a:solidFill>
              <a:effectLst/>
              <a:latin typeface="BIZ UDPゴシック" panose="020B0400000000000000" pitchFamily="50" charset="-128"/>
              <a:ea typeface="BIZ UDPゴシック" panose="020B0400000000000000" pitchFamily="50" charset="-128"/>
              <a:cs typeface="+mn-cs"/>
            </a:rPr>
            <a:t>ZEB</a:t>
          </a:r>
          <a:r>
            <a:rPr kumimoji="1" lang="ja-JP" altLang="en-US" sz="1100" b="1" u="sng">
              <a:solidFill>
                <a:srgbClr val="0070C0"/>
              </a:solidFill>
              <a:effectLst/>
              <a:latin typeface="BIZ UDPゴシック" panose="020B0400000000000000" pitchFamily="50" charset="-128"/>
              <a:ea typeface="BIZ UDPゴシック" panose="020B0400000000000000" pitchFamily="50" charset="-128"/>
              <a:cs typeface="+mn-cs"/>
            </a:rPr>
            <a:t>化の可能性調査が行われたことがわかる資料</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（調査報告書や</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ZEB</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化に向けた設計方針の資料、見積もり・提案書等）を根拠書類としてご提出ください。</a:t>
          </a:r>
        </a:p>
        <a:p>
          <a:endPar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森林整備・木材利用の促進</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」の項目について「実施済み」を選択した場合</a:t>
          </a:r>
          <a:r>
            <a:rPr kumimoji="1" lang="ja-JP" altLang="en-US" sz="1100" b="1" u="sng">
              <a:solidFill>
                <a:srgbClr val="0070C0"/>
              </a:solidFill>
              <a:effectLst/>
              <a:latin typeface="BIZ UDPゴシック" panose="020B0400000000000000" pitchFamily="50" charset="-128"/>
              <a:ea typeface="BIZ UDPゴシック" panose="020B0400000000000000" pitchFamily="50" charset="-128"/>
              <a:cs typeface="+mn-cs"/>
            </a:rPr>
            <a:t>、森林由来の</a:t>
          </a:r>
          <a:r>
            <a:rPr kumimoji="1" lang="en-US" altLang="ja-JP" sz="1100" b="1" u="sng">
              <a:solidFill>
                <a:srgbClr val="0070C0"/>
              </a:solidFill>
              <a:effectLst/>
              <a:latin typeface="BIZ UDPゴシック" panose="020B0400000000000000" pitchFamily="50" charset="-128"/>
              <a:ea typeface="BIZ UDPゴシック" panose="020B0400000000000000" pitchFamily="50" charset="-128"/>
              <a:cs typeface="+mn-cs"/>
            </a:rPr>
            <a:t>J-</a:t>
          </a:r>
          <a:r>
            <a:rPr kumimoji="1" lang="ja-JP" altLang="en-US" sz="1100" b="1" u="sng">
              <a:solidFill>
                <a:srgbClr val="0070C0"/>
              </a:solidFill>
              <a:effectLst/>
              <a:latin typeface="BIZ UDPゴシック" panose="020B0400000000000000" pitchFamily="50" charset="-128"/>
              <a:ea typeface="BIZ UDPゴシック" panose="020B0400000000000000" pitchFamily="50" charset="-128"/>
              <a:cs typeface="+mn-cs"/>
            </a:rPr>
            <a:t>クレジットの創出実績がわかる資料、大阪府</a:t>
          </a:r>
          <a:r>
            <a:rPr kumimoji="1" lang="en-US" altLang="ja-JP" sz="1100" b="1" u="sng">
              <a:solidFill>
                <a:srgbClr val="0070C0"/>
              </a:solidFill>
              <a:effectLst/>
              <a:latin typeface="BIZ UDPゴシック" panose="020B0400000000000000" pitchFamily="50" charset="-128"/>
              <a:ea typeface="BIZ UDPゴシック" panose="020B0400000000000000" pitchFamily="50" charset="-128"/>
              <a:cs typeface="+mn-cs"/>
            </a:rPr>
            <a:t>CO2</a:t>
          </a:r>
          <a:r>
            <a:rPr kumimoji="1" lang="ja-JP" altLang="en-US" sz="1100" b="1" u="sng">
              <a:solidFill>
                <a:srgbClr val="0070C0"/>
              </a:solidFill>
              <a:effectLst/>
              <a:latin typeface="BIZ UDPゴシック" panose="020B0400000000000000" pitchFamily="50" charset="-128"/>
              <a:ea typeface="BIZ UDPゴシック" panose="020B0400000000000000" pitchFamily="50" charset="-128"/>
              <a:cs typeface="+mn-cs"/>
            </a:rPr>
            <a:t>森林吸収量・木材固定量</a:t>
          </a:r>
        </a:p>
        <a:p>
          <a:r>
            <a:rPr kumimoji="1" lang="ja-JP" altLang="en-US" sz="1100" b="1" u="none">
              <a:solidFill>
                <a:srgbClr val="0070C0"/>
              </a:solidFill>
              <a:effectLst/>
              <a:latin typeface="BIZ UDPゴシック" panose="020B0400000000000000" pitchFamily="50" charset="-128"/>
              <a:ea typeface="BIZ UDPゴシック" panose="020B0400000000000000" pitchFamily="50" charset="-128"/>
              <a:cs typeface="+mn-cs"/>
            </a:rPr>
            <a:t>　　</a:t>
          </a:r>
          <a:r>
            <a:rPr kumimoji="1" lang="ja-JP" altLang="en-US" sz="1100" b="1" u="sng">
              <a:solidFill>
                <a:srgbClr val="0070C0"/>
              </a:solidFill>
              <a:effectLst/>
              <a:latin typeface="BIZ UDPゴシック" panose="020B0400000000000000" pitchFamily="50" charset="-128"/>
              <a:ea typeface="BIZ UDPゴシック" panose="020B0400000000000000" pitchFamily="50" charset="-128"/>
              <a:cs typeface="+mn-cs"/>
            </a:rPr>
            <a:t>認証制度の認証書類の写し、森林経営活動や木材製品の利用による炭素蓄積変化量がわかる資料</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を根拠書類としてご提出ください。</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en-US" altLang="ja-JP" sz="1400" b="1" u="sng">
              <a:solidFill>
                <a:srgbClr val="FF0000"/>
              </a:solidFill>
              <a:effectLst/>
              <a:latin typeface="BIZ UDPゴシック" panose="020B0400000000000000" pitchFamily="50" charset="-128"/>
              <a:ea typeface="BIZ UDPゴシック" panose="020B0400000000000000" pitchFamily="50" charset="-128"/>
              <a:cs typeface="+mn-cs"/>
            </a:rPr>
            <a:t>※</a:t>
          </a:r>
          <a:r>
            <a:rPr kumimoji="1" lang="ja-JP" altLang="en-US" sz="1400" b="1" u="sng">
              <a:solidFill>
                <a:srgbClr val="FF0000"/>
              </a:solidFill>
              <a:effectLst/>
              <a:latin typeface="BIZ UDPゴシック" panose="020B0400000000000000" pitchFamily="50" charset="-128"/>
              <a:ea typeface="BIZ UDPゴシック" panose="020B0400000000000000" pitchFamily="50" charset="-128"/>
              <a:cs typeface="+mn-cs"/>
            </a:rPr>
            <a:t>以下の手順については、シート「</a:t>
          </a:r>
          <a:r>
            <a:rPr kumimoji="1" lang="en-US" altLang="ja-JP" sz="1400" b="1" u="sng">
              <a:solidFill>
                <a:srgbClr val="FF0000"/>
              </a:solidFill>
              <a:effectLst/>
              <a:latin typeface="BIZ UDPゴシック" panose="020B0400000000000000" pitchFamily="50" charset="-128"/>
              <a:ea typeface="BIZ UDPゴシック" panose="020B0400000000000000" pitchFamily="50" charset="-128"/>
              <a:cs typeface="+mn-cs"/>
            </a:rPr>
            <a:t>4 </a:t>
          </a:r>
          <a:r>
            <a:rPr kumimoji="1" lang="ja-JP" altLang="en-US" sz="1400" b="1" u="sng">
              <a:solidFill>
                <a:srgbClr val="FF0000"/>
              </a:solidFill>
              <a:effectLst/>
              <a:latin typeface="BIZ UDPゴシック" panose="020B0400000000000000" pitchFamily="50" charset="-128"/>
              <a:ea typeface="BIZ UDPゴシック" panose="020B0400000000000000" pitchFamily="50" charset="-128"/>
              <a:cs typeface="+mn-cs"/>
            </a:rPr>
            <a:t>エネ量」「</a:t>
          </a:r>
          <a:r>
            <a:rPr kumimoji="1" lang="en-US" altLang="ja-JP" sz="1400" b="1" u="sng">
              <a:solidFill>
                <a:srgbClr val="FF0000"/>
              </a:solidFill>
              <a:effectLst/>
              <a:latin typeface="BIZ UDPゴシック" panose="020B0400000000000000" pitchFamily="50" charset="-128"/>
              <a:ea typeface="BIZ UDPゴシック" panose="020B0400000000000000" pitchFamily="50" charset="-128"/>
              <a:cs typeface="+mn-cs"/>
            </a:rPr>
            <a:t>5 </a:t>
          </a:r>
          <a:r>
            <a:rPr kumimoji="1" lang="ja-JP" altLang="en-US" sz="1400" b="1" u="sng">
              <a:solidFill>
                <a:srgbClr val="FF0000"/>
              </a:solidFill>
              <a:effectLst/>
              <a:latin typeface="BIZ UDPゴシック" panose="020B0400000000000000" pitchFamily="50" charset="-128"/>
              <a:ea typeface="BIZ UDPゴシック" panose="020B0400000000000000" pitchFamily="50" charset="-128"/>
              <a:cs typeface="+mn-cs"/>
            </a:rPr>
            <a:t>自動車エネ量」の入力後に作業いただくことを推奨します。</a:t>
          </a: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③脱炭素化該当状況については、基準年度比削減率が</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25%</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以上の場合は「該当する」、</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25%</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未満の場合は「該当しない」を選択してください。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事業所の閉鎖など大幅な削減要因が事業者の削減努力に寄らない場合など脱炭素化ランクの付与を辞退される場合は、「該当しない」を選択してください。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11</xdr:col>
      <xdr:colOff>0</xdr:colOff>
      <xdr:row>5</xdr:row>
      <xdr:rowOff>48536</xdr:rowOff>
    </xdr:from>
    <xdr:to>
      <xdr:col>11</xdr:col>
      <xdr:colOff>201083</xdr:colOff>
      <xdr:row>9</xdr:row>
      <xdr:rowOff>171177</xdr:rowOff>
    </xdr:to>
    <xdr:sp macro="" textlink="">
      <xdr:nvSpPr>
        <xdr:cNvPr id="5" name="右中かっこ 4">
          <a:extLst>
            <a:ext uri="{FF2B5EF4-FFF2-40B4-BE49-F238E27FC236}">
              <a16:creationId xmlns:a16="http://schemas.microsoft.com/office/drawing/2014/main" id="{A6B28B24-B1AF-4B05-B55B-EAACB297081B}"/>
            </a:ext>
          </a:extLst>
        </xdr:cNvPr>
        <xdr:cNvSpPr/>
      </xdr:nvSpPr>
      <xdr:spPr>
        <a:xfrm>
          <a:off x="5236882" y="1019712"/>
          <a:ext cx="201083" cy="899583"/>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11</xdr:col>
      <xdr:colOff>14818</xdr:colOff>
      <xdr:row>10</xdr:row>
      <xdr:rowOff>23510</xdr:rowOff>
    </xdr:from>
    <xdr:to>
      <xdr:col>11</xdr:col>
      <xdr:colOff>169334</xdr:colOff>
      <xdr:row>12</xdr:row>
      <xdr:rowOff>163499</xdr:rowOff>
    </xdr:to>
    <xdr:sp macro="" textlink="">
      <xdr:nvSpPr>
        <xdr:cNvPr id="6" name="右中かっこ 5">
          <a:extLst>
            <a:ext uri="{FF2B5EF4-FFF2-40B4-BE49-F238E27FC236}">
              <a16:creationId xmlns:a16="http://schemas.microsoft.com/office/drawing/2014/main" id="{AA435546-7B55-4BCB-8F9A-D580745F106F}"/>
            </a:ext>
          </a:extLst>
        </xdr:cNvPr>
        <xdr:cNvSpPr/>
      </xdr:nvSpPr>
      <xdr:spPr>
        <a:xfrm>
          <a:off x="5251700" y="1965863"/>
          <a:ext cx="154516" cy="52846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clientData/>
  </xdr:twoCellAnchor>
  <xdr:oneCellAnchor>
    <xdr:from>
      <xdr:col>11</xdr:col>
      <xdr:colOff>404658</xdr:colOff>
      <xdr:row>1</xdr:row>
      <xdr:rowOff>90743</xdr:rowOff>
    </xdr:from>
    <xdr:ext cx="2622659" cy="1731628"/>
    <xdr:sp macro="" textlink="">
      <xdr:nvSpPr>
        <xdr:cNvPr id="7" name="テキスト ボックス 6">
          <a:extLst>
            <a:ext uri="{FF2B5EF4-FFF2-40B4-BE49-F238E27FC236}">
              <a16:creationId xmlns:a16="http://schemas.microsoft.com/office/drawing/2014/main" id="{9DDF41E9-CCC3-4B78-9911-245B94E6B833}"/>
            </a:ext>
          </a:extLst>
        </xdr:cNvPr>
        <xdr:cNvSpPr txBox="1"/>
      </xdr:nvSpPr>
      <xdr:spPr>
        <a:xfrm>
          <a:off x="5641540" y="284978"/>
          <a:ext cx="2622659" cy="1731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原油（コンデンセートを除く）</a:t>
          </a:r>
        </a:p>
        <a:p>
          <a:r>
            <a:rPr kumimoji="1" lang="ja-JP" altLang="en-US" sz="1100">
              <a:solidFill>
                <a:srgbClr val="FF0000"/>
              </a:solidFill>
            </a:rPr>
            <a:t>コンデンセート</a:t>
          </a:r>
        </a:p>
        <a:p>
          <a:r>
            <a:rPr kumimoji="1" lang="ja-JP" altLang="en-US" sz="1100">
              <a:solidFill>
                <a:srgbClr val="FF0000"/>
              </a:solidFill>
            </a:rPr>
            <a:t>ガソリン</a:t>
          </a:r>
        </a:p>
        <a:p>
          <a:r>
            <a:rPr kumimoji="1" lang="ja-JP" altLang="en-US" sz="1100">
              <a:solidFill>
                <a:srgbClr val="FF0000"/>
              </a:solidFill>
            </a:rPr>
            <a:t>灯油</a:t>
          </a:r>
        </a:p>
        <a:p>
          <a:r>
            <a:rPr kumimoji="1" lang="ja-JP" altLang="en-US" sz="1100">
              <a:solidFill>
                <a:srgbClr val="FF0000"/>
              </a:solidFill>
            </a:rPr>
            <a:t>軽油</a:t>
          </a:r>
        </a:p>
        <a:p>
          <a:r>
            <a:rPr kumimoji="1" lang="en-US" altLang="ja-JP" sz="1100">
              <a:solidFill>
                <a:srgbClr val="FF0000"/>
              </a:solidFill>
            </a:rPr>
            <a:t>A</a:t>
          </a:r>
          <a:r>
            <a:rPr kumimoji="1" lang="ja-JP" altLang="en-US" sz="1100">
              <a:solidFill>
                <a:srgbClr val="FF0000"/>
              </a:solidFill>
            </a:rPr>
            <a:t>重油</a:t>
          </a:r>
        </a:p>
        <a:p>
          <a:r>
            <a:rPr kumimoji="1" lang="en-US" altLang="ja-JP" sz="1100">
              <a:solidFill>
                <a:srgbClr val="FF0000"/>
              </a:solidFill>
            </a:rPr>
            <a:t>LPG</a:t>
          </a:r>
        </a:p>
        <a:p>
          <a:r>
            <a:rPr kumimoji="1" lang="en-US" altLang="ja-JP" sz="1100">
              <a:solidFill>
                <a:srgbClr val="FF0000"/>
              </a:solidFill>
            </a:rPr>
            <a:t>LNG</a:t>
          </a:r>
          <a:r>
            <a:rPr kumimoji="1" lang="ja-JP" altLang="en-US" sz="1100">
              <a:solidFill>
                <a:srgbClr val="FF0000"/>
              </a:solidFill>
            </a:rPr>
            <a:t>　　の入力の際は６行目～１０行目を使用してください。</a:t>
          </a:r>
        </a:p>
      </xdr:txBody>
    </xdr:sp>
    <xdr:clientData/>
  </xdr:oneCellAnchor>
  <xdr:twoCellAnchor>
    <xdr:from>
      <xdr:col>11</xdr:col>
      <xdr:colOff>201083</xdr:colOff>
      <xdr:row>7</xdr:row>
      <xdr:rowOff>109195</xdr:rowOff>
    </xdr:from>
    <xdr:to>
      <xdr:col>11</xdr:col>
      <xdr:colOff>323453</xdr:colOff>
      <xdr:row>7</xdr:row>
      <xdr:rowOff>109857</xdr:rowOff>
    </xdr:to>
    <xdr:cxnSp macro="">
      <xdr:nvCxnSpPr>
        <xdr:cNvPr id="8" name="直線矢印コネクタ 7">
          <a:extLst>
            <a:ext uri="{FF2B5EF4-FFF2-40B4-BE49-F238E27FC236}">
              <a16:creationId xmlns:a16="http://schemas.microsoft.com/office/drawing/2014/main" id="{2D9A7450-15C9-46BB-8935-BBF7B7E989F3}"/>
            </a:ext>
          </a:extLst>
        </xdr:cNvPr>
        <xdr:cNvCxnSpPr>
          <a:stCxn id="5" idx="1"/>
        </xdr:cNvCxnSpPr>
      </xdr:nvCxnSpPr>
      <xdr:spPr>
        <a:xfrm flipV="1">
          <a:off x="5437965" y="1468842"/>
          <a:ext cx="122370" cy="662"/>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183487</xdr:colOff>
      <xdr:row>11</xdr:row>
      <xdr:rowOff>95620</xdr:rowOff>
    </xdr:from>
    <xdr:to>
      <xdr:col>11</xdr:col>
      <xdr:colOff>305857</xdr:colOff>
      <xdr:row>11</xdr:row>
      <xdr:rowOff>96282</xdr:rowOff>
    </xdr:to>
    <xdr:cxnSp macro="">
      <xdr:nvCxnSpPr>
        <xdr:cNvPr id="9" name="直線矢印コネクタ 8">
          <a:extLst>
            <a:ext uri="{FF2B5EF4-FFF2-40B4-BE49-F238E27FC236}">
              <a16:creationId xmlns:a16="http://schemas.microsoft.com/office/drawing/2014/main" id="{89DEE7D0-A935-406C-B4CF-D43BA370F9E6}"/>
            </a:ext>
          </a:extLst>
        </xdr:cNvPr>
        <xdr:cNvCxnSpPr/>
      </xdr:nvCxnSpPr>
      <xdr:spPr>
        <a:xfrm flipV="1">
          <a:off x="5420369" y="2232208"/>
          <a:ext cx="122370" cy="662"/>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407147</xdr:colOff>
      <xdr:row>1</xdr:row>
      <xdr:rowOff>105808</xdr:rowOff>
    </xdr:from>
    <xdr:to>
      <xdr:col>14</xdr:col>
      <xdr:colOff>289691</xdr:colOff>
      <xdr:row>10</xdr:row>
      <xdr:rowOff>60984</xdr:rowOff>
    </xdr:to>
    <xdr:sp macro="" textlink="">
      <xdr:nvSpPr>
        <xdr:cNvPr id="10" name="正方形/長方形 9">
          <a:extLst>
            <a:ext uri="{FF2B5EF4-FFF2-40B4-BE49-F238E27FC236}">
              <a16:creationId xmlns:a16="http://schemas.microsoft.com/office/drawing/2014/main" id="{6CAE43AB-062E-4BC6-B20E-2A8CB83C9C08}"/>
            </a:ext>
          </a:extLst>
        </xdr:cNvPr>
        <xdr:cNvSpPr/>
      </xdr:nvSpPr>
      <xdr:spPr>
        <a:xfrm>
          <a:off x="5644029" y="300043"/>
          <a:ext cx="2833427" cy="170329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413871</xdr:colOff>
      <xdr:row>10</xdr:row>
      <xdr:rowOff>112531</xdr:rowOff>
    </xdr:from>
    <xdr:to>
      <xdr:col>14</xdr:col>
      <xdr:colOff>296415</xdr:colOff>
      <xdr:row>20</xdr:row>
      <xdr:rowOff>139700</xdr:rowOff>
    </xdr:to>
    <xdr:sp macro="" textlink="">
      <xdr:nvSpPr>
        <xdr:cNvPr id="11" name="正方形/長方形 10">
          <a:extLst>
            <a:ext uri="{FF2B5EF4-FFF2-40B4-BE49-F238E27FC236}">
              <a16:creationId xmlns:a16="http://schemas.microsoft.com/office/drawing/2014/main" id="{EFC06B60-E2CC-4970-899E-90C6E6408C90}"/>
            </a:ext>
          </a:extLst>
        </xdr:cNvPr>
        <xdr:cNvSpPr/>
      </xdr:nvSpPr>
      <xdr:spPr>
        <a:xfrm>
          <a:off x="5633571" y="2017531"/>
          <a:ext cx="2835294" cy="97966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11</xdr:col>
      <xdr:colOff>381001</xdr:colOff>
      <xdr:row>10</xdr:row>
      <xdr:rowOff>82176</xdr:rowOff>
    </xdr:from>
    <xdr:ext cx="2721847" cy="1009251"/>
    <xdr:sp macro="" textlink="">
      <xdr:nvSpPr>
        <xdr:cNvPr id="20" name="テキスト ボックス 19">
          <a:extLst>
            <a:ext uri="{FF2B5EF4-FFF2-40B4-BE49-F238E27FC236}">
              <a16:creationId xmlns:a16="http://schemas.microsoft.com/office/drawing/2014/main" id="{16439AE3-C63A-458F-B33A-7101899E1075}"/>
            </a:ext>
          </a:extLst>
        </xdr:cNvPr>
        <xdr:cNvSpPr txBox="1"/>
      </xdr:nvSpPr>
      <xdr:spPr>
        <a:xfrm>
          <a:off x="5617883" y="2024529"/>
          <a:ext cx="2721847" cy="10092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産業用蒸気</a:t>
          </a:r>
        </a:p>
        <a:p>
          <a:r>
            <a:rPr kumimoji="1" lang="ja-JP" altLang="en-US" sz="1100">
              <a:solidFill>
                <a:srgbClr val="FF0000"/>
              </a:solidFill>
            </a:rPr>
            <a:t>蒸気（産業用蒸気以外）</a:t>
          </a:r>
        </a:p>
        <a:p>
          <a:r>
            <a:rPr kumimoji="1" lang="ja-JP" altLang="en-US" sz="1100">
              <a:solidFill>
                <a:srgbClr val="FF0000"/>
              </a:solidFill>
            </a:rPr>
            <a:t>温水</a:t>
          </a:r>
        </a:p>
        <a:p>
          <a:r>
            <a:rPr kumimoji="1" lang="ja-JP" altLang="en-US" sz="1100">
              <a:solidFill>
                <a:srgbClr val="FF0000"/>
              </a:solidFill>
            </a:rPr>
            <a:t>冷水　の入力の際は１１行目～１３行目を使用してください。</a:t>
          </a:r>
        </a:p>
      </xdr:txBody>
    </xdr:sp>
    <xdr:clientData/>
  </xdr:oneCellAnchor>
  <xdr:twoCellAnchor>
    <xdr:from>
      <xdr:col>0</xdr:col>
      <xdr:colOff>100529</xdr:colOff>
      <xdr:row>4</xdr:row>
      <xdr:rowOff>86654</xdr:rowOff>
    </xdr:from>
    <xdr:to>
      <xdr:col>3</xdr:col>
      <xdr:colOff>538621</xdr:colOff>
      <xdr:row>8</xdr:row>
      <xdr:rowOff>92735</xdr:rowOff>
    </xdr:to>
    <xdr:sp macro="" textlink="">
      <xdr:nvSpPr>
        <xdr:cNvPr id="12" name="正方形/長方形 11">
          <a:extLst>
            <a:ext uri="{FF2B5EF4-FFF2-40B4-BE49-F238E27FC236}">
              <a16:creationId xmlns:a16="http://schemas.microsoft.com/office/drawing/2014/main" id="{5CFAE22C-37CC-472B-89A2-D6BF9A670F81}"/>
            </a:ext>
          </a:extLst>
        </xdr:cNvPr>
        <xdr:cNvSpPr/>
      </xdr:nvSpPr>
      <xdr:spPr>
        <a:xfrm>
          <a:off x="100529" y="848654"/>
          <a:ext cx="2209742" cy="768081"/>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11224</xdr:colOff>
      <xdr:row>4</xdr:row>
      <xdr:rowOff>135650</xdr:rowOff>
    </xdr:from>
    <xdr:to>
      <xdr:col>7</xdr:col>
      <xdr:colOff>104687</xdr:colOff>
      <xdr:row>8</xdr:row>
      <xdr:rowOff>84581</xdr:rowOff>
    </xdr:to>
    <xdr:sp macro="" textlink="">
      <xdr:nvSpPr>
        <xdr:cNvPr id="13" name="正方形/長方形 12">
          <a:extLst>
            <a:ext uri="{FF2B5EF4-FFF2-40B4-BE49-F238E27FC236}">
              <a16:creationId xmlns:a16="http://schemas.microsoft.com/office/drawing/2014/main" id="{0AA5C63B-12C3-427E-88E2-B3ACF7B0ACFE}"/>
            </a:ext>
          </a:extLst>
        </xdr:cNvPr>
        <xdr:cNvSpPr/>
      </xdr:nvSpPr>
      <xdr:spPr>
        <a:xfrm>
          <a:off x="3068749" y="897650"/>
          <a:ext cx="969763" cy="710931"/>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47625</xdr:colOff>
      <xdr:row>2</xdr:row>
      <xdr:rowOff>85725</xdr:rowOff>
    </xdr:from>
    <xdr:ext cx="469459" cy="489695"/>
    <xdr:sp macro="" textlink="">
      <xdr:nvSpPr>
        <xdr:cNvPr id="14" name="テキスト ボックス 13">
          <a:extLst>
            <a:ext uri="{FF2B5EF4-FFF2-40B4-BE49-F238E27FC236}">
              <a16:creationId xmlns:a16="http://schemas.microsoft.com/office/drawing/2014/main" id="{566C9AE6-2E04-4A5B-BD88-129F7C575BB8}"/>
            </a:ext>
          </a:extLst>
        </xdr:cNvPr>
        <xdr:cNvSpPr txBox="1"/>
      </xdr:nvSpPr>
      <xdr:spPr>
        <a:xfrm>
          <a:off x="47625" y="46672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oneCellAnchor>
    <xdr:from>
      <xdr:col>4</xdr:col>
      <xdr:colOff>670570</xdr:colOff>
      <xdr:row>2</xdr:row>
      <xdr:rowOff>144246</xdr:rowOff>
    </xdr:from>
    <xdr:ext cx="469459" cy="489695"/>
    <xdr:sp macro="" textlink="">
      <xdr:nvSpPr>
        <xdr:cNvPr id="15" name="テキスト ボックス 14">
          <a:extLst>
            <a:ext uri="{FF2B5EF4-FFF2-40B4-BE49-F238E27FC236}">
              <a16:creationId xmlns:a16="http://schemas.microsoft.com/office/drawing/2014/main" id="{9D0BA277-22E4-4B35-825C-0AF958D2D10B}"/>
            </a:ext>
          </a:extLst>
        </xdr:cNvPr>
        <xdr:cNvSpPr txBox="1"/>
      </xdr:nvSpPr>
      <xdr:spPr>
        <a:xfrm>
          <a:off x="3032770" y="525246"/>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oneCellAnchor>
    <xdr:from>
      <xdr:col>5</xdr:col>
      <xdr:colOff>225619</xdr:colOff>
      <xdr:row>20</xdr:row>
      <xdr:rowOff>85725</xdr:rowOff>
    </xdr:from>
    <xdr:ext cx="469459" cy="489695"/>
    <xdr:sp macro="" textlink="">
      <xdr:nvSpPr>
        <xdr:cNvPr id="16" name="テキスト ボックス 15">
          <a:extLst>
            <a:ext uri="{FF2B5EF4-FFF2-40B4-BE49-F238E27FC236}">
              <a16:creationId xmlns:a16="http://schemas.microsoft.com/office/drawing/2014/main" id="{6E5EF31E-1B6A-4A9A-9B8B-D15BA7E902CB}"/>
            </a:ext>
          </a:extLst>
        </xdr:cNvPr>
        <xdr:cNvSpPr txBox="1"/>
      </xdr:nvSpPr>
      <xdr:spPr>
        <a:xfrm>
          <a:off x="3283144" y="294322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twoCellAnchor>
    <xdr:from>
      <xdr:col>4</xdr:col>
      <xdr:colOff>628650</xdr:colOff>
      <xdr:row>20</xdr:row>
      <xdr:rowOff>157645</xdr:rowOff>
    </xdr:from>
    <xdr:to>
      <xdr:col>7</xdr:col>
      <xdr:colOff>51136</xdr:colOff>
      <xdr:row>22</xdr:row>
      <xdr:rowOff>32099</xdr:rowOff>
    </xdr:to>
    <xdr:sp macro="" textlink="">
      <xdr:nvSpPr>
        <xdr:cNvPr id="17" name="正方形/長方形 16">
          <a:extLst>
            <a:ext uri="{FF2B5EF4-FFF2-40B4-BE49-F238E27FC236}">
              <a16:creationId xmlns:a16="http://schemas.microsoft.com/office/drawing/2014/main" id="{2ABA486C-63A5-447F-A85A-1B0A3A1531C5}"/>
            </a:ext>
          </a:extLst>
        </xdr:cNvPr>
        <xdr:cNvSpPr/>
      </xdr:nvSpPr>
      <xdr:spPr>
        <a:xfrm>
          <a:off x="2990850" y="3015145"/>
          <a:ext cx="994111" cy="255454"/>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30</xdr:row>
      <xdr:rowOff>159837</xdr:rowOff>
    </xdr:from>
    <xdr:to>
      <xdr:col>4</xdr:col>
      <xdr:colOff>661282</xdr:colOff>
      <xdr:row>35</xdr:row>
      <xdr:rowOff>53292</xdr:rowOff>
    </xdr:to>
    <xdr:sp macro="" textlink="">
      <xdr:nvSpPr>
        <xdr:cNvPr id="18" name="正方形/長方形 17">
          <a:extLst>
            <a:ext uri="{FF2B5EF4-FFF2-40B4-BE49-F238E27FC236}">
              <a16:creationId xmlns:a16="http://schemas.microsoft.com/office/drawing/2014/main" id="{1B84338A-3B61-4100-9EAA-5E499D1E7F42}"/>
            </a:ext>
          </a:extLst>
        </xdr:cNvPr>
        <xdr:cNvSpPr/>
      </xdr:nvSpPr>
      <xdr:spPr>
        <a:xfrm>
          <a:off x="47625" y="4884237"/>
          <a:ext cx="2975857" cy="105550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89086</xdr:colOff>
      <xdr:row>28</xdr:row>
      <xdr:rowOff>95251</xdr:rowOff>
    </xdr:from>
    <xdr:ext cx="469459" cy="489695"/>
    <xdr:sp macro="" textlink="">
      <xdr:nvSpPr>
        <xdr:cNvPr id="19" name="テキスト ボックス 18">
          <a:extLst>
            <a:ext uri="{FF2B5EF4-FFF2-40B4-BE49-F238E27FC236}">
              <a16:creationId xmlns:a16="http://schemas.microsoft.com/office/drawing/2014/main" id="{70AA2DF8-3279-41B8-AA56-35D2FD3147AE}"/>
            </a:ext>
          </a:extLst>
        </xdr:cNvPr>
        <xdr:cNvSpPr txBox="1"/>
      </xdr:nvSpPr>
      <xdr:spPr>
        <a:xfrm>
          <a:off x="89086" y="4476751"/>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④</a:t>
          </a:r>
        </a:p>
      </xdr:txBody>
    </xdr:sp>
    <xdr:clientData/>
  </xdr:oneCellAnchor>
  <xdr:oneCellAnchor>
    <xdr:from>
      <xdr:col>5</xdr:col>
      <xdr:colOff>22691</xdr:colOff>
      <xdr:row>28</xdr:row>
      <xdr:rowOff>95250</xdr:rowOff>
    </xdr:from>
    <xdr:ext cx="469459" cy="489695"/>
    <xdr:sp macro="" textlink="">
      <xdr:nvSpPr>
        <xdr:cNvPr id="21" name="テキスト ボックス 20">
          <a:extLst>
            <a:ext uri="{FF2B5EF4-FFF2-40B4-BE49-F238E27FC236}">
              <a16:creationId xmlns:a16="http://schemas.microsoft.com/office/drawing/2014/main" id="{A0934E4C-67E4-4D24-8387-47EDC30A796D}"/>
            </a:ext>
          </a:extLst>
        </xdr:cNvPr>
        <xdr:cNvSpPr txBox="1"/>
      </xdr:nvSpPr>
      <xdr:spPr>
        <a:xfrm>
          <a:off x="3080216" y="447675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⑤</a:t>
          </a:r>
        </a:p>
      </xdr:txBody>
    </xdr:sp>
    <xdr:clientData/>
  </xdr:oneCellAnchor>
  <xdr:twoCellAnchor>
    <xdr:from>
      <xdr:col>5</xdr:col>
      <xdr:colOff>45507</xdr:colOff>
      <xdr:row>30</xdr:row>
      <xdr:rowOff>166559</xdr:rowOff>
    </xdr:from>
    <xdr:to>
      <xdr:col>8</xdr:col>
      <xdr:colOff>384259</xdr:colOff>
      <xdr:row>35</xdr:row>
      <xdr:rowOff>60014</xdr:rowOff>
    </xdr:to>
    <xdr:sp macro="" textlink="">
      <xdr:nvSpPr>
        <xdr:cNvPr id="22" name="正方形/長方形 21">
          <a:extLst>
            <a:ext uri="{FF2B5EF4-FFF2-40B4-BE49-F238E27FC236}">
              <a16:creationId xmlns:a16="http://schemas.microsoft.com/office/drawing/2014/main" id="{E5B5CF79-EF64-481F-8CAF-57E5EA1CC93E}"/>
            </a:ext>
          </a:extLst>
        </xdr:cNvPr>
        <xdr:cNvSpPr/>
      </xdr:nvSpPr>
      <xdr:spPr>
        <a:xfrm>
          <a:off x="3103032" y="4890959"/>
          <a:ext cx="1653202" cy="105550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8</xdr:col>
      <xdr:colOff>352586</xdr:colOff>
      <xdr:row>28</xdr:row>
      <xdr:rowOff>108661</xdr:rowOff>
    </xdr:from>
    <xdr:ext cx="469459" cy="489695"/>
    <xdr:sp macro="" textlink="">
      <xdr:nvSpPr>
        <xdr:cNvPr id="23" name="テキスト ボックス 22">
          <a:extLst>
            <a:ext uri="{FF2B5EF4-FFF2-40B4-BE49-F238E27FC236}">
              <a16:creationId xmlns:a16="http://schemas.microsoft.com/office/drawing/2014/main" id="{BE419D4C-4811-47E5-B67E-1BC4C391406F}"/>
            </a:ext>
          </a:extLst>
        </xdr:cNvPr>
        <xdr:cNvSpPr txBox="1"/>
      </xdr:nvSpPr>
      <xdr:spPr>
        <a:xfrm>
          <a:off x="4724561" y="4490161"/>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⑥</a:t>
          </a:r>
        </a:p>
      </xdr:txBody>
    </xdr:sp>
    <xdr:clientData/>
  </xdr:oneCellAnchor>
  <xdr:twoCellAnchor>
    <xdr:from>
      <xdr:col>9</xdr:col>
      <xdr:colOff>20040</xdr:colOff>
      <xdr:row>31</xdr:row>
      <xdr:rowOff>1205</xdr:rowOff>
    </xdr:from>
    <xdr:to>
      <xdr:col>10</xdr:col>
      <xdr:colOff>389230</xdr:colOff>
      <xdr:row>35</xdr:row>
      <xdr:rowOff>66110</xdr:rowOff>
    </xdr:to>
    <xdr:sp macro="" textlink="">
      <xdr:nvSpPr>
        <xdr:cNvPr id="24" name="正方形/長方形 23">
          <a:extLst>
            <a:ext uri="{FF2B5EF4-FFF2-40B4-BE49-F238E27FC236}">
              <a16:creationId xmlns:a16="http://schemas.microsoft.com/office/drawing/2014/main" id="{D2C9AAD2-32C5-44D5-AD2B-524E6B242148}"/>
            </a:ext>
          </a:extLst>
        </xdr:cNvPr>
        <xdr:cNvSpPr/>
      </xdr:nvSpPr>
      <xdr:spPr>
        <a:xfrm>
          <a:off x="4830165" y="4897055"/>
          <a:ext cx="807340" cy="105550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171450</xdr:colOff>
      <xdr:row>69</xdr:row>
      <xdr:rowOff>104775</xdr:rowOff>
    </xdr:from>
    <xdr:ext cx="9391650" cy="3914775"/>
    <xdr:sp macro="" textlink="">
      <xdr:nvSpPr>
        <xdr:cNvPr id="25" name="テキスト ボックス 24">
          <a:extLst>
            <a:ext uri="{FF2B5EF4-FFF2-40B4-BE49-F238E27FC236}">
              <a16:creationId xmlns:a16="http://schemas.microsoft.com/office/drawing/2014/main" id="{200E47FB-C737-47DC-98F1-540181E36856}"/>
            </a:ext>
          </a:extLst>
        </xdr:cNvPr>
        <xdr:cNvSpPr txBox="1"/>
      </xdr:nvSpPr>
      <xdr:spPr>
        <a:xfrm>
          <a:off x="171450" y="8172450"/>
          <a:ext cx="9391650" cy="3914775"/>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①報告年度の１年間（４月～３月末）で使用したエネルギーの種類</a:t>
          </a:r>
          <a:r>
            <a:rPr kumimoji="1" lang="ja-JP" altLang="en-US" sz="1100" b="1">
              <a:solidFill>
                <a:srgbClr val="FF0000"/>
              </a:solidFill>
              <a:latin typeface="BIZ UDPゴシック" panose="020B0400000000000000" pitchFamily="50" charset="-128"/>
              <a:ea typeface="BIZ UDPゴシック" panose="020B0400000000000000" pitchFamily="50" charset="-128"/>
            </a:rPr>
            <a:t>（電気以外のエネルギー）</a:t>
          </a:r>
          <a:r>
            <a:rPr kumimoji="1" lang="ja-JP" altLang="en-US" sz="1100" b="1">
              <a:solidFill>
                <a:schemeClr val="tx1"/>
              </a:solidFill>
              <a:latin typeface="BIZ UDPゴシック" panose="020B0400000000000000" pitchFamily="50" charset="-128"/>
              <a:ea typeface="BIZ UDPゴシック" panose="020B0400000000000000" pitchFamily="50" charset="-128"/>
            </a:rPr>
            <a:t>をプルダウンメニューから選択してください。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en-US" altLang="ja-JP" sz="1100" b="1">
              <a:solidFill>
                <a:schemeClr val="tx1"/>
              </a:solidFill>
              <a:latin typeface="BIZ UDPゴシック" panose="020B0400000000000000" pitchFamily="50" charset="-128"/>
              <a:ea typeface="BIZ UDPゴシック" panose="020B0400000000000000" pitchFamily="50" charset="-128"/>
            </a:rPr>
            <a:t>※</a:t>
          </a:r>
          <a:r>
            <a:rPr kumimoji="1" lang="ja-JP" altLang="en-US" sz="1100" b="1">
              <a:solidFill>
                <a:schemeClr val="tx1"/>
              </a:solidFill>
              <a:latin typeface="BIZ UDPゴシック" panose="020B0400000000000000" pitchFamily="50" charset="-128"/>
              <a:ea typeface="BIZ UDPゴシック" panose="020B0400000000000000" pitchFamily="50" charset="-128"/>
            </a:rPr>
            <a:t>ナンバープレートが付いている自動車等で使用するエネルギーは、シート「</a:t>
          </a:r>
          <a:r>
            <a:rPr kumimoji="1" lang="en-US" altLang="ja-JP" sz="1100" b="1">
              <a:solidFill>
                <a:schemeClr val="tx1"/>
              </a:solidFill>
              <a:latin typeface="BIZ UDPゴシック" panose="020B0400000000000000" pitchFamily="50" charset="-128"/>
              <a:ea typeface="BIZ UDPゴシック" panose="020B0400000000000000" pitchFamily="50" charset="-128"/>
            </a:rPr>
            <a:t>5</a:t>
          </a:r>
          <a:r>
            <a:rPr kumimoji="1" lang="ja-JP" altLang="en-US" sz="1100" b="1">
              <a:solidFill>
                <a:schemeClr val="tx1"/>
              </a:solidFill>
              <a:latin typeface="BIZ UDPゴシック" panose="020B0400000000000000" pitchFamily="50" charset="-128"/>
              <a:ea typeface="BIZ UDPゴシック" panose="020B0400000000000000" pitchFamily="50" charset="-128"/>
            </a:rPr>
            <a:t>自動車エネ量」に入力し、本シートには入力しないでください。）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②単位に合わせて</a:t>
          </a:r>
          <a:r>
            <a:rPr kumimoji="1" lang="ja-JP" altLang="en-US" sz="1100" b="1" u="none">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府域の全事業所分</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の報告年度１年間（４月～３月末）のエネルギー使用量を入力してください。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100" b="1" baseline="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また、</a:t>
          </a:r>
          <a:r>
            <a:rPr kumimoji="1" lang="ja-JP" altLang="en-US" sz="1100" b="1" u="sng">
              <a:solidFill>
                <a:srgbClr val="0070C0"/>
              </a:solidFill>
              <a:effectLst/>
              <a:latin typeface="BIZ UDPゴシック" panose="020B0400000000000000" pitchFamily="50" charset="-128"/>
              <a:ea typeface="BIZ UDPゴシック" panose="020B0400000000000000" pitchFamily="50" charset="-128"/>
              <a:cs typeface="+mn-cs"/>
            </a:rPr>
            <a:t>エネルギーの使用量がわかる明細等</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を根拠書類としてご提出ください。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③再エネ（再生可能エネルギー）を自ら発電して、自ら消費している場合に記入してください。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再エネとは、太陽光、水力、風力など環境に負荷の少ない自然界のエネルギーのことです。</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数値を入力した場合は、</a:t>
          </a:r>
          <a:r>
            <a:rPr kumimoji="1" lang="ja-JP" altLang="en-US" sz="1100" b="1" u="sng">
              <a:solidFill>
                <a:srgbClr val="0070C0"/>
              </a:solidFill>
              <a:effectLst/>
              <a:latin typeface="BIZ UDPゴシック" panose="020B0400000000000000" pitchFamily="50" charset="-128"/>
              <a:ea typeface="BIZ UDPゴシック" panose="020B0400000000000000" pitchFamily="50" charset="-128"/>
              <a:cs typeface="+mn-cs"/>
            </a:rPr>
            <a:t>自家消費量（＝発電量－販売量）がわかる資料</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を根拠書類としてご提出ください。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④契約している電力会社をプルダウンメニューから選択してください。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⑤環境省</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HP</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に掲載されている「電気事業者別排出係数一覧」から、契約している電力メニュー（基本的には「残差」のメニュー）の</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u="none">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100" b="1" u="none" baseline="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調整後排出係数</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を確認して入力してください。</a:t>
          </a:r>
          <a:r>
            <a:rPr kumimoji="1" lang="ja-JP" altLang="ja-JP" sz="1100" b="1">
              <a:solidFill>
                <a:schemeClr val="tx1"/>
              </a:solidFill>
              <a:effectLst/>
              <a:latin typeface="BIZ UDPゴシック" panose="020B0400000000000000" pitchFamily="50" charset="-128"/>
              <a:ea typeface="BIZ UDPゴシック" panose="020B0400000000000000" pitchFamily="50" charset="-128"/>
              <a:cs typeface="+mn-cs"/>
            </a:rPr>
            <a:t>なお、本様式では「</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t-CO2/</a:t>
          </a:r>
          <a:r>
            <a:rPr kumimoji="1" lang="ja-JP" altLang="ja-JP" sz="1100" b="1">
              <a:solidFill>
                <a:srgbClr val="FF0000"/>
              </a:solidFill>
              <a:effectLst/>
              <a:latin typeface="BIZ UDPゴシック" panose="020B0400000000000000" pitchFamily="50" charset="-128"/>
              <a:ea typeface="BIZ UDPゴシック" panose="020B0400000000000000" pitchFamily="50" charset="-128"/>
              <a:cs typeface="+mn-cs"/>
            </a:rPr>
            <a:t>千</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kWh</a:t>
          </a:r>
          <a:r>
            <a:rPr kumimoji="1" lang="ja-JP" altLang="ja-JP" sz="1100" b="1">
              <a:solidFill>
                <a:schemeClr val="tx1"/>
              </a:solidFill>
              <a:effectLst/>
              <a:latin typeface="BIZ UDPゴシック" panose="020B0400000000000000" pitchFamily="50" charset="-128"/>
              <a:ea typeface="BIZ UDPゴシック" panose="020B0400000000000000" pitchFamily="50" charset="-128"/>
              <a:cs typeface="+mn-cs"/>
            </a:rPr>
            <a:t>」で記載することになっていますので、</a:t>
          </a:r>
          <a:endParaRPr lang="ja-JP" altLang="ja-JP">
            <a:effectLst/>
            <a:latin typeface="BIZ UDPゴシック" panose="020B0400000000000000" pitchFamily="50" charset="-128"/>
            <a:ea typeface="BIZ UDPゴシック" panose="020B0400000000000000" pitchFamily="50" charset="-128"/>
          </a:endParaRPr>
        </a:p>
        <a:p>
          <a:r>
            <a:rPr kumimoji="1" lang="ja-JP" altLang="ja-JP"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ja-JP" sz="1100" b="1" baseline="0">
              <a:solidFill>
                <a:schemeClr val="tx1"/>
              </a:solidFill>
              <a:effectLst/>
              <a:latin typeface="BIZ UDPゴシック" panose="020B0400000000000000" pitchFamily="50" charset="-128"/>
              <a:ea typeface="BIZ UDPゴシック" panose="020B0400000000000000" pitchFamily="50" charset="-128"/>
              <a:cs typeface="+mn-cs"/>
            </a:rPr>
            <a:t> 環境省ホームページの排出係数の数値（</a:t>
          </a:r>
          <a:r>
            <a:rPr kumimoji="1" lang="en-US" altLang="ja-JP" sz="1100" b="1" baseline="0">
              <a:solidFill>
                <a:schemeClr val="tx1"/>
              </a:solidFill>
              <a:effectLst/>
              <a:latin typeface="BIZ UDPゴシック" panose="020B0400000000000000" pitchFamily="50" charset="-128"/>
              <a:ea typeface="BIZ UDPゴシック" panose="020B0400000000000000" pitchFamily="50" charset="-128"/>
              <a:cs typeface="+mn-cs"/>
            </a:rPr>
            <a:t>t-CO2/kWh</a:t>
          </a:r>
          <a:r>
            <a:rPr kumimoji="1" lang="ja-JP" altLang="ja-JP" sz="1100" b="1" baseline="0">
              <a:solidFill>
                <a:schemeClr val="tx1"/>
              </a:solidFill>
              <a:effectLst/>
              <a:latin typeface="BIZ UDPゴシック" panose="020B0400000000000000" pitchFamily="50" charset="-128"/>
              <a:ea typeface="BIZ UDPゴシック" panose="020B0400000000000000" pitchFamily="50" charset="-128"/>
              <a:cs typeface="+mn-cs"/>
            </a:rPr>
            <a:t>）に</a:t>
          </a:r>
          <a:r>
            <a:rPr kumimoji="1" lang="en-US" altLang="ja-JP" sz="1100" b="1" baseline="0">
              <a:solidFill>
                <a:schemeClr val="tx1"/>
              </a:solidFill>
              <a:effectLst/>
              <a:latin typeface="BIZ UDPゴシック" panose="020B0400000000000000" pitchFamily="50" charset="-128"/>
              <a:ea typeface="BIZ UDPゴシック" panose="020B0400000000000000" pitchFamily="50" charset="-128"/>
              <a:cs typeface="+mn-cs"/>
            </a:rPr>
            <a:t>×1000</a:t>
          </a:r>
          <a:r>
            <a:rPr kumimoji="1" lang="ja-JP" altLang="ja-JP" sz="1100" b="1" baseline="0">
              <a:solidFill>
                <a:schemeClr val="tx1"/>
              </a:solidFill>
              <a:effectLst/>
              <a:latin typeface="BIZ UDPゴシック" panose="020B0400000000000000" pitchFamily="50" charset="-128"/>
              <a:ea typeface="BIZ UDPゴシック" panose="020B0400000000000000" pitchFamily="50" charset="-128"/>
              <a:cs typeface="+mn-cs"/>
            </a:rPr>
            <a:t>をした値をご入力ください。</a:t>
          </a:r>
          <a:endParaRPr lang="ja-JP" altLang="ja-JP">
            <a:effectLst/>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100" b="1" baseline="0">
              <a:solidFill>
                <a:schemeClr val="tx1"/>
              </a:solidFill>
              <a:effectLst/>
              <a:latin typeface="BIZ UDPゴシック" panose="020B0400000000000000" pitchFamily="50" charset="-128"/>
              <a:ea typeface="BIZ UDPゴシック" panose="020B0400000000000000" pitchFamily="50" charset="-128"/>
              <a:cs typeface="+mn-cs"/>
            </a:rPr>
            <a:t>「残差」以外のメニューの排出係数を入力した場合は、</a:t>
          </a:r>
          <a:r>
            <a:rPr kumimoji="1" lang="ja-JP" altLang="en-US" sz="1100" b="1" u="sng" baseline="0">
              <a:solidFill>
                <a:srgbClr val="0070C0"/>
              </a:solidFill>
              <a:effectLst/>
              <a:latin typeface="BIZ UDPゴシック" panose="020B0400000000000000" pitchFamily="50" charset="-128"/>
              <a:ea typeface="BIZ UDPゴシック" panose="020B0400000000000000" pitchFamily="50" charset="-128"/>
              <a:cs typeface="+mn-cs"/>
            </a:rPr>
            <a:t>そのメニューで契約していることがわかる資料</a:t>
          </a:r>
          <a:r>
            <a:rPr kumimoji="1" lang="ja-JP" altLang="en-US" sz="1100" b="1" baseline="0">
              <a:solidFill>
                <a:schemeClr val="tx1"/>
              </a:solidFill>
              <a:effectLst/>
              <a:latin typeface="BIZ UDPゴシック" panose="020B0400000000000000" pitchFamily="50" charset="-128"/>
              <a:ea typeface="BIZ UDPゴシック" panose="020B0400000000000000" pitchFamily="50" charset="-128"/>
              <a:cs typeface="+mn-cs"/>
            </a:rPr>
            <a:t>を根拠書類としてご提出ください。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⑥</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府域の全事業所分</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の報告年度１年間（４月～３月末）の買電量（</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千</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kWh</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また、</a:t>
          </a:r>
          <a:r>
            <a:rPr kumimoji="1" lang="ja-JP" altLang="en-US" sz="1100" b="1" u="sng">
              <a:solidFill>
                <a:srgbClr val="0070C0"/>
              </a:solidFill>
              <a:effectLst/>
              <a:latin typeface="BIZ UDPゴシック" panose="020B0400000000000000" pitchFamily="50" charset="-128"/>
              <a:ea typeface="BIZ UDPゴシック" panose="020B0400000000000000" pitchFamily="50" charset="-128"/>
              <a:cs typeface="+mn-cs"/>
            </a:rPr>
            <a:t>エネルギーの使用量がわかる明細等</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を根拠書類としてご提出ください。</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820785</xdr:colOff>
      <xdr:row>5</xdr:row>
      <xdr:rowOff>209550</xdr:rowOff>
    </xdr:from>
    <xdr:ext cx="493939" cy="1016490"/>
    <xdr:sp macro="" textlink="">
      <xdr:nvSpPr>
        <xdr:cNvPr id="2" name="テキスト ボックス 1">
          <a:extLst>
            <a:ext uri="{FF2B5EF4-FFF2-40B4-BE49-F238E27FC236}">
              <a16:creationId xmlns:a16="http://schemas.microsoft.com/office/drawing/2014/main" id="{9E687766-0656-4488-B9E2-D43DC23BE45F}"/>
            </a:ext>
          </a:extLst>
        </xdr:cNvPr>
        <xdr:cNvSpPr txBox="1"/>
      </xdr:nvSpPr>
      <xdr:spPr>
        <a:xfrm>
          <a:off x="7659735" y="981075"/>
          <a:ext cx="493939" cy="1016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3</xdr:col>
      <xdr:colOff>1</xdr:colOff>
      <xdr:row>5</xdr:row>
      <xdr:rowOff>449105</xdr:rowOff>
    </xdr:from>
    <xdr:to>
      <xdr:col>7</xdr:col>
      <xdr:colOff>838201</xdr:colOff>
      <xdr:row>14</xdr:row>
      <xdr:rowOff>142875</xdr:rowOff>
    </xdr:to>
    <xdr:sp macro="" textlink="">
      <xdr:nvSpPr>
        <xdr:cNvPr id="3" name="正方形/長方形 2">
          <a:extLst>
            <a:ext uri="{FF2B5EF4-FFF2-40B4-BE49-F238E27FC236}">
              <a16:creationId xmlns:a16="http://schemas.microsoft.com/office/drawing/2014/main" id="{E97F5F3F-98C9-4A92-9CBC-DB2B775CB739}"/>
            </a:ext>
          </a:extLst>
        </xdr:cNvPr>
        <xdr:cNvSpPr/>
      </xdr:nvSpPr>
      <xdr:spPr>
        <a:xfrm>
          <a:off x="3448051" y="1220630"/>
          <a:ext cx="4229100" cy="137969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1524000</xdr:colOff>
      <xdr:row>21</xdr:row>
      <xdr:rowOff>435173</xdr:rowOff>
    </xdr:from>
    <xdr:to>
      <xdr:col>7</xdr:col>
      <xdr:colOff>838200</xdr:colOff>
      <xdr:row>24</xdr:row>
      <xdr:rowOff>142875</xdr:rowOff>
    </xdr:to>
    <xdr:sp macro="" textlink="">
      <xdr:nvSpPr>
        <xdr:cNvPr id="4" name="正方形/長方形 3">
          <a:extLst>
            <a:ext uri="{FF2B5EF4-FFF2-40B4-BE49-F238E27FC236}">
              <a16:creationId xmlns:a16="http://schemas.microsoft.com/office/drawing/2014/main" id="{47EB84B6-ED7E-4734-B46B-91D8B8EA0E9A}"/>
            </a:ext>
          </a:extLst>
        </xdr:cNvPr>
        <xdr:cNvSpPr/>
      </xdr:nvSpPr>
      <xdr:spPr>
        <a:xfrm>
          <a:off x="3429000" y="3987998"/>
          <a:ext cx="4248150" cy="479227"/>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8</xdr:col>
      <xdr:colOff>8010</xdr:colOff>
      <xdr:row>21</xdr:row>
      <xdr:rowOff>123825</xdr:rowOff>
    </xdr:from>
    <xdr:ext cx="493939" cy="1016490"/>
    <xdr:sp macro="" textlink="">
      <xdr:nvSpPr>
        <xdr:cNvPr id="5" name="テキスト ボックス 4">
          <a:extLst>
            <a:ext uri="{FF2B5EF4-FFF2-40B4-BE49-F238E27FC236}">
              <a16:creationId xmlns:a16="http://schemas.microsoft.com/office/drawing/2014/main" id="{6A041CDF-B064-4E10-87CD-7E3E0B19D650}"/>
            </a:ext>
          </a:extLst>
        </xdr:cNvPr>
        <xdr:cNvSpPr txBox="1"/>
      </xdr:nvSpPr>
      <xdr:spPr>
        <a:xfrm>
          <a:off x="7694685" y="3676650"/>
          <a:ext cx="493939" cy="1016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oneCellAnchor>
    <xdr:from>
      <xdr:col>2</xdr:col>
      <xdr:colOff>1514475</xdr:colOff>
      <xdr:row>31</xdr:row>
      <xdr:rowOff>104775</xdr:rowOff>
    </xdr:from>
    <xdr:ext cx="493939" cy="1016490"/>
    <xdr:sp macro="" textlink="">
      <xdr:nvSpPr>
        <xdr:cNvPr id="6" name="テキスト ボックス 5">
          <a:extLst>
            <a:ext uri="{FF2B5EF4-FFF2-40B4-BE49-F238E27FC236}">
              <a16:creationId xmlns:a16="http://schemas.microsoft.com/office/drawing/2014/main" id="{825FC4C8-50E7-4A7A-AD7A-822BBD39050F}"/>
            </a:ext>
          </a:extLst>
        </xdr:cNvPr>
        <xdr:cNvSpPr txBox="1"/>
      </xdr:nvSpPr>
      <xdr:spPr>
        <a:xfrm>
          <a:off x="3419475" y="5524500"/>
          <a:ext cx="493939" cy="1016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twoCellAnchor>
    <xdr:from>
      <xdr:col>2</xdr:col>
      <xdr:colOff>1540514</xdr:colOff>
      <xdr:row>33</xdr:row>
      <xdr:rowOff>149930</xdr:rowOff>
    </xdr:from>
    <xdr:to>
      <xdr:col>5</xdr:col>
      <xdr:colOff>9525</xdr:colOff>
      <xdr:row>37</xdr:row>
      <xdr:rowOff>142875</xdr:rowOff>
    </xdr:to>
    <xdr:sp macro="" textlink="">
      <xdr:nvSpPr>
        <xdr:cNvPr id="7" name="正方形/長方形 6">
          <a:extLst>
            <a:ext uri="{FF2B5EF4-FFF2-40B4-BE49-F238E27FC236}">
              <a16:creationId xmlns:a16="http://schemas.microsoft.com/office/drawing/2014/main" id="{DD82E62D-6269-4B8E-A7AA-5815A0D9EC04}"/>
            </a:ext>
          </a:extLst>
        </xdr:cNvPr>
        <xdr:cNvSpPr/>
      </xdr:nvSpPr>
      <xdr:spPr>
        <a:xfrm>
          <a:off x="3445514" y="5874455"/>
          <a:ext cx="1707511" cy="60254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494213</xdr:colOff>
      <xdr:row>62</xdr:row>
      <xdr:rowOff>140253</xdr:rowOff>
    </xdr:from>
    <xdr:to>
      <xdr:col>2</xdr:col>
      <xdr:colOff>14631</xdr:colOff>
      <xdr:row>64</xdr:row>
      <xdr:rowOff>0</xdr:rowOff>
    </xdr:to>
    <xdr:sp macro="" textlink="">
      <xdr:nvSpPr>
        <xdr:cNvPr id="8" name="正方形/長方形 7">
          <a:extLst>
            <a:ext uri="{FF2B5EF4-FFF2-40B4-BE49-F238E27FC236}">
              <a16:creationId xmlns:a16="http://schemas.microsoft.com/office/drawing/2014/main" id="{A12678CE-9177-4105-8AD5-1AAA6A8FADC1}"/>
            </a:ext>
          </a:extLst>
        </xdr:cNvPr>
        <xdr:cNvSpPr/>
      </xdr:nvSpPr>
      <xdr:spPr>
        <a:xfrm>
          <a:off x="494213" y="10351053"/>
          <a:ext cx="1425418" cy="193122"/>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en-US" altLang="ja-JP" sz="1100"/>
        </a:p>
        <a:p>
          <a:pPr algn="l"/>
          <a:endParaRPr kumimoji="1" lang="en-US" altLang="ja-JP" sz="1100"/>
        </a:p>
      </xdr:txBody>
    </xdr:sp>
    <xdr:clientData/>
  </xdr:twoCellAnchor>
  <xdr:oneCellAnchor>
    <xdr:from>
      <xdr:col>0</xdr:col>
      <xdr:colOff>95250</xdr:colOff>
      <xdr:row>62</xdr:row>
      <xdr:rowOff>47625</xdr:rowOff>
    </xdr:from>
    <xdr:ext cx="493939" cy="1016490"/>
    <xdr:sp macro="" textlink="">
      <xdr:nvSpPr>
        <xdr:cNvPr id="9" name="テキスト ボックス 8">
          <a:extLst>
            <a:ext uri="{FF2B5EF4-FFF2-40B4-BE49-F238E27FC236}">
              <a16:creationId xmlns:a16="http://schemas.microsoft.com/office/drawing/2014/main" id="{364FD2C9-10AE-49B1-BF9B-8B848D7B363A}"/>
            </a:ext>
          </a:extLst>
        </xdr:cNvPr>
        <xdr:cNvSpPr txBox="1"/>
      </xdr:nvSpPr>
      <xdr:spPr>
        <a:xfrm>
          <a:off x="95250" y="10258425"/>
          <a:ext cx="493939" cy="1016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④</a:t>
          </a:r>
        </a:p>
      </xdr:txBody>
    </xdr:sp>
    <xdr:clientData/>
  </xdr:oneCellAnchor>
  <xdr:oneCellAnchor>
    <xdr:from>
      <xdr:col>0</xdr:col>
      <xdr:colOff>123825</xdr:colOff>
      <xdr:row>65</xdr:row>
      <xdr:rowOff>76199</xdr:rowOff>
    </xdr:from>
    <xdr:ext cx="7695590" cy="2314575"/>
    <xdr:sp macro="" textlink="">
      <xdr:nvSpPr>
        <xdr:cNvPr id="10" name="テキスト ボックス 9">
          <a:extLst>
            <a:ext uri="{FF2B5EF4-FFF2-40B4-BE49-F238E27FC236}">
              <a16:creationId xmlns:a16="http://schemas.microsoft.com/office/drawing/2014/main" id="{9029E923-8A66-4F0B-8205-0159E37DFAC0}"/>
            </a:ext>
          </a:extLst>
        </xdr:cNvPr>
        <xdr:cNvSpPr txBox="1"/>
      </xdr:nvSpPr>
      <xdr:spPr>
        <a:xfrm>
          <a:off x="123825" y="10772774"/>
          <a:ext cx="7695590" cy="2314575"/>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①報告年度の３月</a:t>
          </a:r>
          <a:r>
            <a:rPr kumimoji="1" lang="en-US" altLang="ja-JP" sz="1100" b="1">
              <a:solidFill>
                <a:schemeClr val="tx1"/>
              </a:solidFill>
              <a:latin typeface="BIZ UDPゴシック" panose="020B0400000000000000" pitchFamily="50" charset="-128"/>
              <a:ea typeface="BIZ UDPゴシック" panose="020B0400000000000000" pitchFamily="50" charset="-128"/>
            </a:rPr>
            <a:t>31</a:t>
          </a:r>
          <a:r>
            <a:rPr kumimoji="1" lang="ja-JP" altLang="en-US" sz="1100" b="1">
              <a:solidFill>
                <a:schemeClr val="tx1"/>
              </a:solidFill>
              <a:latin typeface="BIZ UDPゴシック" panose="020B0400000000000000" pitchFamily="50" charset="-128"/>
              <a:ea typeface="BIZ UDPゴシック" panose="020B0400000000000000" pitchFamily="50" charset="-128"/>
            </a:rPr>
            <a:t>日時点の自動車の保有台数（ガソリン車を含む）を入力してください。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②報告年度の１年間で導入した自動車があれば、その導入台数を入力してください。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③報告年度の１年間（４月～３月末）における自動車で使用したエネルギーの数値を入力してください。</a:t>
          </a:r>
          <a:b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b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また、</a:t>
          </a:r>
          <a:r>
            <a:rPr kumimoji="1" lang="ja-JP" altLang="en-US" sz="1100" b="1" u="sng">
              <a:solidFill>
                <a:srgbClr val="0070C0"/>
              </a:solidFill>
              <a:effectLst/>
              <a:latin typeface="BIZ UDPゴシック" panose="020B0400000000000000" pitchFamily="50" charset="-128"/>
              <a:ea typeface="BIZ UDPゴシック" panose="020B0400000000000000" pitchFamily="50" charset="-128"/>
              <a:cs typeface="+mn-cs"/>
            </a:rPr>
            <a:t>エネルギーの使用量がわかる明細等</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を根拠書類としてご提出ください。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なお、本シートで入力したエネルギー使用量は、シート「</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4</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エネ量」には計上しないでください。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④報告年度の１年間（４月～３月末）における電気自動車の年間走行距離の合計値を入力してください。</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sharefolder\&#25351;&#37341;&#12539;&#25163;&#24341;&#12365;&#31561;&#65288;&#27096;&#24335;&#65289;&#25913;&#27491;\29.3&#25913;&#27491;\&#27096;&#24335;\&#23550;&#31574;&#35336;&#30011;&#26360;\&#9675;H29&#29992;&#23550;&#31574;&#35336;&#30011;&#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
      <sheetName val="4対策・評価"/>
      <sheetName val="5主なエネ量"/>
      <sheetName val="5-2電力量入力用（主な事業所）"/>
      <sheetName val="6その他エネ量"/>
      <sheetName val="6-2電力量入力用（その他事業所）"/>
      <sheetName val="7自動車エネ量"/>
      <sheetName val="(参考)業種ｺｰﾄﾞ"/>
      <sheetName val="(参考)対策ｺｰﾄﾞ"/>
      <sheetName val="(参考)別表１"/>
      <sheetName val="(参考)別表２"/>
      <sheetName val="(参考)別表３"/>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A1:A2" totalsRowShown="0">
  <autoFilter ref="A1:A2" xr:uid="{00000000-0009-0000-0100-000001000000}"/>
  <tableColumns count="1">
    <tableColumn id="1" xr3:uid="{00000000-0010-0000-0000-000001000000}" name="実施済み"/>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2" displayName="テーブル2" ref="B1:B2" totalsRowShown="0">
  <autoFilter ref="B1:B2" xr:uid="{00000000-0009-0000-0100-000002000000}"/>
  <tableColumns count="1">
    <tableColumn id="1" xr3:uid="{00000000-0010-0000-0100-000001000000}" name="実施予定"/>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テーブル3" displayName="テーブル3" ref="C1:C5" totalsRowShown="0" dataDxfId="12">
  <autoFilter ref="C1:C5" xr:uid="{00000000-0009-0000-0100-000003000000}"/>
  <tableColumns count="1">
    <tableColumn id="1" xr3:uid="{00000000-0010-0000-0200-000001000000}" name="非該当" dataDxfId="11"/>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テーブル4" displayName="テーブル4" ref="D1:D4" totalsRowShown="0" dataDxfId="10">
  <autoFilter ref="D1:D4" xr:uid="{00000000-0009-0000-0100-000004000000}"/>
  <tableColumns count="1">
    <tableColumn id="1" xr3:uid="{00000000-0010-0000-0300-000001000000}" name="予定なし" dataDxfId="9"/>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5" Type="http://schemas.openxmlformats.org/officeDocument/2006/relationships/table" Target="../tables/table4.xml"/><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P140"/>
  <sheetViews>
    <sheetView tabSelected="1" view="pageBreakPreview" zoomScaleNormal="90" zoomScaleSheetLayoutView="100" workbookViewId="0"/>
  </sheetViews>
  <sheetFormatPr defaultColWidth="5.75" defaultRowHeight="15.2" customHeight="1"/>
  <cols>
    <col min="1" max="15" width="5.75" style="1"/>
    <col min="16" max="16" width="5.75" style="1" hidden="1" customWidth="1"/>
    <col min="17" max="16384" width="5.75" style="1"/>
  </cols>
  <sheetData>
    <row r="1" spans="1:16" ht="15.2" customHeight="1">
      <c r="A1" s="1" t="s">
        <v>432</v>
      </c>
    </row>
    <row r="2" spans="1:16" ht="30" customHeight="1">
      <c r="A2" s="363" t="s">
        <v>433</v>
      </c>
      <c r="B2" s="364"/>
      <c r="C2" s="364"/>
      <c r="D2" s="364"/>
      <c r="E2" s="364"/>
      <c r="F2" s="364"/>
      <c r="G2" s="364"/>
      <c r="H2" s="364"/>
      <c r="I2" s="364"/>
      <c r="J2" s="364"/>
      <c r="K2" s="364"/>
      <c r="L2" s="364"/>
      <c r="M2" s="364"/>
      <c r="N2" s="364"/>
      <c r="O2" s="365"/>
    </row>
    <row r="3" spans="1:16" ht="15.2" customHeight="1">
      <c r="A3" s="2"/>
      <c r="J3" s="308">
        <v>2025</v>
      </c>
      <c r="K3" s="1" t="s">
        <v>0</v>
      </c>
      <c r="L3" s="309" t="s">
        <v>1712</v>
      </c>
      <c r="M3" s="1" t="s">
        <v>1</v>
      </c>
      <c r="N3" s="309" t="s">
        <v>1712</v>
      </c>
      <c r="O3" s="3" t="s">
        <v>2</v>
      </c>
      <c r="P3" s="182" t="str">
        <f>IF(N3="","←※日付を記載してください。","")</f>
        <v/>
      </c>
    </row>
    <row r="4" spans="1:16" ht="15.2" customHeight="1">
      <c r="A4" s="2"/>
      <c r="B4" s="1" t="s">
        <v>10</v>
      </c>
      <c r="O4" s="3"/>
    </row>
    <row r="5" spans="1:16" ht="15.2" customHeight="1">
      <c r="A5" s="2"/>
      <c r="I5" s="14" t="s">
        <v>3</v>
      </c>
      <c r="J5" s="14" t="s">
        <v>4</v>
      </c>
      <c r="K5" s="366" t="s">
        <v>1713</v>
      </c>
      <c r="L5" s="366"/>
      <c r="M5" s="366"/>
      <c r="N5" s="366"/>
      <c r="O5" s="367"/>
    </row>
    <row r="6" spans="1:16" ht="15.2" customHeight="1">
      <c r="A6" s="2"/>
      <c r="K6" s="368" t="s">
        <v>1714</v>
      </c>
      <c r="L6" s="368"/>
      <c r="M6" s="368"/>
      <c r="N6" s="368"/>
      <c r="O6" s="369"/>
    </row>
    <row r="7" spans="1:16" ht="15.2" customHeight="1">
      <c r="A7" s="2"/>
      <c r="K7" s="4"/>
      <c r="L7" s="4"/>
      <c r="M7" s="4"/>
      <c r="N7" s="4"/>
      <c r="O7" s="307"/>
    </row>
    <row r="8" spans="1:16" ht="15.2" customHeight="1">
      <c r="A8" s="2"/>
      <c r="J8" s="14" t="s">
        <v>5</v>
      </c>
      <c r="K8" s="366" t="s">
        <v>1715</v>
      </c>
      <c r="L8" s="366"/>
      <c r="M8" s="366"/>
      <c r="N8" s="366"/>
      <c r="O8" s="367"/>
    </row>
    <row r="9" spans="1:16" ht="15.2" customHeight="1">
      <c r="A9" s="2"/>
      <c r="K9" s="368" t="s">
        <v>1716</v>
      </c>
      <c r="L9" s="368"/>
      <c r="M9" s="368"/>
      <c r="N9" s="368"/>
      <c r="O9" s="369"/>
    </row>
    <row r="10" spans="1:16" ht="15.2" customHeight="1">
      <c r="A10" s="2"/>
      <c r="J10" s="5" t="s">
        <v>6</v>
      </c>
      <c r="K10" s="5"/>
      <c r="L10" s="5"/>
      <c r="M10" s="5"/>
      <c r="N10" s="5"/>
      <c r="O10" s="6"/>
    </row>
    <row r="11" spans="1:16" ht="15.2" customHeight="1">
      <c r="A11" s="2"/>
      <c r="O11" s="3"/>
    </row>
    <row r="12" spans="1:16" ht="15.2" customHeight="1">
      <c r="A12" s="351" t="s">
        <v>434</v>
      </c>
      <c r="B12" s="352"/>
      <c r="C12" s="352"/>
      <c r="D12" s="352"/>
      <c r="E12" s="352"/>
      <c r="F12" s="352"/>
      <c r="G12" s="352"/>
      <c r="H12" s="352"/>
      <c r="I12" s="352"/>
      <c r="J12" s="352"/>
      <c r="K12" s="352"/>
      <c r="L12" s="352"/>
      <c r="M12" s="352"/>
      <c r="N12" s="352"/>
      <c r="O12" s="353"/>
    </row>
    <row r="13" spans="1:16" ht="15.2" customHeight="1">
      <c r="A13" s="351"/>
      <c r="B13" s="352"/>
      <c r="C13" s="352"/>
      <c r="D13" s="352"/>
      <c r="E13" s="352"/>
      <c r="F13" s="352"/>
      <c r="G13" s="352"/>
      <c r="H13" s="352"/>
      <c r="I13" s="352"/>
      <c r="J13" s="352"/>
      <c r="K13" s="352"/>
      <c r="L13" s="352"/>
      <c r="M13" s="352"/>
      <c r="N13" s="352"/>
      <c r="O13" s="353"/>
    </row>
    <row r="14" spans="1:16" ht="15.2" customHeight="1">
      <c r="A14" s="7"/>
      <c r="B14" s="8"/>
      <c r="C14" s="8"/>
      <c r="D14" s="8"/>
      <c r="E14" s="8"/>
      <c r="O14" s="3"/>
    </row>
    <row r="15" spans="1:16" ht="22.7" customHeight="1">
      <c r="A15" s="354" t="s">
        <v>435</v>
      </c>
      <c r="B15" s="355"/>
      <c r="C15" s="355"/>
      <c r="D15" s="355"/>
      <c r="E15" s="356"/>
      <c r="F15" s="370" t="s">
        <v>436</v>
      </c>
      <c r="G15" s="370"/>
      <c r="H15" s="370"/>
      <c r="I15" s="370"/>
      <c r="J15" s="370"/>
      <c r="K15" s="370"/>
      <c r="L15" s="370"/>
      <c r="M15" s="370"/>
      <c r="N15" s="370"/>
      <c r="O15" s="370"/>
      <c r="P15" s="182"/>
    </row>
    <row r="16" spans="1:16" ht="22.7" customHeight="1">
      <c r="A16" s="357"/>
      <c r="B16" s="358"/>
      <c r="C16" s="358"/>
      <c r="D16" s="358"/>
      <c r="E16" s="359"/>
      <c r="F16" s="371" t="s">
        <v>84</v>
      </c>
      <c r="G16" s="372"/>
      <c r="H16" s="372"/>
      <c r="I16" s="372"/>
      <c r="J16" s="372"/>
      <c r="K16" s="372"/>
      <c r="L16" s="372"/>
      <c r="M16" s="372"/>
      <c r="N16" s="372"/>
      <c r="O16" s="373"/>
      <c r="P16" s="182"/>
    </row>
    <row r="17" spans="1:16" ht="22.7" customHeight="1">
      <c r="A17" s="357"/>
      <c r="B17" s="358"/>
      <c r="C17" s="358"/>
      <c r="D17" s="358"/>
      <c r="E17" s="359"/>
      <c r="F17" s="374" t="s">
        <v>437</v>
      </c>
      <c r="G17" s="375"/>
      <c r="H17" s="375"/>
      <c r="I17" s="375"/>
      <c r="J17" s="375"/>
      <c r="K17" s="375"/>
      <c r="L17" s="375"/>
      <c r="M17" s="375"/>
      <c r="N17" s="375"/>
      <c r="O17" s="376"/>
      <c r="P17" s="182"/>
    </row>
    <row r="18" spans="1:16" ht="22.7" customHeight="1">
      <c r="A18" s="360"/>
      <c r="B18" s="361"/>
      <c r="C18" s="361"/>
      <c r="D18" s="361"/>
      <c r="E18" s="362"/>
      <c r="F18" s="371" t="s">
        <v>83</v>
      </c>
      <c r="G18" s="372"/>
      <c r="H18" s="372"/>
      <c r="I18" s="372"/>
      <c r="J18" s="372"/>
      <c r="K18" s="372"/>
      <c r="L18" s="372"/>
      <c r="M18" s="372"/>
      <c r="N18" s="372"/>
      <c r="O18" s="373"/>
      <c r="P18" s="182"/>
    </row>
    <row r="19" spans="1:16" ht="25.5" customHeight="1">
      <c r="A19" s="378" t="s">
        <v>139</v>
      </c>
      <c r="B19" s="378"/>
      <c r="C19" s="378"/>
      <c r="D19" s="378"/>
      <c r="E19" s="378"/>
      <c r="F19" s="377" t="s">
        <v>21</v>
      </c>
      <c r="G19" s="377"/>
      <c r="H19" s="377"/>
      <c r="I19" s="377"/>
      <c r="J19" s="377"/>
      <c r="K19" s="377"/>
      <c r="L19" s="377"/>
      <c r="M19" s="377"/>
      <c r="N19" s="377"/>
      <c r="O19" s="377"/>
    </row>
    <row r="20" spans="1:16" ht="25.5" customHeight="1">
      <c r="A20" s="321" t="s">
        <v>246</v>
      </c>
      <c r="B20" s="322"/>
      <c r="C20" s="322"/>
      <c r="D20" s="322"/>
      <c r="E20" s="323"/>
      <c r="F20" s="328" t="s">
        <v>65</v>
      </c>
      <c r="G20" s="349"/>
      <c r="H20" s="349"/>
      <c r="I20" s="349"/>
      <c r="J20" s="349"/>
      <c r="K20" s="349"/>
      <c r="L20" s="349"/>
      <c r="M20" s="349"/>
      <c r="N20" s="349"/>
      <c r="O20" s="329"/>
    </row>
    <row r="21" spans="1:16" ht="25.5" customHeight="1">
      <c r="A21" s="324"/>
      <c r="B21" s="325"/>
      <c r="C21" s="325"/>
      <c r="D21" s="325"/>
      <c r="E21" s="326"/>
      <c r="F21" s="332"/>
      <c r="G21" s="350"/>
      <c r="H21" s="350"/>
      <c r="I21" s="350"/>
      <c r="J21" s="350"/>
      <c r="K21" s="350"/>
      <c r="L21" s="350"/>
      <c r="M21" s="350"/>
      <c r="N21" s="350"/>
      <c r="O21" s="333"/>
    </row>
    <row r="22" spans="1:16" ht="25.5" customHeight="1">
      <c r="A22" s="321" t="s">
        <v>247</v>
      </c>
      <c r="B22" s="322"/>
      <c r="C22" s="322"/>
      <c r="D22" s="322"/>
      <c r="E22" s="323"/>
      <c r="F22" s="328" t="s">
        <v>65</v>
      </c>
      <c r="G22" s="349"/>
      <c r="H22" s="349"/>
      <c r="I22" s="349"/>
      <c r="J22" s="349"/>
      <c r="K22" s="349"/>
      <c r="L22" s="349"/>
      <c r="M22" s="349"/>
      <c r="N22" s="349"/>
      <c r="O22" s="329"/>
    </row>
    <row r="23" spans="1:16" ht="25.5" customHeight="1">
      <c r="A23" s="324"/>
      <c r="B23" s="325"/>
      <c r="C23" s="325"/>
      <c r="D23" s="325"/>
      <c r="E23" s="326"/>
      <c r="F23" s="332"/>
      <c r="G23" s="350"/>
      <c r="H23" s="350"/>
      <c r="I23" s="350"/>
      <c r="J23" s="350"/>
      <c r="K23" s="350"/>
      <c r="L23" s="350"/>
      <c r="M23" s="350"/>
      <c r="N23" s="350"/>
      <c r="O23" s="333"/>
    </row>
    <row r="25" spans="1:16" ht="15.2" customHeight="1">
      <c r="A25" s="328" t="s">
        <v>59</v>
      </c>
      <c r="B25" s="329"/>
      <c r="C25" s="343" t="s">
        <v>61</v>
      </c>
      <c r="D25" s="344"/>
      <c r="E25" s="345"/>
      <c r="F25" s="336" t="s">
        <v>1717</v>
      </c>
      <c r="G25" s="336"/>
      <c r="H25" s="336"/>
      <c r="I25" s="336"/>
      <c r="J25" s="336"/>
      <c r="K25" s="336"/>
      <c r="L25" s="336"/>
      <c r="M25" s="336"/>
      <c r="N25" s="336"/>
      <c r="O25" s="336"/>
    </row>
    <row r="26" spans="1:16" ht="15.2" customHeight="1">
      <c r="A26" s="330"/>
      <c r="B26" s="331"/>
      <c r="C26" s="343" t="s">
        <v>7</v>
      </c>
      <c r="D26" s="344"/>
      <c r="E26" s="345"/>
      <c r="F26" s="337" t="s">
        <v>1718</v>
      </c>
      <c r="G26" s="338"/>
      <c r="H26" s="338"/>
      <c r="I26" s="338"/>
      <c r="J26" s="338"/>
      <c r="K26" s="338"/>
      <c r="L26" s="338"/>
      <c r="M26" s="338"/>
      <c r="N26" s="338"/>
      <c r="O26" s="339"/>
    </row>
    <row r="27" spans="1:16" ht="15.2" customHeight="1">
      <c r="A27" s="332"/>
      <c r="B27" s="333"/>
      <c r="C27" s="343" t="s">
        <v>60</v>
      </c>
      <c r="D27" s="344"/>
      <c r="E27" s="345"/>
      <c r="F27" s="337" t="s">
        <v>1719</v>
      </c>
      <c r="G27" s="341"/>
      <c r="H27" s="341"/>
      <c r="I27" s="341"/>
      <c r="J27" s="341"/>
      <c r="K27" s="341"/>
      <c r="L27" s="341"/>
      <c r="M27" s="341"/>
      <c r="N27" s="341"/>
      <c r="O27" s="342"/>
    </row>
    <row r="28" spans="1:16" ht="15.2" customHeight="1">
      <c r="A28" s="334" t="s">
        <v>1662</v>
      </c>
      <c r="B28" s="335"/>
      <c r="C28" s="346"/>
      <c r="D28" s="347"/>
      <c r="E28" s="348"/>
      <c r="F28" s="334" t="s">
        <v>8</v>
      </c>
      <c r="G28" s="335"/>
      <c r="H28" s="9"/>
      <c r="I28" s="10"/>
      <c r="J28" s="10"/>
      <c r="K28" s="10" t="s">
        <v>0</v>
      </c>
      <c r="L28" s="10"/>
      <c r="M28" s="10" t="s">
        <v>1</v>
      </c>
      <c r="N28" s="10"/>
      <c r="O28" s="11" t="s">
        <v>9</v>
      </c>
    </row>
    <row r="29" spans="1:16" ht="15.2" customHeight="1">
      <c r="A29" s="42" t="s">
        <v>164</v>
      </c>
      <c r="B29" s="340" t="s">
        <v>438</v>
      </c>
      <c r="C29" s="340"/>
      <c r="D29" s="340"/>
      <c r="E29" s="340"/>
      <c r="F29" s="340"/>
      <c r="G29" s="340"/>
      <c r="H29" s="340"/>
      <c r="I29" s="340"/>
      <c r="J29" s="340"/>
      <c r="K29" s="340"/>
      <c r="L29" s="340"/>
      <c r="M29" s="340"/>
      <c r="N29" s="340"/>
      <c r="O29" s="340"/>
    </row>
    <row r="30" spans="1:16" ht="15.2" customHeight="1">
      <c r="A30" s="12"/>
      <c r="B30" s="327"/>
      <c r="C30" s="327"/>
      <c r="D30" s="327"/>
      <c r="E30" s="327"/>
      <c r="F30" s="327"/>
      <c r="G30" s="327"/>
      <c r="H30" s="327"/>
      <c r="I30" s="13"/>
      <c r="J30" s="13"/>
      <c r="K30" s="13"/>
      <c r="L30" s="13"/>
      <c r="N30" s="35"/>
      <c r="O30" s="42"/>
    </row>
    <row r="31" spans="1:16" ht="15.2" hidden="1" customHeight="1"/>
    <row r="32" spans="1:16" ht="15.2" hidden="1" customHeight="1"/>
    <row r="33" spans="6:6" ht="15.2" hidden="1" customHeight="1"/>
    <row r="34" spans="6:6" ht="15.2" hidden="1" customHeight="1"/>
    <row r="35" spans="6:6" ht="15.2" hidden="1" customHeight="1"/>
    <row r="36" spans="6:6" ht="15.2" hidden="1" customHeight="1"/>
    <row r="37" spans="6:6" ht="15.2" hidden="1" customHeight="1"/>
    <row r="38" spans="6:6" ht="15.2" hidden="1" customHeight="1"/>
    <row r="39" spans="6:6" ht="15.2" hidden="1" customHeight="1"/>
    <row r="40" spans="6:6" ht="15.2" hidden="1" customHeight="1"/>
    <row r="41" spans="6:6" ht="15.2" hidden="1" customHeight="1">
      <c r="F41" s="1" t="str">
        <f>'(参考)業種ｺｰﾄﾞ'!B2</f>
        <v>1農業</v>
      </c>
    </row>
    <row r="42" spans="6:6" ht="15.2" hidden="1" customHeight="1">
      <c r="F42" s="1" t="str">
        <f>'(参考)業種ｺｰﾄﾞ'!B3</f>
        <v>2林業</v>
      </c>
    </row>
    <row r="43" spans="6:6" ht="15.2" hidden="1" customHeight="1">
      <c r="F43" s="1" t="str">
        <f>'(参考)業種ｺｰﾄﾞ'!B4</f>
        <v>3漁業（水産養殖業を除く）</v>
      </c>
    </row>
    <row r="44" spans="6:6" ht="15.2" hidden="1" customHeight="1">
      <c r="F44" s="1" t="str">
        <f>'(参考)業種ｺｰﾄﾞ'!B5</f>
        <v>4水産養殖業</v>
      </c>
    </row>
    <row r="45" spans="6:6" ht="15.2" hidden="1" customHeight="1">
      <c r="F45" s="1" t="str">
        <f>'(参考)業種ｺｰﾄﾞ'!B6</f>
        <v>5鉱業，採石業，砂利採取業</v>
      </c>
    </row>
    <row r="46" spans="6:6" ht="15.2" hidden="1" customHeight="1">
      <c r="F46" s="1" t="str">
        <f>'(参考)業種ｺｰﾄﾞ'!B7</f>
        <v>6総合工事業</v>
      </c>
    </row>
    <row r="47" spans="6:6" ht="15.2" hidden="1" customHeight="1">
      <c r="F47" s="1" t="str">
        <f>'(参考)業種ｺｰﾄﾞ'!B8</f>
        <v>7職別工事業（設備工事業を除く）</v>
      </c>
    </row>
    <row r="48" spans="6:6" ht="15.2" hidden="1" customHeight="1">
      <c r="F48" s="1" t="str">
        <f>'(参考)業種ｺｰﾄﾞ'!B9</f>
        <v>8設備工事業</v>
      </c>
    </row>
    <row r="49" spans="6:6" ht="15.2" hidden="1" customHeight="1">
      <c r="F49" s="1" t="str">
        <f>'(参考)業種ｺｰﾄﾞ'!B10</f>
        <v>9食料品製造業</v>
      </c>
    </row>
    <row r="50" spans="6:6" ht="15.2" hidden="1" customHeight="1">
      <c r="F50" s="1" t="str">
        <f>'(参考)業種ｺｰﾄﾞ'!B11</f>
        <v>10飲料・たばこ・飼料製造業</v>
      </c>
    </row>
    <row r="51" spans="6:6" ht="15.2" hidden="1" customHeight="1">
      <c r="F51" s="1" t="str">
        <f>'(参考)業種ｺｰﾄﾞ'!B12</f>
        <v>11繊維工業</v>
      </c>
    </row>
    <row r="52" spans="6:6" ht="15.2" hidden="1" customHeight="1">
      <c r="F52" s="1" t="str">
        <f>'(参考)業種ｺｰﾄﾞ'!B13</f>
        <v>12木材・木製品製造業（家具を除く）</v>
      </c>
    </row>
    <row r="53" spans="6:6" ht="15.2" hidden="1" customHeight="1">
      <c r="F53" s="1" t="str">
        <f>'(参考)業種ｺｰﾄﾞ'!B14</f>
        <v>13家具・装備品製造業</v>
      </c>
    </row>
    <row r="54" spans="6:6" ht="15.2" hidden="1" customHeight="1">
      <c r="F54" s="1" t="str">
        <f>'(参考)業種ｺｰﾄﾞ'!B15</f>
        <v>14パルプ・紙・紙加工品製造業</v>
      </c>
    </row>
    <row r="55" spans="6:6" ht="15.2" hidden="1" customHeight="1">
      <c r="F55" s="1" t="str">
        <f>'(参考)業種ｺｰﾄﾞ'!B16</f>
        <v>15印刷・同関連業</v>
      </c>
    </row>
    <row r="56" spans="6:6" ht="15.2" hidden="1" customHeight="1">
      <c r="F56" s="1" t="str">
        <f>'(参考)業種ｺｰﾄﾞ'!B17</f>
        <v>16化学工業</v>
      </c>
    </row>
    <row r="57" spans="6:6" ht="15.2" hidden="1" customHeight="1">
      <c r="F57" s="1" t="str">
        <f>'(参考)業種ｺｰﾄﾞ'!B18</f>
        <v>17石油製品・石炭製品製造業</v>
      </c>
    </row>
    <row r="58" spans="6:6" ht="15.2" hidden="1" customHeight="1">
      <c r="F58" s="1" t="str">
        <f>'(参考)業種ｺｰﾄﾞ'!B19</f>
        <v>18プラスチック製品製造業（別掲を除く）</v>
      </c>
    </row>
    <row r="59" spans="6:6" ht="15.2" hidden="1" customHeight="1">
      <c r="F59" s="1" t="str">
        <f>'(参考)業種ｺｰﾄﾞ'!B20</f>
        <v>19ゴム製品製造業</v>
      </c>
    </row>
    <row r="60" spans="6:6" ht="15.2" hidden="1" customHeight="1">
      <c r="F60" s="1" t="str">
        <f>'(参考)業種ｺｰﾄﾞ'!B21</f>
        <v>20なめし革・同製品・毛皮製造業</v>
      </c>
    </row>
    <row r="61" spans="6:6" ht="15.2" hidden="1" customHeight="1">
      <c r="F61" s="1" t="str">
        <f>'(参考)業種ｺｰﾄﾞ'!B22</f>
        <v>21窯業・土石製品製造業</v>
      </c>
    </row>
    <row r="62" spans="6:6" ht="15.2" hidden="1" customHeight="1">
      <c r="F62" s="1" t="str">
        <f>'(参考)業種ｺｰﾄﾞ'!B23</f>
        <v>22鉄鋼業</v>
      </c>
    </row>
    <row r="63" spans="6:6" ht="15.2" hidden="1" customHeight="1">
      <c r="F63" s="1" t="str">
        <f>'(参考)業種ｺｰﾄﾞ'!B24</f>
        <v>23非鉄金属製造業</v>
      </c>
    </row>
    <row r="64" spans="6:6" ht="15.2" hidden="1" customHeight="1">
      <c r="F64" s="1" t="str">
        <f>'(参考)業種ｺｰﾄﾞ'!B25</f>
        <v>24金属製品製造業</v>
      </c>
    </row>
    <row r="65" spans="6:6" ht="15.2" hidden="1" customHeight="1">
      <c r="F65" s="1" t="str">
        <f>'(参考)業種ｺｰﾄﾞ'!B26</f>
        <v>25はん用機械器具製造業</v>
      </c>
    </row>
    <row r="66" spans="6:6" ht="15.2" hidden="1" customHeight="1">
      <c r="F66" s="1" t="str">
        <f>'(参考)業種ｺｰﾄﾞ'!B27</f>
        <v>26生産用機械器具製造業</v>
      </c>
    </row>
    <row r="67" spans="6:6" ht="15.2" hidden="1" customHeight="1">
      <c r="F67" s="1" t="str">
        <f>'(参考)業種ｺｰﾄﾞ'!B28</f>
        <v>27業務用機械器具製造業</v>
      </c>
    </row>
    <row r="68" spans="6:6" ht="15.2" hidden="1" customHeight="1">
      <c r="F68" s="1" t="str">
        <f>'(参考)業種ｺｰﾄﾞ'!B29</f>
        <v>28電子部品・デバイス・電子回路製造業</v>
      </c>
    </row>
    <row r="69" spans="6:6" ht="15.2" hidden="1" customHeight="1">
      <c r="F69" s="1" t="str">
        <f>'(参考)業種ｺｰﾄﾞ'!B30</f>
        <v>29電気機械器具製造業</v>
      </c>
    </row>
    <row r="70" spans="6:6" ht="15.2" hidden="1" customHeight="1">
      <c r="F70" s="1" t="str">
        <f>'(参考)業種ｺｰﾄﾞ'!B31</f>
        <v>30情報通信機械器具製造業</v>
      </c>
    </row>
    <row r="71" spans="6:6" ht="15.2" hidden="1" customHeight="1">
      <c r="F71" s="1" t="str">
        <f>'(参考)業種ｺｰﾄﾞ'!B32</f>
        <v>31輸送用機械器具製造業</v>
      </c>
    </row>
    <row r="72" spans="6:6" ht="15.2" hidden="1" customHeight="1">
      <c r="F72" s="1" t="str">
        <f>'(参考)業種ｺｰﾄﾞ'!B33</f>
        <v>32その他の製造業</v>
      </c>
    </row>
    <row r="73" spans="6:6" ht="15.2" hidden="1" customHeight="1">
      <c r="F73" s="1" t="str">
        <f>'(参考)業種ｺｰﾄﾞ'!B34</f>
        <v>33電気業</v>
      </c>
    </row>
    <row r="74" spans="6:6" ht="15.2" hidden="1" customHeight="1">
      <c r="F74" s="1" t="str">
        <f>'(参考)業種ｺｰﾄﾞ'!B35</f>
        <v>34ガス業</v>
      </c>
    </row>
    <row r="75" spans="6:6" ht="15.2" hidden="1" customHeight="1">
      <c r="F75" s="1" t="str">
        <f>'(参考)業種ｺｰﾄﾞ'!B36</f>
        <v>35熱供給業</v>
      </c>
    </row>
    <row r="76" spans="6:6" ht="15.2" hidden="1" customHeight="1">
      <c r="F76" s="1" t="str">
        <f>'(参考)業種ｺｰﾄﾞ'!B37</f>
        <v>36水道業</v>
      </c>
    </row>
    <row r="77" spans="6:6" ht="15.2" hidden="1" customHeight="1">
      <c r="F77" s="1" t="str">
        <f>'(参考)業種ｺｰﾄﾞ'!B38</f>
        <v>37通信業</v>
      </c>
    </row>
    <row r="78" spans="6:6" ht="15.2" hidden="1" customHeight="1">
      <c r="F78" s="1" t="str">
        <f>'(参考)業種ｺｰﾄﾞ'!B39</f>
        <v>38放送業</v>
      </c>
    </row>
    <row r="79" spans="6:6" ht="15.2" hidden="1" customHeight="1">
      <c r="F79" s="1" t="str">
        <f>'(参考)業種ｺｰﾄﾞ'!B40</f>
        <v>39情報サービス業</v>
      </c>
    </row>
    <row r="80" spans="6:6" ht="15.2" hidden="1" customHeight="1">
      <c r="F80" s="1" t="str">
        <f>'(参考)業種ｺｰﾄﾞ'!B41</f>
        <v>40インターネット附随サービス業</v>
      </c>
    </row>
    <row r="81" spans="6:6" ht="15.2" hidden="1" customHeight="1">
      <c r="F81" s="1" t="str">
        <f>'(参考)業種ｺｰﾄﾞ'!B42</f>
        <v>41映像・音声・文字情報制作業</v>
      </c>
    </row>
    <row r="82" spans="6:6" ht="15.2" hidden="1" customHeight="1">
      <c r="F82" s="1" t="str">
        <f>'(参考)業種ｺｰﾄﾞ'!B43</f>
        <v>42鉄道業</v>
      </c>
    </row>
    <row r="83" spans="6:6" ht="15.2" hidden="1" customHeight="1">
      <c r="F83" s="1" t="str">
        <f>'(参考)業種ｺｰﾄﾞ'!B44</f>
        <v>43道路旅客運送業</v>
      </c>
    </row>
    <row r="84" spans="6:6" ht="15.2" hidden="1" customHeight="1">
      <c r="F84" s="1" t="str">
        <f>'(参考)業種ｺｰﾄﾞ'!B45</f>
        <v>44道路貨物運送業</v>
      </c>
    </row>
    <row r="85" spans="6:6" ht="15.2" hidden="1" customHeight="1">
      <c r="F85" s="1" t="str">
        <f>'(参考)業種ｺｰﾄﾞ'!B46</f>
        <v>45水運業</v>
      </c>
    </row>
    <row r="86" spans="6:6" ht="15.2" hidden="1" customHeight="1">
      <c r="F86" s="1" t="str">
        <f>'(参考)業種ｺｰﾄﾞ'!B47</f>
        <v>46航空運輸業</v>
      </c>
    </row>
    <row r="87" spans="6:6" ht="15.2" hidden="1" customHeight="1">
      <c r="F87" s="1" t="str">
        <f>'(参考)業種ｺｰﾄﾞ'!B48</f>
        <v>47倉庫業</v>
      </c>
    </row>
    <row r="88" spans="6:6" ht="15.2" hidden="1" customHeight="1">
      <c r="F88" s="1" t="str">
        <f>'(参考)業種ｺｰﾄﾞ'!B49</f>
        <v>48運輸に附帯するサービス業</v>
      </c>
    </row>
    <row r="89" spans="6:6" ht="15.2" hidden="1" customHeight="1">
      <c r="F89" s="1" t="str">
        <f>'(参考)業種ｺｰﾄﾞ'!B50</f>
        <v>49郵便業（信書便事業を含む）</v>
      </c>
    </row>
    <row r="90" spans="6:6" ht="15.2" hidden="1" customHeight="1">
      <c r="F90" s="1" t="str">
        <f>'(参考)業種ｺｰﾄﾞ'!B51</f>
        <v>50各種商品卸売業</v>
      </c>
    </row>
    <row r="91" spans="6:6" ht="15.2" hidden="1" customHeight="1">
      <c r="F91" s="1" t="str">
        <f>'(参考)業種ｺｰﾄﾞ'!B52</f>
        <v>51繊維・衣服等卸売業</v>
      </c>
    </row>
    <row r="92" spans="6:6" ht="15.2" hidden="1" customHeight="1">
      <c r="F92" s="1" t="str">
        <f>'(参考)業種ｺｰﾄﾞ'!B53</f>
        <v>52飲食料品卸売業</v>
      </c>
    </row>
    <row r="93" spans="6:6" ht="15.2" hidden="1" customHeight="1">
      <c r="F93" s="1" t="str">
        <f>'(参考)業種ｺｰﾄﾞ'!B54</f>
        <v>53建築材料，鉱物・金属材料等卸売業</v>
      </c>
    </row>
    <row r="94" spans="6:6" ht="15.2" hidden="1" customHeight="1">
      <c r="F94" s="1" t="str">
        <f>'(参考)業種ｺｰﾄﾞ'!B55</f>
        <v>54機械器具卸売業</v>
      </c>
    </row>
    <row r="95" spans="6:6" ht="15.2" hidden="1" customHeight="1">
      <c r="F95" s="1" t="str">
        <f>'(参考)業種ｺｰﾄﾞ'!B56</f>
        <v>55その他の卸売業</v>
      </c>
    </row>
    <row r="96" spans="6:6" ht="15.2" hidden="1" customHeight="1">
      <c r="F96" s="1" t="str">
        <f>'(参考)業種ｺｰﾄﾞ'!B57</f>
        <v>56各種商品小売業</v>
      </c>
    </row>
    <row r="97" spans="6:6" ht="15.2" hidden="1" customHeight="1">
      <c r="F97" s="1" t="str">
        <f>'(参考)業種ｺｰﾄﾞ'!B58</f>
        <v>57織物・衣服・身の回り品小売業</v>
      </c>
    </row>
    <row r="98" spans="6:6" ht="15.2" hidden="1" customHeight="1">
      <c r="F98" s="1" t="str">
        <f>'(参考)業種ｺｰﾄﾞ'!B59</f>
        <v>58飲食料品小売業</v>
      </c>
    </row>
    <row r="99" spans="6:6" ht="15.2" hidden="1" customHeight="1">
      <c r="F99" s="1" t="str">
        <f>'(参考)業種ｺｰﾄﾞ'!B60</f>
        <v>59機械器具小売業</v>
      </c>
    </row>
    <row r="100" spans="6:6" ht="15.2" hidden="1" customHeight="1">
      <c r="F100" s="1" t="str">
        <f>'(参考)業種ｺｰﾄﾞ'!B61</f>
        <v>60その他の小売業</v>
      </c>
    </row>
    <row r="101" spans="6:6" ht="15.2" hidden="1" customHeight="1">
      <c r="F101" s="1" t="str">
        <f>'(参考)業種ｺｰﾄﾞ'!B62</f>
        <v>61無店舗小売業</v>
      </c>
    </row>
    <row r="102" spans="6:6" ht="15.2" hidden="1" customHeight="1">
      <c r="F102" s="1" t="str">
        <f>'(参考)業種ｺｰﾄﾞ'!B63</f>
        <v>62銀行業</v>
      </c>
    </row>
    <row r="103" spans="6:6" ht="15.2" hidden="1" customHeight="1">
      <c r="F103" s="1" t="str">
        <f>'(参考)業種ｺｰﾄﾞ'!B64</f>
        <v>63協同組織金融業</v>
      </c>
    </row>
    <row r="104" spans="6:6" ht="15.2" hidden="1" customHeight="1">
      <c r="F104" s="1" t="str">
        <f>'(参考)業種ｺｰﾄﾞ'!B65</f>
        <v>64貸金業，クレジットカード業等非預金信用機関</v>
      </c>
    </row>
    <row r="105" spans="6:6" ht="15.2" hidden="1" customHeight="1">
      <c r="F105" s="1" t="str">
        <f>'(参考)業種ｺｰﾄﾞ'!B66</f>
        <v>65金融商品取引業，商品先物取引業</v>
      </c>
    </row>
    <row r="106" spans="6:6" ht="15.2" hidden="1" customHeight="1">
      <c r="F106" s="1" t="str">
        <f>'(参考)業種ｺｰﾄﾞ'!B67</f>
        <v>66補助的金融業等</v>
      </c>
    </row>
    <row r="107" spans="6:6" ht="15.2" hidden="1" customHeight="1">
      <c r="F107" s="1" t="str">
        <f>'(参考)業種ｺｰﾄﾞ'!B68</f>
        <v>67保険業（保険媒介代理業，保険サ－ビス業を含む）</v>
      </c>
    </row>
    <row r="108" spans="6:6" ht="15.2" hidden="1" customHeight="1">
      <c r="F108" s="1" t="str">
        <f>'(参考)業種ｺｰﾄﾞ'!B69</f>
        <v>68不動産取引業</v>
      </c>
    </row>
    <row r="109" spans="6:6" ht="15.2" hidden="1" customHeight="1">
      <c r="F109" s="1" t="str">
        <f>'(参考)業種ｺｰﾄﾞ'!B70</f>
        <v>69不動産賃貸業・管理業</v>
      </c>
    </row>
    <row r="110" spans="6:6" ht="15.2" hidden="1" customHeight="1">
      <c r="F110" s="1" t="str">
        <f>'(参考)業種ｺｰﾄﾞ'!B71</f>
        <v>70物品賃貸業</v>
      </c>
    </row>
    <row r="111" spans="6:6" ht="15.2" hidden="1" customHeight="1">
      <c r="F111" s="1" t="str">
        <f>'(参考)業種ｺｰﾄﾞ'!B72</f>
        <v>71学術・開発研究機関</v>
      </c>
    </row>
    <row r="112" spans="6:6" ht="15.2" hidden="1" customHeight="1">
      <c r="F112" s="1" t="str">
        <f>'(参考)業種ｺｰﾄﾞ'!B73</f>
        <v>72専門サービス業（他に分類されないもの）</v>
      </c>
    </row>
    <row r="113" spans="6:6" ht="15.2" hidden="1" customHeight="1">
      <c r="F113" s="1" t="str">
        <f>'(参考)業種ｺｰﾄﾞ'!B74</f>
        <v>73広告業</v>
      </c>
    </row>
    <row r="114" spans="6:6" ht="15.2" hidden="1" customHeight="1">
      <c r="F114" s="1" t="str">
        <f>'(参考)業種ｺｰﾄﾞ'!B75</f>
        <v>74技術サービス業（他に分類されないもの）</v>
      </c>
    </row>
    <row r="115" spans="6:6" ht="15.2" hidden="1" customHeight="1">
      <c r="F115" s="1" t="str">
        <f>'(参考)業種ｺｰﾄﾞ'!B76</f>
        <v>75宿泊業</v>
      </c>
    </row>
    <row r="116" spans="6:6" ht="15.2" hidden="1" customHeight="1">
      <c r="F116" s="1" t="str">
        <f>'(参考)業種ｺｰﾄﾞ'!B77</f>
        <v>76飲食店</v>
      </c>
    </row>
    <row r="117" spans="6:6" ht="15.2" hidden="1" customHeight="1">
      <c r="F117" s="1" t="str">
        <f>'(参考)業種ｺｰﾄﾞ'!B78</f>
        <v>77持ち帰り・配達飲食サービス業</v>
      </c>
    </row>
    <row r="118" spans="6:6" ht="15.2" hidden="1" customHeight="1">
      <c r="F118" s="1" t="str">
        <f>'(参考)業種ｺｰﾄﾞ'!B79</f>
        <v>78洗濯・理容･美容･浴場業</v>
      </c>
    </row>
    <row r="119" spans="6:6" ht="15.2" hidden="1" customHeight="1">
      <c r="F119" s="1" t="str">
        <f>'(参考)業種ｺｰﾄﾞ'!B80</f>
        <v>79その他の生活関連サービス業</v>
      </c>
    </row>
    <row r="120" spans="6:6" ht="15.2" hidden="1" customHeight="1">
      <c r="F120" s="1" t="str">
        <f>'(参考)業種ｺｰﾄﾞ'!B81</f>
        <v>80娯楽業</v>
      </c>
    </row>
    <row r="121" spans="6:6" ht="15.2" hidden="1" customHeight="1">
      <c r="F121" s="1" t="str">
        <f>'(参考)業種ｺｰﾄﾞ'!B82</f>
        <v>81学校教育</v>
      </c>
    </row>
    <row r="122" spans="6:6" ht="15.2" hidden="1" customHeight="1">
      <c r="F122" s="1" t="str">
        <f>'(参考)業種ｺｰﾄﾞ'!B83</f>
        <v>82その他の教育，学習支援業</v>
      </c>
    </row>
    <row r="123" spans="6:6" ht="15.2" hidden="1" customHeight="1">
      <c r="F123" s="1" t="str">
        <f>'(参考)業種ｺｰﾄﾞ'!B84</f>
        <v>83医療業</v>
      </c>
    </row>
    <row r="124" spans="6:6" ht="15.2" hidden="1" customHeight="1">
      <c r="F124" s="1" t="str">
        <f>'(参考)業種ｺｰﾄﾞ'!B85</f>
        <v>84保健衛生</v>
      </c>
    </row>
    <row r="125" spans="6:6" ht="15.2" hidden="1" customHeight="1">
      <c r="F125" s="1" t="str">
        <f>'(参考)業種ｺｰﾄﾞ'!B86</f>
        <v>85社会保険・社会福祉・介護事業</v>
      </c>
    </row>
    <row r="126" spans="6:6" ht="15.2" hidden="1" customHeight="1">
      <c r="F126" s="1" t="str">
        <f>'(参考)業種ｺｰﾄﾞ'!B87</f>
        <v>86郵便局</v>
      </c>
    </row>
    <row r="127" spans="6:6" ht="15.2" hidden="1" customHeight="1">
      <c r="F127" s="1" t="str">
        <f>'(参考)業種ｺｰﾄﾞ'!B88</f>
        <v>87協同組合（他に分類されないもの）</v>
      </c>
    </row>
    <row r="128" spans="6:6" ht="15.2" hidden="1" customHeight="1">
      <c r="F128" s="1" t="str">
        <f>'(参考)業種ｺｰﾄﾞ'!B89</f>
        <v>88廃棄物処理業</v>
      </c>
    </row>
    <row r="129" spans="6:15" ht="15.2" hidden="1" customHeight="1">
      <c r="F129" s="1" t="str">
        <f>'(参考)業種ｺｰﾄﾞ'!B90</f>
        <v>89自動車整備業</v>
      </c>
    </row>
    <row r="130" spans="6:15" ht="15.2" hidden="1" customHeight="1">
      <c r="F130" s="1" t="str">
        <f>'(参考)業種ｺｰﾄﾞ'!B91</f>
        <v>90機械等修理業（別掲を除く）</v>
      </c>
    </row>
    <row r="131" spans="6:15" ht="15.2" hidden="1" customHeight="1">
      <c r="F131" s="1" t="str">
        <f>'(参考)業種ｺｰﾄﾞ'!B92</f>
        <v>91職業紹介・労働者派遣業</v>
      </c>
    </row>
    <row r="132" spans="6:15" ht="15.2" hidden="1" customHeight="1">
      <c r="F132" s="1" t="str">
        <f>'(参考)業種ｺｰﾄﾞ'!B93</f>
        <v>92その他の事業サービス業</v>
      </c>
    </row>
    <row r="133" spans="6:15" ht="15.2" hidden="1" customHeight="1">
      <c r="F133" s="1" t="str">
        <f>'(参考)業種ｺｰﾄﾞ'!B94</f>
        <v>93政治・経済・文化団体</v>
      </c>
    </row>
    <row r="134" spans="6:15" ht="15.2" hidden="1" customHeight="1">
      <c r="F134" s="1" t="str">
        <f>'(参考)業種ｺｰﾄﾞ'!B95</f>
        <v>94宗教</v>
      </c>
    </row>
    <row r="135" spans="6:15" ht="15.2" hidden="1" customHeight="1">
      <c r="F135" s="1" t="str">
        <f>'(参考)業種ｺｰﾄﾞ'!B96</f>
        <v>95その他のサービス業</v>
      </c>
    </row>
    <row r="136" spans="6:15" ht="15.2" hidden="1" customHeight="1">
      <c r="F136" s="1" t="str">
        <f>'(参考)業種ｺｰﾄﾞ'!B97</f>
        <v>96外国公務</v>
      </c>
    </row>
    <row r="137" spans="6:15" ht="15.2" hidden="1" customHeight="1">
      <c r="F137" s="1" t="str">
        <f>'(参考)業種ｺｰﾄﾞ'!B98</f>
        <v>97国家公務</v>
      </c>
    </row>
    <row r="138" spans="6:15" ht="15.2" hidden="1" customHeight="1">
      <c r="F138" s="1" t="str">
        <f>'(参考)業種ｺｰﾄﾞ'!B99</f>
        <v>98地方公務</v>
      </c>
    </row>
    <row r="139" spans="6:15" ht="15.2" hidden="1" customHeight="1">
      <c r="F139" s="1" t="str">
        <f>'(参考)業種ｺｰﾄﾞ'!B100</f>
        <v>99分類不能の産業</v>
      </c>
    </row>
    <row r="140" spans="6:15" ht="15.2" customHeight="1">
      <c r="O140" s="44" t="s">
        <v>1732</v>
      </c>
    </row>
  </sheetData>
  <sheetProtection algorithmName="SHA-512" hashValue="+OKlqREfOQJnNNnkm4L7oZXAIg68ovvFdAJST+0sxulyDY5Lcxf9GxKRCpEDMqZ5iMmavavDcqxR+yjwcxRrJQ==" saltValue="ThdXMy2ebFelcTRCtIyEZw==" spinCount="100000" sheet="1" objects="1" scenarios="1"/>
  <mergeCells count="29">
    <mergeCell ref="F20:O21"/>
    <mergeCell ref="F22:O23"/>
    <mergeCell ref="A12:O13"/>
    <mergeCell ref="A15:E18"/>
    <mergeCell ref="A2:O2"/>
    <mergeCell ref="K5:O5"/>
    <mergeCell ref="K6:O6"/>
    <mergeCell ref="K8:O8"/>
    <mergeCell ref="K9:O9"/>
    <mergeCell ref="F15:O15"/>
    <mergeCell ref="F16:O16"/>
    <mergeCell ref="F17:O17"/>
    <mergeCell ref="F18:O18"/>
    <mergeCell ref="F19:O19"/>
    <mergeCell ref="A19:E19"/>
    <mergeCell ref="A20:E21"/>
    <mergeCell ref="A22:E23"/>
    <mergeCell ref="B30:H30"/>
    <mergeCell ref="A25:B27"/>
    <mergeCell ref="F28:G28"/>
    <mergeCell ref="F25:O25"/>
    <mergeCell ref="F26:O26"/>
    <mergeCell ref="B29:O29"/>
    <mergeCell ref="F27:O27"/>
    <mergeCell ref="C27:E27"/>
    <mergeCell ref="A28:B28"/>
    <mergeCell ref="C28:E28"/>
    <mergeCell ref="C25:E25"/>
    <mergeCell ref="C26:E26"/>
  </mergeCells>
  <phoneticPr fontId="4"/>
  <dataValidations count="4">
    <dataValidation allowBlank="1" showInputMessage="1" showErrorMessage="1" prompt="出来る限り1行目に住所を全て入力してください。_x000a_2行目は入居ビル等を記入ください。_x000a_例：　大阪府○○市○○町2-1-2" sqref="K5:O6" xr:uid="{7AD1C6D3-A210-4635-9FB8-F9B6AA666B88}"/>
    <dataValidation allowBlank="1" showInputMessage="1" showErrorMessage="1" prompt="法人の場合、1行目に法人名、2行目に代表者名を入力してください。_x000a__x000a_例：株式会社○○工業_x000a_　　　代表取締役　○○" sqref="K8:O9" xr:uid="{9BF5029D-4D6B-4E64-917C-78EF11E769F3}"/>
    <dataValidation allowBlank="1" showInputMessage="1" showErrorMessage="1" prompt="半角入力でお願いします。（例:06-999-9999）" sqref="F26:O26" xr:uid="{DE164B83-9F92-4822-801A-96CE413D456E}"/>
    <dataValidation type="list" allowBlank="1" showInputMessage="1" showErrorMessage="1" sqref="F16:O16 F18:O18" xr:uid="{68DE8D48-77A8-406B-85EB-8AC4FF61DAA8}">
      <formula1>$F$41:$F$139</formula1>
    </dataValidation>
  </dataValidations>
  <pageMargins left="0.78740157480314965" right="0.78740157480314965" top="0.78740157480314965" bottom="0.78740157480314965" header="0.51181102362204722" footer="0.51181102362204722"/>
  <pageSetup paperSize="9"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57"/>
  <sheetViews>
    <sheetView view="pageBreakPreview" zoomScaleNormal="88" zoomScaleSheetLayoutView="100" workbookViewId="0">
      <selection sqref="A1:F1"/>
    </sheetView>
  </sheetViews>
  <sheetFormatPr defaultColWidth="9" defaultRowHeight="13.5"/>
  <cols>
    <col min="1" max="1" width="3.75" style="27" customWidth="1"/>
    <col min="2" max="2" width="27.125" style="27" customWidth="1"/>
    <col min="3" max="3" width="9" style="27"/>
    <col min="4" max="4" width="28.75" style="27" customWidth="1"/>
    <col min="5" max="5" width="28.375" style="27" customWidth="1"/>
    <col min="6" max="6" width="13.25" style="27" customWidth="1"/>
    <col min="7" max="7" width="3.75" style="27" customWidth="1"/>
    <col min="8" max="16384" width="9" style="27"/>
  </cols>
  <sheetData>
    <row r="1" spans="1:6" ht="29.25" customHeight="1" thickBot="1">
      <c r="A1" s="661" t="s">
        <v>1702</v>
      </c>
      <c r="B1" s="661"/>
      <c r="C1" s="661"/>
      <c r="D1" s="661"/>
      <c r="E1" s="661"/>
      <c r="F1" s="661"/>
    </row>
    <row r="2" spans="1:6" ht="28.5" customHeight="1" thickBot="1">
      <c r="B2" s="137" t="s">
        <v>146</v>
      </c>
      <c r="C2" s="662" t="s">
        <v>147</v>
      </c>
      <c r="D2" s="662"/>
      <c r="E2" s="138" t="s">
        <v>1555</v>
      </c>
      <c r="F2" s="139" t="s">
        <v>1554</v>
      </c>
    </row>
    <row r="3" spans="1:6" ht="15.2" customHeight="1" thickTop="1">
      <c r="B3" s="663" t="s">
        <v>1501</v>
      </c>
      <c r="C3" s="665" t="s">
        <v>1502</v>
      </c>
      <c r="D3" s="141" t="s">
        <v>1502</v>
      </c>
      <c r="E3" s="168">
        <v>6.9699999999999998E-2</v>
      </c>
      <c r="F3" s="167" t="s">
        <v>1551</v>
      </c>
    </row>
    <row r="4" spans="1:6" ht="15.2" customHeight="1">
      <c r="B4" s="664"/>
      <c r="C4" s="660"/>
      <c r="D4" s="145" t="s">
        <v>1503</v>
      </c>
      <c r="E4" s="166">
        <v>6.7100000000000007E-2</v>
      </c>
      <c r="F4" s="155" t="s">
        <v>1551</v>
      </c>
    </row>
    <row r="5" spans="1:6">
      <c r="B5" s="664"/>
      <c r="C5" s="666" t="s">
        <v>1603</v>
      </c>
      <c r="D5" s="667"/>
      <c r="E5" s="166">
        <v>6.8599999999999994E-2</v>
      </c>
      <c r="F5" s="155" t="s">
        <v>1551</v>
      </c>
    </row>
    <row r="6" spans="1:6" ht="29.1" customHeight="1">
      <c r="B6" s="664"/>
      <c r="C6" s="660" t="s">
        <v>396</v>
      </c>
      <c r="D6" s="660"/>
      <c r="E6" s="166">
        <v>6.6900000000000001E-2</v>
      </c>
      <c r="F6" s="155" t="s">
        <v>1551</v>
      </c>
    </row>
    <row r="7" spans="1:6" ht="19.350000000000001" customHeight="1">
      <c r="B7" s="664"/>
      <c r="C7" s="660" t="s">
        <v>1553</v>
      </c>
      <c r="D7" s="660"/>
      <c r="E7" s="166">
        <v>6.83E-2</v>
      </c>
      <c r="F7" s="155" t="s">
        <v>1551</v>
      </c>
    </row>
    <row r="8" spans="1:6" ht="15.2" customHeight="1">
      <c r="B8" s="664"/>
      <c r="C8" s="660" t="s">
        <v>395</v>
      </c>
      <c r="D8" s="660"/>
      <c r="E8" s="166">
        <v>6.8199999999999997E-2</v>
      </c>
      <c r="F8" s="155" t="s">
        <v>1551</v>
      </c>
    </row>
    <row r="9" spans="1:6" ht="15.2" customHeight="1">
      <c r="B9" s="664"/>
      <c r="C9" s="660" t="s">
        <v>397</v>
      </c>
      <c r="D9" s="660"/>
      <c r="E9" s="166">
        <v>6.8199999999999997E-2</v>
      </c>
      <c r="F9" s="155" t="s">
        <v>1551</v>
      </c>
    </row>
    <row r="10" spans="1:6" ht="15.2" customHeight="1">
      <c r="B10" s="664"/>
      <c r="C10" s="660" t="s">
        <v>398</v>
      </c>
      <c r="D10" s="660"/>
      <c r="E10" s="166">
        <v>6.8599999999999994E-2</v>
      </c>
      <c r="F10" s="155" t="s">
        <v>1551</v>
      </c>
    </row>
    <row r="11" spans="1:6" ht="15.2" customHeight="1">
      <c r="B11" s="664"/>
      <c r="C11" s="660" t="s">
        <v>399</v>
      </c>
      <c r="D11" s="660"/>
      <c r="E11" s="166">
        <v>6.8900000000000003E-2</v>
      </c>
      <c r="F11" s="155" t="s">
        <v>1551</v>
      </c>
    </row>
    <row r="12" spans="1:6" ht="15.2" customHeight="1">
      <c r="B12" s="664"/>
      <c r="C12" s="660" t="s">
        <v>1505</v>
      </c>
      <c r="D12" s="145" t="s">
        <v>400</v>
      </c>
      <c r="E12" s="166">
        <v>7.0800000000000002E-2</v>
      </c>
      <c r="F12" s="155" t="s">
        <v>1551</v>
      </c>
    </row>
    <row r="13" spans="1:6" ht="15.2" customHeight="1">
      <c r="B13" s="664"/>
      <c r="C13" s="660"/>
      <c r="D13" s="145" t="s">
        <v>1506</v>
      </c>
      <c r="E13" s="166">
        <v>7.4099999999999999E-2</v>
      </c>
      <c r="F13" s="155" t="s">
        <v>1551</v>
      </c>
    </row>
    <row r="14" spans="1:6" ht="15.2" customHeight="1">
      <c r="B14" s="664"/>
      <c r="C14" s="660" t="s">
        <v>401</v>
      </c>
      <c r="D14" s="660"/>
      <c r="E14" s="166">
        <v>7.4800000000000005E-2</v>
      </c>
      <c r="F14" s="155" t="s">
        <v>1551</v>
      </c>
    </row>
    <row r="15" spans="1:6" ht="15.2" customHeight="1">
      <c r="B15" s="664"/>
      <c r="C15" s="660" t="s">
        <v>403</v>
      </c>
      <c r="D15" s="660"/>
      <c r="E15" s="166">
        <v>8.9800000000000005E-2</v>
      </c>
      <c r="F15" s="155" t="s">
        <v>1551</v>
      </c>
    </row>
    <row r="16" spans="1:6" ht="15.2" customHeight="1">
      <c r="B16" s="664"/>
      <c r="C16" s="660" t="s">
        <v>1507</v>
      </c>
      <c r="D16" s="145" t="s">
        <v>1508</v>
      </c>
      <c r="E16" s="166">
        <v>5.9799999999999999E-2</v>
      </c>
      <c r="F16" s="155" t="s">
        <v>1551</v>
      </c>
    </row>
    <row r="17" spans="2:6" ht="15.2" customHeight="1">
      <c r="B17" s="664"/>
      <c r="C17" s="660"/>
      <c r="D17" s="145" t="s">
        <v>1509</v>
      </c>
      <c r="E17" s="166">
        <v>5.28E-2</v>
      </c>
      <c r="F17" s="155" t="s">
        <v>1551</v>
      </c>
    </row>
    <row r="18" spans="2:6" ht="15.2" customHeight="1">
      <c r="B18" s="664"/>
      <c r="C18" s="660" t="s">
        <v>1512</v>
      </c>
      <c r="D18" s="145" t="s">
        <v>1513</v>
      </c>
      <c r="E18" s="166">
        <v>5.0999999999999997E-2</v>
      </c>
      <c r="F18" s="155" t="s">
        <v>1551</v>
      </c>
    </row>
    <row r="19" spans="2:6" ht="15.2" customHeight="1">
      <c r="B19" s="664"/>
      <c r="C19" s="660"/>
      <c r="D19" s="145" t="s">
        <v>1514</v>
      </c>
      <c r="E19" s="166">
        <v>5.0999999999999997E-2</v>
      </c>
      <c r="F19" s="155" t="s">
        <v>1551</v>
      </c>
    </row>
    <row r="20" spans="2:6" ht="15.2" customHeight="1">
      <c r="B20" s="664"/>
      <c r="C20" s="660" t="s">
        <v>1516</v>
      </c>
      <c r="D20" s="145" t="s">
        <v>1517</v>
      </c>
      <c r="E20" s="166">
        <v>9.0200000000000002E-2</v>
      </c>
      <c r="F20" s="155" t="s">
        <v>1551</v>
      </c>
    </row>
    <row r="21" spans="2:6" ht="15.2" customHeight="1">
      <c r="B21" s="664"/>
      <c r="C21" s="660"/>
      <c r="D21" s="145" t="s">
        <v>1518</v>
      </c>
      <c r="E21" s="166">
        <v>8.9800000000000005E-2</v>
      </c>
      <c r="F21" s="155" t="s">
        <v>1551</v>
      </c>
    </row>
    <row r="22" spans="2:6" ht="15.2" customHeight="1">
      <c r="B22" s="664"/>
      <c r="C22" s="660"/>
      <c r="D22" s="145" t="s">
        <v>1519</v>
      </c>
      <c r="E22" s="166">
        <v>9.1999999999999998E-2</v>
      </c>
      <c r="F22" s="155" t="s">
        <v>1551</v>
      </c>
    </row>
    <row r="23" spans="2:6" ht="15.2" customHeight="1">
      <c r="B23" s="664"/>
      <c r="C23" s="660" t="s">
        <v>1520</v>
      </c>
      <c r="D23" s="145" t="s">
        <v>1521</v>
      </c>
      <c r="E23" s="166">
        <v>8.9099999999999999E-2</v>
      </c>
      <c r="F23" s="155" t="s">
        <v>1551</v>
      </c>
    </row>
    <row r="24" spans="2:6" ht="15.2" customHeight="1">
      <c r="B24" s="664"/>
      <c r="C24" s="660"/>
      <c r="D24" s="145" t="s">
        <v>1522</v>
      </c>
      <c r="E24" s="166">
        <v>8.8700000000000001E-2</v>
      </c>
      <c r="F24" s="155" t="s">
        <v>1551</v>
      </c>
    </row>
    <row r="25" spans="2:6" ht="15.2" customHeight="1">
      <c r="B25" s="664"/>
      <c r="C25" s="660" t="s">
        <v>1523</v>
      </c>
      <c r="D25" s="660"/>
      <c r="E25" s="166">
        <v>9.5000000000000001E-2</v>
      </c>
      <c r="F25" s="155" t="s">
        <v>1551</v>
      </c>
    </row>
    <row r="26" spans="2:6" ht="15.2" customHeight="1">
      <c r="B26" s="664"/>
      <c r="C26" s="660" t="s">
        <v>393</v>
      </c>
      <c r="D26" s="660"/>
      <c r="E26" s="166">
        <v>0.1096</v>
      </c>
      <c r="F26" s="155" t="s">
        <v>1551</v>
      </c>
    </row>
    <row r="27" spans="2:6" ht="15.2" customHeight="1">
      <c r="B27" s="664"/>
      <c r="C27" s="660" t="s">
        <v>394</v>
      </c>
      <c r="D27" s="660"/>
      <c r="E27" s="166">
        <v>7.6600000000000001E-2</v>
      </c>
      <c r="F27" s="155" t="s">
        <v>1551</v>
      </c>
    </row>
    <row r="28" spans="2:6" ht="15.2" customHeight="1">
      <c r="B28" s="664"/>
      <c r="C28" s="660" t="s">
        <v>404</v>
      </c>
      <c r="D28" s="660"/>
      <c r="E28" s="166">
        <v>0.04</v>
      </c>
      <c r="F28" s="155" t="s">
        <v>1551</v>
      </c>
    </row>
    <row r="29" spans="2:6" ht="15.2" customHeight="1">
      <c r="B29" s="664"/>
      <c r="C29" s="660" t="s">
        <v>405</v>
      </c>
      <c r="D29" s="660"/>
      <c r="E29" s="166">
        <v>9.6799999999999997E-2</v>
      </c>
      <c r="F29" s="155" t="s">
        <v>1551</v>
      </c>
    </row>
    <row r="30" spans="2:6" ht="15.2" customHeight="1">
      <c r="B30" s="664"/>
      <c r="C30" s="660" t="s">
        <v>1552</v>
      </c>
      <c r="D30" s="660"/>
      <c r="E30" s="147">
        <v>9.6799999999999997E-2</v>
      </c>
      <c r="F30" s="155" t="s">
        <v>1551</v>
      </c>
    </row>
    <row r="31" spans="2:6" ht="15.2" customHeight="1">
      <c r="B31" s="664"/>
      <c r="C31" s="660" t="s">
        <v>406</v>
      </c>
      <c r="D31" s="660"/>
      <c r="E31" s="166">
        <v>0.154</v>
      </c>
      <c r="F31" s="155" t="s">
        <v>1551</v>
      </c>
    </row>
    <row r="32" spans="2:6" ht="15.2" customHeight="1">
      <c r="B32" s="664"/>
      <c r="C32" s="660" t="s">
        <v>1525</v>
      </c>
      <c r="D32" s="660"/>
      <c r="E32" s="166">
        <v>5.1299999999999998E-2</v>
      </c>
      <c r="F32" s="155" t="s">
        <v>1551</v>
      </c>
    </row>
    <row r="33" spans="2:6" ht="15.2" customHeight="1">
      <c r="B33" s="664"/>
      <c r="C33" s="660" t="s">
        <v>1526</v>
      </c>
      <c r="D33" s="660"/>
      <c r="E33" s="147">
        <v>0</v>
      </c>
      <c r="F33" s="155" t="s">
        <v>1551</v>
      </c>
    </row>
    <row r="34" spans="2:6" ht="15.2" customHeight="1">
      <c r="B34" s="664"/>
      <c r="C34" s="660" t="s">
        <v>1527</v>
      </c>
      <c r="D34" s="660"/>
      <c r="E34" s="147">
        <v>0</v>
      </c>
      <c r="F34" s="155" t="s">
        <v>1551</v>
      </c>
    </row>
    <row r="35" spans="2:6" ht="15.2" customHeight="1">
      <c r="B35" s="664"/>
      <c r="C35" s="660" t="s">
        <v>1528</v>
      </c>
      <c r="D35" s="660"/>
      <c r="E35" s="147">
        <v>0</v>
      </c>
      <c r="F35" s="155" t="s">
        <v>1551</v>
      </c>
    </row>
    <row r="36" spans="2:6" ht="15.2" customHeight="1">
      <c r="B36" s="664"/>
      <c r="C36" s="660" t="s">
        <v>1529</v>
      </c>
      <c r="D36" s="660"/>
      <c r="E36" s="147">
        <v>0</v>
      </c>
      <c r="F36" s="155" t="s">
        <v>1551</v>
      </c>
    </row>
    <row r="37" spans="2:6" ht="15.2" customHeight="1">
      <c r="B37" s="664"/>
      <c r="C37" s="660" t="s">
        <v>1530</v>
      </c>
      <c r="D37" s="660"/>
      <c r="E37" s="147">
        <v>0</v>
      </c>
      <c r="F37" s="155" t="s">
        <v>1551</v>
      </c>
    </row>
    <row r="38" spans="2:6" ht="15.2" customHeight="1">
      <c r="B38" s="664"/>
      <c r="C38" s="660" t="s">
        <v>1531</v>
      </c>
      <c r="D38" s="660"/>
      <c r="E38" s="147">
        <v>0</v>
      </c>
      <c r="F38" s="155" t="s">
        <v>1551</v>
      </c>
    </row>
    <row r="39" spans="2:6" ht="15.2" customHeight="1">
      <c r="B39" s="664"/>
      <c r="C39" s="660" t="s">
        <v>1532</v>
      </c>
      <c r="D39" s="660"/>
      <c r="E39" s="147">
        <v>0</v>
      </c>
      <c r="F39" s="155" t="s">
        <v>1551</v>
      </c>
    </row>
    <row r="40" spans="2:6" ht="15.2" customHeight="1">
      <c r="B40" s="664"/>
      <c r="C40" s="660" t="s">
        <v>1533</v>
      </c>
      <c r="D40" s="660"/>
      <c r="E40" s="147">
        <v>5.9400000000000001E-2</v>
      </c>
      <c r="F40" s="155" t="s">
        <v>1551</v>
      </c>
    </row>
    <row r="41" spans="2:6" ht="15.2" customHeight="1">
      <c r="B41" s="664"/>
      <c r="C41" s="660" t="s">
        <v>1534</v>
      </c>
      <c r="D41" s="660"/>
      <c r="E41" s="147">
        <v>6.0900000000000003E-2</v>
      </c>
      <c r="F41" s="155" t="s">
        <v>1551</v>
      </c>
    </row>
    <row r="42" spans="2:6" ht="15.2" customHeight="1">
      <c r="B42" s="664"/>
      <c r="C42" s="660" t="s">
        <v>1535</v>
      </c>
      <c r="D42" s="660"/>
      <c r="E42" s="147">
        <v>4.9500000000000002E-2</v>
      </c>
      <c r="F42" s="155" t="s">
        <v>1551</v>
      </c>
    </row>
    <row r="43" spans="2:6" ht="15.2" customHeight="1">
      <c r="B43" s="664"/>
      <c r="C43" s="660" t="s">
        <v>1657</v>
      </c>
      <c r="D43" s="660"/>
      <c r="E43" s="147">
        <v>9.4200000000000006E-2</v>
      </c>
      <c r="F43" s="155" t="s">
        <v>1551</v>
      </c>
    </row>
    <row r="44" spans="2:6" ht="15.2" customHeight="1">
      <c r="B44" s="664"/>
      <c r="C44" s="660" t="s">
        <v>1658</v>
      </c>
      <c r="D44" s="660"/>
      <c r="E44" s="147">
        <v>8.7599999999999997E-2</v>
      </c>
      <c r="F44" s="155" t="s">
        <v>1551</v>
      </c>
    </row>
    <row r="45" spans="2:6" ht="15.2" customHeight="1">
      <c r="B45" s="664"/>
      <c r="C45" s="660" t="s">
        <v>1537</v>
      </c>
      <c r="D45" s="660"/>
      <c r="E45" s="147">
        <v>6.5600000000000006E-2</v>
      </c>
      <c r="F45" s="155" t="s">
        <v>1551</v>
      </c>
    </row>
    <row r="46" spans="2:6" ht="15.2" customHeight="1">
      <c r="B46" s="664"/>
      <c r="C46" s="660" t="s">
        <v>1538</v>
      </c>
      <c r="D46" s="660"/>
      <c r="E46" s="147">
        <v>0</v>
      </c>
      <c r="F46" s="155" t="s">
        <v>1551</v>
      </c>
    </row>
    <row r="47" spans="2:6" ht="15.2" customHeight="1">
      <c r="B47" s="664"/>
      <c r="C47" s="660" t="s">
        <v>1539</v>
      </c>
      <c r="D47" s="660"/>
      <c r="E47" s="147">
        <v>0</v>
      </c>
      <c r="F47" s="155" t="s">
        <v>1551</v>
      </c>
    </row>
    <row r="48" spans="2:6" ht="15.2" customHeight="1">
      <c r="B48" s="664"/>
      <c r="C48" s="660" t="s">
        <v>1540</v>
      </c>
      <c r="D48" s="660"/>
      <c r="E48" s="147">
        <v>0</v>
      </c>
      <c r="F48" s="155" t="s">
        <v>1551</v>
      </c>
    </row>
    <row r="49" spans="2:6" ht="15.2" customHeight="1">
      <c r="B49" s="664"/>
      <c r="C49" s="660" t="s">
        <v>1541</v>
      </c>
      <c r="D49" s="660"/>
      <c r="E49" s="147">
        <v>0</v>
      </c>
      <c r="F49" s="155" t="s">
        <v>1551</v>
      </c>
    </row>
    <row r="50" spans="2:6" ht="15.2" customHeight="1">
      <c r="B50" s="668" t="s">
        <v>1542</v>
      </c>
      <c r="C50" s="660" t="s">
        <v>407</v>
      </c>
      <c r="D50" s="660"/>
      <c r="E50" s="166">
        <v>6.54E-2</v>
      </c>
      <c r="F50" s="155" t="s">
        <v>1551</v>
      </c>
    </row>
    <row r="51" spans="2:6" ht="15.2" customHeight="1">
      <c r="B51" s="668"/>
      <c r="C51" s="660" t="s">
        <v>1543</v>
      </c>
      <c r="D51" s="660"/>
      <c r="E51" s="166">
        <v>5.3199999999999997E-2</v>
      </c>
      <c r="F51" s="155" t="s">
        <v>1551</v>
      </c>
    </row>
    <row r="52" spans="2:6" ht="15.2" customHeight="1">
      <c r="B52" s="668"/>
      <c r="C52" s="660" t="s">
        <v>1544</v>
      </c>
      <c r="D52" s="660"/>
      <c r="E52" s="166">
        <v>5.3199999999999997E-2</v>
      </c>
      <c r="F52" s="155" t="s">
        <v>1551</v>
      </c>
    </row>
    <row r="53" spans="2:6" ht="15.2" customHeight="1">
      <c r="B53" s="668"/>
      <c r="C53" s="660" t="s">
        <v>1545</v>
      </c>
      <c r="D53" s="660"/>
      <c r="E53" s="166">
        <v>5.3199999999999997E-2</v>
      </c>
      <c r="F53" s="155" t="s">
        <v>1551</v>
      </c>
    </row>
    <row r="54" spans="2:6" ht="54.75" thickBot="1">
      <c r="B54" s="165" t="s">
        <v>1546</v>
      </c>
      <c r="C54" s="673" t="s">
        <v>1659</v>
      </c>
      <c r="D54" s="673"/>
      <c r="E54" s="281" t="s">
        <v>1666</v>
      </c>
      <c r="F54" s="158" t="s">
        <v>1551</v>
      </c>
    </row>
    <row r="55" spans="2:6">
      <c r="B55" s="164"/>
    </row>
    <row r="56" spans="2:6">
      <c r="B56" s="164"/>
    </row>
    <row r="57" spans="2:6">
      <c r="B57" s="164"/>
    </row>
  </sheetData>
  <sheetProtection algorithmName="SHA-512" hashValue="qP8JZmOor6QSzERp3rimaZrOoVvtsTh2Lg4RHnFP7DQLus3K/HIu2PI42ZrUTIQI3g/CpNPmCkWrw685PZ1Lww==" saltValue="Qe2sE6dNKp/U9nhNFSZ1qg==" spinCount="100000" sheet="1" objects="1" scenarios="1"/>
  <mergeCells count="49">
    <mergeCell ref="C54:D54"/>
    <mergeCell ref="C46:D46"/>
    <mergeCell ref="C47:D47"/>
    <mergeCell ref="C48:D48"/>
    <mergeCell ref="C49:D49"/>
    <mergeCell ref="C41:D41"/>
    <mergeCell ref="C42:D42"/>
    <mergeCell ref="C43:D43"/>
    <mergeCell ref="C45:D45"/>
    <mergeCell ref="B50:B53"/>
    <mergeCell ref="C50:D50"/>
    <mergeCell ref="C51:D51"/>
    <mergeCell ref="C52:D52"/>
    <mergeCell ref="C53:D53"/>
    <mergeCell ref="C44:D44"/>
    <mergeCell ref="C27:D27"/>
    <mergeCell ref="C40:D40"/>
    <mergeCell ref="C29:D29"/>
    <mergeCell ref="C30:D30"/>
    <mergeCell ref="C31:D31"/>
    <mergeCell ref="C32:D32"/>
    <mergeCell ref="C33:D33"/>
    <mergeCell ref="C34:D34"/>
    <mergeCell ref="C35:D35"/>
    <mergeCell ref="C36:D36"/>
    <mergeCell ref="C37:D37"/>
    <mergeCell ref="C38:D38"/>
    <mergeCell ref="C39:D39"/>
    <mergeCell ref="C18:C19"/>
    <mergeCell ref="C20:C22"/>
    <mergeCell ref="C23:C24"/>
    <mergeCell ref="C25:D25"/>
    <mergeCell ref="C26:D26"/>
    <mergeCell ref="A1:F1"/>
    <mergeCell ref="C2:D2"/>
    <mergeCell ref="B3:B49"/>
    <mergeCell ref="C3:C4"/>
    <mergeCell ref="C5:D5"/>
    <mergeCell ref="C6:D6"/>
    <mergeCell ref="C7:D7"/>
    <mergeCell ref="C8:D8"/>
    <mergeCell ref="C9:D9"/>
    <mergeCell ref="C10:D10"/>
    <mergeCell ref="C28:D28"/>
    <mergeCell ref="C11:D11"/>
    <mergeCell ref="C12:C13"/>
    <mergeCell ref="C14:D14"/>
    <mergeCell ref="C15:D15"/>
    <mergeCell ref="C16:C17"/>
  </mergeCells>
  <phoneticPr fontId="4"/>
  <printOptions horizontalCentered="1"/>
  <pageMargins left="0.74803149606299213" right="0.74803149606299213" top="0.98425196850393704" bottom="0.98425196850393704" header="0.51181102362204722" footer="0.51181102362204722"/>
  <pageSetup paperSize="9" scale="76" orientation="portrait" r:id="rId1"/>
  <headerFooter alignWithMargins="0"/>
  <rowBreaks count="7" manualBreakCount="7">
    <brk id="55" max="6" man="1"/>
    <brk id="113" max="6" man="1"/>
    <brk id="167" max="6" man="1"/>
    <brk id="221" max="6" man="1"/>
    <brk id="275" max="6" man="1"/>
    <brk id="329" max="6" man="1"/>
    <brk id="383"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pageSetUpPr fitToPage="1"/>
  </sheetPr>
  <dimension ref="A1:F37"/>
  <sheetViews>
    <sheetView view="pageBreakPreview" zoomScaleNormal="100" zoomScaleSheetLayoutView="100" workbookViewId="0">
      <selection sqref="A1:F1"/>
    </sheetView>
  </sheetViews>
  <sheetFormatPr defaultColWidth="9" defaultRowHeight="13.5"/>
  <cols>
    <col min="1" max="1" width="2.375" style="27" customWidth="1"/>
    <col min="2" max="2" width="4" style="27" customWidth="1"/>
    <col min="3" max="3" width="4.125" style="27" customWidth="1"/>
    <col min="4" max="4" width="37.375" style="27" customWidth="1"/>
    <col min="5" max="5" width="14.125" style="27" customWidth="1"/>
    <col min="6" max="6" width="10.75" style="27" customWidth="1"/>
    <col min="7" max="7" width="3.875" style="27" customWidth="1"/>
    <col min="8" max="16384" width="9" style="27"/>
  </cols>
  <sheetData>
    <row r="1" spans="1:6" ht="24.75" customHeight="1" thickBot="1">
      <c r="A1" s="661" t="s">
        <v>1703</v>
      </c>
      <c r="B1" s="661"/>
      <c r="C1" s="661"/>
      <c r="D1" s="661"/>
      <c r="E1" s="661"/>
      <c r="F1" s="661"/>
    </row>
    <row r="2" spans="1:6" ht="27.75" thickBot="1">
      <c r="B2" s="280"/>
      <c r="C2" s="678" t="s">
        <v>27</v>
      </c>
      <c r="D2" s="678"/>
      <c r="E2" s="679"/>
      <c r="F2" s="139" t="s">
        <v>28</v>
      </c>
    </row>
    <row r="3" spans="1:6" ht="14.25" thickTop="1">
      <c r="B3" s="273">
        <v>1</v>
      </c>
      <c r="C3" s="680" t="s">
        <v>165</v>
      </c>
      <c r="D3" s="680"/>
      <c r="E3" s="278" t="s">
        <v>166</v>
      </c>
      <c r="F3" s="279">
        <v>1</v>
      </c>
    </row>
    <row r="4" spans="1:6">
      <c r="B4" s="266">
        <v>2</v>
      </c>
      <c r="C4" s="670" t="s">
        <v>167</v>
      </c>
      <c r="D4" s="670"/>
      <c r="E4" s="31" t="s">
        <v>168</v>
      </c>
      <c r="F4" s="267">
        <v>28</v>
      </c>
    </row>
    <row r="5" spans="1:6">
      <c r="B5" s="266">
        <v>3</v>
      </c>
      <c r="C5" s="670" t="s">
        <v>169</v>
      </c>
      <c r="D5" s="670"/>
      <c r="E5" s="32" t="s">
        <v>170</v>
      </c>
      <c r="F5" s="267">
        <v>265</v>
      </c>
    </row>
    <row r="6" spans="1:6">
      <c r="B6" s="268">
        <v>4</v>
      </c>
      <c r="C6" s="681" t="s">
        <v>171</v>
      </c>
      <c r="D6" s="681"/>
      <c r="E6" s="32" t="s">
        <v>172</v>
      </c>
      <c r="F6" s="155" t="s">
        <v>1660</v>
      </c>
    </row>
    <row r="7" spans="1:6">
      <c r="B7" s="269"/>
      <c r="D7" s="32" t="s">
        <v>174</v>
      </c>
      <c r="E7" s="32" t="s">
        <v>175</v>
      </c>
      <c r="F7" s="270">
        <v>12400</v>
      </c>
    </row>
    <row r="8" spans="1:6">
      <c r="B8" s="269"/>
      <c r="D8" s="32" t="s">
        <v>176</v>
      </c>
      <c r="E8" s="32" t="s">
        <v>177</v>
      </c>
      <c r="F8" s="267">
        <v>677</v>
      </c>
    </row>
    <row r="9" spans="1:6">
      <c r="B9" s="269"/>
      <c r="D9" s="32" t="s">
        <v>178</v>
      </c>
      <c r="E9" s="32" t="s">
        <v>179</v>
      </c>
      <c r="F9" s="267">
        <v>116</v>
      </c>
    </row>
    <row r="10" spans="1:6">
      <c r="B10" s="269"/>
      <c r="D10" s="32" t="s">
        <v>180</v>
      </c>
      <c r="E10" s="32" t="s">
        <v>181</v>
      </c>
      <c r="F10" s="270">
        <v>3170</v>
      </c>
    </row>
    <row r="11" spans="1:6">
      <c r="B11" s="269"/>
      <c r="D11" s="32" t="s">
        <v>182</v>
      </c>
      <c r="E11" s="32" t="s">
        <v>183</v>
      </c>
      <c r="F11" s="270">
        <v>1120</v>
      </c>
    </row>
    <row r="12" spans="1:6">
      <c r="B12" s="269"/>
      <c r="D12" s="32" t="s">
        <v>184</v>
      </c>
      <c r="E12" s="32" t="s">
        <v>185</v>
      </c>
      <c r="F12" s="270">
        <v>1300</v>
      </c>
    </row>
    <row r="13" spans="1:6">
      <c r="B13" s="269"/>
      <c r="D13" s="32" t="s">
        <v>186</v>
      </c>
      <c r="E13" s="32" t="s">
        <v>187</v>
      </c>
      <c r="F13" s="267">
        <v>328</v>
      </c>
    </row>
    <row r="14" spans="1:6">
      <c r="B14" s="269"/>
      <c r="D14" s="32" t="s">
        <v>188</v>
      </c>
      <c r="E14" s="32" t="s">
        <v>189</v>
      </c>
      <c r="F14" s="270">
        <v>4800</v>
      </c>
    </row>
    <row r="15" spans="1:6">
      <c r="B15" s="269"/>
      <c r="D15" s="32" t="s">
        <v>190</v>
      </c>
      <c r="E15" s="32" t="s">
        <v>191</v>
      </c>
      <c r="F15" s="267">
        <v>16</v>
      </c>
    </row>
    <row r="16" spans="1:6">
      <c r="B16" s="269"/>
      <c r="D16" s="32" t="s">
        <v>192</v>
      </c>
      <c r="E16" s="32" t="s">
        <v>193</v>
      </c>
      <c r="F16" s="267">
        <v>138</v>
      </c>
    </row>
    <row r="17" spans="2:6">
      <c r="B17" s="269"/>
      <c r="D17" s="32" t="s">
        <v>194</v>
      </c>
      <c r="E17" s="32" t="s">
        <v>195</v>
      </c>
      <c r="F17" s="267">
        <v>4</v>
      </c>
    </row>
    <row r="18" spans="2:6">
      <c r="B18" s="269"/>
      <c r="D18" s="32" t="s">
        <v>196</v>
      </c>
      <c r="E18" s="32" t="s">
        <v>197</v>
      </c>
      <c r="F18" s="270">
        <v>3350</v>
      </c>
    </row>
    <row r="19" spans="2:6">
      <c r="B19" s="269"/>
      <c r="D19" s="32" t="s">
        <v>198</v>
      </c>
      <c r="E19" s="32" t="s">
        <v>199</v>
      </c>
      <c r="F19" s="270">
        <v>8060</v>
      </c>
    </row>
    <row r="20" spans="2:6">
      <c r="B20" s="269"/>
      <c r="D20" s="32" t="s">
        <v>200</v>
      </c>
      <c r="E20" s="32" t="s">
        <v>201</v>
      </c>
      <c r="F20" s="270">
        <v>1330</v>
      </c>
    </row>
    <row r="21" spans="2:6">
      <c r="B21" s="269"/>
      <c r="D21" s="32" t="s">
        <v>202</v>
      </c>
      <c r="E21" s="32" t="s">
        <v>203</v>
      </c>
      <c r="F21" s="270">
        <v>1210</v>
      </c>
    </row>
    <row r="22" spans="2:6">
      <c r="B22" s="269"/>
      <c r="D22" s="32" t="s">
        <v>204</v>
      </c>
      <c r="E22" s="32" t="s">
        <v>205</v>
      </c>
      <c r="F22" s="267">
        <v>716</v>
      </c>
    </row>
    <row r="23" spans="2:6">
      <c r="B23" s="269"/>
      <c r="D23" s="32" t="s">
        <v>206</v>
      </c>
      <c r="E23" s="33" t="s">
        <v>207</v>
      </c>
      <c r="F23" s="271">
        <v>858</v>
      </c>
    </row>
    <row r="24" spans="2:6">
      <c r="B24" s="269"/>
      <c r="D24" s="32" t="s">
        <v>208</v>
      </c>
      <c r="E24" s="33" t="s">
        <v>209</v>
      </c>
      <c r="F24" s="271">
        <v>804</v>
      </c>
    </row>
    <row r="25" spans="2:6">
      <c r="B25" s="269"/>
      <c r="D25" s="33" t="s">
        <v>210</v>
      </c>
      <c r="E25" s="33" t="s">
        <v>211</v>
      </c>
      <c r="F25" s="272">
        <v>1650</v>
      </c>
    </row>
    <row r="26" spans="2:6">
      <c r="B26" s="268">
        <v>5</v>
      </c>
      <c r="C26" s="677" t="s">
        <v>212</v>
      </c>
      <c r="D26" s="677"/>
      <c r="E26" s="32" t="s">
        <v>213</v>
      </c>
      <c r="F26" s="155" t="s">
        <v>1660</v>
      </c>
    </row>
    <row r="27" spans="2:6">
      <c r="B27" s="269"/>
      <c r="D27" s="32" t="s">
        <v>214</v>
      </c>
      <c r="E27" s="32" t="s">
        <v>215</v>
      </c>
      <c r="F27" s="270">
        <v>6630</v>
      </c>
    </row>
    <row r="28" spans="2:6">
      <c r="B28" s="269"/>
      <c r="D28" s="32" t="s">
        <v>216</v>
      </c>
      <c r="E28" s="32" t="s">
        <v>217</v>
      </c>
      <c r="F28" s="270">
        <v>11100</v>
      </c>
    </row>
    <row r="29" spans="2:6">
      <c r="B29" s="269"/>
      <c r="D29" s="32" t="s">
        <v>218</v>
      </c>
      <c r="E29" s="32" t="s">
        <v>219</v>
      </c>
      <c r="F29" s="270">
        <v>8900</v>
      </c>
    </row>
    <row r="30" spans="2:6">
      <c r="B30" s="269"/>
      <c r="D30" s="32" t="s">
        <v>220</v>
      </c>
      <c r="E30" s="32" t="s">
        <v>221</v>
      </c>
      <c r="F30" s="270">
        <v>9200</v>
      </c>
    </row>
    <row r="31" spans="2:6">
      <c r="B31" s="269"/>
      <c r="D31" s="32" t="s">
        <v>222</v>
      </c>
      <c r="E31" s="32" t="s">
        <v>223</v>
      </c>
      <c r="F31" s="270">
        <v>9200</v>
      </c>
    </row>
    <row r="32" spans="2:6">
      <c r="B32" s="269"/>
      <c r="D32" s="32" t="s">
        <v>1661</v>
      </c>
      <c r="E32" s="32" t="s">
        <v>224</v>
      </c>
      <c r="F32" s="270">
        <v>9540</v>
      </c>
    </row>
    <row r="33" spans="2:6">
      <c r="B33" s="269"/>
      <c r="D33" s="32" t="s">
        <v>225</v>
      </c>
      <c r="E33" s="32" t="s">
        <v>226</v>
      </c>
      <c r="F33" s="270">
        <v>8550</v>
      </c>
    </row>
    <row r="34" spans="2:6">
      <c r="B34" s="269"/>
      <c r="D34" s="32" t="s">
        <v>227</v>
      </c>
      <c r="E34" s="32" t="s">
        <v>228</v>
      </c>
      <c r="F34" s="270">
        <v>7910</v>
      </c>
    </row>
    <row r="35" spans="2:6">
      <c r="B35" s="273"/>
      <c r="C35" s="34"/>
      <c r="D35" s="32" t="s">
        <v>229</v>
      </c>
      <c r="E35" s="32" t="s">
        <v>230</v>
      </c>
      <c r="F35" s="270">
        <v>7190</v>
      </c>
    </row>
    <row r="36" spans="2:6">
      <c r="B36" s="266">
        <v>6</v>
      </c>
      <c r="C36" s="32" t="s">
        <v>231</v>
      </c>
      <c r="D36" s="32"/>
      <c r="E36" s="31" t="s">
        <v>232</v>
      </c>
      <c r="F36" s="270">
        <v>23500</v>
      </c>
    </row>
    <row r="37" spans="2:6" ht="14.25" thickBot="1">
      <c r="B37" s="274">
        <v>7</v>
      </c>
      <c r="C37" s="275" t="s">
        <v>145</v>
      </c>
      <c r="D37" s="156"/>
      <c r="E37" s="276" t="s">
        <v>233</v>
      </c>
      <c r="F37" s="277">
        <v>16100</v>
      </c>
    </row>
  </sheetData>
  <sheetProtection algorithmName="SHA-512" hashValue="ez0o72pWTr+2caUtd7jHux/bTiwZxApWhN480rty0rdS8BC20f3aZg2oNorWsCp02AT61Rh85W0Nd42VipsRbQ==" saltValue="Ky2x1O3AtU+GFtnK7HIg8Q==" spinCount="100000" sheet="1" objects="1" scenarios="1"/>
  <mergeCells count="7">
    <mergeCell ref="A1:F1"/>
    <mergeCell ref="C26:D26"/>
    <mergeCell ref="C2:E2"/>
    <mergeCell ref="C3:D3"/>
    <mergeCell ref="C4:D4"/>
    <mergeCell ref="C5:D5"/>
    <mergeCell ref="C6:D6"/>
  </mergeCells>
  <phoneticPr fontId="4"/>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AF48"/>
  <sheetViews>
    <sheetView view="pageBreakPreview" zoomScaleNormal="90" zoomScaleSheetLayoutView="100" workbookViewId="0"/>
  </sheetViews>
  <sheetFormatPr defaultColWidth="5.75" defaultRowHeight="15.2" customHeight="1"/>
  <cols>
    <col min="1" max="23" width="7.875" style="1" customWidth="1"/>
    <col min="24" max="29" width="6" style="1" customWidth="1"/>
    <col min="30" max="30" width="5.75" style="1" customWidth="1"/>
    <col min="31" max="31" width="6.125" style="1" customWidth="1"/>
    <col min="32" max="32" width="5.75" style="1" customWidth="1"/>
    <col min="33" max="16384" width="5.75" style="1"/>
  </cols>
  <sheetData>
    <row r="1" spans="1:32" ht="15.2" customHeight="1">
      <c r="A1" s="14" t="s">
        <v>301</v>
      </c>
    </row>
    <row r="2" spans="1:32" ht="15.2" customHeight="1">
      <c r="A2" s="14" t="s">
        <v>15</v>
      </c>
      <c r="B2" s="14"/>
      <c r="AE2" s="21"/>
      <c r="AF2" s="36"/>
    </row>
    <row r="3" spans="1:32" ht="20.25" customHeight="1">
      <c r="A3" s="9"/>
      <c r="B3" s="310">
        <v>2023</v>
      </c>
      <c r="C3" s="15" t="s">
        <v>0</v>
      </c>
      <c r="D3" s="29">
        <v>4</v>
      </c>
      <c r="E3" s="15" t="s">
        <v>1</v>
      </c>
      <c r="F3" s="29">
        <v>1</v>
      </c>
      <c r="G3" s="15" t="s">
        <v>9</v>
      </c>
      <c r="H3" s="39" t="s">
        <v>234</v>
      </c>
      <c r="I3" s="39"/>
      <c r="J3" s="41">
        <v>2031</v>
      </c>
      <c r="K3" s="15" t="s">
        <v>0</v>
      </c>
      <c r="L3" s="41">
        <v>3</v>
      </c>
      <c r="M3" s="15" t="s">
        <v>1</v>
      </c>
      <c r="N3" s="29">
        <v>31</v>
      </c>
      <c r="O3" s="15" t="s">
        <v>9</v>
      </c>
      <c r="P3" s="11"/>
      <c r="Q3" s="14"/>
    </row>
    <row r="4" spans="1:32" ht="4.7" customHeight="1">
      <c r="B4" s="352"/>
      <c r="C4" s="352"/>
      <c r="D4" s="352"/>
      <c r="E4" s="352"/>
      <c r="F4" s="352"/>
      <c r="G4" s="352"/>
      <c r="H4" s="352"/>
      <c r="I4" s="352"/>
      <c r="J4" s="352"/>
      <c r="K4" s="352"/>
      <c r="L4" s="352"/>
      <c r="M4" s="352"/>
      <c r="N4" s="352"/>
      <c r="O4" s="352"/>
      <c r="P4" s="352"/>
      <c r="Q4" s="352"/>
      <c r="R4" s="17"/>
    </row>
    <row r="5" spans="1:32" ht="4.7" customHeight="1">
      <c r="A5" s="14"/>
    </row>
    <row r="6" spans="1:32" ht="15.2" customHeight="1">
      <c r="A6" s="30" t="s">
        <v>298</v>
      </c>
      <c r="Z6" s="22"/>
      <c r="AA6" s="23"/>
      <c r="AB6" s="23"/>
      <c r="AC6" s="23"/>
      <c r="AD6" s="23"/>
      <c r="AE6" s="24"/>
      <c r="AF6" s="37"/>
    </row>
    <row r="7" spans="1:32" ht="15.2" customHeight="1">
      <c r="A7" s="334" t="s">
        <v>11</v>
      </c>
      <c r="B7" s="392"/>
      <c r="C7" s="392"/>
      <c r="D7" s="335"/>
      <c r="E7" s="393" t="s">
        <v>249</v>
      </c>
      <c r="F7" s="394"/>
      <c r="G7" s="175">
        <v>2013</v>
      </c>
      <c r="H7" s="10" t="s">
        <v>371</v>
      </c>
      <c r="I7" s="10"/>
      <c r="J7" s="9"/>
      <c r="K7" s="10" t="s">
        <v>372</v>
      </c>
      <c r="L7" s="183">
        <v>2024</v>
      </c>
      <c r="M7" s="10" t="s">
        <v>371</v>
      </c>
      <c r="N7" s="10"/>
      <c r="O7" s="393" t="s">
        <v>1663</v>
      </c>
      <c r="P7" s="394"/>
      <c r="Q7" s="183">
        <v>2025</v>
      </c>
      <c r="R7" s="10" t="s">
        <v>250</v>
      </c>
      <c r="S7" s="11"/>
      <c r="Z7" s="22"/>
      <c r="AA7" s="23"/>
      <c r="AB7" s="23"/>
      <c r="AC7" s="23"/>
      <c r="AD7" s="23"/>
      <c r="AE7" s="24"/>
      <c r="AF7" s="37"/>
    </row>
    <row r="8" spans="1:32" ht="25.5" customHeight="1">
      <c r="A8" s="343" t="s">
        <v>12</v>
      </c>
      <c r="B8" s="344"/>
      <c r="C8" s="344"/>
      <c r="D8" s="345"/>
      <c r="E8" s="10"/>
      <c r="F8" s="395">
        <v>1621.4</v>
      </c>
      <c r="G8" s="395"/>
      <c r="H8" s="108" t="s">
        <v>369</v>
      </c>
      <c r="I8" s="108"/>
      <c r="J8" s="9"/>
      <c r="K8" s="395">
        <v>1615.4</v>
      </c>
      <c r="L8" s="395"/>
      <c r="M8" s="10" t="s">
        <v>13</v>
      </c>
      <c r="O8" s="9"/>
      <c r="P8" s="416">
        <f>'４エネ量'!H24+'５自動車エネ量'!F39</f>
        <v>1603.8</v>
      </c>
      <c r="Q8" s="416"/>
      <c r="R8" s="10" t="s">
        <v>13</v>
      </c>
      <c r="S8" s="11"/>
      <c r="T8" s="2"/>
      <c r="Y8" s="22"/>
      <c r="Z8" s="23"/>
      <c r="AA8" s="23"/>
      <c r="AB8" s="23"/>
      <c r="AC8" s="23"/>
      <c r="AD8" s="24"/>
      <c r="AE8" s="37"/>
    </row>
    <row r="9" spans="1:32" ht="25.5" customHeight="1">
      <c r="A9" s="343" t="s">
        <v>140</v>
      </c>
      <c r="B9" s="344"/>
      <c r="C9" s="344"/>
      <c r="D9" s="345"/>
      <c r="E9" s="10"/>
      <c r="F9" s="395">
        <v>39.4</v>
      </c>
      <c r="G9" s="395"/>
      <c r="H9" s="108" t="s">
        <v>370</v>
      </c>
      <c r="I9" s="108"/>
      <c r="J9" s="9"/>
      <c r="K9" s="395">
        <v>39.4</v>
      </c>
      <c r="L9" s="395"/>
      <c r="M9" s="10" t="s">
        <v>141</v>
      </c>
      <c r="N9" s="19"/>
      <c r="O9" s="9"/>
      <c r="P9" s="416">
        <f>'４エネ量'!H25</f>
        <v>39.4</v>
      </c>
      <c r="Q9" s="416"/>
      <c r="R9" s="10" t="s">
        <v>141</v>
      </c>
      <c r="S9" s="11"/>
      <c r="T9" s="2"/>
      <c r="Y9" s="22"/>
      <c r="Z9" s="23"/>
      <c r="AA9" s="23"/>
      <c r="AB9" s="23"/>
      <c r="AC9" s="23"/>
      <c r="AD9" s="24"/>
      <c r="AE9" s="37"/>
    </row>
    <row r="10" spans="1:32" ht="25.5" customHeight="1">
      <c r="A10" s="343" t="s">
        <v>248</v>
      </c>
      <c r="B10" s="344"/>
      <c r="C10" s="344"/>
      <c r="D10" s="345"/>
      <c r="E10" s="10"/>
      <c r="F10" s="395">
        <v>88</v>
      </c>
      <c r="G10" s="395"/>
      <c r="H10" s="43" t="s">
        <v>1600</v>
      </c>
      <c r="I10" s="108"/>
      <c r="J10" s="18"/>
      <c r="K10" s="395">
        <v>87</v>
      </c>
      <c r="L10" s="395"/>
      <c r="M10" s="43" t="s">
        <v>1600</v>
      </c>
      <c r="N10" s="19"/>
      <c r="O10" s="18"/>
      <c r="P10" s="416">
        <f>'４エネ量'!K69+'５自動車エネ量'!E44</f>
        <v>86</v>
      </c>
      <c r="Q10" s="416"/>
      <c r="R10" s="43" t="s">
        <v>14</v>
      </c>
      <c r="S10" s="3"/>
      <c r="T10" s="2"/>
      <c r="Y10" s="22"/>
      <c r="Z10" s="23"/>
      <c r="AA10" s="23"/>
      <c r="AB10" s="23"/>
      <c r="AC10" s="23"/>
      <c r="AD10" s="24"/>
      <c r="AE10" s="37"/>
    </row>
    <row r="11" spans="1:32" ht="31.35" customHeight="1">
      <c r="A11" s="398" t="s">
        <v>368</v>
      </c>
      <c r="B11" s="399"/>
      <c r="C11" s="399"/>
      <c r="D11" s="400"/>
      <c r="E11" s="106"/>
      <c r="F11" s="396"/>
      <c r="G11" s="396"/>
      <c r="H11" s="43" t="s">
        <v>1600</v>
      </c>
      <c r="I11" s="10"/>
      <c r="J11" s="184"/>
      <c r="K11" s="396"/>
      <c r="L11" s="396"/>
      <c r="M11" s="43" t="s">
        <v>386</v>
      </c>
      <c r="N11" s="19"/>
      <c r="O11" s="184"/>
      <c r="P11" s="396"/>
      <c r="Q11" s="396"/>
      <c r="R11" s="43" t="s">
        <v>14</v>
      </c>
      <c r="S11" s="11"/>
      <c r="T11" s="185"/>
      <c r="Y11" s="22"/>
      <c r="Z11" s="23"/>
      <c r="AA11" s="23"/>
      <c r="AB11" s="23"/>
      <c r="AC11" s="23"/>
      <c r="AD11" s="24"/>
      <c r="AE11" s="37"/>
    </row>
    <row r="12" spans="1:32" ht="33" customHeight="1">
      <c r="A12" s="398" t="s">
        <v>1710</v>
      </c>
      <c r="B12" s="399"/>
      <c r="C12" s="399"/>
      <c r="D12" s="400"/>
      <c r="E12" s="107"/>
      <c r="F12" s="396"/>
      <c r="G12" s="396"/>
      <c r="H12" s="43" t="s">
        <v>1600</v>
      </c>
      <c r="I12" s="172"/>
      <c r="J12" s="184"/>
      <c r="K12" s="396"/>
      <c r="L12" s="396"/>
      <c r="M12" s="43" t="s">
        <v>1600</v>
      </c>
      <c r="N12" s="19"/>
      <c r="O12" s="184"/>
      <c r="P12" s="396"/>
      <c r="Q12" s="396"/>
      <c r="R12" s="43" t="s">
        <v>1600</v>
      </c>
      <c r="S12" s="19"/>
      <c r="T12" s="186"/>
      <c r="Y12" s="22"/>
      <c r="Z12" s="23"/>
      <c r="AA12" s="23"/>
      <c r="AB12" s="23"/>
      <c r="AC12" s="23"/>
      <c r="AD12" s="24"/>
      <c r="AE12" s="37"/>
    </row>
    <row r="13" spans="1:32" ht="33" customHeight="1">
      <c r="A13" s="398" t="s">
        <v>1711</v>
      </c>
      <c r="B13" s="399"/>
      <c r="C13" s="399"/>
      <c r="D13" s="400"/>
      <c r="E13" s="107"/>
      <c r="F13" s="396"/>
      <c r="G13" s="396"/>
      <c r="H13" s="43" t="s">
        <v>1600</v>
      </c>
      <c r="I13" s="10"/>
      <c r="J13" s="184"/>
      <c r="K13" s="396"/>
      <c r="L13" s="396"/>
      <c r="M13" s="43" t="s">
        <v>1600</v>
      </c>
      <c r="N13" s="19"/>
      <c r="O13" s="184"/>
      <c r="P13" s="396"/>
      <c r="Q13" s="396"/>
      <c r="R13" s="43" t="s">
        <v>1600</v>
      </c>
      <c r="S13" s="19"/>
      <c r="T13" s="186"/>
      <c r="Y13" s="22"/>
      <c r="Z13" s="23"/>
      <c r="AA13" s="23"/>
      <c r="AB13" s="23"/>
      <c r="AC13" s="23"/>
      <c r="AD13" s="24"/>
      <c r="AE13" s="37"/>
    </row>
    <row r="14" spans="1:32" ht="25.5" customHeight="1">
      <c r="A14" s="412" t="s">
        <v>66</v>
      </c>
      <c r="B14" s="413"/>
      <c r="C14" s="413"/>
      <c r="D14" s="414"/>
      <c r="E14" s="15"/>
      <c r="F14" s="397">
        <f>ROUND(F10-F11-F12-F13,1)</f>
        <v>88</v>
      </c>
      <c r="G14" s="397"/>
      <c r="H14" s="10" t="s">
        <v>1600</v>
      </c>
      <c r="I14" s="109"/>
      <c r="J14" s="16"/>
      <c r="K14" s="415">
        <f>ROUND(K10-K11-K12-K13,1)</f>
        <v>87</v>
      </c>
      <c r="L14" s="415"/>
      <c r="M14" s="15" t="s">
        <v>62</v>
      </c>
      <c r="N14" s="11"/>
      <c r="O14" s="16"/>
      <c r="P14" s="415">
        <f>P10-P11-P12-P13</f>
        <v>86</v>
      </c>
      <c r="Q14" s="415"/>
      <c r="R14" s="15" t="s">
        <v>62</v>
      </c>
      <c r="S14" s="11"/>
      <c r="T14" s="110"/>
      <c r="Y14" s="22"/>
      <c r="Z14" s="23"/>
      <c r="AA14" s="23"/>
      <c r="AB14" s="23"/>
      <c r="AC14" s="23"/>
      <c r="AD14" s="24"/>
      <c r="AE14" s="37"/>
    </row>
    <row r="15" spans="1:32" ht="4.7" customHeight="1">
      <c r="A15" s="391"/>
      <c r="B15" s="391"/>
      <c r="C15" s="391"/>
      <c r="D15" s="391"/>
      <c r="E15" s="391"/>
      <c r="F15" s="30"/>
      <c r="G15" s="30"/>
      <c r="H15" s="30"/>
      <c r="I15" s="30"/>
      <c r="J15" s="30"/>
      <c r="K15" s="30"/>
      <c r="L15" s="30"/>
      <c r="M15" s="30"/>
      <c r="P15" s="82"/>
      <c r="Q15" s="82"/>
      <c r="R15" s="83"/>
      <c r="S15" s="17"/>
      <c r="T15" s="17"/>
      <c r="U15" s="30"/>
    </row>
    <row r="16" spans="1:32" ht="4.7" customHeight="1">
      <c r="A16" s="358"/>
      <c r="B16" s="358"/>
      <c r="C16" s="358"/>
      <c r="D16" s="358"/>
      <c r="E16" s="358"/>
      <c r="F16" s="14"/>
      <c r="G16" s="14"/>
      <c r="H16" s="14"/>
      <c r="I16" s="14"/>
      <c r="J16" s="14"/>
      <c r="K16" s="14"/>
      <c r="L16" s="14"/>
      <c r="M16" s="14"/>
    </row>
    <row r="17" spans="1:31" ht="15.2" customHeight="1">
      <c r="A17" s="14" t="s">
        <v>299</v>
      </c>
      <c r="B17" s="14"/>
      <c r="C17" s="14"/>
      <c r="D17" s="14"/>
    </row>
    <row r="18" spans="1:31" ht="24.75" customHeight="1">
      <c r="A18" s="404" t="s">
        <v>360</v>
      </c>
      <c r="B18" s="405"/>
      <c r="C18" s="405"/>
      <c r="D18" s="405"/>
      <c r="E18" s="407" t="s">
        <v>373</v>
      </c>
      <c r="F18" s="408"/>
      <c r="G18" s="409">
        <f>IFERROR(ROUND(IF(F14&gt;0,(F14-P14)/F14*100,IF(AND(F14&lt;0,P14&gt;0),ABS(F14-P14)/F14*100,(P14-F14)/F14*100)),1),"")</f>
        <v>2.2999999999999998</v>
      </c>
      <c r="H18" s="410"/>
      <c r="I18" s="111" t="s">
        <v>63</v>
      </c>
      <c r="J18" s="407" t="s">
        <v>374</v>
      </c>
      <c r="K18" s="408"/>
      <c r="L18" s="422">
        <f>IFERROR(ROUND(IF(K14&gt;0,(K14-P14)/K14*100,IF(AND(K14&lt;0,P14&gt;0),ABS(K14-P14)/K14*100,(P14-K14)/K14*100)),1),"")</f>
        <v>1.1000000000000001</v>
      </c>
      <c r="M18" s="423"/>
      <c r="N18" s="15" t="s">
        <v>63</v>
      </c>
      <c r="O18" s="407" t="s">
        <v>375</v>
      </c>
      <c r="P18" s="408"/>
      <c r="Q18" s="409">
        <f>IFERROR(ROUND((K9-P9)/K9*100,1),"")</f>
        <v>0</v>
      </c>
      <c r="R18" s="410"/>
      <c r="S18" s="111" t="s">
        <v>63</v>
      </c>
    </row>
    <row r="19" spans="1:31" ht="24.75" customHeight="1">
      <c r="A19" s="407" t="s">
        <v>361</v>
      </c>
      <c r="B19" s="411"/>
      <c r="C19" s="411"/>
      <c r="D19" s="411"/>
      <c r="E19" s="407" t="s">
        <v>376</v>
      </c>
      <c r="F19" s="408"/>
      <c r="G19" s="409">
        <f>IFERROR(ROUND(IF(F14&gt;0,(F14/O23-P14/O27)/(F14/O23)*100,IF(AND(F14&lt;0,P14&gt;0),ABS(F14/O23-P14/O27)/(F14/O23)*100,(P14/O27-F14/O23)/(F14/O23)*100)),1),"")</f>
        <v>6</v>
      </c>
      <c r="H19" s="410"/>
      <c r="I19" s="112" t="s">
        <v>63</v>
      </c>
      <c r="J19" s="407" t="s">
        <v>374</v>
      </c>
      <c r="K19" s="408"/>
      <c r="L19" s="409">
        <f>IFERROR(ROUND(IF(K14&gt;0,(K14/O26-P14/O27)/(K14/O26)*100,IF(AND(K14&lt;0,P14&gt;0),ABS(K14/O26-P14/O27)/(K14/O26)*100,(P14/O27-K14/O26)/(K14/O26)*100)),1),"")</f>
        <v>3.1</v>
      </c>
      <c r="M19" s="410"/>
      <c r="N19" s="111" t="s">
        <v>63</v>
      </c>
      <c r="O19" s="431" t="s">
        <v>1601</v>
      </c>
      <c r="P19" s="432"/>
      <c r="Q19" s="389" t="s">
        <v>1720</v>
      </c>
      <c r="R19" s="390"/>
      <c r="S19" s="380"/>
    </row>
    <row r="20" spans="1:31" ht="4.7" customHeight="1">
      <c r="A20" s="100"/>
      <c r="B20" s="100"/>
      <c r="C20" s="100"/>
      <c r="D20" s="100"/>
      <c r="E20" s="100"/>
      <c r="F20" s="14"/>
      <c r="G20" s="99"/>
      <c r="H20" s="99"/>
      <c r="I20" s="14"/>
      <c r="J20" s="100"/>
      <c r="K20" s="100"/>
      <c r="L20" s="100"/>
      <c r="M20" s="100"/>
      <c r="N20" s="100"/>
      <c r="O20" s="14"/>
      <c r="P20" s="99"/>
      <c r="Q20" s="99"/>
      <c r="R20" s="14"/>
      <c r="S20" s="101"/>
      <c r="T20" s="101"/>
      <c r="U20" s="101"/>
      <c r="V20" s="101"/>
      <c r="W20" s="101"/>
    </row>
    <row r="21" spans="1:31" ht="4.7" customHeight="1">
      <c r="A21" s="100"/>
      <c r="B21" s="100"/>
      <c r="C21" s="100"/>
      <c r="D21" s="100"/>
      <c r="E21" s="100"/>
      <c r="F21" s="14"/>
      <c r="G21" s="99"/>
      <c r="H21" s="99"/>
      <c r="I21" s="14"/>
      <c r="J21" s="100"/>
      <c r="K21" s="100"/>
      <c r="L21" s="100"/>
      <c r="M21" s="100"/>
      <c r="N21" s="100"/>
      <c r="O21" s="14"/>
      <c r="P21" s="99"/>
      <c r="Q21" s="99"/>
      <c r="R21" s="14"/>
      <c r="S21" s="101"/>
      <c r="T21" s="101"/>
      <c r="U21" s="101"/>
      <c r="V21" s="101"/>
      <c r="W21" s="101"/>
    </row>
    <row r="22" spans="1:31" ht="15.2" customHeight="1">
      <c r="A22" s="401" t="s">
        <v>11</v>
      </c>
      <c r="B22" s="402"/>
      <c r="C22" s="402"/>
      <c r="D22" s="403"/>
      <c r="E22" s="404" t="s">
        <v>304</v>
      </c>
      <c r="F22" s="405"/>
      <c r="G22" s="405"/>
      <c r="H22" s="405"/>
      <c r="I22" s="406"/>
      <c r="J22" s="401" t="s">
        <v>392</v>
      </c>
      <c r="K22" s="402"/>
      <c r="L22" s="403"/>
      <c r="M22" s="404" t="s">
        <v>305</v>
      </c>
      <c r="N22" s="406"/>
      <c r="O22" s="428" t="s">
        <v>1704</v>
      </c>
      <c r="P22" s="429"/>
      <c r="Q22" s="430"/>
      <c r="R22" s="433" t="s">
        <v>26</v>
      </c>
      <c r="S22" s="335"/>
    </row>
    <row r="23" spans="1:31" ht="19.5" customHeight="1">
      <c r="A23" s="84" t="s">
        <v>300</v>
      </c>
      <c r="B23" s="131">
        <f>G7</f>
        <v>2013</v>
      </c>
      <c r="C23" s="126" t="s">
        <v>67</v>
      </c>
      <c r="D23" s="11"/>
      <c r="E23" s="9"/>
      <c r="F23" s="435">
        <f>ROUND(F14,1)</f>
        <v>88</v>
      </c>
      <c r="G23" s="435"/>
      <c r="H23" s="15" t="s">
        <v>62</v>
      </c>
      <c r="I23" s="127"/>
      <c r="J23" s="15"/>
      <c r="K23" s="130" t="s">
        <v>258</v>
      </c>
      <c r="L23" s="62" t="s">
        <v>431</v>
      </c>
      <c r="M23" s="87" t="s">
        <v>258</v>
      </c>
      <c r="N23" s="88" t="s">
        <v>306</v>
      </c>
      <c r="O23" s="417">
        <v>5</v>
      </c>
      <c r="P23" s="418"/>
      <c r="Q23" s="419"/>
      <c r="R23" s="420" t="str">
        <f>R27</f>
        <v>万ｔ</v>
      </c>
      <c r="S23" s="421"/>
    </row>
    <row r="24" spans="1:31" ht="19.5" hidden="1" customHeight="1">
      <c r="A24" s="84" t="s">
        <v>300</v>
      </c>
      <c r="B24" s="131">
        <v>2022</v>
      </c>
      <c r="C24" s="126" t="s">
        <v>67</v>
      </c>
      <c r="D24" s="11"/>
      <c r="E24" s="9"/>
      <c r="F24" s="435" t="s">
        <v>1707</v>
      </c>
      <c r="G24" s="435"/>
      <c r="H24" s="15" t="s">
        <v>62</v>
      </c>
      <c r="I24" s="127"/>
      <c r="J24" s="15"/>
      <c r="K24" s="130" t="s">
        <v>258</v>
      </c>
      <c r="L24" s="62" t="s">
        <v>431</v>
      </c>
      <c r="M24" s="173" t="s">
        <v>258</v>
      </c>
      <c r="N24" s="89" t="s">
        <v>306</v>
      </c>
      <c r="O24" s="425"/>
      <c r="P24" s="426"/>
      <c r="Q24" s="427"/>
      <c r="R24" s="420" t="str">
        <f>R27</f>
        <v>万ｔ</v>
      </c>
      <c r="S24" s="421"/>
    </row>
    <row r="25" spans="1:31" ht="19.5" hidden="1" customHeight="1">
      <c r="A25" s="84" t="s">
        <v>300</v>
      </c>
      <c r="B25" s="131">
        <v>2023</v>
      </c>
      <c r="C25" s="126" t="s">
        <v>67</v>
      </c>
      <c r="D25" s="11"/>
      <c r="E25" s="9"/>
      <c r="F25" s="435" t="s">
        <v>1707</v>
      </c>
      <c r="G25" s="435"/>
      <c r="H25" s="15" t="s">
        <v>62</v>
      </c>
      <c r="I25" s="127"/>
      <c r="J25" s="15"/>
      <c r="K25" s="130" t="s">
        <v>258</v>
      </c>
      <c r="L25" s="62" t="s">
        <v>431</v>
      </c>
      <c r="M25" s="130" t="s">
        <v>258</v>
      </c>
      <c r="N25" s="88" t="s">
        <v>306</v>
      </c>
      <c r="O25" s="425"/>
      <c r="P25" s="426"/>
      <c r="Q25" s="427"/>
      <c r="R25" s="420" t="str">
        <f>R27</f>
        <v>万ｔ</v>
      </c>
      <c r="S25" s="421"/>
      <c r="AE25" s="102"/>
    </row>
    <row r="26" spans="1:31" ht="19.5" customHeight="1">
      <c r="A26" s="84" t="s">
        <v>300</v>
      </c>
      <c r="B26" s="131">
        <v>2024</v>
      </c>
      <c r="C26" s="126" t="s">
        <v>67</v>
      </c>
      <c r="D26" s="11"/>
      <c r="E26" s="9"/>
      <c r="F26" s="435">
        <f>ROUND(K14,1)</f>
        <v>87</v>
      </c>
      <c r="G26" s="435"/>
      <c r="H26" s="15" t="s">
        <v>62</v>
      </c>
      <c r="I26" s="127"/>
      <c r="J26" s="15"/>
      <c r="K26" s="305"/>
      <c r="L26" s="62" t="s">
        <v>431</v>
      </c>
      <c r="M26" s="306"/>
      <c r="N26" s="89" t="s">
        <v>306</v>
      </c>
      <c r="O26" s="389">
        <v>5.0999999999999996</v>
      </c>
      <c r="P26" s="390"/>
      <c r="Q26" s="424"/>
      <c r="R26" s="420" t="str">
        <f>R27</f>
        <v>万ｔ</v>
      </c>
      <c r="S26" s="421"/>
    </row>
    <row r="27" spans="1:31" ht="19.5" customHeight="1">
      <c r="A27" s="84" t="s">
        <v>300</v>
      </c>
      <c r="B27" s="131">
        <v>2025</v>
      </c>
      <c r="C27" s="126" t="s">
        <v>67</v>
      </c>
      <c r="D27" s="11"/>
      <c r="E27" s="9"/>
      <c r="F27" s="435">
        <f>ROUND(P14,1)</f>
        <v>86</v>
      </c>
      <c r="G27" s="435"/>
      <c r="H27" s="15" t="s">
        <v>62</v>
      </c>
      <c r="I27" s="127"/>
      <c r="J27" s="15"/>
      <c r="K27" s="303">
        <f>ROUND('４エネ量'!F22+'４エネ量'!O63,2)</f>
        <v>0</v>
      </c>
      <c r="L27" s="62" t="s">
        <v>431</v>
      </c>
      <c r="M27" s="304" t="str">
        <f>IF(K27=0,"",ROUND(K27/(SUM('４エネ量'!F21:G23)),1)*100)</f>
        <v/>
      </c>
      <c r="N27" s="89" t="s">
        <v>306</v>
      </c>
      <c r="O27" s="389">
        <v>5.2</v>
      </c>
      <c r="P27" s="390"/>
      <c r="Q27" s="424"/>
      <c r="R27" s="379" t="s">
        <v>1721</v>
      </c>
      <c r="S27" s="380"/>
    </row>
    <row r="28" spans="1:31" ht="19.5" customHeight="1">
      <c r="A28" s="84" t="s">
        <v>300</v>
      </c>
      <c r="B28" s="131">
        <v>2026</v>
      </c>
      <c r="C28" s="126" t="s">
        <v>67</v>
      </c>
      <c r="D28" s="11"/>
      <c r="E28" s="9"/>
      <c r="F28" s="436"/>
      <c r="G28" s="436"/>
      <c r="H28" s="15" t="s">
        <v>62</v>
      </c>
      <c r="I28" s="127"/>
      <c r="J28" s="15"/>
      <c r="K28" s="301"/>
      <c r="L28" s="62" t="s">
        <v>431</v>
      </c>
      <c r="M28" s="302"/>
      <c r="N28" s="89" t="s">
        <v>306</v>
      </c>
      <c r="O28" s="381"/>
      <c r="P28" s="382"/>
      <c r="Q28" s="383"/>
      <c r="R28" s="387"/>
      <c r="S28" s="388"/>
    </row>
    <row r="29" spans="1:31" ht="19.5" customHeight="1">
      <c r="A29" s="84" t="s">
        <v>300</v>
      </c>
      <c r="B29" s="131">
        <v>2027</v>
      </c>
      <c r="C29" s="126" t="s">
        <v>67</v>
      </c>
      <c r="D29" s="11"/>
      <c r="E29" s="9"/>
      <c r="F29" s="436"/>
      <c r="G29" s="436"/>
      <c r="H29" s="15" t="s">
        <v>62</v>
      </c>
      <c r="I29" s="127"/>
      <c r="J29" s="15"/>
      <c r="K29" s="301"/>
      <c r="L29" s="62" t="s">
        <v>431</v>
      </c>
      <c r="M29" s="302"/>
      <c r="N29" s="89" t="s">
        <v>306</v>
      </c>
      <c r="O29" s="381"/>
      <c r="P29" s="382"/>
      <c r="Q29" s="383"/>
      <c r="R29" s="387"/>
      <c r="S29" s="388"/>
    </row>
    <row r="30" spans="1:31" ht="19.5" customHeight="1">
      <c r="A30" s="84" t="s">
        <v>300</v>
      </c>
      <c r="B30" s="131">
        <v>2028</v>
      </c>
      <c r="C30" s="126" t="s">
        <v>67</v>
      </c>
      <c r="D30" s="11"/>
      <c r="E30" s="9"/>
      <c r="F30" s="436"/>
      <c r="G30" s="436"/>
      <c r="H30" s="15" t="s">
        <v>62</v>
      </c>
      <c r="I30" s="127"/>
      <c r="J30" s="15"/>
      <c r="K30" s="301"/>
      <c r="L30" s="62" t="s">
        <v>431</v>
      </c>
      <c r="M30" s="302"/>
      <c r="N30" s="89" t="s">
        <v>306</v>
      </c>
      <c r="O30" s="381"/>
      <c r="P30" s="382"/>
      <c r="Q30" s="383"/>
      <c r="R30" s="387"/>
      <c r="S30" s="388"/>
    </row>
    <row r="31" spans="1:31" ht="19.5" customHeight="1">
      <c r="A31" s="84" t="s">
        <v>300</v>
      </c>
      <c r="B31" s="131">
        <v>2029</v>
      </c>
      <c r="C31" s="126" t="s">
        <v>67</v>
      </c>
      <c r="D31" s="11"/>
      <c r="E31" s="9"/>
      <c r="F31" s="436"/>
      <c r="G31" s="436"/>
      <c r="H31" s="15" t="s">
        <v>62</v>
      </c>
      <c r="I31" s="127"/>
      <c r="J31" s="15"/>
      <c r="K31" s="301"/>
      <c r="L31" s="62" t="s">
        <v>431</v>
      </c>
      <c r="M31" s="302"/>
      <c r="N31" s="90" t="s">
        <v>306</v>
      </c>
      <c r="O31" s="381"/>
      <c r="P31" s="382"/>
      <c r="Q31" s="383"/>
      <c r="R31" s="387"/>
      <c r="S31" s="388"/>
    </row>
    <row r="32" spans="1:31" ht="19.5" customHeight="1">
      <c r="A32" s="84" t="s">
        <v>300</v>
      </c>
      <c r="B32" s="131">
        <v>2030</v>
      </c>
      <c r="C32" s="126" t="s">
        <v>67</v>
      </c>
      <c r="D32" s="11"/>
      <c r="E32" s="9"/>
      <c r="F32" s="436"/>
      <c r="G32" s="436"/>
      <c r="H32" s="15" t="s">
        <v>62</v>
      </c>
      <c r="I32" s="127"/>
      <c r="J32" s="15"/>
      <c r="K32" s="301"/>
      <c r="L32" s="62" t="s">
        <v>431</v>
      </c>
      <c r="M32" s="302"/>
      <c r="N32" s="89" t="s">
        <v>306</v>
      </c>
      <c r="O32" s="381"/>
      <c r="P32" s="382"/>
      <c r="Q32" s="383"/>
      <c r="R32" s="387"/>
      <c r="S32" s="388"/>
    </row>
    <row r="33" spans="1:23" ht="4.7" customHeight="1">
      <c r="M33" s="43"/>
    </row>
    <row r="34" spans="1:23" ht="4.7" customHeight="1">
      <c r="A34" s="14"/>
    </row>
    <row r="35" spans="1:23" ht="15.2" customHeight="1">
      <c r="A35" s="14" t="s">
        <v>302</v>
      </c>
    </row>
    <row r="36" spans="1:23" ht="15.2" customHeight="1">
      <c r="A36" s="14" t="s">
        <v>245</v>
      </c>
    </row>
    <row r="37" spans="1:23" ht="60" customHeight="1">
      <c r="A37" s="384" t="s">
        <v>1722</v>
      </c>
      <c r="B37" s="385"/>
      <c r="C37" s="385"/>
      <c r="D37" s="385"/>
      <c r="E37" s="385"/>
      <c r="F37" s="385"/>
      <c r="G37" s="385"/>
      <c r="H37" s="385"/>
      <c r="I37" s="385"/>
      <c r="J37" s="385"/>
      <c r="K37" s="385"/>
      <c r="L37" s="385"/>
      <c r="M37" s="385"/>
      <c r="N37" s="385"/>
      <c r="O37" s="385"/>
      <c r="P37" s="385"/>
      <c r="Q37" s="385"/>
      <c r="R37" s="385"/>
      <c r="S37" s="386"/>
      <c r="T37" s="187"/>
      <c r="U37" s="174"/>
      <c r="V37" s="174"/>
      <c r="W37" s="174"/>
    </row>
    <row r="38" spans="1:23" ht="5.45" customHeight="1">
      <c r="A38" s="30"/>
      <c r="B38" s="46"/>
      <c r="C38" s="46"/>
      <c r="D38" s="46"/>
      <c r="E38" s="46"/>
      <c r="F38" s="46"/>
      <c r="G38" s="46"/>
      <c r="H38" s="46"/>
      <c r="I38" s="46"/>
      <c r="J38" s="46"/>
      <c r="K38" s="46"/>
      <c r="L38" s="46"/>
      <c r="M38" s="46"/>
      <c r="N38" s="46"/>
    </row>
    <row r="39" spans="1:23" ht="5.45" customHeight="1">
      <c r="A39" s="30"/>
      <c r="B39" s="46"/>
      <c r="C39" s="46"/>
      <c r="D39" s="46"/>
      <c r="E39" s="46"/>
      <c r="F39" s="46"/>
      <c r="G39" s="46"/>
      <c r="H39" s="46"/>
      <c r="I39" s="46"/>
      <c r="J39" s="46"/>
      <c r="K39" s="46"/>
      <c r="L39" s="46"/>
      <c r="M39" s="46"/>
      <c r="N39" s="46"/>
    </row>
    <row r="40" spans="1:23" ht="15.2" customHeight="1">
      <c r="A40" s="30" t="s">
        <v>415</v>
      </c>
      <c r="B40" s="46"/>
      <c r="C40" s="46"/>
      <c r="D40" s="46"/>
      <c r="E40" s="46"/>
      <c r="F40" s="46"/>
      <c r="G40" s="46"/>
      <c r="H40" s="46"/>
      <c r="I40" s="46"/>
      <c r="J40" s="46"/>
      <c r="K40" s="46"/>
      <c r="L40" s="46"/>
      <c r="M40" s="46"/>
      <c r="N40" s="46"/>
    </row>
    <row r="41" spans="1:23" ht="60" customHeight="1">
      <c r="A41" s="384" t="s">
        <v>1723</v>
      </c>
      <c r="B41" s="385"/>
      <c r="C41" s="385"/>
      <c r="D41" s="385"/>
      <c r="E41" s="385"/>
      <c r="F41" s="385"/>
      <c r="G41" s="385"/>
      <c r="H41" s="385"/>
      <c r="I41" s="385"/>
      <c r="J41" s="385"/>
      <c r="K41" s="385"/>
      <c r="L41" s="385"/>
      <c r="M41" s="385"/>
      <c r="N41" s="385"/>
      <c r="O41" s="385"/>
      <c r="P41" s="385"/>
      <c r="Q41" s="385"/>
      <c r="R41" s="385"/>
      <c r="S41" s="386"/>
    </row>
    <row r="42" spans="1:23" ht="14.25" customHeight="1">
      <c r="A42" s="46"/>
    </row>
    <row r="43" spans="1:23" ht="19.5" customHeight="1">
      <c r="A43" s="46" t="s">
        <v>413</v>
      </c>
    </row>
    <row r="44" spans="1:23" ht="19.5" customHeight="1">
      <c r="A44" s="129" t="s">
        <v>412</v>
      </c>
      <c r="B44" s="389" t="s">
        <v>1724</v>
      </c>
      <c r="C44" s="390"/>
      <c r="D44" s="390"/>
      <c r="E44" s="380"/>
    </row>
    <row r="45" spans="1:23" ht="6.75" customHeight="1">
      <c r="A45" s="14"/>
    </row>
    <row r="46" spans="1:23" ht="81.75" customHeight="1">
      <c r="A46" s="434" t="s">
        <v>1705</v>
      </c>
      <c r="B46" s="434"/>
      <c r="C46" s="434"/>
      <c r="D46" s="434"/>
      <c r="E46" s="434"/>
      <c r="F46" s="434"/>
      <c r="G46" s="434"/>
      <c r="H46" s="434"/>
      <c r="I46" s="434"/>
      <c r="J46" s="434"/>
      <c r="K46" s="434"/>
      <c r="L46" s="434"/>
      <c r="M46" s="434"/>
      <c r="N46" s="434"/>
      <c r="O46" s="434"/>
      <c r="P46" s="434"/>
      <c r="Q46" s="434"/>
      <c r="R46" s="434"/>
      <c r="S46" s="434"/>
    </row>
    <row r="47" spans="1:23" ht="4.7" customHeight="1">
      <c r="B47" s="352"/>
      <c r="C47" s="352"/>
      <c r="D47" s="352"/>
      <c r="E47" s="352"/>
      <c r="F47" s="352"/>
      <c r="G47" s="352"/>
      <c r="H47" s="352"/>
      <c r="I47" s="352"/>
      <c r="J47" s="352"/>
      <c r="K47" s="352"/>
      <c r="L47" s="352"/>
      <c r="M47" s="352"/>
      <c r="N47" s="352"/>
      <c r="O47" s="352"/>
      <c r="P47" s="352"/>
      <c r="Q47" s="352"/>
      <c r="R47" s="17"/>
    </row>
    <row r="48" spans="1:23" ht="4.7" customHeight="1">
      <c r="A48" s="14"/>
    </row>
  </sheetData>
  <sheetProtection algorithmName="SHA-512" hashValue="/7q75qzYk+OaoUO6gvTk+ooyQjOwo6QSk+VMHadhI7K4alWTqcbrXwVEXVDcx71EIn1FprFNSxKAasbDfGs7fQ==" saltValue="OrCtmfXjeQ/rPQp6r9Vg9w==" spinCount="100000" sheet="1" objects="1" scenarios="1"/>
  <mergeCells count="93">
    <mergeCell ref="A46:S46"/>
    <mergeCell ref="A41:S41"/>
    <mergeCell ref="F23:G23"/>
    <mergeCell ref="F24:G24"/>
    <mergeCell ref="F25:G25"/>
    <mergeCell ref="F26:G26"/>
    <mergeCell ref="F32:G32"/>
    <mergeCell ref="F31:G31"/>
    <mergeCell ref="F30:G30"/>
    <mergeCell ref="F29:G29"/>
    <mergeCell ref="F28:G28"/>
    <mergeCell ref="F27:G27"/>
    <mergeCell ref="O27:Q27"/>
    <mergeCell ref="R25:S25"/>
    <mergeCell ref="R24:S24"/>
    <mergeCell ref="R23:S23"/>
    <mergeCell ref="O23:Q23"/>
    <mergeCell ref="R26:S26"/>
    <mergeCell ref="L18:M18"/>
    <mergeCell ref="O26:Q26"/>
    <mergeCell ref="O25:Q25"/>
    <mergeCell ref="O24:Q24"/>
    <mergeCell ref="J22:L22"/>
    <mergeCell ref="O22:Q22"/>
    <mergeCell ref="J18:K18"/>
    <mergeCell ref="Q18:R18"/>
    <mergeCell ref="L19:M19"/>
    <mergeCell ref="O19:P19"/>
    <mergeCell ref="Q19:S19"/>
    <mergeCell ref="R22:S22"/>
    <mergeCell ref="J19:K19"/>
    <mergeCell ref="M22:N22"/>
    <mergeCell ref="O7:P7"/>
    <mergeCell ref="P8:Q8"/>
    <mergeCell ref="P9:Q9"/>
    <mergeCell ref="P10:Q10"/>
    <mergeCell ref="P11:Q11"/>
    <mergeCell ref="A8:D8"/>
    <mergeCell ref="A9:D9"/>
    <mergeCell ref="A10:D10"/>
    <mergeCell ref="A11:D11"/>
    <mergeCell ref="O18:P18"/>
    <mergeCell ref="A14:D14"/>
    <mergeCell ref="P12:Q12"/>
    <mergeCell ref="P14:Q14"/>
    <mergeCell ref="P13:Q13"/>
    <mergeCell ref="K14:L14"/>
    <mergeCell ref="K8:L8"/>
    <mergeCell ref="K9:L9"/>
    <mergeCell ref="K10:L10"/>
    <mergeCell ref="K11:L11"/>
    <mergeCell ref="K12:L12"/>
    <mergeCell ref="K13:L13"/>
    <mergeCell ref="A22:D22"/>
    <mergeCell ref="E22:I22"/>
    <mergeCell ref="A18:D18"/>
    <mergeCell ref="E18:F18"/>
    <mergeCell ref="G18:H18"/>
    <mergeCell ref="A19:D19"/>
    <mergeCell ref="E19:F19"/>
    <mergeCell ref="G19:H19"/>
    <mergeCell ref="B4:E4"/>
    <mergeCell ref="A15:E15"/>
    <mergeCell ref="A16:E16"/>
    <mergeCell ref="L4:Q4"/>
    <mergeCell ref="F4:K4"/>
    <mergeCell ref="A7:D7"/>
    <mergeCell ref="E7:F7"/>
    <mergeCell ref="F8:G8"/>
    <mergeCell ref="F9:G9"/>
    <mergeCell ref="F10:G10"/>
    <mergeCell ref="F11:G11"/>
    <mergeCell ref="F12:G12"/>
    <mergeCell ref="F13:G13"/>
    <mergeCell ref="F14:G14"/>
    <mergeCell ref="A12:D12"/>
    <mergeCell ref="A13:D13"/>
    <mergeCell ref="R27:S27"/>
    <mergeCell ref="L47:Q47"/>
    <mergeCell ref="B47:E47"/>
    <mergeCell ref="F47:K47"/>
    <mergeCell ref="O32:Q32"/>
    <mergeCell ref="O28:Q28"/>
    <mergeCell ref="O31:Q31"/>
    <mergeCell ref="O30:Q30"/>
    <mergeCell ref="A37:S37"/>
    <mergeCell ref="R32:S32"/>
    <mergeCell ref="R31:S31"/>
    <mergeCell ref="R30:S30"/>
    <mergeCell ref="R29:S29"/>
    <mergeCell ref="R28:S28"/>
    <mergeCell ref="O29:Q29"/>
    <mergeCell ref="B44:E44"/>
  </mergeCells>
  <phoneticPr fontId="4"/>
  <dataValidations count="7">
    <dataValidation type="textLength" operator="lessThanOrEqual" allowBlank="1" showInputMessage="1" showErrorMessage="1" errorTitle="エラーメッセージ" error="255文字を超えています。_x000a_" sqref="A37 A41" xr:uid="{00000000-0002-0000-0100-000000000000}">
      <formula1>256</formula1>
    </dataValidation>
    <dataValidation type="decimal" allowBlank="1" showInputMessage="1" showErrorMessage="1" sqref="U7:U9" xr:uid="{00000000-0002-0000-0100-000001000000}">
      <formula1>1</formula1>
      <formula2>3</formula2>
    </dataValidation>
    <dataValidation type="decimal" operator="equal" allowBlank="1" showInputMessage="1" showErrorMessage="1" sqref="U6" xr:uid="{00000000-0002-0000-0100-000002000000}">
      <formula1>2</formula1>
    </dataValidation>
    <dataValidation type="list" allowBlank="1" showInputMessage="1" showErrorMessage="1" sqref="B44:E44" xr:uid="{4EEED2CF-50EB-4CA5-82BF-B17A3942C718}">
      <formula1>"**,宣言する,すでに宣言している,宣言しない"</formula1>
    </dataValidation>
    <dataValidation type="custom" allowBlank="1" showInputMessage="1" showErrorMessage="1" sqref="F28:G32 F8:G13 P11:Q13 K8:L13" xr:uid="{00000000-0002-0000-0100-000004000000}">
      <formula1>F8*10=INT(F8*10)</formula1>
    </dataValidation>
    <dataValidation type="custom" allowBlank="1" showInputMessage="1" showErrorMessage="1" sqref="M26:M32" xr:uid="{00000000-0002-0000-0100-000005000000}">
      <formula1>K26*10=INT(K26*10)</formula1>
    </dataValidation>
    <dataValidation type="custom" allowBlank="1" showInputMessage="1" showErrorMessage="1" sqref="K26:K32 O23:Q32" xr:uid="{00000000-0002-0000-0100-000006000000}">
      <formula1>K23*100=INT(K23*100)</formula1>
    </dataValidation>
  </dataValidations>
  <pageMargins left="0.78740157480314965" right="0.78740157480314965" top="0.39370078740157483" bottom="0.39370078740157483" header="0.31496062992125984" footer="0.31496062992125984"/>
  <pageSetup paperSize="9" scale="58" orientation="portrait" r:id="rId1"/>
  <headerFooter alignWithMargins="0"/>
  <rowBreaks count="1" manualBreakCount="1">
    <brk id="46" max="1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D5"/>
  <sheetViews>
    <sheetView workbookViewId="0">
      <selection activeCell="B10" sqref="B10"/>
    </sheetView>
  </sheetViews>
  <sheetFormatPr defaultRowHeight="13.5"/>
  <cols>
    <col min="1" max="4" width="37.75" customWidth="1"/>
  </cols>
  <sheetData>
    <row r="1" spans="1:4">
      <c r="A1" t="s">
        <v>235</v>
      </c>
      <c r="B1" t="s">
        <v>236</v>
      </c>
      <c r="C1" t="s">
        <v>237</v>
      </c>
      <c r="D1" t="s">
        <v>144</v>
      </c>
    </row>
    <row r="2" spans="1:4">
      <c r="A2" t="s">
        <v>173</v>
      </c>
      <c r="B2" t="s">
        <v>173</v>
      </c>
      <c r="C2" s="38" t="s">
        <v>238</v>
      </c>
      <c r="D2" s="38" t="s">
        <v>239</v>
      </c>
    </row>
    <row r="3" spans="1:4">
      <c r="C3" s="38" t="s">
        <v>240</v>
      </c>
      <c r="D3" s="38" t="s">
        <v>241</v>
      </c>
    </row>
    <row r="4" spans="1:4">
      <c r="C4" s="38" t="s">
        <v>242</v>
      </c>
      <c r="D4" s="38" t="s">
        <v>243</v>
      </c>
    </row>
    <row r="5" spans="1:4">
      <c r="C5" s="38" t="s">
        <v>244</v>
      </c>
      <c r="D5" s="38"/>
    </row>
  </sheetData>
  <phoneticPr fontId="4"/>
  <pageMargins left="0.7" right="0.7" top="0.75" bottom="0.75" header="0.3" footer="0.3"/>
  <pageSetup paperSize="9" orientation="portrait" r:id="rId1"/>
  <tableParts count="4">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47"/>
  <sheetViews>
    <sheetView view="pageBreakPreview" zoomScaleNormal="100" zoomScaleSheetLayoutView="100" workbookViewId="0"/>
  </sheetViews>
  <sheetFormatPr defaultColWidth="9" defaultRowHeight="12"/>
  <cols>
    <col min="1" max="1" width="4.125" style="188" customWidth="1"/>
    <col min="2" max="2" width="34.375" style="188" customWidth="1"/>
    <col min="3" max="3" width="17.375" style="201" customWidth="1"/>
    <col min="4" max="8" width="17.375" style="188" customWidth="1"/>
    <col min="9" max="9" width="27.75" style="188" customWidth="1"/>
    <col min="10" max="16" width="9" style="188" hidden="1" customWidth="1"/>
    <col min="17" max="17" width="9" style="188"/>
    <col min="18" max="18" width="15.375" style="188" customWidth="1"/>
    <col min="19" max="19" width="18.25" style="188" customWidth="1"/>
    <col min="20" max="21" width="9" style="188"/>
    <col min="22" max="22" width="18.25" style="188" customWidth="1"/>
    <col min="23" max="23" width="19.25" style="188" customWidth="1"/>
    <col min="24" max="24" width="16.25" style="188" customWidth="1"/>
    <col min="25" max="16384" width="9" style="188"/>
  </cols>
  <sheetData>
    <row r="1" spans="1:24" ht="22.7" customHeight="1" thickBot="1">
      <c r="A1" s="1" t="s">
        <v>421</v>
      </c>
      <c r="B1" s="1"/>
      <c r="C1" s="17"/>
      <c r="D1" s="1"/>
      <c r="E1" s="1"/>
      <c r="K1" s="189"/>
      <c r="L1" s="189" t="s">
        <v>322</v>
      </c>
      <c r="M1" s="189" t="s">
        <v>323</v>
      </c>
      <c r="N1" s="189" t="s">
        <v>324</v>
      </c>
      <c r="O1" s="189" t="s">
        <v>325</v>
      </c>
      <c r="P1" s="190" t="s">
        <v>326</v>
      </c>
    </row>
    <row r="2" spans="1:24" ht="15.2" customHeight="1" thickBot="1">
      <c r="A2" s="475" t="s">
        <v>327</v>
      </c>
      <c r="B2" s="476"/>
      <c r="C2" s="479" t="s">
        <v>416</v>
      </c>
      <c r="D2" s="480"/>
      <c r="E2" s="191" t="s">
        <v>1664</v>
      </c>
      <c r="F2" s="192" t="s">
        <v>328</v>
      </c>
      <c r="G2" s="193" t="str">
        <f>IF('２実績まとめ'!Q19&lt;&gt;"", "原単位","排出量")</f>
        <v>原単位</v>
      </c>
      <c r="H2" s="194"/>
      <c r="I2" s="195"/>
      <c r="K2" s="190" t="s">
        <v>329</v>
      </c>
      <c r="L2" s="190" t="b">
        <f t="shared" ref="L2:L4" si="0">IF($G$3&gt;=$I$3,TRUE,FALSE)</f>
        <v>0</v>
      </c>
      <c r="M2" s="190" t="b">
        <f>IF($G$4&gt;=5,TRUE,FALSE)</f>
        <v>0</v>
      </c>
      <c r="N2" s="190" t="b">
        <f>IF($I$4&gt;100,TRUE,FALSE)</f>
        <v>0</v>
      </c>
      <c r="O2" s="190" t="b">
        <f>IF(COUNTIF(L2:N2,TRUE)=3,TRUE,FALSE)</f>
        <v>0</v>
      </c>
      <c r="P2" s="464" t="str">
        <f>IF(COUNTBLANK(C9:C16)+COUNTBLANK(C23:C24)+COUNTBLANK(C31:C34)&gt;0,"",IF(O2=TRUE,K2,IF(O3=TRUE,K3,IF(O4=TRUE,K4,IF(O5=TRUE,K5,IF(O6=TRUE,K6,""))))))</f>
        <v/>
      </c>
      <c r="R2" s="483" t="s">
        <v>1667</v>
      </c>
      <c r="S2" s="485" t="s">
        <v>1668</v>
      </c>
      <c r="U2" s="288" t="s">
        <v>1669</v>
      </c>
      <c r="V2" s="289" t="s">
        <v>1668</v>
      </c>
      <c r="W2" s="289" t="s">
        <v>1670</v>
      </c>
      <c r="X2" s="290" t="s">
        <v>1671</v>
      </c>
    </row>
    <row r="3" spans="1:24" ht="15.2" customHeight="1" thickBot="1">
      <c r="A3" s="471" t="str">
        <f>IF(OR(G3="",G4="",I4=""),"－",IF(P2&lt;&gt;"",P2,IF(P7&lt;&gt;"",P7,"")))</f>
        <v>B</v>
      </c>
      <c r="B3" s="472"/>
      <c r="C3" s="467" t="str">
        <f>IF(COUNTIF(E3,"*該当する*"),N14,"")</f>
        <v/>
      </c>
      <c r="D3" s="468"/>
      <c r="E3" s="477" t="s">
        <v>428</v>
      </c>
      <c r="F3" s="170" t="s">
        <v>330</v>
      </c>
      <c r="G3" s="196">
        <f>IF('３重点対策'!G2="原単位",'２実績まとめ'!G19,IF('３重点対策'!G2="排出量",'２実績まとめ'!G18))</f>
        <v>6</v>
      </c>
      <c r="H3" s="197" t="s">
        <v>331</v>
      </c>
      <c r="I3" s="198">
        <f>INDEX('(参考)基準年度比削減目安'!D4:K20,MATCH('２実績まとめ'!G7,'(参考)基準年度比削減目安'!C4:C20,0),MATCH('２実績まとめ'!Q7,'(参考)基準年度比削減目安'!D3:K3,))</f>
        <v>12.7</v>
      </c>
      <c r="K3" s="189" t="s">
        <v>332</v>
      </c>
      <c r="L3" s="190" t="b">
        <f t="shared" si="0"/>
        <v>0</v>
      </c>
      <c r="M3" s="190" t="b">
        <f>IF($G$4&gt;=5,TRUE,FALSE)</f>
        <v>0</v>
      </c>
      <c r="N3" s="189" t="b">
        <f>IF(AND($I$4&gt;=90,$I$4&lt;=100),TRUE,FALSE)</f>
        <v>1</v>
      </c>
      <c r="O3" s="190" t="b">
        <f>IF(COUNTIF(L3:N3,TRUE)=3,TRUE,FALSE)</f>
        <v>0</v>
      </c>
      <c r="P3" s="464"/>
      <c r="R3" s="484"/>
      <c r="S3" s="486"/>
      <c r="U3" s="282" t="s">
        <v>1672</v>
      </c>
      <c r="V3" s="283" t="s">
        <v>1673</v>
      </c>
      <c r="W3" s="481" t="s">
        <v>1674</v>
      </c>
      <c r="X3" s="284" t="s">
        <v>1675</v>
      </c>
    </row>
    <row r="4" spans="1:24" ht="15.2" customHeight="1" thickBot="1">
      <c r="A4" s="473"/>
      <c r="B4" s="474"/>
      <c r="C4" s="469"/>
      <c r="D4" s="470"/>
      <c r="E4" s="478"/>
      <c r="F4" s="199" t="s">
        <v>333</v>
      </c>
      <c r="G4" s="200">
        <f>IF('３重点対策'!G2="原単位",'２実績まとめ'!L19,IF('３重点対策'!G2="排出量",'２実績まとめ'!L18))</f>
        <v>3.1</v>
      </c>
      <c r="H4" s="199" t="s">
        <v>334</v>
      </c>
      <c r="I4" s="96">
        <f>IFERROR(ROUND((C18+C26)/(C17+C25)*100+C35*5,1),"")</f>
        <v>90</v>
      </c>
      <c r="K4" s="189" t="s">
        <v>335</v>
      </c>
      <c r="L4" s="190" t="b">
        <f t="shared" si="0"/>
        <v>0</v>
      </c>
      <c r="M4" s="190" t="b">
        <f>IF($G$4&gt;=5,TRUE,FALSE)</f>
        <v>0</v>
      </c>
      <c r="N4" s="189" t="b">
        <f>IF($I$4&lt;90,TRUE,FALSE)</f>
        <v>0</v>
      </c>
      <c r="O4" s="190" t="b">
        <f>IF(COUNTIF(L4:N4,TRUE)=3,TRUE,FALSE)</f>
        <v>0</v>
      </c>
      <c r="P4" s="464"/>
      <c r="R4" s="481" t="s">
        <v>1676</v>
      </c>
      <c r="S4" s="488" t="s">
        <v>1677</v>
      </c>
      <c r="U4" s="282" t="s">
        <v>1678</v>
      </c>
      <c r="V4" s="283" t="s">
        <v>1679</v>
      </c>
      <c r="W4" s="487"/>
      <c r="X4" s="284" t="s">
        <v>1680</v>
      </c>
    </row>
    <row r="5" spans="1:24" ht="15.2" customHeight="1" thickBot="1">
      <c r="A5" s="1"/>
      <c r="E5" s="202"/>
      <c r="K5" s="189" t="s">
        <v>335</v>
      </c>
      <c r="L5" s="190" t="b">
        <f>IF($G$3&gt;=$I$3,TRUE,FALSE)</f>
        <v>0</v>
      </c>
      <c r="M5" s="189" t="b">
        <f>IF(AND($G$4&lt;5,$G$4&gt;=1.5),TRUE,FALSE)</f>
        <v>1</v>
      </c>
      <c r="N5" s="189" t="b">
        <f>IF($I$4&gt;=90,TRUE,FALSE)</f>
        <v>1</v>
      </c>
      <c r="O5" s="190" t="b">
        <f>IF(COUNTIF(L5:N5,TRUE)=3,TRUE,FALSE)</f>
        <v>0</v>
      </c>
      <c r="P5" s="464"/>
      <c r="R5" s="482"/>
      <c r="S5" s="489"/>
      <c r="U5" s="481" t="s">
        <v>1681</v>
      </c>
      <c r="V5" s="285"/>
      <c r="W5" s="482"/>
      <c r="X5" s="284" t="s">
        <v>1682</v>
      </c>
    </row>
    <row r="6" spans="1:24" ht="22.7" customHeight="1" thickBot="1">
      <c r="A6" s="1" t="s">
        <v>1596</v>
      </c>
      <c r="C6" s="17"/>
      <c r="D6" s="1"/>
      <c r="E6" s="1"/>
      <c r="K6" s="189" t="s">
        <v>336</v>
      </c>
      <c r="L6" s="190" t="b">
        <f>IF($G$3&gt;=$I$3,TRUE,FALSE)</f>
        <v>0</v>
      </c>
      <c r="M6" s="189" t="b">
        <f>IF(AND($G$4&lt;5,$G$4&gt;=1.5),TRUE,FALSE)</f>
        <v>1</v>
      </c>
      <c r="N6" s="189" t="b">
        <f>IF($I$4&lt;90,TRUE,FALSE)</f>
        <v>0</v>
      </c>
      <c r="O6" s="190" t="b">
        <f>IF(COUNTIF(L6:N6,TRUE)=3,TRUE,FALSE)</f>
        <v>0</v>
      </c>
      <c r="P6" s="464"/>
      <c r="R6" s="481" t="s">
        <v>1683</v>
      </c>
      <c r="S6" s="488" t="s">
        <v>1684</v>
      </c>
      <c r="U6" s="482"/>
      <c r="V6" s="285"/>
      <c r="W6" s="481" t="s">
        <v>1685</v>
      </c>
      <c r="X6" s="284" t="s">
        <v>1686</v>
      </c>
    </row>
    <row r="7" spans="1:24" ht="26.25" customHeight="1" thickBot="1">
      <c r="A7" s="203"/>
      <c r="B7" s="204" t="s">
        <v>337</v>
      </c>
      <c r="C7" s="311" t="s">
        <v>1725</v>
      </c>
      <c r="D7" s="205" t="s">
        <v>64</v>
      </c>
      <c r="E7" s="459" t="s">
        <v>1708</v>
      </c>
      <c r="F7" s="459"/>
      <c r="G7" s="459"/>
      <c r="H7" s="459"/>
      <c r="I7" s="459"/>
      <c r="K7" s="189" t="s">
        <v>336</v>
      </c>
      <c r="L7" s="190" t="b">
        <f>IF($G$3&gt;=$I$3,TRUE,FALSE)</f>
        <v>0</v>
      </c>
      <c r="M7" s="189" t="b">
        <f>IF($G$4&lt;1.5,TRUE,FALSE)</f>
        <v>0</v>
      </c>
      <c r="N7" s="189" t="s">
        <v>258</v>
      </c>
      <c r="O7" s="190" t="b">
        <f>IF(COUNTIF(L7:N7,TRUE)=2,TRUE,FALSE)</f>
        <v>0</v>
      </c>
      <c r="P7" s="464" t="str">
        <f>IF(COUNTBLANK(C9:C16)+COUNTBLANK(C23:C24)+COUNTBLANK(C31:C34)&gt;0,"",IF(O7=TRUE,K7,IF(O8=TRUE,K8,IF(O9=TRUE,K9,IF(O10=TRUE,K10,"")))))</f>
        <v>B</v>
      </c>
      <c r="R7" s="482"/>
      <c r="S7" s="489"/>
      <c r="U7" s="481" t="s">
        <v>1687</v>
      </c>
      <c r="V7" s="285"/>
      <c r="W7" s="482"/>
      <c r="X7" s="284" t="s">
        <v>1682</v>
      </c>
    </row>
    <row r="8" spans="1:24" ht="18.95" customHeight="1" thickBot="1">
      <c r="A8" s="206" t="s">
        <v>338</v>
      </c>
      <c r="B8" s="207" t="s">
        <v>143</v>
      </c>
      <c r="C8" s="208" t="s">
        <v>339</v>
      </c>
      <c r="D8" s="451" t="s">
        <v>340</v>
      </c>
      <c r="E8" s="451"/>
      <c r="F8" s="451"/>
      <c r="G8" s="451"/>
      <c r="H8" s="452"/>
      <c r="I8" s="453"/>
      <c r="K8" s="189" t="s">
        <v>341</v>
      </c>
      <c r="L8" s="190" t="b">
        <f>IF($G$3&lt;$I$3,TRUE,FALSE)</f>
        <v>1</v>
      </c>
      <c r="M8" s="189" t="b">
        <f>IF($G$4&gt;=1.5,TRUE,FALSE)</f>
        <v>1</v>
      </c>
      <c r="N8" s="189" t="s">
        <v>258</v>
      </c>
      <c r="O8" s="190" t="b">
        <f>IF(COUNTIF(L8:N8,TRUE)=2,TRUE,FALSE)</f>
        <v>1</v>
      </c>
      <c r="P8" s="464"/>
      <c r="R8" s="282" t="s">
        <v>1688</v>
      </c>
      <c r="S8" s="284" t="s">
        <v>1689</v>
      </c>
      <c r="U8" s="482"/>
      <c r="V8" s="286"/>
      <c r="W8" s="287" t="s">
        <v>1690</v>
      </c>
      <c r="X8" s="284" t="s">
        <v>362</v>
      </c>
    </row>
    <row r="9" spans="1:24" ht="26.25" customHeight="1" thickTop="1" thickBot="1">
      <c r="A9" s="209">
        <v>1</v>
      </c>
      <c r="B9" s="210" t="s">
        <v>365</v>
      </c>
      <c r="C9" s="312" t="s">
        <v>1726</v>
      </c>
      <c r="D9" s="465" t="s">
        <v>1566</v>
      </c>
      <c r="E9" s="465"/>
      <c r="F9" s="465"/>
      <c r="G9" s="465"/>
      <c r="H9" s="324"/>
      <c r="I9" s="466"/>
      <c r="K9" s="189" t="s">
        <v>341</v>
      </c>
      <c r="L9" s="190" t="b">
        <f>IF($G$3&lt;$I$3,TRUE,FALSE)</f>
        <v>1</v>
      </c>
      <c r="M9" s="189" t="b">
        <f>IF($G$4&lt;1.5,TRUE,FALSE)</f>
        <v>0</v>
      </c>
      <c r="N9" s="189" t="b">
        <f>IF($I$4&gt;=90,TRUE,FALSE)</f>
        <v>1</v>
      </c>
      <c r="O9" s="190" t="b">
        <f>IF(COUNTIF(L9:N9,TRUE)=3,TRUE,FALSE)</f>
        <v>0</v>
      </c>
      <c r="P9" s="464"/>
      <c r="U9" s="481" t="s">
        <v>1691</v>
      </c>
      <c r="V9" s="283" t="s">
        <v>1673</v>
      </c>
      <c r="W9" s="287" t="s">
        <v>1692</v>
      </c>
      <c r="X9" s="284" t="s">
        <v>362</v>
      </c>
    </row>
    <row r="10" spans="1:24" ht="37.5" customHeight="1" thickBot="1">
      <c r="A10" s="211">
        <v>2</v>
      </c>
      <c r="B10" s="212" t="s">
        <v>342</v>
      </c>
      <c r="C10" s="313" t="s">
        <v>1726</v>
      </c>
      <c r="D10" s="437" t="s">
        <v>1567</v>
      </c>
      <c r="E10" s="437"/>
      <c r="F10" s="437"/>
      <c r="G10" s="437"/>
      <c r="H10" s="438"/>
      <c r="I10" s="439"/>
      <c r="K10" s="189" t="s">
        <v>343</v>
      </c>
      <c r="L10" s="190" t="b">
        <f>IF($G$3&lt;$I$3,TRUE,FALSE)</f>
        <v>1</v>
      </c>
      <c r="M10" s="189" t="b">
        <f>IF($G$4&lt;1.5,TRUE,FALSE)</f>
        <v>0</v>
      </c>
      <c r="N10" s="189" t="b">
        <f>IF($I$4&lt;90,TRUE,FALSE)</f>
        <v>0</v>
      </c>
      <c r="O10" s="190" t="b">
        <f>IF(COUNTIF(L10:N10,TRUE)=3,TRUE,FALSE)</f>
        <v>0</v>
      </c>
      <c r="P10" s="464"/>
      <c r="U10" s="482"/>
      <c r="V10" s="283" t="s">
        <v>1693</v>
      </c>
      <c r="W10" s="481" t="s">
        <v>1690</v>
      </c>
      <c r="X10" s="284" t="s">
        <v>1686</v>
      </c>
    </row>
    <row r="11" spans="1:24" ht="26.25" customHeight="1" thickBot="1">
      <c r="A11" s="211">
        <v>3</v>
      </c>
      <c r="B11" s="212" t="s">
        <v>344</v>
      </c>
      <c r="C11" s="313" t="s">
        <v>1726</v>
      </c>
      <c r="D11" s="437" t="s">
        <v>1568</v>
      </c>
      <c r="E11" s="437"/>
      <c r="F11" s="437"/>
      <c r="G11" s="437"/>
      <c r="H11" s="438"/>
      <c r="I11" s="439"/>
      <c r="K11" s="213"/>
      <c r="L11" s="214"/>
      <c r="M11" s="214"/>
      <c r="N11" s="214"/>
      <c r="O11" s="215"/>
      <c r="U11" s="282" t="s">
        <v>1694</v>
      </c>
      <c r="V11" s="286"/>
      <c r="W11" s="482"/>
      <c r="X11" s="284" t="s">
        <v>1682</v>
      </c>
    </row>
    <row r="12" spans="1:24" ht="37.5" customHeight="1">
      <c r="A12" s="211">
        <v>4</v>
      </c>
      <c r="B12" s="216" t="s">
        <v>345</v>
      </c>
      <c r="C12" s="313" t="s">
        <v>1726</v>
      </c>
      <c r="D12" s="437" t="s">
        <v>1569</v>
      </c>
      <c r="E12" s="437"/>
      <c r="F12" s="437"/>
      <c r="G12" s="437"/>
      <c r="H12" s="438"/>
      <c r="I12" s="439"/>
      <c r="J12" s="188" t="s">
        <v>428</v>
      </c>
      <c r="K12" s="188" t="s">
        <v>377</v>
      </c>
      <c r="L12" s="188" t="s">
        <v>428</v>
      </c>
    </row>
    <row r="13" spans="1:24" ht="52.7" customHeight="1">
      <c r="A13" s="211">
        <v>5</v>
      </c>
      <c r="B13" s="216" t="s">
        <v>346</v>
      </c>
      <c r="C13" s="313" t="s">
        <v>1726</v>
      </c>
      <c r="D13" s="437" t="s">
        <v>1570</v>
      </c>
      <c r="E13" s="437"/>
      <c r="F13" s="437"/>
      <c r="G13" s="437"/>
      <c r="H13" s="438"/>
      <c r="I13" s="439"/>
      <c r="K13" s="190" t="s">
        <v>417</v>
      </c>
      <c r="L13" s="190" t="s">
        <v>418</v>
      </c>
      <c r="M13" s="190" t="s">
        <v>419</v>
      </c>
      <c r="N13" s="190" t="s">
        <v>326</v>
      </c>
    </row>
    <row r="14" spans="1:24" ht="37.5" customHeight="1">
      <c r="A14" s="217">
        <v>6</v>
      </c>
      <c r="B14" s="216" t="s">
        <v>420</v>
      </c>
      <c r="C14" s="313" t="s">
        <v>1726</v>
      </c>
      <c r="D14" s="437" t="s">
        <v>1571</v>
      </c>
      <c r="E14" s="437"/>
      <c r="F14" s="437"/>
      <c r="G14" s="437"/>
      <c r="H14" s="438"/>
      <c r="I14" s="439"/>
      <c r="K14" s="190" t="b">
        <f>IF($G$3&gt;=100,TRUE,FALSE)</f>
        <v>0</v>
      </c>
      <c r="L14" s="190" t="b">
        <f>IF(AND($G$3&lt;100,$G$3&gt;=50),TRUE,FALSE)</f>
        <v>0</v>
      </c>
      <c r="M14" s="190" t="b">
        <f>IF(AND($G$3&gt;=25,$G$3&lt;50),TRUE,FALSE)</f>
        <v>0</v>
      </c>
      <c r="N14" s="190" t="str">
        <f>IF(COUNTBLANK(C9:C16)+COUNTBLANK(C23:C24)+COUNTBLANK(C31:C34)&gt;0,"",IF(K14=TRUE,K13,IF(L14=TRUE,L13,IF(M14=TRUE,M13,""))))</f>
        <v/>
      </c>
    </row>
    <row r="15" spans="1:24" ht="52.7" customHeight="1">
      <c r="A15" s="217">
        <v>7</v>
      </c>
      <c r="B15" s="216" t="s">
        <v>439</v>
      </c>
      <c r="C15" s="313" t="s">
        <v>1726</v>
      </c>
      <c r="D15" s="437" t="s">
        <v>1572</v>
      </c>
      <c r="E15" s="437"/>
      <c r="F15" s="437"/>
      <c r="G15" s="437"/>
      <c r="H15" s="438"/>
      <c r="I15" s="439"/>
    </row>
    <row r="16" spans="1:24" ht="52.7" customHeight="1" thickBot="1">
      <c r="A16" s="211">
        <v>8</v>
      </c>
      <c r="B16" s="216" t="s">
        <v>366</v>
      </c>
      <c r="C16" s="313" t="s">
        <v>1726</v>
      </c>
      <c r="D16" s="437" t="s">
        <v>1573</v>
      </c>
      <c r="E16" s="437"/>
      <c r="F16" s="437"/>
      <c r="G16" s="437"/>
      <c r="H16" s="438"/>
      <c r="I16" s="439"/>
    </row>
    <row r="17" spans="1:9" ht="26.25" customHeight="1" thickTop="1">
      <c r="A17" s="454" t="s">
        <v>347</v>
      </c>
      <c r="B17" s="455"/>
      <c r="C17" s="218" cm="1">
        <f t="array" ref="C17">SUM(COUNTIF(C9:C16,{"実施済み","未実施"}))</f>
        <v>8</v>
      </c>
      <c r="D17" s="456"/>
      <c r="E17" s="457"/>
      <c r="F17" s="457"/>
      <c r="G17" s="457"/>
      <c r="H17" s="457"/>
      <c r="I17" s="458"/>
    </row>
    <row r="18" spans="1:9" ht="26.25" customHeight="1" thickBot="1">
      <c r="A18" s="446" t="s">
        <v>348</v>
      </c>
      <c r="B18" s="447"/>
      <c r="C18" s="219">
        <f>COUNTIF(C9:C16,"実施済み")</f>
        <v>8</v>
      </c>
      <c r="D18" s="448"/>
      <c r="E18" s="449"/>
      <c r="F18" s="449"/>
      <c r="G18" s="449"/>
      <c r="H18" s="449"/>
      <c r="I18" s="450"/>
    </row>
    <row r="19" spans="1:9" ht="18.95" customHeight="1">
      <c r="A19" s="17"/>
      <c r="B19" s="220"/>
      <c r="C19" s="221"/>
      <c r="D19" s="171"/>
      <c r="E19" s="171"/>
      <c r="F19" s="171"/>
      <c r="G19" s="171"/>
      <c r="H19" s="171"/>
      <c r="I19" s="171"/>
    </row>
    <row r="20" spans="1:9" ht="22.7" customHeight="1">
      <c r="A20" s="1" t="s">
        <v>1597</v>
      </c>
      <c r="C20" s="17"/>
      <c r="D20" s="1"/>
      <c r="E20" s="1"/>
    </row>
    <row r="21" spans="1:9" ht="26.25" customHeight="1" thickBot="1">
      <c r="A21" s="203"/>
      <c r="B21" s="204" t="s">
        <v>337</v>
      </c>
      <c r="C21" s="311" t="s">
        <v>1725</v>
      </c>
      <c r="D21" s="203" t="s">
        <v>64</v>
      </c>
      <c r="E21" s="459" t="s">
        <v>429</v>
      </c>
      <c r="F21" s="459"/>
      <c r="G21" s="459"/>
      <c r="H21" s="459"/>
      <c r="I21" s="459"/>
    </row>
    <row r="22" spans="1:9" ht="18.95" customHeight="1" thickBot="1">
      <c r="A22" s="206" t="s">
        <v>338</v>
      </c>
      <c r="B22" s="207" t="s">
        <v>143</v>
      </c>
      <c r="C22" s="208" t="s">
        <v>339</v>
      </c>
      <c r="D22" s="451" t="s">
        <v>340</v>
      </c>
      <c r="E22" s="451"/>
      <c r="F22" s="451"/>
      <c r="G22" s="451"/>
      <c r="H22" s="452"/>
      <c r="I22" s="453"/>
    </row>
    <row r="23" spans="1:9" ht="37.5" customHeight="1" thickTop="1">
      <c r="A23" s="211">
        <v>9</v>
      </c>
      <c r="B23" s="216" t="s">
        <v>349</v>
      </c>
      <c r="C23" s="314" t="s">
        <v>1726</v>
      </c>
      <c r="D23" s="437" t="s">
        <v>1574</v>
      </c>
      <c r="E23" s="437"/>
      <c r="F23" s="437"/>
      <c r="G23" s="437"/>
      <c r="H23" s="438"/>
      <c r="I23" s="439"/>
    </row>
    <row r="24" spans="1:9" ht="37.5" customHeight="1" thickBot="1">
      <c r="A24" s="211">
        <v>10</v>
      </c>
      <c r="B24" s="216" t="s">
        <v>350</v>
      </c>
      <c r="C24" s="314" t="s">
        <v>1727</v>
      </c>
      <c r="D24" s="437" t="s">
        <v>1575</v>
      </c>
      <c r="E24" s="437"/>
      <c r="F24" s="437"/>
      <c r="G24" s="437"/>
      <c r="H24" s="438"/>
      <c r="I24" s="439"/>
    </row>
    <row r="25" spans="1:9" ht="26.25" customHeight="1" thickTop="1">
      <c r="A25" s="454" t="s">
        <v>440</v>
      </c>
      <c r="B25" s="455"/>
      <c r="C25" s="218" cm="1">
        <f t="array" ref="C25">SUM(COUNTIF(C23:C24,{"実施済み","未実施"}))</f>
        <v>2</v>
      </c>
      <c r="D25" s="460"/>
      <c r="E25" s="461"/>
      <c r="F25" s="461"/>
      <c r="G25" s="461"/>
      <c r="H25" s="461"/>
      <c r="I25" s="462"/>
    </row>
    <row r="26" spans="1:9" ht="26.25" customHeight="1" thickBot="1">
      <c r="A26" s="446" t="s">
        <v>348</v>
      </c>
      <c r="B26" s="447"/>
      <c r="C26" s="222">
        <f>COUNTIF(C23:C24,"実施済み")</f>
        <v>1</v>
      </c>
      <c r="D26" s="448"/>
      <c r="E26" s="449"/>
      <c r="F26" s="449"/>
      <c r="G26" s="449"/>
      <c r="H26" s="449"/>
      <c r="I26" s="450"/>
    </row>
    <row r="27" spans="1:9" ht="18.95" customHeight="1">
      <c r="A27" s="17"/>
      <c r="B27" s="171"/>
      <c r="C27" s="221"/>
      <c r="D27" s="221"/>
      <c r="E27" s="221"/>
      <c r="F27" s="221"/>
      <c r="G27" s="171"/>
      <c r="H27" s="171"/>
      <c r="I27" s="171"/>
    </row>
    <row r="28" spans="1:9" ht="22.7" customHeight="1">
      <c r="A28" s="1" t="s">
        <v>351</v>
      </c>
      <c r="C28" s="17"/>
      <c r="D28" s="1"/>
      <c r="E28" s="1"/>
    </row>
    <row r="29" spans="1:9" ht="26.25" customHeight="1" thickBot="1">
      <c r="A29" s="1"/>
      <c r="C29" s="17"/>
      <c r="D29" s="1"/>
      <c r="E29" s="463" t="s">
        <v>1593</v>
      </c>
      <c r="F29" s="463"/>
      <c r="G29" s="463"/>
      <c r="H29" s="463"/>
      <c r="I29" s="463"/>
    </row>
    <row r="30" spans="1:9" ht="18.95" customHeight="1" thickBot="1">
      <c r="A30" s="206" t="s">
        <v>338</v>
      </c>
      <c r="B30" s="207" t="s">
        <v>143</v>
      </c>
      <c r="C30" s="208" t="s">
        <v>339</v>
      </c>
      <c r="D30" s="451" t="s">
        <v>340</v>
      </c>
      <c r="E30" s="451"/>
      <c r="F30" s="451"/>
      <c r="G30" s="451"/>
      <c r="H30" s="452"/>
      <c r="I30" s="453"/>
    </row>
    <row r="31" spans="1:9" ht="38.25" customHeight="1" thickTop="1">
      <c r="A31" s="223" t="s">
        <v>316</v>
      </c>
      <c r="B31" s="216" t="s">
        <v>352</v>
      </c>
      <c r="C31" s="314" t="s">
        <v>1727</v>
      </c>
      <c r="D31" s="437" t="s">
        <v>1598</v>
      </c>
      <c r="E31" s="437"/>
      <c r="F31" s="437"/>
      <c r="G31" s="437"/>
      <c r="H31" s="438"/>
      <c r="I31" s="439"/>
    </row>
    <row r="32" spans="1:9" ht="63.75" customHeight="1">
      <c r="A32" s="211" t="s">
        <v>317</v>
      </c>
      <c r="B32" s="216" t="s">
        <v>353</v>
      </c>
      <c r="C32" s="314" t="s">
        <v>1727</v>
      </c>
      <c r="D32" s="437" t="s">
        <v>1599</v>
      </c>
      <c r="E32" s="437"/>
      <c r="F32" s="437"/>
      <c r="G32" s="437"/>
      <c r="H32" s="438"/>
      <c r="I32" s="439"/>
    </row>
    <row r="33" spans="1:12" ht="66.75" customHeight="1">
      <c r="A33" s="223" t="s">
        <v>318</v>
      </c>
      <c r="B33" s="216" t="s">
        <v>354</v>
      </c>
      <c r="C33" s="314" t="s">
        <v>1727</v>
      </c>
      <c r="D33" s="440" t="s">
        <v>1709</v>
      </c>
      <c r="E33" s="440"/>
      <c r="F33" s="440"/>
      <c r="G33" s="440"/>
      <c r="H33" s="441"/>
      <c r="I33" s="442"/>
    </row>
    <row r="34" spans="1:12" ht="26.25" customHeight="1" thickBot="1">
      <c r="A34" s="224" t="s">
        <v>319</v>
      </c>
      <c r="B34" s="225" t="s">
        <v>355</v>
      </c>
      <c r="C34" s="315" t="s">
        <v>1727</v>
      </c>
      <c r="D34" s="443" t="s">
        <v>1576</v>
      </c>
      <c r="E34" s="443"/>
      <c r="F34" s="443"/>
      <c r="G34" s="443"/>
      <c r="H34" s="444"/>
      <c r="I34" s="445"/>
      <c r="J34" s="188" t="s">
        <v>356</v>
      </c>
      <c r="K34" s="188" t="s">
        <v>357</v>
      </c>
      <c r="L34" s="188" t="s">
        <v>356</v>
      </c>
    </row>
    <row r="35" spans="1:12" ht="26.25" customHeight="1" thickTop="1" thickBot="1">
      <c r="A35" s="446" t="s">
        <v>348</v>
      </c>
      <c r="B35" s="447"/>
      <c r="C35" s="226">
        <f>COUNTIF(C31:C34,"実施済み")</f>
        <v>0</v>
      </c>
      <c r="D35" s="448"/>
      <c r="E35" s="449"/>
      <c r="F35" s="449"/>
      <c r="G35" s="449"/>
      <c r="H35" s="449"/>
      <c r="I35" s="450"/>
    </row>
    <row r="36" spans="1:12" ht="18.95" customHeight="1">
      <c r="A36" s="221"/>
      <c r="B36" s="220"/>
      <c r="C36" s="221"/>
      <c r="D36" s="171"/>
      <c r="E36" s="171"/>
      <c r="F36" s="171"/>
      <c r="G36" s="171"/>
      <c r="H36" s="171"/>
      <c r="I36" s="171"/>
    </row>
    <row r="37" spans="1:12" ht="23.25" customHeight="1">
      <c r="A37" s="188" t="s">
        <v>358</v>
      </c>
    </row>
    <row r="38" spans="1:12" ht="18.95" customHeight="1">
      <c r="A38" s="227" t="s">
        <v>320</v>
      </c>
      <c r="B38" s="188" t="s">
        <v>1577</v>
      </c>
    </row>
    <row r="39" spans="1:12" ht="18.95" customHeight="1">
      <c r="A39" s="227" t="s">
        <v>423</v>
      </c>
      <c r="B39" s="188" t="s">
        <v>424</v>
      </c>
    </row>
    <row r="40" spans="1:12" ht="18.95" customHeight="1">
      <c r="A40" s="227" t="s">
        <v>425</v>
      </c>
      <c r="B40" s="188" t="s">
        <v>1706</v>
      </c>
    </row>
    <row r="41" spans="1:12" ht="18.95" customHeight="1">
      <c r="A41" s="227" t="s">
        <v>367</v>
      </c>
      <c r="B41" s="188" t="s">
        <v>1578</v>
      </c>
    </row>
    <row r="42" spans="1:12" ht="18.95" customHeight="1">
      <c r="A42" s="227" t="s">
        <v>426</v>
      </c>
      <c r="B42" s="188" t="s">
        <v>1579</v>
      </c>
    </row>
    <row r="43" spans="1:12" ht="18.95" customHeight="1">
      <c r="A43" s="227" t="s">
        <v>427</v>
      </c>
      <c r="B43" s="228" t="s">
        <v>1580</v>
      </c>
    </row>
    <row r="44" spans="1:12" ht="18.95" customHeight="1">
      <c r="A44" s="227" t="s">
        <v>1581</v>
      </c>
      <c r="B44" s="228" t="s">
        <v>1582</v>
      </c>
      <c r="C44" s="221"/>
      <c r="D44" s="171"/>
      <c r="E44" s="171"/>
      <c r="F44" s="171"/>
      <c r="G44" s="171"/>
      <c r="H44" s="171"/>
      <c r="I44" s="171"/>
    </row>
    <row r="45" spans="1:12" ht="18.95" customHeight="1">
      <c r="A45" s="227" t="s">
        <v>1583</v>
      </c>
      <c r="B45" s="228" t="s">
        <v>1699</v>
      </c>
    </row>
    <row r="46" spans="1:12" ht="18.95" customHeight="1">
      <c r="B46" s="205" t="s">
        <v>1700</v>
      </c>
      <c r="C46" s="205"/>
      <c r="D46" s="205"/>
      <c r="E46" s="205"/>
    </row>
    <row r="47" spans="1:12" ht="18.95" customHeight="1"/>
  </sheetData>
  <sheetProtection algorithmName="SHA-512" hashValue="YgcB7jah36P254HwVutBxpbHDiz/KBHVPJJh2Eau2hwtx9aTbJ/pTacH7nxdJmtFSOYZjeaOSk/0faqWtf63eA==" saltValue="wGV84H+UtfHMWRaKCYxk0g==" spinCount="100000" sheet="1" objects="1" scenarios="1"/>
  <mergeCells count="48">
    <mergeCell ref="U9:U10"/>
    <mergeCell ref="W10:W11"/>
    <mergeCell ref="R2:R3"/>
    <mergeCell ref="S2:S3"/>
    <mergeCell ref="W3:W5"/>
    <mergeCell ref="R4:R5"/>
    <mergeCell ref="S4:S5"/>
    <mergeCell ref="U5:U6"/>
    <mergeCell ref="R6:R7"/>
    <mergeCell ref="S6:S7"/>
    <mergeCell ref="W6:W7"/>
    <mergeCell ref="U7:U8"/>
    <mergeCell ref="A3:B4"/>
    <mergeCell ref="A2:B2"/>
    <mergeCell ref="E3:E4"/>
    <mergeCell ref="C2:D2"/>
    <mergeCell ref="D11:I11"/>
    <mergeCell ref="D12:I12"/>
    <mergeCell ref="D13:I13"/>
    <mergeCell ref="D16:I16"/>
    <mergeCell ref="D14:I14"/>
    <mergeCell ref="D15:I15"/>
    <mergeCell ref="P2:P6"/>
    <mergeCell ref="P7:P10"/>
    <mergeCell ref="D8:I8"/>
    <mergeCell ref="D9:I9"/>
    <mergeCell ref="D10:I10"/>
    <mergeCell ref="C3:D4"/>
    <mergeCell ref="E7:I7"/>
    <mergeCell ref="D30:I30"/>
    <mergeCell ref="D23:I23"/>
    <mergeCell ref="D24:I24"/>
    <mergeCell ref="A17:B17"/>
    <mergeCell ref="D17:I18"/>
    <mergeCell ref="A18:B18"/>
    <mergeCell ref="E21:I21"/>
    <mergeCell ref="D22:I22"/>
    <mergeCell ref="A25:B25"/>
    <mergeCell ref="D25:I25"/>
    <mergeCell ref="A26:B26"/>
    <mergeCell ref="D26:I26"/>
    <mergeCell ref="E29:I29"/>
    <mergeCell ref="D31:I31"/>
    <mergeCell ref="D32:I32"/>
    <mergeCell ref="D33:I33"/>
    <mergeCell ref="D34:I34"/>
    <mergeCell ref="A35:B35"/>
    <mergeCell ref="D35:I35"/>
  </mergeCells>
  <phoneticPr fontId="4"/>
  <conditionalFormatting sqref="C17">
    <cfRule type="cellIs" dxfId="8" priority="16" stopIfTrue="1" operator="notEqual">
      <formula>#REF!</formula>
    </cfRule>
  </conditionalFormatting>
  <conditionalFormatting sqref="C18:C19">
    <cfRule type="cellIs" dxfId="7" priority="27" stopIfTrue="1" operator="notEqual">
      <formula>#REF!</formula>
    </cfRule>
  </conditionalFormatting>
  <conditionalFormatting sqref="C25:E27 D23:E24">
    <cfRule type="cellIs" dxfId="6" priority="3" stopIfTrue="1" operator="notEqual">
      <formula>#REF!</formula>
    </cfRule>
  </conditionalFormatting>
  <conditionalFormatting sqref="C35:E35">
    <cfRule type="cellIs" dxfId="5" priority="12" stopIfTrue="1" operator="notEqual">
      <formula>#REF!</formula>
    </cfRule>
  </conditionalFormatting>
  <conditionalFormatting sqref="D9:E17">
    <cfRule type="cellIs" dxfId="4" priority="5" stopIfTrue="1" operator="notEqual">
      <formula>#REF!</formula>
    </cfRule>
  </conditionalFormatting>
  <conditionalFormatting sqref="D19:E19">
    <cfRule type="cellIs" dxfId="3" priority="30" stopIfTrue="1" operator="notEqual">
      <formula>#REF!</formula>
    </cfRule>
  </conditionalFormatting>
  <conditionalFormatting sqref="G27:H27">
    <cfRule type="cellIs" dxfId="2" priority="20" stopIfTrue="1" operator="notEqual">
      <formula>#REF!</formula>
    </cfRule>
  </conditionalFormatting>
  <conditionalFormatting sqref="C23:C24">
    <cfRule type="cellIs" dxfId="1" priority="2" stopIfTrue="1" operator="notEqual">
      <formula>#REF!</formula>
    </cfRule>
  </conditionalFormatting>
  <conditionalFormatting sqref="C32">
    <cfRule type="cellIs" dxfId="0" priority="1" stopIfTrue="1" operator="notEqual">
      <formula>#REF!</formula>
    </cfRule>
  </conditionalFormatting>
  <dataValidations count="6">
    <dataValidation type="list" allowBlank="1" showInputMessage="1" showErrorMessage="1" sqref="C44 C36" xr:uid="{00000000-0002-0000-0300-000000000000}">
      <formula1>"実施済み,選定しない"</formula1>
    </dataValidation>
    <dataValidation type="list" allowBlank="1" showInputMessage="1" showErrorMessage="1" sqref="C23" xr:uid="{7008F16F-9A4F-487D-B791-87A7408B568A}">
      <formula1>"実施済み,未実施,非該当（※5）"</formula1>
    </dataValidation>
    <dataValidation type="list" allowBlank="1" showInputMessage="1" showErrorMessage="1" sqref="C31:C33" xr:uid="{E6529C32-4FBC-4291-9B14-D3A86A5C7A20}">
      <formula1>"実施済み,未実施"</formula1>
    </dataValidation>
    <dataValidation type="list" allowBlank="1" showInputMessage="1" showErrorMessage="1" sqref="E3:E4" xr:uid="{41FF264D-3ECC-4088-8907-0F6F1CEBD1DA}">
      <formula1>IF($G$3&lt;25,$J$12,$K$12:$L$12)</formula1>
    </dataValidation>
    <dataValidation type="list" allowBlank="1" showInputMessage="1" showErrorMessage="1" sqref="C24" xr:uid="{E8893F47-F514-4A25-BAFC-ECD5A6810E6A}">
      <formula1>"実施済み,未実施,非該当（※６）"</formula1>
    </dataValidation>
    <dataValidation type="list" allowBlank="1" showInputMessage="1" showErrorMessage="1" sqref="C34" xr:uid="{483E2384-D7AC-475B-B507-BC7A50347D06}">
      <formula1>"実施済み,未実施,非該当（※８）"</formula1>
    </dataValidation>
  </dataValidations>
  <printOptions horizontalCentered="1"/>
  <pageMargins left="0.87744094488188984" right="0.47244094488188981" top="0.59055118110236227" bottom="0.59055118110236227" header="0.31496062992125984" footer="0.31496062992125984"/>
  <pageSetup scale="46"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578"/>
  <sheetViews>
    <sheetView view="pageBreakPreview" zoomScaleNormal="100" zoomScaleSheetLayoutView="100" workbookViewId="0"/>
  </sheetViews>
  <sheetFormatPr defaultColWidth="5.75" defaultRowHeight="13.5"/>
  <cols>
    <col min="1" max="4" width="7.75" style="1" customWidth="1"/>
    <col min="5" max="5" width="9.125" style="1" customWidth="1"/>
    <col min="6" max="11" width="5.75" style="1" customWidth="1"/>
    <col min="12" max="12" width="17.875" style="1" customWidth="1"/>
    <col min="13" max="13" width="12.25" style="1" bestFit="1" customWidth="1"/>
    <col min="14" max="14" width="12.25" style="1" customWidth="1"/>
    <col min="15" max="15" width="9.875" style="1" customWidth="1"/>
    <col min="16" max="17" width="8" style="1" hidden="1" customWidth="1"/>
    <col min="18" max="18" width="5.75" style="1" hidden="1" customWidth="1"/>
    <col min="19" max="19" width="18" style="1" hidden="1" customWidth="1"/>
    <col min="20" max="20" width="14.25" style="1" hidden="1" customWidth="1"/>
    <col min="21" max="21" width="19.25" style="1" hidden="1" customWidth="1"/>
    <col min="22" max="22" width="7" style="1" hidden="1" customWidth="1"/>
    <col min="23" max="24" width="12.375" style="1" hidden="1" customWidth="1"/>
    <col min="25" max="25" width="0" style="1" hidden="1" customWidth="1"/>
    <col min="26" max="26" width="9" hidden="1" customWidth="1"/>
    <col min="27" max="28" width="45.75" hidden="1" customWidth="1"/>
    <col min="29" max="16384" width="5.75" style="1"/>
  </cols>
  <sheetData>
    <row r="1" spans="1:28" ht="15.2" customHeight="1">
      <c r="A1" s="1" t="s">
        <v>1695</v>
      </c>
    </row>
    <row r="2" spans="1:28" ht="15.2" customHeight="1" thickBot="1">
      <c r="A2" s="1" t="s">
        <v>1696</v>
      </c>
      <c r="B2" s="17"/>
      <c r="C2" s="17"/>
      <c r="D2" s="17"/>
      <c r="E2" s="17"/>
      <c r="F2" s="17"/>
      <c r="G2" s="17"/>
      <c r="H2" s="17"/>
      <c r="I2" s="17"/>
      <c r="J2" s="17"/>
      <c r="K2" s="17"/>
      <c r="L2" s="17"/>
      <c r="M2" s="17"/>
      <c r="N2" s="17"/>
      <c r="S2" s="1" t="s">
        <v>966</v>
      </c>
      <c r="T2" s="589" t="s">
        <v>147</v>
      </c>
      <c r="U2" s="589"/>
      <c r="V2" s="229" t="s">
        <v>148</v>
      </c>
      <c r="W2" s="229" t="s">
        <v>149</v>
      </c>
      <c r="X2" s="229" t="s">
        <v>1555</v>
      </c>
      <c r="Z2" s="98" t="s">
        <v>338</v>
      </c>
      <c r="AA2" s="98" t="s">
        <v>965</v>
      </c>
      <c r="AB2" s="98" t="s">
        <v>966</v>
      </c>
    </row>
    <row r="3" spans="1:28" ht="15.2" customHeight="1" thickTop="1">
      <c r="A3" s="377" t="s">
        <v>147</v>
      </c>
      <c r="B3" s="377"/>
      <c r="C3" s="377"/>
      <c r="D3" s="377"/>
      <c r="E3" s="334" t="s">
        <v>26</v>
      </c>
      <c r="F3" s="562" t="s">
        <v>58</v>
      </c>
      <c r="G3" s="563"/>
      <c r="H3" s="563"/>
      <c r="I3" s="564"/>
      <c r="J3" s="568" t="s">
        <v>253</v>
      </c>
      <c r="K3" s="569"/>
      <c r="L3" s="221"/>
      <c r="O3" s="220"/>
      <c r="S3" s="9" t="s">
        <v>1557</v>
      </c>
      <c r="T3" s="590" t="s">
        <v>1502</v>
      </c>
      <c r="U3" s="256" t="s">
        <v>1502</v>
      </c>
      <c r="V3" s="257" t="s">
        <v>294</v>
      </c>
      <c r="W3" s="257">
        <v>38.299999999999997</v>
      </c>
      <c r="X3" s="258">
        <v>6.9699999999999998E-2</v>
      </c>
      <c r="Z3" s="230" t="s">
        <v>967</v>
      </c>
      <c r="AA3" s="230" t="s">
        <v>441</v>
      </c>
      <c r="AB3" s="230" t="str">
        <f>Z3&amp;AA3</f>
        <v>A0002イーレックス(株)</v>
      </c>
    </row>
    <row r="4" spans="1:28" ht="15.2" customHeight="1">
      <c r="A4" s="377"/>
      <c r="B4" s="377"/>
      <c r="C4" s="377"/>
      <c r="D4" s="377"/>
      <c r="E4" s="334"/>
      <c r="F4" s="565"/>
      <c r="G4" s="566"/>
      <c r="H4" s="566"/>
      <c r="I4" s="567"/>
      <c r="J4" s="570"/>
      <c r="K4" s="571"/>
      <c r="L4" s="221"/>
      <c r="O4" s="220"/>
      <c r="S4" s="9" t="s">
        <v>156</v>
      </c>
      <c r="T4" s="591"/>
      <c r="U4" s="259" t="s">
        <v>1503</v>
      </c>
      <c r="V4" s="231" t="s">
        <v>294</v>
      </c>
      <c r="W4" s="231">
        <v>34.799999999999997</v>
      </c>
      <c r="X4" s="232">
        <v>6.7100000000000007E-2</v>
      </c>
      <c r="Z4" s="230" t="s">
        <v>968</v>
      </c>
      <c r="AA4" s="230" t="s">
        <v>442</v>
      </c>
      <c r="AB4" s="230" t="str">
        <f t="shared" ref="AB4:AB67" si="0">Z4&amp;AA4</f>
        <v>A0003リエスパワー(株)</v>
      </c>
    </row>
    <row r="5" spans="1:28" ht="15.2" customHeight="1">
      <c r="A5" s="377"/>
      <c r="B5" s="377"/>
      <c r="C5" s="377"/>
      <c r="D5" s="377"/>
      <c r="E5" s="334"/>
      <c r="F5" s="534" t="s">
        <v>17</v>
      </c>
      <c r="G5" s="377"/>
      <c r="H5" s="377" t="s">
        <v>18</v>
      </c>
      <c r="I5" s="377"/>
      <c r="J5" s="334" t="s">
        <v>254</v>
      </c>
      <c r="K5" s="572"/>
      <c r="L5" s="17"/>
      <c r="S5" s="9" t="s">
        <v>313</v>
      </c>
      <c r="T5" s="592" t="s">
        <v>1603</v>
      </c>
      <c r="U5" s="593"/>
      <c r="V5" s="231" t="s">
        <v>294</v>
      </c>
      <c r="W5" s="231">
        <v>33.4</v>
      </c>
      <c r="X5" s="232">
        <v>6.8599999999999994E-2</v>
      </c>
      <c r="Z5" s="230" t="s">
        <v>969</v>
      </c>
      <c r="AA5" s="230" t="s">
        <v>443</v>
      </c>
      <c r="AB5" s="230" t="str">
        <f t="shared" si="0"/>
        <v>A0004エバーグリーン・リテイリング(株)</v>
      </c>
    </row>
    <row r="6" spans="1:28" ht="15.2" customHeight="1">
      <c r="A6" s="573" t="s">
        <v>1728</v>
      </c>
      <c r="B6" s="574"/>
      <c r="C6" s="574"/>
      <c r="D6" s="575"/>
      <c r="E6" s="169" t="str">
        <f t="shared" ref="E6:E18" si="1">IFERROR(VLOOKUP(A6,$S:$V,4,FALSE),"")</f>
        <v>千㎥</v>
      </c>
      <c r="F6" s="576">
        <v>32.25</v>
      </c>
      <c r="G6" s="577"/>
      <c r="H6" s="494">
        <f t="shared" ref="H6:H18" si="2">IFERROR(ROUND(F6*VLOOKUP(A6,$S:$W,5,FALSE),1),"")</f>
        <v>1290</v>
      </c>
      <c r="I6" s="494"/>
      <c r="J6" s="494">
        <f t="shared" ref="J6:J18" si="3">IFERROR(ROUND(H6*VLOOKUP(A6,$S:$X,6,FALSE),1),"")</f>
        <v>66.2</v>
      </c>
      <c r="K6" s="495"/>
      <c r="L6" s="185"/>
      <c r="M6" s="233"/>
      <c r="N6" s="86"/>
      <c r="O6" s="233"/>
      <c r="S6" s="9" t="s">
        <v>157</v>
      </c>
      <c r="T6" s="592" t="s">
        <v>398</v>
      </c>
      <c r="U6" s="593"/>
      <c r="V6" s="231" t="s">
        <v>294</v>
      </c>
      <c r="W6" s="231">
        <v>36.5</v>
      </c>
      <c r="X6" s="232">
        <v>6.8599999999999994E-2</v>
      </c>
      <c r="Z6" s="230" t="s">
        <v>970</v>
      </c>
      <c r="AA6" s="230" t="s">
        <v>444</v>
      </c>
      <c r="AB6" s="230" t="str">
        <f t="shared" si="0"/>
        <v>A0006エバーグリーン・マーケティング(株)</v>
      </c>
    </row>
    <row r="7" spans="1:28" ht="15.2" customHeight="1">
      <c r="A7" s="573" t="s">
        <v>1729</v>
      </c>
      <c r="B7" s="574"/>
      <c r="C7" s="574"/>
      <c r="D7" s="575"/>
      <c r="E7" s="169" t="str">
        <f t="shared" si="1"/>
        <v>t</v>
      </c>
      <c r="F7" s="576">
        <v>1.53</v>
      </c>
      <c r="G7" s="577"/>
      <c r="H7" s="494">
        <f t="shared" si="2"/>
        <v>76.7</v>
      </c>
      <c r="I7" s="494"/>
      <c r="J7" s="494">
        <f t="shared" si="3"/>
        <v>4.5999999999999996</v>
      </c>
      <c r="K7" s="495"/>
      <c r="L7" s="185"/>
      <c r="M7" s="233"/>
      <c r="N7" s="86"/>
      <c r="O7" s="233"/>
      <c r="S7" s="9" t="s">
        <v>158</v>
      </c>
      <c r="T7" s="592" t="s">
        <v>399</v>
      </c>
      <c r="U7" s="593"/>
      <c r="V7" s="231" t="s">
        <v>294</v>
      </c>
      <c r="W7" s="231">
        <v>38</v>
      </c>
      <c r="X7" s="232">
        <v>6.8900000000000003E-2</v>
      </c>
      <c r="Z7" s="230" t="s">
        <v>971</v>
      </c>
      <c r="AA7" s="230" t="s">
        <v>445</v>
      </c>
      <c r="AB7" s="230" t="str">
        <f t="shared" si="0"/>
        <v>A0007(株)ＳＥウイングズ</v>
      </c>
    </row>
    <row r="8" spans="1:28" ht="15.2" customHeight="1">
      <c r="A8" s="573" t="s">
        <v>400</v>
      </c>
      <c r="B8" s="574"/>
      <c r="C8" s="574"/>
      <c r="D8" s="575"/>
      <c r="E8" s="169" t="str">
        <f t="shared" si="1"/>
        <v>kL</v>
      </c>
      <c r="F8" s="576">
        <v>3.25</v>
      </c>
      <c r="G8" s="577"/>
      <c r="H8" s="494">
        <f t="shared" si="2"/>
        <v>126.4</v>
      </c>
      <c r="I8" s="494"/>
      <c r="J8" s="494">
        <f t="shared" si="3"/>
        <v>8.9</v>
      </c>
      <c r="K8" s="495"/>
      <c r="L8" s="185"/>
      <c r="M8" s="233"/>
      <c r="N8" s="86"/>
      <c r="O8" s="233"/>
      <c r="S8" s="9" t="s">
        <v>159</v>
      </c>
      <c r="T8" s="260" t="s">
        <v>1505</v>
      </c>
      <c r="U8" s="259" t="s">
        <v>400</v>
      </c>
      <c r="V8" s="231" t="s">
        <v>294</v>
      </c>
      <c r="W8" s="231">
        <v>38.9</v>
      </c>
      <c r="X8" s="232">
        <v>7.0800000000000002E-2</v>
      </c>
      <c r="Z8" s="230" t="s">
        <v>972</v>
      </c>
      <c r="AA8" s="230" t="s">
        <v>446</v>
      </c>
      <c r="AB8" s="230" t="str">
        <f t="shared" si="0"/>
        <v>A0008(株)イーセル</v>
      </c>
    </row>
    <row r="9" spans="1:28" ht="15.2" customHeight="1">
      <c r="A9" s="559"/>
      <c r="B9" s="560"/>
      <c r="C9" s="560"/>
      <c r="D9" s="561"/>
      <c r="E9" s="169" t="str">
        <f t="shared" si="1"/>
        <v/>
      </c>
      <c r="F9" s="490"/>
      <c r="G9" s="491"/>
      <c r="H9" s="494" t="str">
        <f t="shared" si="2"/>
        <v/>
      </c>
      <c r="I9" s="494"/>
      <c r="J9" s="494" t="str">
        <f t="shared" si="3"/>
        <v/>
      </c>
      <c r="K9" s="495"/>
      <c r="L9" s="185"/>
      <c r="M9" s="233"/>
      <c r="N9" s="86"/>
      <c r="O9" s="233"/>
      <c r="S9" s="9" t="s">
        <v>1558</v>
      </c>
      <c r="T9" s="260" t="s">
        <v>1507</v>
      </c>
      <c r="U9" s="259" t="s">
        <v>1508</v>
      </c>
      <c r="V9" s="231" t="s">
        <v>402</v>
      </c>
      <c r="W9" s="231">
        <v>50.1</v>
      </c>
      <c r="X9" s="232">
        <v>5.9799999999999999E-2</v>
      </c>
      <c r="Z9" s="230" t="s">
        <v>973</v>
      </c>
      <c r="AA9" s="230" t="s">
        <v>447</v>
      </c>
      <c r="AB9" s="230" t="str">
        <f t="shared" si="0"/>
        <v>A0009(株)エネット</v>
      </c>
    </row>
    <row r="10" spans="1:28" ht="15.2" customHeight="1">
      <c r="A10" s="559"/>
      <c r="B10" s="560"/>
      <c r="C10" s="560"/>
      <c r="D10" s="561"/>
      <c r="E10" s="169" t="str">
        <f t="shared" si="1"/>
        <v/>
      </c>
      <c r="F10" s="490"/>
      <c r="G10" s="491"/>
      <c r="H10" s="494" t="str">
        <f t="shared" si="2"/>
        <v/>
      </c>
      <c r="I10" s="494"/>
      <c r="J10" s="494" t="str">
        <f t="shared" si="3"/>
        <v/>
      </c>
      <c r="K10" s="495"/>
      <c r="L10" s="185"/>
      <c r="M10" s="233"/>
      <c r="N10" s="86"/>
      <c r="O10" s="233"/>
      <c r="S10" s="9" t="s">
        <v>1559</v>
      </c>
      <c r="T10" s="260" t="s">
        <v>1512</v>
      </c>
      <c r="U10" s="259" t="s">
        <v>1513</v>
      </c>
      <c r="V10" s="231" t="s">
        <v>402</v>
      </c>
      <c r="W10" s="231">
        <v>54.7</v>
      </c>
      <c r="X10" s="232">
        <v>5.0999999999999997E-2</v>
      </c>
      <c r="Z10" s="230" t="s">
        <v>974</v>
      </c>
      <c r="AA10" s="230" t="s">
        <v>448</v>
      </c>
      <c r="AB10" s="230" t="str">
        <f t="shared" si="0"/>
        <v>A0011須賀川瓦斯(株)</v>
      </c>
    </row>
    <row r="11" spans="1:28" ht="15.2" customHeight="1">
      <c r="A11" s="511"/>
      <c r="B11" s="512"/>
      <c r="C11" s="512"/>
      <c r="D11" s="513"/>
      <c r="E11" s="169" t="str">
        <f t="shared" si="1"/>
        <v/>
      </c>
      <c r="F11" s="492"/>
      <c r="G11" s="493"/>
      <c r="H11" s="496" t="str">
        <f t="shared" si="2"/>
        <v/>
      </c>
      <c r="I11" s="498"/>
      <c r="J11" s="496" t="str">
        <f>IFERROR(ROUND(F11*VLOOKUP(A11,$S:$X,6,FALSE),1),"")</f>
        <v/>
      </c>
      <c r="K11" s="497"/>
      <c r="L11" s="185"/>
      <c r="M11" s="233"/>
      <c r="N11" s="86"/>
      <c r="O11" s="233"/>
      <c r="S11" s="9" t="s">
        <v>160</v>
      </c>
      <c r="T11" s="594" t="s">
        <v>1525</v>
      </c>
      <c r="U11" s="595"/>
      <c r="V11" s="231" t="s">
        <v>1510</v>
      </c>
      <c r="W11" s="261">
        <v>40</v>
      </c>
      <c r="X11" s="231">
        <v>5.1299999999999998E-2</v>
      </c>
      <c r="Z11" s="230" t="s">
        <v>975</v>
      </c>
      <c r="AA11" s="230" t="s">
        <v>449</v>
      </c>
      <c r="AB11" s="230" t="str">
        <f t="shared" si="0"/>
        <v>A0012出光興産(株)</v>
      </c>
    </row>
    <row r="12" spans="1:28" ht="15.2" customHeight="1">
      <c r="A12" s="511"/>
      <c r="B12" s="512"/>
      <c r="C12" s="512"/>
      <c r="D12" s="513"/>
      <c r="E12" s="169" t="str">
        <f t="shared" si="1"/>
        <v/>
      </c>
      <c r="F12" s="492"/>
      <c r="G12" s="493"/>
      <c r="H12" s="496" t="str">
        <f t="shared" si="2"/>
        <v/>
      </c>
      <c r="I12" s="498"/>
      <c r="J12" s="496" t="str">
        <f>IFERROR(ROUND(F12*VLOOKUP(A12,$S:$X,6,FALSE),1),"")</f>
        <v/>
      </c>
      <c r="K12" s="497"/>
      <c r="L12" s="185"/>
      <c r="M12" s="233"/>
      <c r="N12" s="86"/>
      <c r="O12" s="233"/>
      <c r="S12" s="9" t="s">
        <v>1560</v>
      </c>
      <c r="T12" s="592" t="s">
        <v>407</v>
      </c>
      <c r="U12" s="593"/>
      <c r="V12" s="262" t="s">
        <v>161</v>
      </c>
      <c r="W12" s="231">
        <v>1.17</v>
      </c>
      <c r="X12" s="231">
        <v>6.54E-2</v>
      </c>
      <c r="Z12" s="230" t="s">
        <v>976</v>
      </c>
      <c r="AA12" s="230" t="s">
        <v>450</v>
      </c>
      <c r="AB12" s="230" t="str">
        <f t="shared" si="0"/>
        <v>A0013(株)オプテージ</v>
      </c>
    </row>
    <row r="13" spans="1:28" ht="15.2" customHeight="1">
      <c r="A13" s="511"/>
      <c r="B13" s="512"/>
      <c r="C13" s="512"/>
      <c r="D13" s="513"/>
      <c r="E13" s="169" t="str">
        <f t="shared" si="1"/>
        <v/>
      </c>
      <c r="F13" s="492"/>
      <c r="G13" s="493"/>
      <c r="H13" s="496" t="str">
        <f t="shared" si="2"/>
        <v/>
      </c>
      <c r="I13" s="498"/>
      <c r="J13" s="496" t="str">
        <f>IFERROR(ROUND(F13*VLOOKUP(A13,$S:$X,6,FALSE),1),"")</f>
        <v/>
      </c>
      <c r="K13" s="497"/>
      <c r="L13" s="185"/>
      <c r="M13" s="233"/>
      <c r="N13" s="86"/>
      <c r="O13" s="233"/>
      <c r="S13" s="9" t="s">
        <v>1561</v>
      </c>
      <c r="T13" s="592" t="s">
        <v>1543</v>
      </c>
      <c r="U13" s="593"/>
      <c r="V13" s="262" t="s">
        <v>161</v>
      </c>
      <c r="W13" s="231">
        <v>1.19</v>
      </c>
      <c r="X13" s="231">
        <v>5.3199999999999997E-2</v>
      </c>
      <c r="Z13" s="230" t="s">
        <v>977</v>
      </c>
      <c r="AA13" s="230" t="s">
        <v>451</v>
      </c>
      <c r="AB13" s="230" t="str">
        <f t="shared" si="0"/>
        <v>A0014エネサーブ(株)</v>
      </c>
    </row>
    <row r="14" spans="1:28" ht="15.2" hidden="1" customHeight="1">
      <c r="A14" s="511"/>
      <c r="B14" s="512"/>
      <c r="C14" s="512"/>
      <c r="D14" s="513"/>
      <c r="E14" s="169" t="str">
        <f t="shared" si="1"/>
        <v/>
      </c>
      <c r="F14" s="492"/>
      <c r="G14" s="493"/>
      <c r="H14" s="496" t="str">
        <f t="shared" si="2"/>
        <v/>
      </c>
      <c r="I14" s="498"/>
      <c r="J14" s="496" t="str">
        <f t="shared" si="3"/>
        <v/>
      </c>
      <c r="K14" s="497"/>
      <c r="L14" s="185"/>
      <c r="M14" s="233"/>
      <c r="N14" s="86"/>
      <c r="O14" s="233"/>
      <c r="S14" s="9" t="s">
        <v>1562</v>
      </c>
      <c r="T14" s="592" t="s">
        <v>1544</v>
      </c>
      <c r="U14" s="593"/>
      <c r="V14" s="262" t="s">
        <v>161</v>
      </c>
      <c r="W14" s="231">
        <v>1.19</v>
      </c>
      <c r="X14" s="232">
        <v>5.3199999999999997E-2</v>
      </c>
      <c r="Z14" s="230" t="s">
        <v>978</v>
      </c>
      <c r="AA14" s="230" t="s">
        <v>1605</v>
      </c>
      <c r="AB14" s="230" t="str">
        <f t="shared" si="0"/>
        <v>A0015(株)エネワンでんき(旧：(株)サイサン、(株)いちたかガスワン)</v>
      </c>
    </row>
    <row r="15" spans="1:28" ht="15.2" hidden="1" customHeight="1">
      <c r="A15" s="511"/>
      <c r="B15" s="512"/>
      <c r="C15" s="512"/>
      <c r="D15" s="513"/>
      <c r="E15" s="169" t="str">
        <f t="shared" si="1"/>
        <v/>
      </c>
      <c r="F15" s="492"/>
      <c r="G15" s="493"/>
      <c r="H15" s="496" t="str">
        <f t="shared" si="2"/>
        <v/>
      </c>
      <c r="I15" s="498"/>
      <c r="J15" s="496" t="str">
        <f t="shared" si="3"/>
        <v/>
      </c>
      <c r="K15" s="497"/>
      <c r="L15" s="185"/>
      <c r="M15" s="233"/>
      <c r="N15" s="86"/>
      <c r="O15" s="233"/>
      <c r="S15" s="9" t="s">
        <v>1563</v>
      </c>
      <c r="T15" s="592" t="s">
        <v>1545</v>
      </c>
      <c r="U15" s="593"/>
      <c r="V15" s="263" t="s">
        <v>161</v>
      </c>
      <c r="W15" s="264">
        <v>1.19</v>
      </c>
      <c r="X15" s="232">
        <v>5.3199999999999997E-2</v>
      </c>
      <c r="Z15" s="230" t="s">
        <v>979</v>
      </c>
      <c r="AA15" s="230" t="s">
        <v>452</v>
      </c>
      <c r="AB15" s="230" t="str">
        <f t="shared" si="0"/>
        <v>A0016ミツウロコグリーンエネルギー(株)</v>
      </c>
    </row>
    <row r="16" spans="1:28" ht="15.2" hidden="1" customHeight="1">
      <c r="A16" s="511"/>
      <c r="B16" s="512"/>
      <c r="C16" s="512"/>
      <c r="D16" s="513"/>
      <c r="E16" s="169" t="str">
        <f t="shared" si="1"/>
        <v/>
      </c>
      <c r="F16" s="492"/>
      <c r="G16" s="493"/>
      <c r="H16" s="496" t="str">
        <f t="shared" si="2"/>
        <v/>
      </c>
      <c r="I16" s="498"/>
      <c r="J16" s="496" t="str">
        <f t="shared" si="3"/>
        <v/>
      </c>
      <c r="K16" s="497"/>
      <c r="L16" s="185"/>
      <c r="M16" s="233"/>
      <c r="N16" s="86"/>
      <c r="O16" s="233"/>
      <c r="T16" s="596" t="s">
        <v>1547</v>
      </c>
      <c r="U16" s="597"/>
      <c r="V16" s="265" t="s">
        <v>163</v>
      </c>
      <c r="W16" s="265">
        <v>8.64</v>
      </c>
      <c r="X16" s="232"/>
      <c r="Z16" s="230" t="s">
        <v>980</v>
      </c>
      <c r="AA16" s="230" t="s">
        <v>1606</v>
      </c>
      <c r="AB16" s="230" t="str">
        <f t="shared" si="0"/>
        <v>A0017(株)リエネ (旧：(株)Ｓｈａｒｅｄ　Ｅｎｅｒｇｙ)</v>
      </c>
    </row>
    <row r="17" spans="1:28" ht="15.2" hidden="1" customHeight="1">
      <c r="A17" s="511"/>
      <c r="B17" s="512"/>
      <c r="C17" s="512"/>
      <c r="D17" s="513"/>
      <c r="E17" s="169" t="str">
        <f t="shared" si="1"/>
        <v/>
      </c>
      <c r="F17" s="492"/>
      <c r="G17" s="493"/>
      <c r="H17" s="496" t="str">
        <f t="shared" si="2"/>
        <v/>
      </c>
      <c r="I17" s="498"/>
      <c r="J17" s="496" t="str">
        <f t="shared" si="3"/>
        <v/>
      </c>
      <c r="K17" s="497"/>
      <c r="L17" s="185"/>
      <c r="M17" s="233"/>
      <c r="N17" s="86"/>
      <c r="O17" s="233"/>
      <c r="T17" s="596" t="s">
        <v>1604</v>
      </c>
      <c r="U17" s="597"/>
      <c r="V17" s="265" t="s">
        <v>163</v>
      </c>
      <c r="W17" s="265">
        <v>3.6</v>
      </c>
      <c r="X17" s="232"/>
      <c r="Z17" s="230" t="s">
        <v>981</v>
      </c>
      <c r="AA17" s="230" t="s">
        <v>453</v>
      </c>
      <c r="AB17" s="230" t="str">
        <f t="shared" si="0"/>
        <v>A0018ネクストパワーやまと(株)</v>
      </c>
    </row>
    <row r="18" spans="1:28" ht="15.2" hidden="1" customHeight="1">
      <c r="A18" s="511"/>
      <c r="B18" s="512"/>
      <c r="C18" s="512"/>
      <c r="D18" s="513"/>
      <c r="E18" s="169" t="str">
        <f t="shared" si="1"/>
        <v/>
      </c>
      <c r="F18" s="492"/>
      <c r="G18" s="493"/>
      <c r="H18" s="496" t="str">
        <f t="shared" si="2"/>
        <v/>
      </c>
      <c r="I18" s="498"/>
      <c r="J18" s="496" t="str">
        <f t="shared" si="3"/>
        <v/>
      </c>
      <c r="K18" s="497"/>
      <c r="L18" s="185"/>
      <c r="M18" s="233"/>
      <c r="N18" s="86"/>
      <c r="O18" s="233"/>
      <c r="T18" s="596" t="s">
        <v>1549</v>
      </c>
      <c r="U18" s="597"/>
      <c r="V18" s="265" t="s">
        <v>163</v>
      </c>
      <c r="W18" s="265">
        <v>3.6</v>
      </c>
      <c r="X18" s="170"/>
      <c r="Z18" s="230" t="s">
        <v>982</v>
      </c>
      <c r="AA18" s="230" t="s">
        <v>454</v>
      </c>
      <c r="AB18" s="230" t="str">
        <f t="shared" si="0"/>
        <v>A0019日本テクノ(株)</v>
      </c>
    </row>
    <row r="19" spans="1:28" ht="15.2" customHeight="1">
      <c r="A19" s="102" t="s">
        <v>25</v>
      </c>
      <c r="B19" s="511"/>
      <c r="C19" s="512"/>
      <c r="D19" s="513"/>
      <c r="E19" s="169" t="str">
        <f>IFERROR(VLOOKUP(B19,$T:$V,3,FALSE),"")</f>
        <v/>
      </c>
      <c r="F19" s="490"/>
      <c r="G19" s="491"/>
      <c r="H19" s="494" t="str">
        <f>IFERROR(ROUND(F19*VLOOKUP(B19,$T:$W,4,FALSE),1),"")</f>
        <v/>
      </c>
      <c r="I19" s="494"/>
      <c r="J19" s="494" t="str">
        <f>IFERROR(ROUND(H19*VLOOKUP(B19,$T:$X,5,FALSE),1),"")</f>
        <v/>
      </c>
      <c r="K19" s="495"/>
      <c r="L19" s="185"/>
      <c r="M19" s="233"/>
      <c r="N19" s="86"/>
      <c r="O19" s="233"/>
      <c r="T19" s="596" t="s">
        <v>1550</v>
      </c>
      <c r="U19" s="597"/>
      <c r="V19" s="265" t="s">
        <v>163</v>
      </c>
      <c r="W19" s="265">
        <v>8.64</v>
      </c>
      <c r="X19" s="170"/>
      <c r="Z19" s="230" t="s">
        <v>983</v>
      </c>
      <c r="AA19" s="230" t="s">
        <v>455</v>
      </c>
      <c r="AB19" s="230" t="str">
        <f t="shared" si="0"/>
        <v>A0020中央電力エナジー(株)</v>
      </c>
    </row>
    <row r="20" spans="1:28" ht="15.2" customHeight="1" thickBot="1">
      <c r="A20" s="134" t="s">
        <v>25</v>
      </c>
      <c r="B20" s="511"/>
      <c r="C20" s="512"/>
      <c r="D20" s="513"/>
      <c r="E20" s="169" t="str">
        <f>IFERROR(VLOOKUP(B20,$T:$V,3,FALSE),"")</f>
        <v/>
      </c>
      <c r="F20" s="490"/>
      <c r="G20" s="491"/>
      <c r="H20" s="494" t="str">
        <f>IFERROR(ROUND(F20*VLOOKUP(B20,$T:$W,4,FALSE),1),"")</f>
        <v/>
      </c>
      <c r="I20" s="494"/>
      <c r="J20" s="494" t="str">
        <f>IFERROR(ROUND(H20*VLOOKUP(B20,$T:$X,5,FALSE),1),"")</f>
        <v/>
      </c>
      <c r="K20" s="495"/>
      <c r="L20" s="185"/>
      <c r="M20" s="233"/>
      <c r="N20" s="86"/>
      <c r="O20" s="233"/>
      <c r="Z20" s="230" t="s">
        <v>984</v>
      </c>
      <c r="AA20" s="230" t="s">
        <v>456</v>
      </c>
      <c r="AB20" s="230" t="str">
        <f t="shared" si="0"/>
        <v>A0021(株)Ｌｏｏｏｐ</v>
      </c>
    </row>
    <row r="21" spans="1:28" ht="15.2" customHeight="1" thickTop="1">
      <c r="A21" s="531" t="s">
        <v>1547</v>
      </c>
      <c r="B21" s="532"/>
      <c r="C21" s="532"/>
      <c r="D21" s="533"/>
      <c r="E21" s="234" t="s">
        <v>19</v>
      </c>
      <c r="F21" s="545">
        <f>ROUND(J63,2)</f>
        <v>3.76</v>
      </c>
      <c r="G21" s="546"/>
      <c r="H21" s="547">
        <f>ROUND(M63,1)</f>
        <v>32.5</v>
      </c>
      <c r="I21" s="547"/>
      <c r="J21" s="548">
        <f>ROUND(N63,1)</f>
        <v>0.9</v>
      </c>
      <c r="K21" s="549"/>
      <c r="L21" s="185"/>
      <c r="M21" s="86"/>
      <c r="N21" s="86"/>
      <c r="O21" s="233"/>
      <c r="T21" s="1" t="s">
        <v>1564</v>
      </c>
      <c r="Z21" s="230" t="s">
        <v>985</v>
      </c>
      <c r="AA21" s="230" t="s">
        <v>457</v>
      </c>
      <c r="AB21" s="230" t="str">
        <f t="shared" si="0"/>
        <v>A0023(株)ナンワエナジー</v>
      </c>
    </row>
    <row r="22" spans="1:28" ht="15.2" customHeight="1" thickBot="1">
      <c r="A22" s="343" t="s">
        <v>252</v>
      </c>
      <c r="B22" s="344"/>
      <c r="C22" s="344"/>
      <c r="D22" s="345"/>
      <c r="E22" s="235" t="s">
        <v>19</v>
      </c>
      <c r="F22" s="550"/>
      <c r="G22" s="551"/>
      <c r="H22" s="552">
        <f>ROUND(F22*W18,1)</f>
        <v>0</v>
      </c>
      <c r="I22" s="553"/>
      <c r="J22" s="554" t="s">
        <v>21</v>
      </c>
      <c r="K22" s="555"/>
      <c r="L22" s="185"/>
      <c r="M22" s="185"/>
      <c r="N22" s="86"/>
      <c r="O22" s="185"/>
      <c r="T22" s="589" t="s">
        <v>147</v>
      </c>
      <c r="U22" s="589"/>
      <c r="V22" s="229" t="s">
        <v>148</v>
      </c>
      <c r="W22" s="229" t="s">
        <v>149</v>
      </c>
      <c r="X22" s="229" t="s">
        <v>1555</v>
      </c>
      <c r="Z22" s="230" t="s">
        <v>986</v>
      </c>
      <c r="AA22" s="230" t="s">
        <v>458</v>
      </c>
      <c r="AB22" s="230" t="str">
        <f t="shared" si="0"/>
        <v>A0024静岡ガス＆パワー(株)</v>
      </c>
    </row>
    <row r="23" spans="1:28" ht="15.2" customHeight="1" thickTop="1" thickBot="1">
      <c r="A23" s="556" t="s">
        <v>251</v>
      </c>
      <c r="B23" s="557"/>
      <c r="C23" s="557"/>
      <c r="D23" s="558"/>
      <c r="E23" s="236" t="s">
        <v>19</v>
      </c>
      <c r="F23" s="525"/>
      <c r="G23" s="526"/>
      <c r="H23" s="527" t="s">
        <v>1602</v>
      </c>
      <c r="I23" s="528"/>
      <c r="J23" s="529" t="s">
        <v>21</v>
      </c>
      <c r="K23" s="530"/>
      <c r="L23" s="185"/>
      <c r="M23" s="233"/>
      <c r="N23" s="86"/>
      <c r="O23" s="233"/>
      <c r="T23" s="598" t="s">
        <v>261</v>
      </c>
      <c r="U23" s="599"/>
      <c r="V23" s="237" t="s">
        <v>261</v>
      </c>
      <c r="W23" s="237">
        <v>0</v>
      </c>
      <c r="X23" s="237">
        <v>0</v>
      </c>
      <c r="Z23" s="230" t="s">
        <v>987</v>
      </c>
      <c r="AA23" s="230" t="s">
        <v>459</v>
      </c>
      <c r="AB23" s="230" t="str">
        <f t="shared" si="0"/>
        <v>A0025荏原環境プラント(株)</v>
      </c>
    </row>
    <row r="24" spans="1:28" ht="15.2" customHeight="1" thickTop="1">
      <c r="A24" s="531" t="s">
        <v>307</v>
      </c>
      <c r="B24" s="532"/>
      <c r="C24" s="532"/>
      <c r="D24" s="533"/>
      <c r="E24" s="238" t="s">
        <v>161</v>
      </c>
      <c r="F24" s="541" t="s">
        <v>21</v>
      </c>
      <c r="G24" s="542"/>
      <c r="H24" s="543">
        <f>ROUND(SUM(H6:I22),1)</f>
        <v>1525.6</v>
      </c>
      <c r="I24" s="543"/>
      <c r="J24" s="542" t="s">
        <v>21</v>
      </c>
      <c r="K24" s="544"/>
      <c r="L24" s="91"/>
      <c r="M24" s="86"/>
      <c r="N24" s="86"/>
      <c r="O24" s="86"/>
      <c r="T24" s="600" t="s">
        <v>396</v>
      </c>
      <c r="U24" s="600"/>
      <c r="V24" s="231" t="s">
        <v>294</v>
      </c>
      <c r="W24" s="231">
        <v>33.4</v>
      </c>
      <c r="X24" s="232">
        <v>6.6900000000000001E-2</v>
      </c>
      <c r="Z24" s="230" t="s">
        <v>988</v>
      </c>
      <c r="AA24" s="230" t="s">
        <v>460</v>
      </c>
      <c r="AB24" s="230" t="str">
        <f t="shared" si="0"/>
        <v>A0026東京エコサービス(株)</v>
      </c>
    </row>
    <row r="25" spans="1:28" ht="15.2" customHeight="1">
      <c r="A25" s="378" t="s">
        <v>308</v>
      </c>
      <c r="B25" s="378"/>
      <c r="C25" s="378"/>
      <c r="D25" s="378"/>
      <c r="E25" s="40" t="s">
        <v>141</v>
      </c>
      <c r="F25" s="534" t="s">
        <v>21</v>
      </c>
      <c r="G25" s="377"/>
      <c r="H25" s="494">
        <f>ROUND(H24*0.0258,1)</f>
        <v>39.4</v>
      </c>
      <c r="I25" s="494"/>
      <c r="J25" s="377" t="s">
        <v>21</v>
      </c>
      <c r="K25" s="535"/>
      <c r="L25" s="17"/>
      <c r="N25" s="86"/>
      <c r="T25" s="600" t="s">
        <v>1553</v>
      </c>
      <c r="U25" s="600"/>
      <c r="V25" s="231" t="s">
        <v>294</v>
      </c>
      <c r="W25" s="231">
        <v>33.4</v>
      </c>
      <c r="X25" s="232">
        <v>6.83E-2</v>
      </c>
      <c r="Z25" s="230" t="s">
        <v>989</v>
      </c>
      <c r="AA25" s="230" t="s">
        <v>461</v>
      </c>
      <c r="AB25" s="230" t="str">
        <f t="shared" si="0"/>
        <v>A0027ダイヤモンドパワー(株)</v>
      </c>
    </row>
    <row r="26" spans="1:28" ht="15.2" customHeight="1" thickBot="1">
      <c r="A26" s="377" t="s">
        <v>312</v>
      </c>
      <c r="B26" s="377"/>
      <c r="C26" s="377"/>
      <c r="D26" s="377"/>
      <c r="E26" s="40" t="s">
        <v>359</v>
      </c>
      <c r="F26" s="539" t="s">
        <v>21</v>
      </c>
      <c r="G26" s="540"/>
      <c r="H26" s="540" t="s">
        <v>21</v>
      </c>
      <c r="I26" s="540"/>
      <c r="J26" s="505">
        <f>ROUND(SUM(J6:K21),1)</f>
        <v>80.599999999999994</v>
      </c>
      <c r="K26" s="506"/>
      <c r="L26" s="17"/>
      <c r="N26" s="86"/>
      <c r="T26" s="592" t="s">
        <v>395</v>
      </c>
      <c r="U26" s="593"/>
      <c r="V26" s="231" t="s">
        <v>294</v>
      </c>
      <c r="W26" s="231">
        <v>33.299999999999997</v>
      </c>
      <c r="X26" s="232">
        <v>6.8199999999999997E-2</v>
      </c>
      <c r="Z26" s="230" t="s">
        <v>990</v>
      </c>
      <c r="AA26" s="230" t="s">
        <v>462</v>
      </c>
      <c r="AB26" s="230" t="str">
        <f t="shared" si="0"/>
        <v>A0028出光グリーンパワー(株)</v>
      </c>
    </row>
    <row r="27" spans="1:28" ht="15.2" customHeight="1">
      <c r="T27" s="592" t="s">
        <v>397</v>
      </c>
      <c r="U27" s="593"/>
      <c r="V27" s="231" t="s">
        <v>294</v>
      </c>
      <c r="W27" s="231">
        <v>36.299999999999997</v>
      </c>
      <c r="X27" s="232">
        <v>6.8199999999999997E-2</v>
      </c>
      <c r="Z27" s="230" t="s">
        <v>991</v>
      </c>
      <c r="AA27" s="230" t="s">
        <v>463</v>
      </c>
      <c r="AB27" s="230" t="str">
        <f t="shared" si="0"/>
        <v>A0031(株)新出光</v>
      </c>
    </row>
    <row r="28" spans="1:28" customFormat="1" ht="15.2" customHeight="1">
      <c r="A28" s="1" t="s">
        <v>1698</v>
      </c>
      <c r="T28" s="592" t="s">
        <v>1506</v>
      </c>
      <c r="U28" s="593"/>
      <c r="V28" s="231" t="s">
        <v>294</v>
      </c>
      <c r="W28" s="231">
        <v>41.8</v>
      </c>
      <c r="X28" s="232">
        <v>7.4099999999999999E-2</v>
      </c>
      <c r="Z28" s="230" t="s">
        <v>992</v>
      </c>
      <c r="AA28" s="230" t="s">
        <v>464</v>
      </c>
      <c r="AB28" s="230" t="str">
        <f t="shared" si="0"/>
        <v>A0032セントラル石油瓦斯(株)</v>
      </c>
    </row>
    <row r="29" spans="1:28" customFormat="1" ht="13.7" customHeight="1">
      <c r="A29" s="502" t="s">
        <v>1665</v>
      </c>
      <c r="B29" s="502"/>
      <c r="C29" s="502"/>
      <c r="D29" s="502"/>
      <c r="E29" s="502"/>
      <c r="F29" s="501" t="s">
        <v>1500</v>
      </c>
      <c r="G29" s="502"/>
      <c r="H29" s="502"/>
      <c r="I29" s="502"/>
      <c r="J29" s="501" t="s">
        <v>260</v>
      </c>
      <c r="K29" s="502"/>
      <c r="L29" s="501" t="s">
        <v>964</v>
      </c>
      <c r="M29" s="501" t="s">
        <v>257</v>
      </c>
      <c r="N29" s="501" t="s">
        <v>309</v>
      </c>
      <c r="O29" s="501" t="s">
        <v>310</v>
      </c>
      <c r="P29" s="501" t="s">
        <v>311</v>
      </c>
      <c r="Q29" s="502"/>
      <c r="T29" s="592" t="s">
        <v>401</v>
      </c>
      <c r="U29" s="593"/>
      <c r="V29" s="231" t="s">
        <v>402</v>
      </c>
      <c r="W29" s="231">
        <v>40</v>
      </c>
      <c r="X29" s="232">
        <v>7.4800000000000005E-2</v>
      </c>
      <c r="Z29" s="230" t="s">
        <v>993</v>
      </c>
      <c r="AA29" s="230" t="s">
        <v>465</v>
      </c>
      <c r="AB29" s="230" t="str">
        <f t="shared" si="0"/>
        <v>A0034一般財団法人泉佐野電力　　</v>
      </c>
    </row>
    <row r="30" spans="1:28" customFormat="1">
      <c r="A30" s="502"/>
      <c r="B30" s="502"/>
      <c r="C30" s="502"/>
      <c r="D30" s="502"/>
      <c r="E30" s="502"/>
      <c r="F30" s="502"/>
      <c r="G30" s="502"/>
      <c r="H30" s="502"/>
      <c r="I30" s="502"/>
      <c r="J30" s="502"/>
      <c r="K30" s="502"/>
      <c r="L30" s="502"/>
      <c r="M30" s="501"/>
      <c r="N30" s="502"/>
      <c r="O30" s="501"/>
      <c r="P30" s="502"/>
      <c r="Q30" s="502"/>
      <c r="T30" s="592" t="s">
        <v>403</v>
      </c>
      <c r="U30" s="593"/>
      <c r="V30" s="231" t="s">
        <v>402</v>
      </c>
      <c r="W30" s="231">
        <v>34.1</v>
      </c>
      <c r="X30" s="232">
        <v>8.9800000000000005E-2</v>
      </c>
      <c r="Z30" s="230" t="s">
        <v>994</v>
      </c>
      <c r="AA30" s="230" t="s">
        <v>466</v>
      </c>
      <c r="AB30" s="230" t="str">
        <f t="shared" si="0"/>
        <v>A0035コスモエネルギーソリューションズ(株)</v>
      </c>
    </row>
    <row r="31" spans="1:28" customFormat="1">
      <c r="A31" s="502"/>
      <c r="B31" s="502"/>
      <c r="C31" s="502"/>
      <c r="D31" s="502"/>
      <c r="E31" s="502"/>
      <c r="F31" s="502"/>
      <c r="G31" s="502"/>
      <c r="H31" s="502"/>
      <c r="I31" s="502"/>
      <c r="J31" s="502"/>
      <c r="K31" s="502"/>
      <c r="L31" s="502"/>
      <c r="M31" s="501"/>
      <c r="N31" s="502"/>
      <c r="O31" s="501"/>
      <c r="P31" s="502"/>
      <c r="Q31" s="502"/>
      <c r="T31" s="592" t="s">
        <v>1509</v>
      </c>
      <c r="U31" s="593"/>
      <c r="V31" s="231" t="s">
        <v>1510</v>
      </c>
      <c r="W31" s="231">
        <v>46.1</v>
      </c>
      <c r="X31" s="232">
        <v>5.28E-2</v>
      </c>
      <c r="Z31" s="230" t="s">
        <v>995</v>
      </c>
      <c r="AA31" s="230" t="s">
        <v>467</v>
      </c>
      <c r="AB31" s="230" t="str">
        <f t="shared" si="0"/>
        <v>A0036(株)グリーンサークル</v>
      </c>
    </row>
    <row r="32" spans="1:28" customFormat="1" ht="19.5" customHeight="1">
      <c r="A32" s="536" t="s">
        <v>1730</v>
      </c>
      <c r="B32" s="537"/>
      <c r="C32" s="537"/>
      <c r="D32" s="537"/>
      <c r="E32" s="538"/>
      <c r="F32" s="518">
        <v>0.41899999999999998</v>
      </c>
      <c r="G32" s="519"/>
      <c r="H32" s="519"/>
      <c r="I32" s="520"/>
      <c r="J32" s="507">
        <v>2.2400000000000002</v>
      </c>
      <c r="K32" s="508"/>
      <c r="L32" s="135"/>
      <c r="M32" s="239">
        <f>ROUND(J32*8.64,1)</f>
        <v>19.399999999999999</v>
      </c>
      <c r="N32" s="239">
        <f>ROUND(F32*J32,1)</f>
        <v>0.9</v>
      </c>
      <c r="O32" s="240">
        <f>ROUND(J32*L32/100,2)</f>
        <v>0</v>
      </c>
      <c r="P32" s="503"/>
      <c r="Q32" s="504"/>
      <c r="T32" s="592" t="s">
        <v>1514</v>
      </c>
      <c r="U32" s="593"/>
      <c r="V32" s="231" t="s">
        <v>1515</v>
      </c>
      <c r="W32" s="231">
        <v>38.4</v>
      </c>
      <c r="X32" s="232">
        <v>5.0999999999999997E-2</v>
      </c>
      <c r="Z32" s="230" t="s">
        <v>996</v>
      </c>
      <c r="AA32" s="230" t="s">
        <v>468</v>
      </c>
      <c r="AB32" s="230" t="str">
        <f t="shared" si="0"/>
        <v>A0037(株)ウエスト電力</v>
      </c>
    </row>
    <row r="33" spans="1:28" customFormat="1" ht="19.5" customHeight="1">
      <c r="A33" s="515" t="s">
        <v>1731</v>
      </c>
      <c r="B33" s="516"/>
      <c r="C33" s="516"/>
      <c r="D33" s="516"/>
      <c r="E33" s="517"/>
      <c r="F33" s="518">
        <v>0</v>
      </c>
      <c r="G33" s="519"/>
      <c r="H33" s="519"/>
      <c r="I33" s="520"/>
      <c r="J33" s="521">
        <v>1.52</v>
      </c>
      <c r="K33" s="522"/>
      <c r="L33" s="135"/>
      <c r="M33" s="239">
        <f t="shared" ref="M33:M61" si="4">ROUND(J33*8.64,1)</f>
        <v>13.1</v>
      </c>
      <c r="N33" s="239">
        <f t="shared" ref="N33:N36" si="5">ROUND(F33*J33,1)</f>
        <v>0</v>
      </c>
      <c r="O33" s="240">
        <f t="shared" ref="O33:O61" si="6">ROUND(J33*L33/100,2)</f>
        <v>0</v>
      </c>
      <c r="P33" s="502"/>
      <c r="Q33" s="502"/>
      <c r="T33" s="592" t="s">
        <v>150</v>
      </c>
      <c r="U33" s="593"/>
      <c r="V33" s="231" t="s">
        <v>402</v>
      </c>
      <c r="W33" s="231">
        <v>28.7</v>
      </c>
      <c r="X33" s="232">
        <v>9.0200000000000002E-2</v>
      </c>
      <c r="Z33" s="230" t="s">
        <v>997</v>
      </c>
      <c r="AA33" s="230" t="s">
        <v>469</v>
      </c>
      <c r="AB33" s="230" t="str">
        <f t="shared" si="0"/>
        <v>A0039北海道瓦斯(株)</v>
      </c>
    </row>
    <row r="34" spans="1:28" customFormat="1" ht="19.5" customHeight="1">
      <c r="A34" s="514"/>
      <c r="B34" s="514"/>
      <c r="C34" s="514"/>
      <c r="D34" s="514"/>
      <c r="E34" s="514"/>
      <c r="F34" s="509"/>
      <c r="G34" s="509"/>
      <c r="H34" s="509"/>
      <c r="I34" s="509"/>
      <c r="J34" s="510"/>
      <c r="K34" s="510"/>
      <c r="L34" s="135"/>
      <c r="M34" s="239">
        <f t="shared" si="4"/>
        <v>0</v>
      </c>
      <c r="N34" s="239">
        <f t="shared" si="5"/>
        <v>0</v>
      </c>
      <c r="O34" s="240">
        <f t="shared" si="6"/>
        <v>0</v>
      </c>
      <c r="P34" s="502"/>
      <c r="Q34" s="502"/>
      <c r="T34" s="592" t="s">
        <v>153</v>
      </c>
      <c r="U34" s="593"/>
      <c r="V34" s="231" t="s">
        <v>402</v>
      </c>
      <c r="W34" s="231">
        <v>26.1</v>
      </c>
      <c r="X34" s="232">
        <v>8.9099999999999999E-2</v>
      </c>
      <c r="Z34" s="230" t="s">
        <v>1607</v>
      </c>
      <c r="AA34" s="230" t="s">
        <v>1608</v>
      </c>
      <c r="AB34" s="230" t="str">
        <f t="shared" si="0"/>
        <v>A0040アルカナエナジー(株)</v>
      </c>
    </row>
    <row r="35" spans="1:28" customFormat="1" ht="19.5" customHeight="1">
      <c r="A35" s="514"/>
      <c r="B35" s="514"/>
      <c r="C35" s="514"/>
      <c r="D35" s="514"/>
      <c r="E35" s="514"/>
      <c r="F35" s="509"/>
      <c r="G35" s="509"/>
      <c r="H35" s="509"/>
      <c r="I35" s="509"/>
      <c r="J35" s="510"/>
      <c r="K35" s="510"/>
      <c r="L35" s="135"/>
      <c r="M35" s="239">
        <f t="shared" si="4"/>
        <v>0</v>
      </c>
      <c r="N35" s="239">
        <f t="shared" si="5"/>
        <v>0</v>
      </c>
      <c r="O35" s="240">
        <f t="shared" si="6"/>
        <v>0</v>
      </c>
      <c r="P35" s="334"/>
      <c r="Q35" s="335"/>
      <c r="T35" s="600" t="s">
        <v>1565</v>
      </c>
      <c r="U35" s="600"/>
      <c r="V35" s="231" t="s">
        <v>402</v>
      </c>
      <c r="W35" s="231">
        <v>27.8</v>
      </c>
      <c r="X35" s="232">
        <v>9.5000000000000001E-2</v>
      </c>
      <c r="Z35" s="230" t="s">
        <v>998</v>
      </c>
      <c r="AA35" s="230" t="s">
        <v>470</v>
      </c>
      <c r="AB35" s="230" t="str">
        <f t="shared" si="0"/>
        <v>A0042新エネルギー開発(株)</v>
      </c>
    </row>
    <row r="36" spans="1:28" customFormat="1" ht="19.5" customHeight="1">
      <c r="A36" s="514"/>
      <c r="B36" s="514"/>
      <c r="C36" s="514"/>
      <c r="D36" s="514"/>
      <c r="E36" s="514"/>
      <c r="F36" s="509"/>
      <c r="G36" s="509"/>
      <c r="H36" s="509"/>
      <c r="I36" s="509"/>
      <c r="J36" s="510"/>
      <c r="K36" s="510"/>
      <c r="L36" s="135"/>
      <c r="M36" s="239">
        <f t="shared" si="4"/>
        <v>0</v>
      </c>
      <c r="N36" s="239">
        <f t="shared" si="5"/>
        <v>0</v>
      </c>
      <c r="O36" s="240">
        <f t="shared" si="6"/>
        <v>0</v>
      </c>
      <c r="P36" s="334"/>
      <c r="Q36" s="335"/>
      <c r="T36" s="600" t="s">
        <v>393</v>
      </c>
      <c r="U36" s="600"/>
      <c r="V36" s="231" t="s">
        <v>402</v>
      </c>
      <c r="W36" s="231">
        <v>29</v>
      </c>
      <c r="X36" s="232">
        <v>0.1096</v>
      </c>
      <c r="Z36" s="230" t="s">
        <v>999</v>
      </c>
      <c r="AA36" s="230" t="s">
        <v>471</v>
      </c>
      <c r="AB36" s="230" t="str">
        <f t="shared" si="0"/>
        <v>A0043伊藤忠エネクス(株)</v>
      </c>
    </row>
    <row r="37" spans="1:28" customFormat="1" ht="19.5" hidden="1" customHeight="1">
      <c r="A37" s="514"/>
      <c r="B37" s="514"/>
      <c r="C37" s="514"/>
      <c r="D37" s="514"/>
      <c r="E37" s="514"/>
      <c r="F37" s="509"/>
      <c r="G37" s="509"/>
      <c r="H37" s="509"/>
      <c r="I37" s="509"/>
      <c r="J37" s="510"/>
      <c r="K37" s="510"/>
      <c r="L37" s="135"/>
      <c r="M37" s="239">
        <f t="shared" si="4"/>
        <v>0</v>
      </c>
      <c r="N37" s="239">
        <f t="shared" ref="N37:N41" si="7">F37*J37</f>
        <v>0</v>
      </c>
      <c r="O37" s="240">
        <f t="shared" si="6"/>
        <v>0</v>
      </c>
      <c r="P37" s="523"/>
      <c r="Q37" s="524"/>
      <c r="R37" s="241"/>
      <c r="S37" s="241"/>
      <c r="T37" s="600" t="s">
        <v>394</v>
      </c>
      <c r="U37" s="600"/>
      <c r="V37" s="231" t="s">
        <v>402</v>
      </c>
      <c r="W37" s="231">
        <v>37.299999999999997</v>
      </c>
      <c r="X37" s="232">
        <v>7.6600000000000001E-2</v>
      </c>
      <c r="Z37" s="230" t="s">
        <v>1000</v>
      </c>
      <c r="AA37" s="230" t="s">
        <v>472</v>
      </c>
      <c r="AB37" s="230" t="str">
        <f t="shared" si="0"/>
        <v>A0045(株)Ｖ－Ｐｏｗｅｒ</v>
      </c>
    </row>
    <row r="38" spans="1:28" ht="19.5" hidden="1" customHeight="1">
      <c r="A38" s="514"/>
      <c r="B38" s="514"/>
      <c r="C38" s="514"/>
      <c r="D38" s="514"/>
      <c r="E38" s="514"/>
      <c r="F38" s="509"/>
      <c r="G38" s="509"/>
      <c r="H38" s="509"/>
      <c r="I38" s="509"/>
      <c r="J38" s="510"/>
      <c r="K38" s="510"/>
      <c r="L38" s="135"/>
      <c r="M38" s="239">
        <f t="shared" si="4"/>
        <v>0</v>
      </c>
      <c r="N38" s="239">
        <f t="shared" si="7"/>
        <v>0</v>
      </c>
      <c r="O38" s="240">
        <f t="shared" si="6"/>
        <v>0</v>
      </c>
      <c r="P38" s="334"/>
      <c r="Q38" s="335"/>
      <c r="T38" s="600" t="s">
        <v>404</v>
      </c>
      <c r="U38" s="600"/>
      <c r="V38" s="231" t="s">
        <v>1515</v>
      </c>
      <c r="W38" s="231">
        <v>18.399999999999999</v>
      </c>
      <c r="X38" s="232">
        <v>0.04</v>
      </c>
      <c r="Z38" s="230" t="s">
        <v>1001</v>
      </c>
      <c r="AA38" s="230" t="s">
        <v>473</v>
      </c>
      <c r="AB38" s="230" t="str">
        <f t="shared" si="0"/>
        <v>A0046大和エネルギー(株)</v>
      </c>
    </row>
    <row r="39" spans="1:28" ht="19.5" hidden="1" customHeight="1">
      <c r="A39" s="514"/>
      <c r="B39" s="514"/>
      <c r="C39" s="514"/>
      <c r="D39" s="514"/>
      <c r="E39" s="514"/>
      <c r="F39" s="509"/>
      <c r="G39" s="509"/>
      <c r="H39" s="509"/>
      <c r="I39" s="509"/>
      <c r="J39" s="510"/>
      <c r="K39" s="510"/>
      <c r="L39" s="135"/>
      <c r="M39" s="239">
        <f t="shared" si="4"/>
        <v>0</v>
      </c>
      <c r="N39" s="239">
        <f t="shared" si="7"/>
        <v>0</v>
      </c>
      <c r="O39" s="240">
        <f t="shared" si="6"/>
        <v>0</v>
      </c>
      <c r="P39" s="334"/>
      <c r="Q39" s="335"/>
      <c r="T39" s="600" t="s">
        <v>405</v>
      </c>
      <c r="U39" s="600"/>
      <c r="V39" s="231" t="s">
        <v>1515</v>
      </c>
      <c r="W39" s="231">
        <v>3.23</v>
      </c>
      <c r="X39" s="232">
        <v>9.6799999999999997E-2</v>
      </c>
      <c r="Z39" s="230" t="s">
        <v>1002</v>
      </c>
      <c r="AA39" s="230" t="s">
        <v>474</v>
      </c>
      <c r="AB39" s="230" t="str">
        <f t="shared" si="0"/>
        <v>A0048大阪瓦斯(株)</v>
      </c>
    </row>
    <row r="40" spans="1:28" ht="19.5" hidden="1" customHeight="1">
      <c r="A40" s="514"/>
      <c r="B40" s="514"/>
      <c r="C40" s="514"/>
      <c r="D40" s="514"/>
      <c r="E40" s="514"/>
      <c r="F40" s="509"/>
      <c r="G40" s="509"/>
      <c r="H40" s="509"/>
      <c r="I40" s="509"/>
      <c r="J40" s="510"/>
      <c r="K40" s="510"/>
      <c r="L40" s="135"/>
      <c r="M40" s="239">
        <f t="shared" si="4"/>
        <v>0</v>
      </c>
      <c r="N40" s="239">
        <f t="shared" si="7"/>
        <v>0</v>
      </c>
      <c r="O40" s="240">
        <f t="shared" si="6"/>
        <v>0</v>
      </c>
      <c r="P40" s="334"/>
      <c r="Q40" s="335"/>
      <c r="T40" s="600" t="s">
        <v>1524</v>
      </c>
      <c r="U40" s="600"/>
      <c r="V40" s="231" t="s">
        <v>1515</v>
      </c>
      <c r="W40" s="231">
        <v>3.45</v>
      </c>
      <c r="X40" s="232">
        <v>9.6799999999999997E-2</v>
      </c>
      <c r="Z40" s="230" t="s">
        <v>1003</v>
      </c>
      <c r="AA40" s="230" t="s">
        <v>475</v>
      </c>
      <c r="AB40" s="230" t="str">
        <f t="shared" si="0"/>
        <v>A0049エフビットコミュニケーションズ(株)　</v>
      </c>
    </row>
    <row r="41" spans="1:28" ht="19.5" hidden="1" customHeight="1">
      <c r="A41" s="514"/>
      <c r="B41" s="514"/>
      <c r="C41" s="514"/>
      <c r="D41" s="514"/>
      <c r="E41" s="514"/>
      <c r="F41" s="509"/>
      <c r="G41" s="509"/>
      <c r="H41" s="509"/>
      <c r="I41" s="509"/>
      <c r="J41" s="510"/>
      <c r="K41" s="510"/>
      <c r="L41" s="135"/>
      <c r="M41" s="239">
        <f t="shared" si="4"/>
        <v>0</v>
      </c>
      <c r="N41" s="239">
        <f t="shared" si="7"/>
        <v>0</v>
      </c>
      <c r="O41" s="240">
        <f t="shared" si="6"/>
        <v>0</v>
      </c>
      <c r="P41" s="334"/>
      <c r="Q41" s="335"/>
      <c r="T41" s="600" t="s">
        <v>406</v>
      </c>
      <c r="U41" s="600"/>
      <c r="V41" s="231" t="s">
        <v>1515</v>
      </c>
      <c r="W41" s="231">
        <v>7.53</v>
      </c>
      <c r="X41" s="232">
        <v>0.154</v>
      </c>
      <c r="Z41" s="230" t="s">
        <v>1004</v>
      </c>
      <c r="AA41" s="230" t="s">
        <v>476</v>
      </c>
      <c r="AB41" s="230" t="str">
        <f t="shared" si="0"/>
        <v>A0050ＥＮＥＯＳ(株)</v>
      </c>
    </row>
    <row r="42" spans="1:28" ht="19.5" hidden="1" customHeight="1">
      <c r="A42" s="514"/>
      <c r="B42" s="514"/>
      <c r="C42" s="514"/>
      <c r="D42" s="514"/>
      <c r="E42" s="514"/>
      <c r="F42" s="509"/>
      <c r="G42" s="509"/>
      <c r="H42" s="509"/>
      <c r="I42" s="509"/>
      <c r="J42" s="510"/>
      <c r="K42" s="510"/>
      <c r="L42" s="135"/>
      <c r="M42" s="239">
        <f t="shared" si="4"/>
        <v>0</v>
      </c>
      <c r="N42" s="239">
        <f t="shared" ref="N42:N61" si="8">F42*J42</f>
        <v>0</v>
      </c>
      <c r="O42" s="240">
        <f t="shared" si="6"/>
        <v>0</v>
      </c>
      <c r="P42" s="334"/>
      <c r="Q42" s="335"/>
      <c r="T42" s="600" t="s">
        <v>1526</v>
      </c>
      <c r="U42" s="600"/>
      <c r="V42" s="231" t="s">
        <v>402</v>
      </c>
      <c r="W42" s="231">
        <v>13.6</v>
      </c>
      <c r="X42" s="232">
        <v>0</v>
      </c>
      <c r="Z42" s="230" t="s">
        <v>1005</v>
      </c>
      <c r="AA42" s="230" t="s">
        <v>477</v>
      </c>
      <c r="AB42" s="230" t="str">
        <f t="shared" si="0"/>
        <v>A0051真庭バイオエネルギー(株)</v>
      </c>
    </row>
    <row r="43" spans="1:28" ht="19.5" hidden="1" customHeight="1">
      <c r="A43" s="514"/>
      <c r="B43" s="514"/>
      <c r="C43" s="514"/>
      <c r="D43" s="514"/>
      <c r="E43" s="514"/>
      <c r="F43" s="509"/>
      <c r="G43" s="509"/>
      <c r="H43" s="509"/>
      <c r="I43" s="509"/>
      <c r="J43" s="510"/>
      <c r="K43" s="510"/>
      <c r="L43" s="135"/>
      <c r="M43" s="239">
        <f t="shared" si="4"/>
        <v>0</v>
      </c>
      <c r="N43" s="239">
        <f t="shared" si="8"/>
        <v>0</v>
      </c>
      <c r="O43" s="240">
        <f t="shared" si="6"/>
        <v>0</v>
      </c>
      <c r="P43" s="334"/>
      <c r="Q43" s="335"/>
      <c r="R43"/>
      <c r="S43"/>
      <c r="T43" s="600" t="s">
        <v>1527</v>
      </c>
      <c r="U43" s="600"/>
      <c r="V43" s="231" t="s">
        <v>402</v>
      </c>
      <c r="W43" s="231">
        <v>13.2</v>
      </c>
      <c r="X43" s="232">
        <v>0</v>
      </c>
      <c r="Z43" s="230" t="s">
        <v>1006</v>
      </c>
      <c r="AA43" s="230" t="s">
        <v>478</v>
      </c>
      <c r="AB43" s="230" t="str">
        <f t="shared" si="0"/>
        <v>A0052三井物産(株)</v>
      </c>
    </row>
    <row r="44" spans="1:28" ht="19.5" hidden="1" customHeight="1">
      <c r="A44" s="514"/>
      <c r="B44" s="514"/>
      <c r="C44" s="514"/>
      <c r="D44" s="514"/>
      <c r="E44" s="514"/>
      <c r="F44" s="509"/>
      <c r="G44" s="509"/>
      <c r="H44" s="509"/>
      <c r="I44" s="509"/>
      <c r="J44" s="510"/>
      <c r="K44" s="510"/>
      <c r="L44" s="135"/>
      <c r="M44" s="239">
        <f t="shared" si="4"/>
        <v>0</v>
      </c>
      <c r="N44" s="239">
        <f t="shared" si="8"/>
        <v>0</v>
      </c>
      <c r="O44" s="240">
        <f t="shared" si="6"/>
        <v>0</v>
      </c>
      <c r="P44" s="334"/>
      <c r="Q44" s="335"/>
      <c r="T44" s="600" t="s">
        <v>1528</v>
      </c>
      <c r="U44" s="600"/>
      <c r="V44" s="231" t="s">
        <v>402</v>
      </c>
      <c r="W44" s="231">
        <v>17.100000000000001</v>
      </c>
      <c r="X44" s="231">
        <v>0</v>
      </c>
      <c r="Z44" s="230" t="s">
        <v>1007</v>
      </c>
      <c r="AA44" s="230" t="s">
        <v>479</v>
      </c>
      <c r="AB44" s="230" t="str">
        <f t="shared" si="0"/>
        <v>A0053オリックス(株)</v>
      </c>
    </row>
    <row r="45" spans="1:28" ht="19.5" hidden="1" customHeight="1">
      <c r="A45" s="514"/>
      <c r="B45" s="514"/>
      <c r="C45" s="514"/>
      <c r="D45" s="514"/>
      <c r="E45" s="514"/>
      <c r="F45" s="509"/>
      <c r="G45" s="509"/>
      <c r="H45" s="509"/>
      <c r="I45" s="509"/>
      <c r="J45" s="510"/>
      <c r="K45" s="510"/>
      <c r="L45" s="135"/>
      <c r="M45" s="239">
        <f t="shared" si="4"/>
        <v>0</v>
      </c>
      <c r="N45" s="239">
        <f t="shared" si="8"/>
        <v>0</v>
      </c>
      <c r="O45" s="240">
        <f t="shared" si="6"/>
        <v>0</v>
      </c>
      <c r="P45" s="334"/>
      <c r="Q45" s="335"/>
      <c r="T45" s="600" t="s">
        <v>1529</v>
      </c>
      <c r="U45" s="600"/>
      <c r="V45" s="231" t="s">
        <v>294</v>
      </c>
      <c r="W45" s="231">
        <v>23.4</v>
      </c>
      <c r="X45" s="231">
        <v>0</v>
      </c>
      <c r="Z45" s="230" t="s">
        <v>1008</v>
      </c>
      <c r="AA45" s="230" t="s">
        <v>480</v>
      </c>
      <c r="AB45" s="230" t="str">
        <f t="shared" si="0"/>
        <v>A0054(株)エネサンス関東</v>
      </c>
    </row>
    <row r="46" spans="1:28" ht="19.5" hidden="1" customHeight="1">
      <c r="A46" s="514"/>
      <c r="B46" s="514"/>
      <c r="C46" s="514"/>
      <c r="D46" s="514"/>
      <c r="E46" s="514"/>
      <c r="F46" s="509"/>
      <c r="G46" s="509"/>
      <c r="H46" s="509"/>
      <c r="I46" s="509"/>
      <c r="J46" s="510"/>
      <c r="K46" s="510"/>
      <c r="L46" s="135"/>
      <c r="M46" s="239">
        <f t="shared" si="4"/>
        <v>0</v>
      </c>
      <c r="N46" s="239">
        <f t="shared" si="8"/>
        <v>0</v>
      </c>
      <c r="O46" s="240">
        <f t="shared" si="6"/>
        <v>0</v>
      </c>
      <c r="P46" s="334"/>
      <c r="Q46" s="335"/>
      <c r="T46" s="600" t="s">
        <v>1530</v>
      </c>
      <c r="U46" s="600"/>
      <c r="V46" s="231" t="s">
        <v>294</v>
      </c>
      <c r="W46" s="231">
        <v>35.6</v>
      </c>
      <c r="X46" s="231">
        <v>0</v>
      </c>
      <c r="Z46" s="230" t="s">
        <v>1009</v>
      </c>
      <c r="AA46" s="230" t="s">
        <v>481</v>
      </c>
      <c r="AB46" s="230" t="str">
        <f t="shared" si="0"/>
        <v>A0055(株)ＵＰＤＡＴＥＲ</v>
      </c>
    </row>
    <row r="47" spans="1:28" ht="19.5" hidden="1" customHeight="1">
      <c r="A47" s="514"/>
      <c r="B47" s="514"/>
      <c r="C47" s="514"/>
      <c r="D47" s="514"/>
      <c r="E47" s="514"/>
      <c r="F47" s="509"/>
      <c r="G47" s="509"/>
      <c r="H47" s="509"/>
      <c r="I47" s="509"/>
      <c r="J47" s="510"/>
      <c r="K47" s="510"/>
      <c r="L47" s="135"/>
      <c r="M47" s="239">
        <f t="shared" si="4"/>
        <v>0</v>
      </c>
      <c r="N47" s="239">
        <f t="shared" si="8"/>
        <v>0</v>
      </c>
      <c r="O47" s="240">
        <f t="shared" si="6"/>
        <v>0</v>
      </c>
      <c r="P47" s="334"/>
      <c r="Q47" s="335"/>
      <c r="T47" s="592" t="s">
        <v>1531</v>
      </c>
      <c r="U47" s="593"/>
      <c r="V47" s="231" t="s">
        <v>1515</v>
      </c>
      <c r="W47" s="231">
        <v>21.2</v>
      </c>
      <c r="X47" s="231">
        <v>0</v>
      </c>
      <c r="Z47" s="230" t="s">
        <v>1010</v>
      </c>
      <c r="AA47" s="230" t="s">
        <v>482</v>
      </c>
      <c r="AB47" s="230" t="str">
        <f t="shared" si="0"/>
        <v>A0056シン・エナジー(株)</v>
      </c>
    </row>
    <row r="48" spans="1:28" ht="19.5" hidden="1" customHeight="1">
      <c r="A48" s="514"/>
      <c r="B48" s="514"/>
      <c r="C48" s="514"/>
      <c r="D48" s="514"/>
      <c r="E48" s="514"/>
      <c r="F48" s="509"/>
      <c r="G48" s="509"/>
      <c r="H48" s="509"/>
      <c r="I48" s="509"/>
      <c r="J48" s="510"/>
      <c r="K48" s="510"/>
      <c r="L48" s="135"/>
      <c r="M48" s="239">
        <f t="shared" si="4"/>
        <v>0</v>
      </c>
      <c r="N48" s="239">
        <f t="shared" si="8"/>
        <v>0</v>
      </c>
      <c r="O48" s="240">
        <f t="shared" si="6"/>
        <v>0</v>
      </c>
      <c r="P48" s="334"/>
      <c r="Q48" s="335"/>
      <c r="T48" s="600" t="s">
        <v>1532</v>
      </c>
      <c r="U48" s="600"/>
      <c r="V48" s="231" t="s">
        <v>402</v>
      </c>
      <c r="W48" s="231">
        <v>13.2</v>
      </c>
      <c r="X48" s="231">
        <v>0</v>
      </c>
      <c r="Z48" s="230" t="s">
        <v>1011</v>
      </c>
      <c r="AA48" s="230" t="s">
        <v>483</v>
      </c>
      <c r="AB48" s="230" t="str">
        <f t="shared" si="0"/>
        <v>A0057(株)サニックス</v>
      </c>
    </row>
    <row r="49" spans="1:28" ht="19.5" hidden="1" customHeight="1">
      <c r="A49" s="514"/>
      <c r="B49" s="514"/>
      <c r="C49" s="514"/>
      <c r="D49" s="514"/>
      <c r="E49" s="514"/>
      <c r="F49" s="509"/>
      <c r="G49" s="509"/>
      <c r="H49" s="509"/>
      <c r="I49" s="509"/>
      <c r="J49" s="510"/>
      <c r="K49" s="510"/>
      <c r="L49" s="135"/>
      <c r="M49" s="239">
        <f t="shared" si="4"/>
        <v>0</v>
      </c>
      <c r="N49" s="239">
        <f t="shared" si="8"/>
        <v>0</v>
      </c>
      <c r="O49" s="240">
        <f t="shared" si="6"/>
        <v>0</v>
      </c>
      <c r="P49" s="334"/>
      <c r="Q49" s="335"/>
      <c r="T49" s="600" t="s">
        <v>1533</v>
      </c>
      <c r="U49" s="600"/>
      <c r="V49" s="231" t="s">
        <v>402</v>
      </c>
      <c r="W49" s="231">
        <v>18</v>
      </c>
      <c r="X49" s="231">
        <v>5.9400000000000001E-2</v>
      </c>
      <c r="Z49" s="230" t="s">
        <v>1012</v>
      </c>
      <c r="AA49" s="230" t="s">
        <v>484</v>
      </c>
      <c r="AB49" s="230" t="str">
        <f t="shared" si="0"/>
        <v>A0058(株)コンシェルジュ</v>
      </c>
    </row>
    <row r="50" spans="1:28" ht="19.5" hidden="1" customHeight="1">
      <c r="A50" s="514"/>
      <c r="B50" s="514"/>
      <c r="C50" s="514"/>
      <c r="D50" s="514"/>
      <c r="E50" s="514"/>
      <c r="F50" s="509"/>
      <c r="G50" s="509"/>
      <c r="H50" s="509"/>
      <c r="I50" s="509"/>
      <c r="J50" s="510"/>
      <c r="K50" s="510"/>
      <c r="L50" s="135"/>
      <c r="M50" s="239">
        <f t="shared" si="4"/>
        <v>0</v>
      </c>
      <c r="N50" s="239">
        <f t="shared" si="8"/>
        <v>0</v>
      </c>
      <c r="O50" s="240">
        <f t="shared" si="6"/>
        <v>0</v>
      </c>
      <c r="P50" s="334"/>
      <c r="Q50" s="335"/>
      <c r="T50" s="600" t="s">
        <v>1534</v>
      </c>
      <c r="U50" s="600"/>
      <c r="V50" s="231" t="s">
        <v>402</v>
      </c>
      <c r="W50" s="231">
        <v>26.9</v>
      </c>
      <c r="X50" s="231">
        <v>6.0900000000000003E-2</v>
      </c>
      <c r="Z50" s="230" t="s">
        <v>1013</v>
      </c>
      <c r="AA50" s="230" t="s">
        <v>485</v>
      </c>
      <c r="AB50" s="230" t="str">
        <f t="shared" si="0"/>
        <v>A0060(株)アイ・グリッド・ソリューションズ</v>
      </c>
    </row>
    <row r="51" spans="1:28" ht="19.5" hidden="1" customHeight="1">
      <c r="A51" s="514"/>
      <c r="B51" s="514"/>
      <c r="C51" s="514"/>
      <c r="D51" s="514"/>
      <c r="E51" s="514"/>
      <c r="F51" s="509"/>
      <c r="G51" s="509"/>
      <c r="H51" s="509"/>
      <c r="I51" s="509"/>
      <c r="J51" s="510"/>
      <c r="K51" s="510"/>
      <c r="L51" s="135"/>
      <c r="M51" s="239">
        <f t="shared" si="4"/>
        <v>0</v>
      </c>
      <c r="N51" s="239">
        <f t="shared" si="8"/>
        <v>0</v>
      </c>
      <c r="O51" s="240">
        <f t="shared" si="6"/>
        <v>0</v>
      </c>
      <c r="P51" s="334"/>
      <c r="Q51" s="335"/>
      <c r="T51" s="600" t="s">
        <v>1535</v>
      </c>
      <c r="U51" s="600"/>
      <c r="V51" s="231" t="s">
        <v>402</v>
      </c>
      <c r="W51" s="231">
        <v>33.200000000000003</v>
      </c>
      <c r="X51" s="231">
        <v>4.9500000000000002E-2</v>
      </c>
      <c r="Z51" s="230" t="s">
        <v>1014</v>
      </c>
      <c r="AA51" s="230" t="s">
        <v>486</v>
      </c>
      <c r="AB51" s="230" t="str">
        <f t="shared" si="0"/>
        <v>A0061サミットエナジー(株)</v>
      </c>
    </row>
    <row r="52" spans="1:28" ht="19.5" hidden="1" customHeight="1">
      <c r="A52" s="514"/>
      <c r="B52" s="514"/>
      <c r="C52" s="514"/>
      <c r="D52" s="514"/>
      <c r="E52" s="514"/>
      <c r="F52" s="509"/>
      <c r="G52" s="509"/>
      <c r="H52" s="509"/>
      <c r="I52" s="509"/>
      <c r="J52" s="510"/>
      <c r="K52" s="510"/>
      <c r="L52" s="135"/>
      <c r="M52" s="239">
        <f t="shared" si="4"/>
        <v>0</v>
      </c>
      <c r="N52" s="239">
        <f t="shared" si="8"/>
        <v>0</v>
      </c>
      <c r="O52" s="240">
        <f t="shared" si="6"/>
        <v>0</v>
      </c>
      <c r="P52" s="334"/>
      <c r="Q52" s="335"/>
      <c r="T52" s="600" t="s">
        <v>1536</v>
      </c>
      <c r="U52" s="600"/>
      <c r="V52" s="231" t="s">
        <v>402</v>
      </c>
      <c r="W52" s="231">
        <v>29.3</v>
      </c>
      <c r="X52" s="231">
        <v>8.7599999999999997E-2</v>
      </c>
      <c r="Z52" s="230" t="s">
        <v>1015</v>
      </c>
      <c r="AA52" s="230" t="s">
        <v>487</v>
      </c>
      <c r="AB52" s="230" t="str">
        <f t="shared" si="0"/>
        <v>A0062リコージャパン(株)</v>
      </c>
    </row>
    <row r="53" spans="1:28" ht="19.5" hidden="1" customHeight="1">
      <c r="A53" s="514"/>
      <c r="B53" s="514"/>
      <c r="C53" s="514"/>
      <c r="D53" s="514"/>
      <c r="E53" s="514"/>
      <c r="F53" s="509"/>
      <c r="G53" s="509"/>
      <c r="H53" s="509"/>
      <c r="I53" s="509"/>
      <c r="J53" s="510"/>
      <c r="K53" s="510"/>
      <c r="L53" s="135"/>
      <c r="M53" s="239">
        <f t="shared" si="4"/>
        <v>0</v>
      </c>
      <c r="N53" s="239">
        <f t="shared" si="8"/>
        <v>0</v>
      </c>
      <c r="O53" s="240">
        <f t="shared" si="6"/>
        <v>0</v>
      </c>
      <c r="P53" s="334"/>
      <c r="Q53" s="335"/>
      <c r="T53" s="600" t="s">
        <v>1537</v>
      </c>
      <c r="U53" s="600"/>
      <c r="V53" s="231" t="s">
        <v>294</v>
      </c>
      <c r="W53" s="231">
        <v>40.200000000000003</v>
      </c>
      <c r="X53" s="231">
        <v>6.5600000000000006E-2</v>
      </c>
      <c r="Z53" s="230" t="s">
        <v>1016</v>
      </c>
      <c r="AA53" s="230" t="s">
        <v>488</v>
      </c>
      <c r="AB53" s="230" t="str">
        <f t="shared" si="0"/>
        <v>A0063(株)エネルギア・ソリューション・アンド・サービス</v>
      </c>
    </row>
    <row r="54" spans="1:28" ht="19.5" hidden="1" customHeight="1">
      <c r="A54" s="514"/>
      <c r="B54" s="514"/>
      <c r="C54" s="514"/>
      <c r="D54" s="514"/>
      <c r="E54" s="514"/>
      <c r="F54" s="509"/>
      <c r="G54" s="509"/>
      <c r="H54" s="509"/>
      <c r="I54" s="509"/>
      <c r="J54" s="510"/>
      <c r="K54" s="510"/>
      <c r="L54" s="135"/>
      <c r="M54" s="239">
        <f t="shared" si="4"/>
        <v>0</v>
      </c>
      <c r="N54" s="239">
        <f t="shared" si="8"/>
        <v>0</v>
      </c>
      <c r="O54" s="240">
        <f t="shared" si="6"/>
        <v>0</v>
      </c>
      <c r="P54" s="334"/>
      <c r="Q54" s="335"/>
      <c r="T54" s="600" t="s">
        <v>1538</v>
      </c>
      <c r="U54" s="600"/>
      <c r="V54" s="231" t="s">
        <v>1515</v>
      </c>
      <c r="W54" s="231">
        <v>21.2</v>
      </c>
      <c r="X54" s="231">
        <v>0</v>
      </c>
      <c r="Z54" s="230" t="s">
        <v>1017</v>
      </c>
      <c r="AA54" s="230" t="s">
        <v>489</v>
      </c>
      <c r="AB54" s="230" t="str">
        <f t="shared" si="0"/>
        <v>A0064東京ガス(株)</v>
      </c>
    </row>
    <row r="55" spans="1:28" ht="19.5" hidden="1" customHeight="1">
      <c r="A55" s="514"/>
      <c r="B55" s="514"/>
      <c r="C55" s="514"/>
      <c r="D55" s="514"/>
      <c r="E55" s="514"/>
      <c r="F55" s="509"/>
      <c r="G55" s="509"/>
      <c r="H55" s="509"/>
      <c r="I55" s="509"/>
      <c r="J55" s="510"/>
      <c r="K55" s="510"/>
      <c r="L55" s="135"/>
      <c r="M55" s="239">
        <f t="shared" si="4"/>
        <v>0</v>
      </c>
      <c r="N55" s="239">
        <f t="shared" si="8"/>
        <v>0</v>
      </c>
      <c r="O55" s="240">
        <f t="shared" si="6"/>
        <v>0</v>
      </c>
      <c r="P55" s="334"/>
      <c r="Q55" s="335"/>
      <c r="T55" s="600" t="s">
        <v>1539</v>
      </c>
      <c r="U55" s="600"/>
      <c r="V55" s="231" t="s">
        <v>402</v>
      </c>
      <c r="W55" s="231">
        <v>17.100000000000001</v>
      </c>
      <c r="X55" s="231">
        <v>0</v>
      </c>
      <c r="Z55" s="230" t="s">
        <v>1018</v>
      </c>
      <c r="AA55" s="230" t="s">
        <v>490</v>
      </c>
      <c r="AB55" s="230" t="str">
        <f t="shared" si="0"/>
        <v>A0065テス・エンジニアリング(株)</v>
      </c>
    </row>
    <row r="56" spans="1:28" ht="19.5" hidden="1" customHeight="1">
      <c r="A56" s="514"/>
      <c r="B56" s="514"/>
      <c r="C56" s="514"/>
      <c r="D56" s="514"/>
      <c r="E56" s="514"/>
      <c r="F56" s="509"/>
      <c r="G56" s="509"/>
      <c r="H56" s="509"/>
      <c r="I56" s="509"/>
      <c r="J56" s="510"/>
      <c r="K56" s="510"/>
      <c r="L56" s="135"/>
      <c r="M56" s="239">
        <f t="shared" si="4"/>
        <v>0</v>
      </c>
      <c r="N56" s="239">
        <f t="shared" si="8"/>
        <v>0</v>
      </c>
      <c r="O56" s="240">
        <f t="shared" si="6"/>
        <v>0</v>
      </c>
      <c r="P56" s="334"/>
      <c r="Q56" s="335"/>
      <c r="T56" s="600" t="s">
        <v>1540</v>
      </c>
      <c r="U56" s="600"/>
      <c r="V56" s="231" t="s">
        <v>402</v>
      </c>
      <c r="W56" s="231">
        <v>142</v>
      </c>
      <c r="X56" s="231">
        <v>0</v>
      </c>
      <c r="Z56" s="230" t="s">
        <v>1019</v>
      </c>
      <c r="AA56" s="230" t="s">
        <v>491</v>
      </c>
      <c r="AB56" s="230" t="str">
        <f t="shared" si="0"/>
        <v>A0066青梅ガス(株)</v>
      </c>
    </row>
    <row r="57" spans="1:28" ht="19.5" hidden="1" customHeight="1">
      <c r="A57" s="514"/>
      <c r="B57" s="514"/>
      <c r="C57" s="514"/>
      <c r="D57" s="514"/>
      <c r="E57" s="514"/>
      <c r="F57" s="509"/>
      <c r="G57" s="509"/>
      <c r="H57" s="509"/>
      <c r="I57" s="509"/>
      <c r="J57" s="510"/>
      <c r="K57" s="510"/>
      <c r="L57" s="135"/>
      <c r="M57" s="239">
        <f t="shared" si="4"/>
        <v>0</v>
      </c>
      <c r="N57" s="239">
        <f t="shared" si="8"/>
        <v>0</v>
      </c>
      <c r="O57" s="240">
        <f t="shared" si="6"/>
        <v>0</v>
      </c>
      <c r="P57" s="334"/>
      <c r="Q57" s="335"/>
      <c r="T57" s="600" t="s">
        <v>1541</v>
      </c>
      <c r="U57" s="600"/>
      <c r="V57" s="231" t="s">
        <v>402</v>
      </c>
      <c r="W57" s="231">
        <v>22.5</v>
      </c>
      <c r="X57" s="231">
        <v>0</v>
      </c>
      <c r="Z57" s="230" t="s">
        <v>1020</v>
      </c>
      <c r="AA57" s="230" t="s">
        <v>492</v>
      </c>
      <c r="AB57" s="230" t="str">
        <f t="shared" si="0"/>
        <v>A0067(株)イーネットワークシステムズ</v>
      </c>
    </row>
    <row r="58" spans="1:28" ht="19.5" hidden="1" customHeight="1">
      <c r="A58" s="514"/>
      <c r="B58" s="514"/>
      <c r="C58" s="514"/>
      <c r="D58" s="514"/>
      <c r="E58" s="514"/>
      <c r="F58" s="509"/>
      <c r="G58" s="509"/>
      <c r="H58" s="509"/>
      <c r="I58" s="509"/>
      <c r="J58" s="510"/>
      <c r="K58" s="510"/>
      <c r="L58" s="135"/>
      <c r="M58" s="239">
        <f t="shared" si="4"/>
        <v>0</v>
      </c>
      <c r="N58" s="239">
        <f t="shared" si="8"/>
        <v>0</v>
      </c>
      <c r="O58" s="240">
        <f t="shared" si="6"/>
        <v>0</v>
      </c>
      <c r="P58" s="334"/>
      <c r="Q58" s="335"/>
      <c r="Z58" s="230" t="s">
        <v>1021</v>
      </c>
      <c r="AA58" s="230" t="s">
        <v>493</v>
      </c>
      <c r="AB58" s="230" t="str">
        <f t="shared" si="0"/>
        <v>A0068(株)エネアーク関東</v>
      </c>
    </row>
    <row r="59" spans="1:28" ht="19.5" hidden="1" customHeight="1">
      <c r="A59" s="514"/>
      <c r="B59" s="514"/>
      <c r="C59" s="514"/>
      <c r="D59" s="514"/>
      <c r="E59" s="514"/>
      <c r="F59" s="509"/>
      <c r="G59" s="509"/>
      <c r="H59" s="509"/>
      <c r="I59" s="509"/>
      <c r="J59" s="510"/>
      <c r="K59" s="510"/>
      <c r="L59" s="135"/>
      <c r="M59" s="239">
        <f t="shared" si="4"/>
        <v>0</v>
      </c>
      <c r="N59" s="239">
        <f t="shared" si="8"/>
        <v>0</v>
      </c>
      <c r="O59" s="240">
        <f t="shared" si="6"/>
        <v>0</v>
      </c>
      <c r="P59" s="334"/>
      <c r="Q59" s="335"/>
      <c r="Z59" s="230" t="s">
        <v>1022</v>
      </c>
      <c r="AA59" s="230" t="s">
        <v>494</v>
      </c>
      <c r="AB59" s="230" t="str">
        <f t="shared" si="0"/>
        <v>A0069(株)東急パワーサプライ</v>
      </c>
    </row>
    <row r="60" spans="1:28" ht="19.5" hidden="1" customHeight="1">
      <c r="A60" s="514"/>
      <c r="B60" s="514"/>
      <c r="C60" s="514"/>
      <c r="D60" s="514"/>
      <c r="E60" s="514"/>
      <c r="F60" s="509"/>
      <c r="G60" s="509"/>
      <c r="H60" s="509"/>
      <c r="I60" s="509"/>
      <c r="J60" s="510"/>
      <c r="K60" s="510"/>
      <c r="L60" s="135"/>
      <c r="M60" s="239">
        <f t="shared" si="4"/>
        <v>0</v>
      </c>
      <c r="N60" s="239">
        <f t="shared" si="8"/>
        <v>0</v>
      </c>
      <c r="O60" s="240">
        <f t="shared" si="6"/>
        <v>0</v>
      </c>
      <c r="P60" s="334"/>
      <c r="Q60" s="335"/>
      <c r="Z60" s="230" t="s">
        <v>1023</v>
      </c>
      <c r="AA60" s="230" t="s">
        <v>495</v>
      </c>
      <c r="AB60" s="230" t="str">
        <f t="shared" si="0"/>
        <v>A0070王子・伊藤忠エネクス電力販売(株)</v>
      </c>
    </row>
    <row r="61" spans="1:28" ht="19.5" hidden="1" customHeight="1">
      <c r="A61" s="514"/>
      <c r="B61" s="514"/>
      <c r="C61" s="514"/>
      <c r="D61" s="514"/>
      <c r="E61" s="514"/>
      <c r="F61" s="509"/>
      <c r="G61" s="509"/>
      <c r="H61" s="509"/>
      <c r="I61" s="509"/>
      <c r="J61" s="510"/>
      <c r="K61" s="510"/>
      <c r="L61" s="135"/>
      <c r="M61" s="239">
        <f t="shared" si="4"/>
        <v>0</v>
      </c>
      <c r="N61" s="239">
        <f t="shared" si="8"/>
        <v>0</v>
      </c>
      <c r="O61" s="240">
        <f t="shared" si="6"/>
        <v>0</v>
      </c>
      <c r="P61" s="334"/>
      <c r="Q61" s="335"/>
      <c r="Z61" s="230" t="s">
        <v>1024</v>
      </c>
      <c r="AA61" s="230" t="s">
        <v>496</v>
      </c>
      <c r="AB61" s="230" t="str">
        <f t="shared" si="0"/>
        <v>A0071伊藤忠商事(株)</v>
      </c>
    </row>
    <row r="62" spans="1:28" ht="38.85" customHeight="1" thickBot="1">
      <c r="A62" s="586" t="s">
        <v>385</v>
      </c>
      <c r="B62" s="586"/>
      <c r="C62" s="586"/>
      <c r="D62" s="586"/>
      <c r="E62" s="586"/>
      <c r="F62" s="502" t="s">
        <v>430</v>
      </c>
      <c r="G62" s="502"/>
      <c r="H62" s="502"/>
      <c r="I62" s="502"/>
      <c r="J62" s="510"/>
      <c r="K62" s="510"/>
      <c r="L62" s="242" t="s">
        <v>258</v>
      </c>
      <c r="M62" s="98" t="s">
        <v>258</v>
      </c>
      <c r="N62" s="98" t="s">
        <v>258</v>
      </c>
      <c r="O62" s="240">
        <f>ROUND(J62,2)</f>
        <v>0</v>
      </c>
      <c r="P62" s="243"/>
      <c r="Q62" s="244"/>
      <c r="Z62" s="230" t="s">
        <v>1025</v>
      </c>
      <c r="AA62" s="230" t="s">
        <v>497</v>
      </c>
      <c r="AB62" s="230" t="str">
        <f t="shared" si="0"/>
        <v>A0072(株)エコスタイル</v>
      </c>
    </row>
    <row r="63" spans="1:28" ht="15.2" customHeight="1" thickTop="1">
      <c r="A63" s="588" t="s">
        <v>68</v>
      </c>
      <c r="B63" s="588"/>
      <c r="C63" s="588"/>
      <c r="D63" s="588"/>
      <c r="E63" s="588"/>
      <c r="F63" s="588" t="s">
        <v>430</v>
      </c>
      <c r="G63" s="588"/>
      <c r="H63" s="588"/>
      <c r="I63" s="588"/>
      <c r="J63" s="587">
        <f>ROUND(SUM(J32:K62),2)</f>
        <v>3.76</v>
      </c>
      <c r="K63" s="587"/>
      <c r="L63" s="245" t="s">
        <v>258</v>
      </c>
      <c r="M63" s="246">
        <f>ROUND(SUM(M32:M61),1)</f>
        <v>32.5</v>
      </c>
      <c r="N63" s="246">
        <f>ROUND(SUM(N32:N61),1)</f>
        <v>0.9</v>
      </c>
      <c r="O63" s="247">
        <f>ROUND(SUM(O32:O62),2)</f>
        <v>0</v>
      </c>
      <c r="P63" s="499"/>
      <c r="Q63" s="500"/>
      <c r="Z63" s="230" t="s">
        <v>1026</v>
      </c>
      <c r="AA63" s="230" t="s">
        <v>498</v>
      </c>
      <c r="AB63" s="230" t="str">
        <f t="shared" si="0"/>
        <v>A0073入間ガス(株)</v>
      </c>
    </row>
    <row r="64" spans="1:28" ht="15.2" customHeight="1">
      <c r="A64" s="248"/>
      <c r="B64" s="248"/>
      <c r="C64" s="248"/>
      <c r="D64" s="248"/>
      <c r="E64" s="248"/>
      <c r="F64" s="248"/>
      <c r="G64" s="248"/>
      <c r="H64" s="248"/>
      <c r="I64" s="248"/>
      <c r="J64" s="249"/>
      <c r="K64" s="249"/>
      <c r="L64" s="249"/>
      <c r="M64" s="249"/>
      <c r="N64" s="248"/>
      <c r="O64" s="248"/>
      <c r="Z64" s="230" t="s">
        <v>1027</v>
      </c>
      <c r="AA64" s="230" t="s">
        <v>499</v>
      </c>
      <c r="AB64" s="230" t="str">
        <f t="shared" si="0"/>
        <v>A0074テプコカスタマーサービス(株)</v>
      </c>
    </row>
    <row r="65" spans="1:28" ht="15.2" customHeight="1">
      <c r="A65" s="250" t="s">
        <v>1697</v>
      </c>
      <c r="Z65" s="230" t="s">
        <v>1028</v>
      </c>
      <c r="AA65" s="230" t="s">
        <v>500</v>
      </c>
      <c r="AB65" s="230" t="str">
        <f t="shared" si="0"/>
        <v>A0075(株)とんでんホールディングス</v>
      </c>
    </row>
    <row r="66" spans="1:28" ht="15.2" customHeight="1">
      <c r="A66" s="334" t="s">
        <v>11</v>
      </c>
      <c r="B66" s="392"/>
      <c r="C66" s="392"/>
      <c r="D66" s="392"/>
      <c r="E66" s="392"/>
      <c r="F66" s="392"/>
      <c r="G66" s="392"/>
      <c r="H66" s="392"/>
      <c r="I66" s="335"/>
      <c r="J66" s="251" t="s">
        <v>22</v>
      </c>
      <c r="K66" s="582">
        <f>'２実績まとめ'!G7</f>
        <v>2013</v>
      </c>
      <c r="L66" s="582"/>
      <c r="M66" s="582"/>
      <c r="N66" s="11" t="s">
        <v>64</v>
      </c>
      <c r="Z66" s="230" t="s">
        <v>1029</v>
      </c>
      <c r="AA66" s="230" t="s">
        <v>501</v>
      </c>
      <c r="AB66" s="230" t="str">
        <f t="shared" si="0"/>
        <v>A0076日鉄エンジニアリング(株)</v>
      </c>
    </row>
    <row r="67" spans="1:28" ht="15.2" customHeight="1">
      <c r="A67" s="334" t="s">
        <v>303</v>
      </c>
      <c r="B67" s="392"/>
      <c r="C67" s="392"/>
      <c r="D67" s="392"/>
      <c r="E67" s="392"/>
      <c r="F67" s="392"/>
      <c r="G67" s="392"/>
      <c r="H67" s="392"/>
      <c r="I67" s="335"/>
      <c r="J67" s="251"/>
      <c r="K67" s="581">
        <f>ROUND(J26,1)</f>
        <v>80.599999999999994</v>
      </c>
      <c r="L67" s="581"/>
      <c r="M67" s="581"/>
      <c r="N67" s="11" t="s">
        <v>14</v>
      </c>
      <c r="Z67" s="230" t="s">
        <v>1030</v>
      </c>
      <c r="AA67" s="230" t="s">
        <v>502</v>
      </c>
      <c r="AB67" s="230" t="str">
        <f t="shared" si="0"/>
        <v>A0077ａｕエネルギー＆ライフ(株)(旧：ＫＤＤＩ(株))</v>
      </c>
    </row>
    <row r="68" spans="1:28" ht="15.2" customHeight="1" thickBot="1">
      <c r="A68" s="237" t="s">
        <v>20</v>
      </c>
      <c r="B68" s="252" t="s">
        <v>22</v>
      </c>
      <c r="C68" s="347"/>
      <c r="D68" s="347"/>
      <c r="E68" s="347"/>
      <c r="F68" s="347"/>
      <c r="G68" s="347"/>
      <c r="H68" s="10" t="s">
        <v>23</v>
      </c>
      <c r="I68" s="10"/>
      <c r="J68" s="9"/>
      <c r="K68" s="580"/>
      <c r="L68" s="580"/>
      <c r="M68" s="580"/>
      <c r="N68" s="11" t="s">
        <v>14</v>
      </c>
      <c r="Z68" s="230" t="s">
        <v>1031</v>
      </c>
      <c r="AA68" s="230" t="s">
        <v>503</v>
      </c>
      <c r="AB68" s="230" t="str">
        <f t="shared" ref="AB68:AB131" si="9">Z68&amp;AA68</f>
        <v>A0079イワタニ関東(株)</v>
      </c>
    </row>
    <row r="69" spans="1:28" ht="24" customHeight="1" thickBot="1">
      <c r="A69" s="583" t="s">
        <v>312</v>
      </c>
      <c r="B69" s="584"/>
      <c r="C69" s="584"/>
      <c r="D69" s="584"/>
      <c r="E69" s="584"/>
      <c r="F69" s="584"/>
      <c r="G69" s="584"/>
      <c r="H69" s="584"/>
      <c r="I69" s="585"/>
      <c r="J69" s="253"/>
      <c r="K69" s="578">
        <f>ROUND(SUM(K67:M68),1)</f>
        <v>80.599999999999994</v>
      </c>
      <c r="L69" s="579"/>
      <c r="M69" s="579"/>
      <c r="N69" s="254" t="s">
        <v>256</v>
      </c>
      <c r="Z69" s="230" t="s">
        <v>1032</v>
      </c>
      <c r="AA69" s="230" t="s">
        <v>504</v>
      </c>
      <c r="AB69" s="230" t="str">
        <f t="shared" si="9"/>
        <v>A0080イワタニ首都圏(株)</v>
      </c>
    </row>
    <row r="70" spans="1:28" ht="15.2" customHeight="1">
      <c r="Z70" s="230" t="s">
        <v>1033</v>
      </c>
      <c r="AA70" s="230" t="s">
        <v>505</v>
      </c>
      <c r="AB70" s="230" t="str">
        <f t="shared" si="9"/>
        <v>A0081サーラｅエナジー(株)</v>
      </c>
    </row>
    <row r="71" spans="1:28">
      <c r="Z71" s="230" t="s">
        <v>1034</v>
      </c>
      <c r="AA71" s="230" t="s">
        <v>506</v>
      </c>
      <c r="AB71" s="230" t="str">
        <f t="shared" si="9"/>
        <v>A0082(株)地球クラブ</v>
      </c>
    </row>
    <row r="72" spans="1:28">
      <c r="Z72" s="230" t="s">
        <v>1035</v>
      </c>
      <c r="AA72" s="230" t="s">
        <v>507</v>
      </c>
      <c r="AB72" s="230" t="str">
        <f t="shared" si="9"/>
        <v>A0083(株)エコア</v>
      </c>
    </row>
    <row r="73" spans="1:28">
      <c r="Z73" s="230" t="s">
        <v>1036</v>
      </c>
      <c r="AA73" s="230" t="s">
        <v>508</v>
      </c>
      <c r="AB73" s="230" t="str">
        <f t="shared" si="9"/>
        <v>A0084西部瓦斯(株)</v>
      </c>
    </row>
    <row r="74" spans="1:28">
      <c r="Z74" s="230" t="s">
        <v>1037</v>
      </c>
      <c r="AA74" s="230" t="s">
        <v>509</v>
      </c>
      <c r="AB74" s="230" t="str">
        <f t="shared" si="9"/>
        <v>A0085東邦ガス(株)</v>
      </c>
    </row>
    <row r="75" spans="1:28">
      <c r="Z75" s="230" t="s">
        <v>1038</v>
      </c>
      <c r="AA75" s="230" t="s">
        <v>510</v>
      </c>
      <c r="AB75" s="230" t="str">
        <f t="shared" si="9"/>
        <v>A0086シナネン(株)</v>
      </c>
    </row>
    <row r="76" spans="1:28">
      <c r="Z76" s="230" t="s">
        <v>1039</v>
      </c>
      <c r="AA76" s="230" t="s">
        <v>511</v>
      </c>
      <c r="AB76" s="230" t="str">
        <f t="shared" si="9"/>
        <v>A0087(株)シナジアパワー</v>
      </c>
    </row>
    <row r="77" spans="1:28">
      <c r="Z77" s="230" t="s">
        <v>1040</v>
      </c>
      <c r="AA77" s="230" t="s">
        <v>512</v>
      </c>
      <c r="AB77" s="230" t="str">
        <f t="shared" si="9"/>
        <v>A0088カワサキグリーンエナジー(株)</v>
      </c>
    </row>
    <row r="78" spans="1:28">
      <c r="Z78" s="230" t="s">
        <v>1041</v>
      </c>
      <c r="AA78" s="230" t="s">
        <v>513</v>
      </c>
      <c r="AB78" s="230" t="str">
        <f t="shared" si="9"/>
        <v>A0089大一ガス(株)</v>
      </c>
    </row>
    <row r="79" spans="1:28">
      <c r="Z79" s="230" t="s">
        <v>1042</v>
      </c>
      <c r="AA79" s="230" t="s">
        <v>514</v>
      </c>
      <c r="AB79" s="230" t="str">
        <f t="shared" si="9"/>
        <v>A0090(株)リミックスポイント</v>
      </c>
    </row>
    <row r="80" spans="1:28">
      <c r="Z80" s="230" t="s">
        <v>1043</v>
      </c>
      <c r="AA80" s="230" t="s">
        <v>515</v>
      </c>
      <c r="AB80" s="230" t="str">
        <f t="shared" si="9"/>
        <v>A0091大阪いずみ市民生活協同組合</v>
      </c>
    </row>
    <row r="81" spans="1:28">
      <c r="Z81" s="230" t="s">
        <v>1044</v>
      </c>
      <c r="AA81" s="230" t="s">
        <v>516</v>
      </c>
      <c r="AB81" s="230" t="str">
        <f t="shared" si="9"/>
        <v>A0092(株)中海テレビ放送</v>
      </c>
    </row>
    <row r="82" spans="1:28">
      <c r="Z82" s="230" t="s">
        <v>1045</v>
      </c>
      <c r="AA82" s="230" t="s">
        <v>517</v>
      </c>
      <c r="AB82" s="230" t="str">
        <f t="shared" si="9"/>
        <v>A0093パシフィックパワー(株)</v>
      </c>
    </row>
    <row r="83" spans="1:28">
      <c r="Z83" s="230" t="s">
        <v>1046</v>
      </c>
      <c r="AA83" s="230" t="s">
        <v>518</v>
      </c>
      <c r="AB83" s="230" t="str">
        <f t="shared" si="9"/>
        <v>A0098(株)ジェイコムウエスト</v>
      </c>
    </row>
    <row r="84" spans="1:28">
      <c r="Z84" s="230" t="s">
        <v>1047</v>
      </c>
      <c r="AA84" s="230" t="s">
        <v>519</v>
      </c>
      <c r="AB84" s="230" t="str">
        <f t="shared" si="9"/>
        <v>A0103(株)ジェイコム埼玉・東日本</v>
      </c>
    </row>
    <row r="85" spans="1:28">
      <c r="Z85" s="230" t="s">
        <v>1048</v>
      </c>
      <c r="AA85" s="230" t="s">
        <v>520</v>
      </c>
      <c r="AB85" s="230" t="str">
        <f t="shared" si="9"/>
        <v>A0104(株)ジェイコム札幌</v>
      </c>
    </row>
    <row r="86" spans="1:28">
      <c r="Z86" s="230" t="s">
        <v>1049</v>
      </c>
      <c r="AA86" s="230" t="s">
        <v>521</v>
      </c>
      <c r="AB86" s="230" t="str">
        <f t="shared" si="9"/>
        <v>A0105(株)ジェイコム湘南・神奈川</v>
      </c>
    </row>
    <row r="87" spans="1:28">
      <c r="Z87" s="230" t="s">
        <v>1050</v>
      </c>
      <c r="AA87" s="230" t="s">
        <v>522</v>
      </c>
      <c r="AB87" s="230" t="str">
        <f t="shared" si="9"/>
        <v>A0107(株)ジェイコム千葉</v>
      </c>
    </row>
    <row r="88" spans="1:28">
      <c r="Z88" s="230" t="s">
        <v>1051</v>
      </c>
      <c r="AA88" s="230" t="s">
        <v>523</v>
      </c>
      <c r="AB88" s="230" t="str">
        <f t="shared" si="9"/>
        <v>A0110(株)ジェイコム東京</v>
      </c>
    </row>
    <row r="89" spans="1:28">
      <c r="V89" s="255"/>
      <c r="Z89" s="230" t="s">
        <v>1052</v>
      </c>
      <c r="AA89" s="230" t="s">
        <v>524</v>
      </c>
      <c r="AB89" s="230" t="str">
        <f t="shared" si="9"/>
        <v>A0119土浦ケーブルテレビ(株)</v>
      </c>
    </row>
    <row r="90" spans="1:28">
      <c r="Z90" s="230" t="s">
        <v>1053</v>
      </c>
      <c r="AA90" s="230" t="s">
        <v>525</v>
      </c>
      <c r="AB90" s="230" t="str">
        <f t="shared" si="9"/>
        <v>A0120鹿児島電力(株)</v>
      </c>
    </row>
    <row r="91" spans="1:28">
      <c r="Z91" s="230" t="s">
        <v>1054</v>
      </c>
      <c r="AA91" s="230" t="s">
        <v>526</v>
      </c>
      <c r="AB91" s="230" t="str">
        <f t="shared" si="9"/>
        <v>A0121太陽ガス(株)</v>
      </c>
    </row>
    <row r="92" spans="1:28">
      <c r="Z92" s="230" t="s">
        <v>1055</v>
      </c>
      <c r="AA92" s="230" t="s">
        <v>527</v>
      </c>
      <c r="AB92" s="230" t="str">
        <f t="shared" si="9"/>
        <v>A0122アーバンエナジー(株)</v>
      </c>
    </row>
    <row r="93" spans="1:28">
      <c r="Z93" s="230" t="s">
        <v>1056</v>
      </c>
      <c r="AA93" s="230" t="s">
        <v>528</v>
      </c>
      <c r="AB93" s="230" t="str">
        <f t="shared" si="9"/>
        <v>A0123パワーネクスト(株)</v>
      </c>
    </row>
    <row r="94" spans="1:28">
      <c r="Z94" s="230" t="s">
        <v>1057</v>
      </c>
      <c r="AA94" s="230" t="s">
        <v>529</v>
      </c>
      <c r="AB94" s="230" t="str">
        <f t="shared" si="9"/>
        <v>A0124合同会社北上新電力</v>
      </c>
    </row>
    <row r="95" spans="1:28">
      <c r="A95" s="1" t="s">
        <v>1733</v>
      </c>
      <c r="Z95" s="230" t="s">
        <v>1058</v>
      </c>
      <c r="AA95" s="230" t="s">
        <v>530</v>
      </c>
      <c r="AB95" s="230" t="str">
        <f t="shared" si="9"/>
        <v>A0125パーパススマートパワー(株)</v>
      </c>
    </row>
    <row r="96" spans="1:28">
      <c r="Z96" s="230" t="s">
        <v>1059</v>
      </c>
      <c r="AA96" s="230" t="s">
        <v>531</v>
      </c>
      <c r="AB96" s="230" t="str">
        <f t="shared" si="9"/>
        <v>A0126(株)タクマエナジー</v>
      </c>
    </row>
    <row r="97" spans="26:28">
      <c r="Z97" s="230" t="s">
        <v>1060</v>
      </c>
      <c r="AA97" s="230" t="s">
        <v>532</v>
      </c>
      <c r="AB97" s="230" t="str">
        <f t="shared" si="9"/>
        <v>A0127(株)スマートテック</v>
      </c>
    </row>
    <row r="98" spans="26:28">
      <c r="Z98" s="230" t="s">
        <v>1061</v>
      </c>
      <c r="AA98" s="230" t="s">
        <v>533</v>
      </c>
      <c r="AB98" s="230" t="str">
        <f t="shared" si="9"/>
        <v>A0128水戸電力(株)</v>
      </c>
    </row>
    <row r="99" spans="26:28">
      <c r="Z99" s="230" t="s">
        <v>1062</v>
      </c>
      <c r="AA99" s="230" t="s">
        <v>534</v>
      </c>
      <c r="AB99" s="230" t="str">
        <f t="shared" si="9"/>
        <v>A0130丸紅新電力(株)</v>
      </c>
    </row>
    <row r="100" spans="26:28">
      <c r="Z100" s="230" t="s">
        <v>1063</v>
      </c>
      <c r="AA100" s="230" t="s">
        <v>535</v>
      </c>
      <c r="AB100" s="230" t="str">
        <f t="shared" si="9"/>
        <v>A0133奈良電力(株)</v>
      </c>
    </row>
    <row r="101" spans="26:28">
      <c r="Z101" s="230" t="s">
        <v>1064</v>
      </c>
      <c r="AA101" s="230" t="s">
        <v>536</v>
      </c>
      <c r="AB101" s="230" t="str">
        <f t="shared" si="9"/>
        <v>A0134日立造船(株)</v>
      </c>
    </row>
    <row r="102" spans="26:28">
      <c r="Z102" s="230" t="s">
        <v>1065</v>
      </c>
      <c r="AA102" s="230" t="s">
        <v>537</v>
      </c>
      <c r="AB102" s="230" t="str">
        <f t="shared" si="9"/>
        <v>A0135大東ガス(株)</v>
      </c>
    </row>
    <row r="103" spans="26:28">
      <c r="Z103" s="230" t="s">
        <v>1066</v>
      </c>
      <c r="AA103" s="230" t="s">
        <v>538</v>
      </c>
      <c r="AB103" s="230" t="str">
        <f t="shared" si="9"/>
        <v>A0136パナソニックオペレーショナルエクセレンス(株)(旧：パナソニック(株))</v>
      </c>
    </row>
    <row r="104" spans="26:28">
      <c r="Z104" s="230" t="s">
        <v>1067</v>
      </c>
      <c r="AA104" s="230" t="s">
        <v>539</v>
      </c>
      <c r="AB104" s="230" t="str">
        <f t="shared" si="9"/>
        <v>A0137アストモスエネルギー(株)</v>
      </c>
    </row>
    <row r="105" spans="26:28">
      <c r="Z105" s="230" t="s">
        <v>1068</v>
      </c>
      <c r="AA105" s="230" t="s">
        <v>540</v>
      </c>
      <c r="AB105" s="230" t="str">
        <f t="shared" si="9"/>
        <v>A0138(株)関電エネルギーソリューション</v>
      </c>
    </row>
    <row r="106" spans="26:28">
      <c r="Z106" s="230" t="s">
        <v>1069</v>
      </c>
      <c r="AA106" s="230" t="s">
        <v>541</v>
      </c>
      <c r="AB106" s="230" t="str">
        <f t="shared" si="9"/>
        <v>A0140ＭＣリテールエナジー(株)</v>
      </c>
    </row>
    <row r="107" spans="26:28">
      <c r="Z107" s="230" t="s">
        <v>1070</v>
      </c>
      <c r="AA107" s="230" t="s">
        <v>542</v>
      </c>
      <c r="AB107" s="230" t="str">
        <f t="shared" si="9"/>
        <v>A0141(株)北九州パワー</v>
      </c>
    </row>
    <row r="108" spans="26:28">
      <c r="Z108" s="230" t="s">
        <v>1071</v>
      </c>
      <c r="AA108" s="230" t="s">
        <v>543</v>
      </c>
      <c r="AB108" s="230" t="str">
        <f t="shared" si="9"/>
        <v>A0142武州瓦斯(株)</v>
      </c>
    </row>
    <row r="109" spans="26:28">
      <c r="Z109" s="230" t="s">
        <v>1072</v>
      </c>
      <c r="AA109" s="230" t="s">
        <v>544</v>
      </c>
      <c r="AB109" s="230" t="str">
        <f t="shared" si="9"/>
        <v>A0143リニューアブル・ジャパン(株)(旧：(株)みらい電力)</v>
      </c>
    </row>
    <row r="110" spans="26:28">
      <c r="Z110" s="230" t="s">
        <v>1073</v>
      </c>
      <c r="AA110" s="230" t="s">
        <v>545</v>
      </c>
      <c r="AB110" s="230" t="str">
        <f t="shared" si="9"/>
        <v>A0144大垣ガス(株)</v>
      </c>
    </row>
    <row r="111" spans="26:28">
      <c r="Z111" s="230" t="s">
        <v>1074</v>
      </c>
      <c r="AA111" s="230" t="s">
        <v>546</v>
      </c>
      <c r="AB111" s="230" t="str">
        <f t="shared" si="9"/>
        <v>A0145(株)藤田商店</v>
      </c>
    </row>
    <row r="112" spans="26:28">
      <c r="Z112" s="230" t="s">
        <v>1075</v>
      </c>
      <c r="AA112" s="230" t="s">
        <v>547</v>
      </c>
      <c r="AB112" s="230" t="str">
        <f t="shared" si="9"/>
        <v>A0146(株)ケーブルネット下関</v>
      </c>
    </row>
    <row r="113" spans="26:28">
      <c r="Z113" s="230" t="s">
        <v>1076</v>
      </c>
      <c r="AA113" s="230" t="s">
        <v>548</v>
      </c>
      <c r="AB113" s="230" t="str">
        <f t="shared" si="9"/>
        <v>A0147(株)ジェイコム九州</v>
      </c>
    </row>
    <row r="114" spans="26:28">
      <c r="Z114" s="230" t="s">
        <v>1077</v>
      </c>
      <c r="AA114" s="230" t="s">
        <v>549</v>
      </c>
      <c r="AB114" s="230" t="str">
        <f t="shared" si="9"/>
        <v>A0149(株)グローバルエンジニアリング</v>
      </c>
    </row>
    <row r="115" spans="26:28">
      <c r="Z115" s="230" t="s">
        <v>1078</v>
      </c>
      <c r="AA115" s="230" t="s">
        <v>550</v>
      </c>
      <c r="AB115" s="230" t="str">
        <f t="shared" si="9"/>
        <v>A0150九州エナジー(株)</v>
      </c>
    </row>
    <row r="116" spans="26:28">
      <c r="Z116" s="230" t="s">
        <v>1079</v>
      </c>
      <c r="AA116" s="230" t="s">
        <v>551</v>
      </c>
      <c r="AB116" s="230" t="str">
        <f t="shared" si="9"/>
        <v>A0151(株)トヨタエナジーソリューションズ</v>
      </c>
    </row>
    <row r="117" spans="26:28">
      <c r="Z117" s="230" t="s">
        <v>1080</v>
      </c>
      <c r="AA117" s="230" t="s">
        <v>552</v>
      </c>
      <c r="AB117" s="230" t="str">
        <f t="shared" si="9"/>
        <v>A0153(株)エナリス・パワー・マーケティング</v>
      </c>
    </row>
    <row r="118" spans="26:28">
      <c r="Z118" s="230" t="s">
        <v>1081</v>
      </c>
      <c r="AA118" s="230" t="s">
        <v>553</v>
      </c>
      <c r="AB118" s="230" t="str">
        <f t="shared" si="9"/>
        <v>A0154歌舞伎エナジー(株)</v>
      </c>
    </row>
    <row r="119" spans="26:28">
      <c r="Z119" s="230" t="s">
        <v>1082</v>
      </c>
      <c r="AA119" s="230" t="s">
        <v>554</v>
      </c>
      <c r="AB119" s="230" t="str">
        <f t="shared" si="9"/>
        <v>A0155みやまスマートエネルギー(株)</v>
      </c>
    </row>
    <row r="120" spans="26:28">
      <c r="Z120" s="230" t="s">
        <v>1083</v>
      </c>
      <c r="AA120" s="230" t="s">
        <v>555</v>
      </c>
      <c r="AB120" s="230" t="str">
        <f t="shared" si="9"/>
        <v>A0156エフィシエント(株)</v>
      </c>
    </row>
    <row r="121" spans="26:28">
      <c r="Z121" s="230" t="s">
        <v>1084</v>
      </c>
      <c r="AA121" s="230" t="s">
        <v>556</v>
      </c>
      <c r="AB121" s="230" t="str">
        <f t="shared" si="9"/>
        <v>A0157(株)生活クラブエナジー</v>
      </c>
    </row>
    <row r="122" spans="26:28">
      <c r="Z122" s="230" t="s">
        <v>1085</v>
      </c>
      <c r="AA122" s="230" t="s">
        <v>557</v>
      </c>
      <c r="AB122" s="230" t="str">
        <f t="shared" si="9"/>
        <v>A0158生活協同組合コープこうべ</v>
      </c>
    </row>
    <row r="123" spans="26:28">
      <c r="Z123" s="230" t="s">
        <v>1086</v>
      </c>
      <c r="AA123" s="230" t="s">
        <v>558</v>
      </c>
      <c r="AB123" s="230" t="str">
        <f t="shared" si="9"/>
        <v>A0159(株)シーエナジー</v>
      </c>
    </row>
    <row r="124" spans="26:28">
      <c r="Z124" s="230" t="s">
        <v>1087</v>
      </c>
      <c r="AA124" s="230" t="s">
        <v>559</v>
      </c>
      <c r="AB124" s="230" t="str">
        <f t="shared" si="9"/>
        <v>A0160角栄ガス(株)</v>
      </c>
    </row>
    <row r="125" spans="26:28">
      <c r="Z125" s="230" t="s">
        <v>1088</v>
      </c>
      <c r="AA125" s="230" t="s">
        <v>560</v>
      </c>
      <c r="AB125" s="230" t="str">
        <f t="shared" si="9"/>
        <v>A0161京葉瓦斯(株)</v>
      </c>
    </row>
    <row r="126" spans="26:28">
      <c r="Z126" s="230" t="s">
        <v>1089</v>
      </c>
      <c r="AA126" s="230" t="s">
        <v>561</v>
      </c>
      <c r="AB126" s="230" t="str">
        <f t="shared" si="9"/>
        <v>A0162凸版印刷(株)</v>
      </c>
    </row>
    <row r="127" spans="26:28">
      <c r="Z127" s="230" t="s">
        <v>1090</v>
      </c>
      <c r="AA127" s="230" t="s">
        <v>562</v>
      </c>
      <c r="AB127" s="230" t="str">
        <f t="shared" si="9"/>
        <v>A0163伊勢崎ガス(株)</v>
      </c>
    </row>
    <row r="128" spans="26:28">
      <c r="Z128" s="230" t="s">
        <v>1091</v>
      </c>
      <c r="AA128" s="230" t="s">
        <v>563</v>
      </c>
      <c r="AB128" s="230" t="str">
        <f t="shared" si="9"/>
        <v>A0164キヤノンマーケティングジャパン(株)</v>
      </c>
    </row>
    <row r="129" spans="26:28">
      <c r="Z129" s="230" t="s">
        <v>1092</v>
      </c>
      <c r="AA129" s="230" t="s">
        <v>564</v>
      </c>
      <c r="AB129" s="230" t="str">
        <f t="shared" si="9"/>
        <v>A0165(株)とっとり市民電力</v>
      </c>
    </row>
    <row r="130" spans="26:28">
      <c r="Z130" s="230" t="s">
        <v>1093</v>
      </c>
      <c r="AA130" s="230" t="s">
        <v>565</v>
      </c>
      <c r="AB130" s="230" t="str">
        <f t="shared" si="9"/>
        <v>A0166(株)イーエムアイ</v>
      </c>
    </row>
    <row r="131" spans="26:28">
      <c r="Z131" s="230" t="s">
        <v>1094</v>
      </c>
      <c r="AA131" s="230" t="s">
        <v>566</v>
      </c>
      <c r="AB131" s="230" t="str">
        <f t="shared" si="9"/>
        <v>A0167佐野瓦斯(株)</v>
      </c>
    </row>
    <row r="132" spans="26:28">
      <c r="Z132" s="230" t="s">
        <v>1095</v>
      </c>
      <c r="AA132" s="230" t="s">
        <v>567</v>
      </c>
      <c r="AB132" s="230" t="str">
        <f t="shared" ref="AB132:AB195" si="10">Z132&amp;AA132</f>
        <v>A0168桐生瓦斯(株)</v>
      </c>
    </row>
    <row r="133" spans="26:28">
      <c r="Z133" s="230" t="s">
        <v>1096</v>
      </c>
      <c r="AA133" s="230" t="s">
        <v>568</v>
      </c>
      <c r="AB133" s="230" t="str">
        <f t="shared" si="10"/>
        <v>A0169森の電力(株)</v>
      </c>
    </row>
    <row r="134" spans="26:28">
      <c r="Z134" s="230" t="s">
        <v>1097</v>
      </c>
      <c r="AA134" s="230" t="s">
        <v>569</v>
      </c>
      <c r="AB134" s="230" t="str">
        <f t="shared" si="10"/>
        <v>A0170大和ハウス工業(株)　</v>
      </c>
    </row>
    <row r="135" spans="26:28">
      <c r="Z135" s="230" t="s">
        <v>1098</v>
      </c>
      <c r="AA135" s="230" t="s">
        <v>570</v>
      </c>
      <c r="AB135" s="230" t="str">
        <f t="shared" si="10"/>
        <v>A0172ＨＴＢエナジー(株)</v>
      </c>
    </row>
    <row r="136" spans="26:28">
      <c r="Z136" s="230" t="s">
        <v>1099</v>
      </c>
      <c r="AA136" s="230" t="s">
        <v>571</v>
      </c>
      <c r="AB136" s="230" t="str">
        <f t="shared" si="10"/>
        <v>A0173(株)アシストワンエナジー</v>
      </c>
    </row>
    <row r="137" spans="26:28">
      <c r="Z137" s="230" t="s">
        <v>1100</v>
      </c>
      <c r="AA137" s="230" t="s">
        <v>572</v>
      </c>
      <c r="AB137" s="230" t="str">
        <f t="shared" si="10"/>
        <v>A0175(株)フソウ・エナジー</v>
      </c>
    </row>
    <row r="138" spans="26:28">
      <c r="Z138" s="230" t="s">
        <v>1101</v>
      </c>
      <c r="AA138" s="230" t="s">
        <v>573</v>
      </c>
      <c r="AB138" s="230" t="str">
        <f t="shared" si="10"/>
        <v>A0177湘南電力(株)</v>
      </c>
    </row>
    <row r="139" spans="26:28">
      <c r="Z139" s="230" t="s">
        <v>1102</v>
      </c>
      <c r="AA139" s="230" t="s">
        <v>574</v>
      </c>
      <c r="AB139" s="230" t="str">
        <f t="shared" si="10"/>
        <v>A0178大東建託パートナーズ(株)</v>
      </c>
    </row>
    <row r="140" spans="26:28">
      <c r="Z140" s="230" t="s">
        <v>1103</v>
      </c>
      <c r="AA140" s="230" t="s">
        <v>575</v>
      </c>
      <c r="AB140" s="230" t="str">
        <f t="shared" si="10"/>
        <v>A0179Ｊａｐａｎ電力(株)</v>
      </c>
    </row>
    <row r="141" spans="26:28">
      <c r="Z141" s="230" t="s">
        <v>1104</v>
      </c>
      <c r="AA141" s="230" t="s">
        <v>576</v>
      </c>
      <c r="AB141" s="230" t="str">
        <f t="shared" si="10"/>
        <v>A0180電源開発(株)</v>
      </c>
    </row>
    <row r="142" spans="26:28">
      <c r="Z142" s="230" t="s">
        <v>1105</v>
      </c>
      <c r="AA142" s="230" t="s">
        <v>577</v>
      </c>
      <c r="AB142" s="230" t="str">
        <f t="shared" si="10"/>
        <v>A0181鈴与商事(株)</v>
      </c>
    </row>
    <row r="143" spans="26:28">
      <c r="Z143" s="230" t="s">
        <v>1106</v>
      </c>
      <c r="AA143" s="230" t="s">
        <v>578</v>
      </c>
      <c r="AB143" s="230" t="str">
        <f t="shared" si="10"/>
        <v>A0183(株)バランスハーツ</v>
      </c>
    </row>
    <row r="144" spans="26:28">
      <c r="Z144" s="230" t="s">
        <v>1107</v>
      </c>
      <c r="AA144" s="230" t="s">
        <v>579</v>
      </c>
      <c r="AB144" s="230" t="str">
        <f t="shared" si="10"/>
        <v>A0184ワタミエナジー(株)</v>
      </c>
    </row>
    <row r="145" spans="26:28">
      <c r="Z145" s="230" t="s">
        <v>1108</v>
      </c>
      <c r="AA145" s="230" t="s">
        <v>580</v>
      </c>
      <c r="AB145" s="230" t="str">
        <f t="shared" si="10"/>
        <v>A0185(株)パルシステム電力</v>
      </c>
    </row>
    <row r="146" spans="26:28">
      <c r="Z146" s="230" t="s">
        <v>1109</v>
      </c>
      <c r="AA146" s="230" t="s">
        <v>581</v>
      </c>
      <c r="AB146" s="230" t="str">
        <f t="shared" si="10"/>
        <v>A0186ＳＢパワー(株)</v>
      </c>
    </row>
    <row r="147" spans="26:28">
      <c r="Z147" s="230" t="s">
        <v>1110</v>
      </c>
      <c r="AA147" s="230" t="s">
        <v>582</v>
      </c>
      <c r="AB147" s="230" t="str">
        <f t="shared" si="10"/>
        <v>A0187ＮＦパワーサービス(株)</v>
      </c>
    </row>
    <row r="148" spans="26:28">
      <c r="Z148" s="230" t="s">
        <v>1111</v>
      </c>
      <c r="AA148" s="230" t="s">
        <v>583</v>
      </c>
      <c r="AB148" s="230" t="str">
        <f t="shared" si="10"/>
        <v>A0188ひおき地域エネルギー(株)</v>
      </c>
    </row>
    <row r="149" spans="26:28">
      <c r="Z149" s="230" t="s">
        <v>1112</v>
      </c>
      <c r="AA149" s="230" t="s">
        <v>584</v>
      </c>
      <c r="AB149" s="230" t="str">
        <f t="shared" si="10"/>
        <v>A0189和歌山電力(株)</v>
      </c>
    </row>
    <row r="150" spans="26:28">
      <c r="Z150" s="230" t="s">
        <v>1113</v>
      </c>
      <c r="AA150" s="230" t="s">
        <v>585</v>
      </c>
      <c r="AB150" s="230" t="str">
        <f t="shared" si="10"/>
        <v>A0190日本瓦斯(株)(旧：(株)エナジードリーム)</v>
      </c>
    </row>
    <row r="151" spans="26:28">
      <c r="Z151" s="230" t="s">
        <v>1114</v>
      </c>
      <c r="AA151" s="230" t="s">
        <v>586</v>
      </c>
      <c r="AB151" s="230" t="str">
        <f t="shared" si="10"/>
        <v>A0191(株)トドック電力</v>
      </c>
    </row>
    <row r="152" spans="26:28">
      <c r="Z152" s="230" t="s">
        <v>1115</v>
      </c>
      <c r="AA152" s="230" t="s">
        <v>587</v>
      </c>
      <c r="AB152" s="230" t="str">
        <f t="shared" si="10"/>
        <v>A0193九電みらいエナジー(株)</v>
      </c>
    </row>
    <row r="153" spans="26:28">
      <c r="Z153" s="230" t="s">
        <v>1116</v>
      </c>
      <c r="AA153" s="230" t="s">
        <v>588</v>
      </c>
      <c r="AB153" s="230" t="str">
        <f t="shared" si="10"/>
        <v>A0194(株)ミツウロコヴェッセル</v>
      </c>
    </row>
    <row r="154" spans="26:28">
      <c r="Z154" s="230" t="s">
        <v>1117</v>
      </c>
      <c r="AA154" s="230" t="s">
        <v>589</v>
      </c>
      <c r="AB154" s="230" t="str">
        <f t="shared" si="10"/>
        <v>A0195(株)フォレストパワー</v>
      </c>
    </row>
    <row r="155" spans="26:28">
      <c r="Z155" s="230" t="s">
        <v>1118</v>
      </c>
      <c r="AA155" s="230" t="s">
        <v>590</v>
      </c>
      <c r="AB155" s="230" t="str">
        <f t="shared" si="10"/>
        <v>A0196日高都市ガス(株)</v>
      </c>
    </row>
    <row r="156" spans="26:28">
      <c r="Z156" s="230" t="s">
        <v>1119</v>
      </c>
      <c r="AA156" s="230" t="s">
        <v>591</v>
      </c>
      <c r="AB156" s="230" t="str">
        <f t="shared" si="10"/>
        <v>A0197(株)アドバンテック</v>
      </c>
    </row>
    <row r="157" spans="26:28">
      <c r="Z157" s="230" t="s">
        <v>1120</v>
      </c>
      <c r="AA157" s="230" t="s">
        <v>592</v>
      </c>
      <c r="AB157" s="230" t="str">
        <f t="shared" si="10"/>
        <v>A0199ローカルエナジー(株)</v>
      </c>
    </row>
    <row r="158" spans="26:28">
      <c r="Z158" s="230" t="s">
        <v>1121</v>
      </c>
      <c r="AA158" s="230" t="s">
        <v>593</v>
      </c>
      <c r="AB158" s="230" t="str">
        <f t="shared" si="10"/>
        <v>A0200エネックス(株)</v>
      </c>
    </row>
    <row r="159" spans="26:28">
      <c r="Z159" s="230" t="s">
        <v>1122</v>
      </c>
      <c r="AA159" s="230" t="s">
        <v>594</v>
      </c>
      <c r="AB159" s="230" t="str">
        <f t="shared" si="10"/>
        <v>A0203(株)レクスポート</v>
      </c>
    </row>
    <row r="160" spans="26:28">
      <c r="Z160" s="230" t="s">
        <v>1123</v>
      </c>
      <c r="AA160" s="230" t="s">
        <v>595</v>
      </c>
      <c r="AB160" s="230" t="str">
        <f t="shared" si="10"/>
        <v>A0204なでしこ電力(株)</v>
      </c>
    </row>
    <row r="161" spans="26:28">
      <c r="Z161" s="230" t="s">
        <v>1124</v>
      </c>
      <c r="AA161" s="230" t="s">
        <v>596</v>
      </c>
      <c r="AB161" s="230" t="str">
        <f t="shared" si="10"/>
        <v>A0206日田グリーン電力(株)</v>
      </c>
    </row>
    <row r="162" spans="26:28">
      <c r="Z162" s="230" t="s">
        <v>1125</v>
      </c>
      <c r="AA162" s="230" t="s">
        <v>597</v>
      </c>
      <c r="AB162" s="230" t="str">
        <f t="shared" si="10"/>
        <v>A0209埼玉ガス(株)</v>
      </c>
    </row>
    <row r="163" spans="26:28">
      <c r="Z163" s="230" t="s">
        <v>1126</v>
      </c>
      <c r="AA163" s="230" t="s">
        <v>598</v>
      </c>
      <c r="AB163" s="230" t="str">
        <f t="shared" si="10"/>
        <v>A0210宮崎パワーライン(株)</v>
      </c>
    </row>
    <row r="164" spans="26:28">
      <c r="Z164" s="230" t="s">
        <v>1127</v>
      </c>
      <c r="AA164" s="230" t="s">
        <v>599</v>
      </c>
      <c r="AB164" s="230" t="str">
        <f t="shared" si="10"/>
        <v>A0211(株)パワー・オプティマイザー</v>
      </c>
    </row>
    <row r="165" spans="26:28">
      <c r="Z165" s="230" t="s">
        <v>1128</v>
      </c>
      <c r="AA165" s="230" t="s">
        <v>600</v>
      </c>
      <c r="AB165" s="230" t="str">
        <f t="shared" si="10"/>
        <v>A0213(株)Ｕ－ＰＯＷＥＲ</v>
      </c>
    </row>
    <row r="166" spans="26:28">
      <c r="Z166" s="230" t="s">
        <v>1129</v>
      </c>
      <c r="AA166" s="230" t="s">
        <v>601</v>
      </c>
      <c r="AB166" s="230" t="str">
        <f t="shared" si="10"/>
        <v>A0214(株)ＴＴＳパワー</v>
      </c>
    </row>
    <row r="167" spans="26:28">
      <c r="Z167" s="230" t="s">
        <v>1130</v>
      </c>
      <c r="AA167" s="230" t="s">
        <v>602</v>
      </c>
      <c r="AB167" s="230" t="str">
        <f t="shared" si="10"/>
        <v>A0216(株)岩手ウッドパワー</v>
      </c>
    </row>
    <row r="168" spans="26:28">
      <c r="Z168" s="230" t="s">
        <v>1131</v>
      </c>
      <c r="AA168" s="230" t="s">
        <v>603</v>
      </c>
      <c r="AB168" s="230" t="str">
        <f t="shared" si="10"/>
        <v>A0217里山パワーワークス(株)</v>
      </c>
    </row>
    <row r="169" spans="26:28">
      <c r="Z169" s="230" t="s">
        <v>1132</v>
      </c>
      <c r="AA169" s="230" t="s">
        <v>604</v>
      </c>
      <c r="AB169" s="230" t="str">
        <f t="shared" si="10"/>
        <v>A0218(株)中之条パワー</v>
      </c>
    </row>
    <row r="170" spans="26:28">
      <c r="Z170" s="230" t="s">
        <v>1133</v>
      </c>
      <c r="AA170" s="230" t="s">
        <v>605</v>
      </c>
      <c r="AB170" s="230" t="str">
        <f t="shared" si="10"/>
        <v>A0220日産トレーデイング(株)</v>
      </c>
    </row>
    <row r="171" spans="26:28">
      <c r="Z171" s="230" t="s">
        <v>1134</v>
      </c>
      <c r="AA171" s="230" t="s">
        <v>1609</v>
      </c>
      <c r="AB171" s="230" t="str">
        <f t="shared" si="10"/>
        <v>A0221(株)エネウィル</v>
      </c>
    </row>
    <row r="172" spans="26:28">
      <c r="Z172" s="230" t="s">
        <v>1135</v>
      </c>
      <c r="AA172" s="230" t="s">
        <v>606</v>
      </c>
      <c r="AB172" s="230" t="str">
        <f t="shared" si="10"/>
        <v>A0222Ｎｅｘｔ　Ｐｏｗｅｒ(株)</v>
      </c>
    </row>
    <row r="173" spans="26:28">
      <c r="Z173" s="230" t="s">
        <v>1136</v>
      </c>
      <c r="AA173" s="230" t="s">
        <v>607</v>
      </c>
      <c r="AB173" s="230" t="str">
        <f t="shared" si="10"/>
        <v>A0223伊藤忠エネクスホームライフ西日本(株)</v>
      </c>
    </row>
    <row r="174" spans="26:28">
      <c r="Z174" s="230" t="s">
        <v>1137</v>
      </c>
      <c r="AA174" s="230" t="s">
        <v>608</v>
      </c>
      <c r="AB174" s="230" t="str">
        <f t="shared" si="10"/>
        <v>A0226グリーナ(株)</v>
      </c>
    </row>
    <row r="175" spans="26:28">
      <c r="Z175" s="230" t="s">
        <v>1138</v>
      </c>
      <c r="AA175" s="230" t="s">
        <v>609</v>
      </c>
      <c r="AB175" s="230" t="str">
        <f t="shared" si="10"/>
        <v>A0227はりま電力(株)</v>
      </c>
    </row>
    <row r="176" spans="26:28">
      <c r="Z176" s="230" t="s">
        <v>1139</v>
      </c>
      <c r="AA176" s="230" t="s">
        <v>610</v>
      </c>
      <c r="AB176" s="230" t="str">
        <f t="shared" si="10"/>
        <v>A0228(株)浜松新電力</v>
      </c>
    </row>
    <row r="177" spans="26:28">
      <c r="Z177" s="230" t="s">
        <v>1140</v>
      </c>
      <c r="AA177" s="230" t="s">
        <v>611</v>
      </c>
      <c r="AB177" s="230" t="str">
        <f t="shared" si="10"/>
        <v>A0229ゼロワットパワー(株)</v>
      </c>
    </row>
    <row r="178" spans="26:28">
      <c r="Z178" s="230" t="s">
        <v>1141</v>
      </c>
      <c r="AA178" s="230" t="s">
        <v>612</v>
      </c>
      <c r="AB178" s="230" t="str">
        <f t="shared" si="10"/>
        <v>A0230アストマックス(株)</v>
      </c>
    </row>
    <row r="179" spans="26:28">
      <c r="Z179" s="230" t="s">
        <v>1142</v>
      </c>
      <c r="AA179" s="230" t="s">
        <v>613</v>
      </c>
      <c r="AB179" s="230" t="str">
        <f t="shared" si="10"/>
        <v>A0231(株)やまがた新電力</v>
      </c>
    </row>
    <row r="180" spans="26:28">
      <c r="Z180" s="230" t="s">
        <v>1143</v>
      </c>
      <c r="AA180" s="230" t="s">
        <v>614</v>
      </c>
      <c r="AB180" s="230" t="str">
        <f t="shared" si="10"/>
        <v>A0232一般社団法人東松島みらいとし機構</v>
      </c>
    </row>
    <row r="181" spans="26:28">
      <c r="Z181" s="230" t="s">
        <v>1144</v>
      </c>
      <c r="AA181" s="230" t="s">
        <v>615</v>
      </c>
      <c r="AB181" s="230" t="str">
        <f t="shared" si="10"/>
        <v>A0234(株)グリーンパワー大東</v>
      </c>
    </row>
    <row r="182" spans="26:28">
      <c r="Z182" s="230" t="s">
        <v>1145</v>
      </c>
      <c r="AA182" s="230" t="s">
        <v>616</v>
      </c>
      <c r="AB182" s="230" t="str">
        <f t="shared" si="10"/>
        <v>A0236(株)シーラパワー(旧：愛知電力(株))</v>
      </c>
    </row>
    <row r="183" spans="26:28">
      <c r="Z183" s="230" t="s">
        <v>1146</v>
      </c>
      <c r="AA183" s="230" t="s">
        <v>617</v>
      </c>
      <c r="AB183" s="230" t="str">
        <f t="shared" si="10"/>
        <v>A0237御所野縄文電力(株)</v>
      </c>
    </row>
    <row r="184" spans="26:28">
      <c r="Z184" s="230" t="s">
        <v>1147</v>
      </c>
      <c r="AA184" s="230" t="s">
        <v>618</v>
      </c>
      <c r="AB184" s="230" t="str">
        <f t="shared" si="10"/>
        <v>A0238(株)カーボンニュートラル(旧：西多摩バイオパワー(株))</v>
      </c>
    </row>
    <row r="185" spans="26:28">
      <c r="Z185" s="230" t="s">
        <v>1148</v>
      </c>
      <c r="AA185" s="230" t="s">
        <v>619</v>
      </c>
      <c r="AB185" s="230" t="str">
        <f t="shared" si="10"/>
        <v>A0239宮古新電力(株)</v>
      </c>
    </row>
    <row r="186" spans="26:28">
      <c r="Z186" s="230" t="s">
        <v>1149</v>
      </c>
      <c r="AA186" s="230" t="s">
        <v>620</v>
      </c>
      <c r="AB186" s="230" t="str">
        <f t="shared" si="10"/>
        <v>A0240長崎地域電力(株)</v>
      </c>
    </row>
    <row r="187" spans="26:28">
      <c r="Z187" s="230" t="s">
        <v>1150</v>
      </c>
      <c r="AA187" s="230" t="s">
        <v>621</v>
      </c>
      <c r="AB187" s="230" t="str">
        <f t="shared" si="10"/>
        <v>A0241(株)エネアーク関西</v>
      </c>
    </row>
    <row r="188" spans="26:28">
      <c r="Z188" s="230" t="s">
        <v>1151</v>
      </c>
      <c r="AA188" s="230" t="s">
        <v>622</v>
      </c>
      <c r="AB188" s="230" t="str">
        <f t="shared" si="10"/>
        <v>A0243近畿電力(株)</v>
      </c>
    </row>
    <row r="189" spans="26:28">
      <c r="Z189" s="230" t="s">
        <v>1152</v>
      </c>
      <c r="AA189" s="230" t="s">
        <v>623</v>
      </c>
      <c r="AB189" s="230" t="str">
        <f t="shared" si="10"/>
        <v>A0245新電力おおいた(株)</v>
      </c>
    </row>
    <row r="190" spans="26:28">
      <c r="Z190" s="230" t="s">
        <v>1153</v>
      </c>
      <c r="AA190" s="230" t="s">
        <v>624</v>
      </c>
      <c r="AB190" s="230" t="str">
        <f t="shared" si="10"/>
        <v>A0246(株)日本セレモニー</v>
      </c>
    </row>
    <row r="191" spans="26:28">
      <c r="Z191" s="230" t="s">
        <v>1154</v>
      </c>
      <c r="AA191" s="230" t="s">
        <v>625</v>
      </c>
      <c r="AB191" s="230" t="str">
        <f t="shared" si="10"/>
        <v>A0248(株)池見石油店</v>
      </c>
    </row>
    <row r="192" spans="26:28">
      <c r="Z192" s="230" t="s">
        <v>1155</v>
      </c>
      <c r="AA192" s="230" t="s">
        <v>626</v>
      </c>
      <c r="AB192" s="230" t="str">
        <f t="shared" si="10"/>
        <v>A0250芝浦電力(株)</v>
      </c>
    </row>
    <row r="193" spans="26:28">
      <c r="Z193" s="230" t="s">
        <v>1156</v>
      </c>
      <c r="AA193" s="230" t="s">
        <v>627</v>
      </c>
      <c r="AB193" s="230" t="str">
        <f t="shared" si="10"/>
        <v>A0253(株)地域創生ホールディングス</v>
      </c>
    </row>
    <row r="194" spans="26:28">
      <c r="Z194" s="230" t="s">
        <v>1157</v>
      </c>
      <c r="AA194" s="230" t="s">
        <v>628</v>
      </c>
      <c r="AB194" s="230" t="str">
        <f t="shared" si="10"/>
        <v>A0254スズカ電工(株)</v>
      </c>
    </row>
    <row r="195" spans="26:28">
      <c r="Z195" s="230" t="s">
        <v>1158</v>
      </c>
      <c r="AA195" s="230" t="s">
        <v>629</v>
      </c>
      <c r="AB195" s="230" t="str">
        <f t="shared" si="10"/>
        <v>A0256(株)エーコープサービス</v>
      </c>
    </row>
    <row r="196" spans="26:28">
      <c r="Z196" s="230" t="s">
        <v>1159</v>
      </c>
      <c r="AA196" s="230" t="s">
        <v>630</v>
      </c>
      <c r="AB196" s="230" t="str">
        <f t="shared" ref="AB196:AB259" si="11">Z196&amp;AA196</f>
        <v>A0257サンリン(株)</v>
      </c>
    </row>
    <row r="197" spans="26:28">
      <c r="Z197" s="230" t="s">
        <v>1160</v>
      </c>
      <c r="AA197" s="230" t="s">
        <v>631</v>
      </c>
      <c r="AB197" s="230" t="str">
        <f t="shared" si="11"/>
        <v>A0258(株)宮崎ガスリビング</v>
      </c>
    </row>
    <row r="198" spans="26:28">
      <c r="Z198" s="230" t="s">
        <v>1161</v>
      </c>
      <c r="AA198" s="230" t="s">
        <v>632</v>
      </c>
      <c r="AB198" s="230" t="str">
        <f t="shared" si="11"/>
        <v>A0259山陰エレキ・アライアンス(株)</v>
      </c>
    </row>
    <row r="199" spans="26:28">
      <c r="Z199" s="230" t="s">
        <v>1162</v>
      </c>
      <c r="AA199" s="230" t="s">
        <v>633</v>
      </c>
      <c r="AB199" s="230" t="str">
        <f t="shared" si="11"/>
        <v>A0261ミライフ東日本(株)</v>
      </c>
    </row>
    <row r="200" spans="26:28">
      <c r="Z200" s="230" t="s">
        <v>1163</v>
      </c>
      <c r="AA200" s="230" t="s">
        <v>634</v>
      </c>
      <c r="AB200" s="230" t="str">
        <f t="shared" si="11"/>
        <v>A0263(株)ウッドエナジー</v>
      </c>
    </row>
    <row r="201" spans="26:28">
      <c r="Z201" s="230" t="s">
        <v>1164</v>
      </c>
      <c r="AA201" s="230" t="s">
        <v>635</v>
      </c>
      <c r="AB201" s="230" t="str">
        <f t="shared" si="11"/>
        <v>A0264山陰酸素工業(株)</v>
      </c>
    </row>
    <row r="202" spans="26:28">
      <c r="Z202" s="230" t="s">
        <v>1165</v>
      </c>
      <c r="AA202" s="230" t="s">
        <v>636</v>
      </c>
      <c r="AB202" s="230" t="str">
        <f t="shared" si="11"/>
        <v>A0265武陽ガス(株)</v>
      </c>
    </row>
    <row r="203" spans="26:28">
      <c r="Z203" s="230" t="s">
        <v>1166</v>
      </c>
      <c r="AA203" s="230" t="s">
        <v>637</v>
      </c>
      <c r="AB203" s="230" t="str">
        <f t="shared" si="11"/>
        <v>A0267北海道電力(株)</v>
      </c>
    </row>
    <row r="204" spans="26:28">
      <c r="Z204" s="230" t="s">
        <v>1167</v>
      </c>
      <c r="AA204" s="230" t="s">
        <v>638</v>
      </c>
      <c r="AB204" s="230" t="str">
        <f t="shared" si="11"/>
        <v>A0268東北電力(株)</v>
      </c>
    </row>
    <row r="205" spans="26:28">
      <c r="Z205" s="230" t="s">
        <v>1168</v>
      </c>
      <c r="AA205" s="230" t="s">
        <v>639</v>
      </c>
      <c r="AB205" s="230" t="str">
        <f t="shared" si="11"/>
        <v>A0269東京電力エナジーパートナー(株)</v>
      </c>
    </row>
    <row r="206" spans="26:28">
      <c r="Z206" s="230" t="s">
        <v>1169</v>
      </c>
      <c r="AA206" s="230" t="s">
        <v>640</v>
      </c>
      <c r="AB206" s="230" t="str">
        <f t="shared" si="11"/>
        <v>A0270中部電力ミライズ(株)</v>
      </c>
    </row>
    <row r="207" spans="26:28">
      <c r="Z207" s="230" t="s">
        <v>1170</v>
      </c>
      <c r="AA207" s="230" t="s">
        <v>641</v>
      </c>
      <c r="AB207" s="230" t="str">
        <f t="shared" si="11"/>
        <v>A0271北陸電力(株)</v>
      </c>
    </row>
    <row r="208" spans="26:28">
      <c r="Z208" s="230" t="s">
        <v>1171</v>
      </c>
      <c r="AA208" s="230" t="s">
        <v>1610</v>
      </c>
      <c r="AB208" s="230" t="str">
        <f t="shared" si="11"/>
        <v>A0272関西電力(株) (旧：(株)Ｋｅｎｅｓエネルギーサービス)</v>
      </c>
    </row>
    <row r="209" spans="26:28">
      <c r="Z209" s="230" t="s">
        <v>1172</v>
      </c>
      <c r="AA209" s="230" t="s">
        <v>642</v>
      </c>
      <c r="AB209" s="230" t="str">
        <f t="shared" si="11"/>
        <v>A0273中国電力(株)</v>
      </c>
    </row>
    <row r="210" spans="26:28">
      <c r="Z210" s="230" t="s">
        <v>1173</v>
      </c>
      <c r="AA210" s="230" t="s">
        <v>643</v>
      </c>
      <c r="AB210" s="230" t="str">
        <f t="shared" si="11"/>
        <v>A0274四国電力(株)</v>
      </c>
    </row>
    <row r="211" spans="26:28">
      <c r="Z211" s="230" t="s">
        <v>1174</v>
      </c>
      <c r="AA211" s="230" t="s">
        <v>644</v>
      </c>
      <c r="AB211" s="230" t="str">
        <f t="shared" si="11"/>
        <v>A0275九州電力(株)</v>
      </c>
    </row>
    <row r="212" spans="26:28">
      <c r="Z212" s="230" t="s">
        <v>1175</v>
      </c>
      <c r="AA212" s="230" t="s">
        <v>645</v>
      </c>
      <c r="AB212" s="230" t="str">
        <f t="shared" si="11"/>
        <v>A0276沖縄電力(株)</v>
      </c>
    </row>
    <row r="213" spans="26:28">
      <c r="Z213" s="230" t="s">
        <v>1176</v>
      </c>
      <c r="AA213" s="230" t="s">
        <v>646</v>
      </c>
      <c r="AB213" s="230" t="str">
        <f t="shared" si="11"/>
        <v>A0277北日本石油(株)</v>
      </c>
    </row>
    <row r="214" spans="26:28">
      <c r="Z214" s="230" t="s">
        <v>1177</v>
      </c>
      <c r="AA214" s="230" t="s">
        <v>647</v>
      </c>
      <c r="AB214" s="230" t="str">
        <f t="shared" si="11"/>
        <v>A0278千葉電力(株)</v>
      </c>
    </row>
    <row r="215" spans="26:28">
      <c r="Z215" s="230" t="s">
        <v>1178</v>
      </c>
      <c r="AA215" s="230" t="s">
        <v>648</v>
      </c>
      <c r="AB215" s="230" t="str">
        <f t="shared" si="11"/>
        <v>A0279(株)坊っちゃん電力</v>
      </c>
    </row>
    <row r="216" spans="26:28">
      <c r="Z216" s="230" t="s">
        <v>1179</v>
      </c>
      <c r="AA216" s="230" t="s">
        <v>649</v>
      </c>
      <c r="AB216" s="230" t="str">
        <f t="shared" si="11"/>
        <v>A0280やめエネルギー(株)</v>
      </c>
    </row>
    <row r="217" spans="26:28">
      <c r="Z217" s="230" t="s">
        <v>1180</v>
      </c>
      <c r="AA217" s="230" t="s">
        <v>650</v>
      </c>
      <c r="AB217" s="230" t="str">
        <f t="shared" si="11"/>
        <v>A0281(株)アースインフィニティ</v>
      </c>
    </row>
    <row r="218" spans="26:28">
      <c r="Z218" s="230" t="s">
        <v>1181</v>
      </c>
      <c r="AA218" s="230" t="s">
        <v>651</v>
      </c>
      <c r="AB218" s="230" t="str">
        <f t="shared" si="11"/>
        <v>A0283足利ガス(株)</v>
      </c>
    </row>
    <row r="219" spans="26:28">
      <c r="Z219" s="230" t="s">
        <v>1182</v>
      </c>
      <c r="AA219" s="230" t="s">
        <v>652</v>
      </c>
      <c r="AB219" s="230" t="str">
        <f t="shared" si="11"/>
        <v>A0284(株)Ｍｉｓｕｍｉ</v>
      </c>
    </row>
    <row r="220" spans="26:28">
      <c r="Z220" s="230" t="s">
        <v>1183</v>
      </c>
      <c r="AA220" s="230" t="s">
        <v>653</v>
      </c>
      <c r="AB220" s="230" t="str">
        <f t="shared" si="11"/>
        <v>A0285米子瓦斯(株)</v>
      </c>
    </row>
    <row r="221" spans="26:28">
      <c r="Z221" s="230" t="s">
        <v>1184</v>
      </c>
      <c r="AA221" s="230" t="s">
        <v>654</v>
      </c>
      <c r="AB221" s="230" t="str">
        <f t="shared" si="11"/>
        <v>A0286(株)エルピオ</v>
      </c>
    </row>
    <row r="222" spans="26:28">
      <c r="Z222" s="230" t="s">
        <v>1185</v>
      </c>
      <c r="AA222" s="230" t="s">
        <v>655</v>
      </c>
      <c r="AB222" s="230" t="str">
        <f t="shared" si="11"/>
        <v>A0287浜田ガス(株)</v>
      </c>
    </row>
    <row r="223" spans="26:28">
      <c r="Z223" s="230" t="s">
        <v>1186</v>
      </c>
      <c r="AA223" s="230" t="s">
        <v>656</v>
      </c>
      <c r="AB223" s="230" t="str">
        <f t="shared" si="11"/>
        <v>A0288(株)アメニティ電力</v>
      </c>
    </row>
    <row r="224" spans="26:28">
      <c r="Z224" s="230" t="s">
        <v>1187</v>
      </c>
      <c r="AA224" s="230" t="s">
        <v>657</v>
      </c>
      <c r="AB224" s="230" t="str">
        <f t="shared" si="11"/>
        <v>A0292岡田建設(株)</v>
      </c>
    </row>
    <row r="225" spans="26:28">
      <c r="Z225" s="230" t="s">
        <v>1188</v>
      </c>
      <c r="AA225" s="230" t="s">
        <v>658</v>
      </c>
      <c r="AB225" s="230" t="str">
        <f t="shared" si="11"/>
        <v>A0293出雲ガス(株)</v>
      </c>
    </row>
    <row r="226" spans="26:28">
      <c r="Z226" s="230" t="s">
        <v>1189</v>
      </c>
      <c r="AA226" s="230" t="s">
        <v>659</v>
      </c>
      <c r="AB226" s="230" t="str">
        <f t="shared" si="11"/>
        <v>A0294富山電力(株)</v>
      </c>
    </row>
    <row r="227" spans="26:28">
      <c r="Z227" s="230" t="s">
        <v>1190</v>
      </c>
      <c r="AA227" s="230" t="s">
        <v>660</v>
      </c>
      <c r="AB227" s="230" t="str">
        <f t="shared" si="11"/>
        <v>A0295一般社団法人グリーンコープでんき</v>
      </c>
    </row>
    <row r="228" spans="26:28">
      <c r="Z228" s="230" t="s">
        <v>1191</v>
      </c>
      <c r="AA228" s="230" t="s">
        <v>661</v>
      </c>
      <c r="AB228" s="230" t="str">
        <f t="shared" si="11"/>
        <v>A0296公益財団法人東京都環境公社</v>
      </c>
    </row>
    <row r="229" spans="26:28">
      <c r="Z229" s="230" t="s">
        <v>1192</v>
      </c>
      <c r="AA229" s="230" t="s">
        <v>662</v>
      </c>
      <c r="AB229" s="230" t="str">
        <f t="shared" si="11"/>
        <v>A0298イオンディライト(株)</v>
      </c>
    </row>
    <row r="230" spans="26:28">
      <c r="Z230" s="230" t="s">
        <v>1193</v>
      </c>
      <c r="AA230" s="230" t="s">
        <v>663</v>
      </c>
      <c r="AB230" s="230" t="str">
        <f t="shared" si="11"/>
        <v>A0300(株)ファミリーネット・ジャパン</v>
      </c>
    </row>
    <row r="231" spans="26:28">
      <c r="Z231" s="230" t="s">
        <v>1194</v>
      </c>
      <c r="AA231" s="230" t="s">
        <v>664</v>
      </c>
      <c r="AB231" s="230" t="str">
        <f t="shared" si="11"/>
        <v>A0303ＭＫステーションズ(株)</v>
      </c>
    </row>
    <row r="232" spans="26:28">
      <c r="Z232" s="230" t="s">
        <v>1195</v>
      </c>
      <c r="AA232" s="230" t="s">
        <v>665</v>
      </c>
      <c r="AB232" s="230" t="str">
        <f t="shared" si="11"/>
        <v>A0305フラワーペイメント(株)</v>
      </c>
    </row>
    <row r="233" spans="26:28">
      <c r="Z233" s="230" t="s">
        <v>1196</v>
      </c>
      <c r="AA233" s="230" t="s">
        <v>666</v>
      </c>
      <c r="AB233" s="230" t="str">
        <f t="shared" si="11"/>
        <v>A0306(株)ＪＴＢコミュニケーションデザイン</v>
      </c>
    </row>
    <row r="234" spans="26:28">
      <c r="Z234" s="230" t="s">
        <v>1197</v>
      </c>
      <c r="AA234" s="230" t="s">
        <v>667</v>
      </c>
      <c r="AB234" s="230" t="str">
        <f t="shared" si="11"/>
        <v>A0308積水化学工業(株)</v>
      </c>
    </row>
    <row r="235" spans="26:28">
      <c r="Z235" s="230" t="s">
        <v>1198</v>
      </c>
      <c r="AA235" s="230" t="s">
        <v>668</v>
      </c>
      <c r="AB235" s="230" t="str">
        <f t="shared" si="11"/>
        <v>A0310全農エネルギー(株)</v>
      </c>
    </row>
    <row r="236" spans="26:28">
      <c r="Z236" s="230" t="s">
        <v>1199</v>
      </c>
      <c r="AA236" s="230" t="s">
        <v>669</v>
      </c>
      <c r="AB236" s="230" t="str">
        <f t="shared" si="11"/>
        <v>A0311(株)ハルエネ</v>
      </c>
    </row>
    <row r="237" spans="26:28">
      <c r="Z237" s="230" t="s">
        <v>1200</v>
      </c>
      <c r="AA237" s="230" t="s">
        <v>670</v>
      </c>
      <c r="AB237" s="230" t="str">
        <f t="shared" si="11"/>
        <v>A0312三愛オブリ(株)(旧：三愛石油(株))</v>
      </c>
    </row>
    <row r="238" spans="26:28">
      <c r="Z238" s="230" t="s">
        <v>1201</v>
      </c>
      <c r="AA238" s="230" t="s">
        <v>671</v>
      </c>
      <c r="AB238" s="230" t="str">
        <f t="shared" si="11"/>
        <v>A0313(株)リケン工業</v>
      </c>
    </row>
    <row r="239" spans="26:28">
      <c r="Z239" s="230" t="s">
        <v>1202</v>
      </c>
      <c r="AA239" s="230" t="s">
        <v>672</v>
      </c>
      <c r="AB239" s="230" t="str">
        <f t="shared" si="11"/>
        <v>A0314(株)ビビット</v>
      </c>
    </row>
    <row r="240" spans="26:28">
      <c r="Z240" s="230" t="s">
        <v>1203</v>
      </c>
      <c r="AA240" s="230" t="s">
        <v>673</v>
      </c>
      <c r="AB240" s="230" t="str">
        <f t="shared" si="11"/>
        <v>A0315(株)おおた電力</v>
      </c>
    </row>
    <row r="241" spans="26:28">
      <c r="Z241" s="230" t="s">
        <v>1204</v>
      </c>
      <c r="AA241" s="230" t="s">
        <v>674</v>
      </c>
      <c r="AB241" s="230" t="str">
        <f t="shared" si="11"/>
        <v>A0317伊藤忠プランテック(株)</v>
      </c>
    </row>
    <row r="242" spans="26:28">
      <c r="Z242" s="230" t="s">
        <v>1205</v>
      </c>
      <c r="AA242" s="230" t="s">
        <v>675</v>
      </c>
      <c r="AB242" s="230" t="str">
        <f t="shared" si="11"/>
        <v>A0318(株)オカモト</v>
      </c>
    </row>
    <row r="243" spans="26:28">
      <c r="Z243" s="230" t="s">
        <v>1206</v>
      </c>
      <c r="AA243" s="230" t="s">
        <v>676</v>
      </c>
      <c r="AB243" s="230" t="str">
        <f t="shared" si="11"/>
        <v>A0323キタコー(株)</v>
      </c>
    </row>
    <row r="244" spans="26:28">
      <c r="Z244" s="230" t="s">
        <v>1207</v>
      </c>
      <c r="AA244" s="230" t="s">
        <v>677</v>
      </c>
      <c r="AB244" s="230" t="str">
        <f t="shared" si="11"/>
        <v>A0324生活協同組合コープしが</v>
      </c>
    </row>
    <row r="245" spans="26:28">
      <c r="Z245" s="230" t="s">
        <v>1208</v>
      </c>
      <c r="AA245" s="230" t="s">
        <v>678</v>
      </c>
      <c r="AB245" s="230" t="str">
        <f t="shared" si="11"/>
        <v>A0330香川電力(株)　</v>
      </c>
    </row>
    <row r="246" spans="26:28">
      <c r="Z246" s="230" t="s">
        <v>1209</v>
      </c>
      <c r="AA246" s="230" t="s">
        <v>679</v>
      </c>
      <c r="AB246" s="230" t="str">
        <f t="shared" si="11"/>
        <v>A0332(株)ＰｉｎＴ</v>
      </c>
    </row>
    <row r="247" spans="26:28">
      <c r="Z247" s="230" t="s">
        <v>1210</v>
      </c>
      <c r="AA247" s="230" t="s">
        <v>680</v>
      </c>
      <c r="AB247" s="230" t="str">
        <f t="shared" si="11"/>
        <v>A0336(株)沖縄ガスニューパワー</v>
      </c>
    </row>
    <row r="248" spans="26:28">
      <c r="Z248" s="230" t="s">
        <v>1211</v>
      </c>
      <c r="AA248" s="230" t="s">
        <v>681</v>
      </c>
      <c r="AB248" s="230" t="str">
        <f t="shared" si="11"/>
        <v>A0337諏訪瓦斯(株)</v>
      </c>
    </row>
    <row r="249" spans="26:28">
      <c r="Z249" s="230" t="s">
        <v>1212</v>
      </c>
      <c r="AA249" s="230" t="s">
        <v>682</v>
      </c>
      <c r="AB249" s="230" t="str">
        <f t="shared" si="11"/>
        <v>A0338エッセンシャルエナジー(株)</v>
      </c>
    </row>
    <row r="250" spans="26:28">
      <c r="Z250" s="230" t="s">
        <v>1213</v>
      </c>
      <c r="AA250" s="230" t="s">
        <v>683</v>
      </c>
      <c r="AB250" s="230" t="str">
        <f t="shared" si="11"/>
        <v>A0340(株)エージーピー　</v>
      </c>
    </row>
    <row r="251" spans="26:28">
      <c r="Z251" s="230" t="s">
        <v>1214</v>
      </c>
      <c r="AA251" s="230" t="s">
        <v>684</v>
      </c>
      <c r="AB251" s="230" t="str">
        <f t="shared" si="11"/>
        <v>A0342(株)いちき串木野電力</v>
      </c>
    </row>
    <row r="252" spans="26:28">
      <c r="Z252" s="230" t="s">
        <v>1215</v>
      </c>
      <c r="AA252" s="230" t="s">
        <v>685</v>
      </c>
      <c r="AB252" s="230" t="str">
        <f t="shared" si="11"/>
        <v>A0343(株)クローバー・テクノロジーズ(旧：四つ葉電力(株))</v>
      </c>
    </row>
    <row r="253" spans="26:28">
      <c r="Z253" s="230" t="s">
        <v>1216</v>
      </c>
      <c r="AA253" s="230" t="s">
        <v>686</v>
      </c>
      <c r="AB253" s="230" t="str">
        <f t="shared" si="11"/>
        <v>A0344西武ガス(株)</v>
      </c>
    </row>
    <row r="254" spans="26:28">
      <c r="Z254" s="230" t="s">
        <v>1217</v>
      </c>
      <c r="AA254" s="230" t="s">
        <v>687</v>
      </c>
      <c r="AB254" s="230" t="str">
        <f t="shared" si="11"/>
        <v>A0345松本ガス(株)</v>
      </c>
    </row>
    <row r="255" spans="26:28">
      <c r="Z255" s="230" t="s">
        <v>1218</v>
      </c>
      <c r="AA255" s="230" t="s">
        <v>688</v>
      </c>
      <c r="AB255" s="230" t="str">
        <f t="shared" si="11"/>
        <v>A0348南部だんだんエナジー(株)</v>
      </c>
    </row>
    <row r="256" spans="26:28">
      <c r="Z256" s="230" t="s">
        <v>1219</v>
      </c>
      <c r="AA256" s="230" t="s">
        <v>689</v>
      </c>
      <c r="AB256" s="230" t="str">
        <f t="shared" si="11"/>
        <v>A0349(株)エフエネ</v>
      </c>
    </row>
    <row r="257" spans="26:28">
      <c r="Z257" s="230" t="s">
        <v>1220</v>
      </c>
      <c r="AA257" s="230" t="s">
        <v>690</v>
      </c>
      <c r="AB257" s="230" t="str">
        <f t="shared" si="11"/>
        <v>A0350こなんウルトラパワー(株)</v>
      </c>
    </row>
    <row r="258" spans="26:28">
      <c r="Z258" s="230" t="s">
        <v>1221</v>
      </c>
      <c r="AA258" s="230" t="s">
        <v>691</v>
      </c>
      <c r="AB258" s="230" t="str">
        <f t="shared" si="11"/>
        <v>A0351(株)ＣＨＩＢＡむつざわエナジー</v>
      </c>
    </row>
    <row r="259" spans="26:28">
      <c r="Z259" s="230" t="s">
        <v>1222</v>
      </c>
      <c r="AA259" s="230" t="s">
        <v>692</v>
      </c>
      <c r="AB259" s="230" t="str">
        <f t="shared" si="11"/>
        <v>A0352(株)関西空調　</v>
      </c>
    </row>
    <row r="260" spans="26:28">
      <c r="Z260" s="230" t="s">
        <v>1223</v>
      </c>
      <c r="AA260" s="230" t="s">
        <v>693</v>
      </c>
      <c r="AB260" s="230" t="str">
        <f t="shared" ref="AB260:AB323" si="12">Z260&amp;AA260</f>
        <v>A0353奥出雲電力(株)</v>
      </c>
    </row>
    <row r="261" spans="26:28">
      <c r="Z261" s="230" t="s">
        <v>1224</v>
      </c>
      <c r="AA261" s="230" t="s">
        <v>1611</v>
      </c>
      <c r="AB261" s="230" t="str">
        <f t="shared" si="12"/>
        <v>A0355レジル(株)(旧：中央電力(株))</v>
      </c>
    </row>
    <row r="262" spans="26:28">
      <c r="Z262" s="230" t="s">
        <v>1225</v>
      </c>
      <c r="AA262" s="230" t="s">
        <v>694</v>
      </c>
      <c r="AB262" s="230" t="str">
        <f t="shared" si="12"/>
        <v>A0356(株)成田香取エネルギー</v>
      </c>
    </row>
    <row r="263" spans="26:28">
      <c r="Z263" s="230" t="s">
        <v>1226</v>
      </c>
      <c r="AA263" s="230" t="s">
        <v>695</v>
      </c>
      <c r="AB263" s="230" t="str">
        <f t="shared" si="12"/>
        <v>A0360グローバルソリューションサービス(株)</v>
      </c>
    </row>
    <row r="264" spans="26:28">
      <c r="Z264" s="230" t="s">
        <v>1227</v>
      </c>
      <c r="AA264" s="230" t="s">
        <v>696</v>
      </c>
      <c r="AB264" s="230" t="str">
        <f t="shared" si="12"/>
        <v>A0362(株)ＣＷＳ</v>
      </c>
    </row>
    <row r="265" spans="26:28">
      <c r="Z265" s="230" t="s">
        <v>1228</v>
      </c>
      <c r="AA265" s="230" t="s">
        <v>697</v>
      </c>
      <c r="AB265" s="230" t="str">
        <f t="shared" si="12"/>
        <v>A0364ふくしま新電力(株)</v>
      </c>
    </row>
    <row r="266" spans="26:28">
      <c r="Z266" s="230" t="s">
        <v>1229</v>
      </c>
      <c r="AA266" s="230" t="s">
        <v>698</v>
      </c>
      <c r="AB266" s="230" t="str">
        <f t="shared" si="12"/>
        <v>A0365ティーダッシュ合同会社</v>
      </c>
    </row>
    <row r="267" spans="26:28">
      <c r="Z267" s="230" t="s">
        <v>1230</v>
      </c>
      <c r="AA267" s="230" t="s">
        <v>699</v>
      </c>
      <c r="AB267" s="230" t="str">
        <f t="shared" si="12"/>
        <v>A0366(株)エネクスライフサービス</v>
      </c>
    </row>
    <row r="268" spans="26:28">
      <c r="Z268" s="230" t="s">
        <v>1231</v>
      </c>
      <c r="AA268" s="230" t="s">
        <v>700</v>
      </c>
      <c r="AB268" s="230" t="str">
        <f t="shared" si="12"/>
        <v>A0367ネイチャーエナジー小国(株)</v>
      </c>
    </row>
    <row r="269" spans="26:28">
      <c r="Z269" s="230" t="s">
        <v>1232</v>
      </c>
      <c r="AA269" s="230" t="s">
        <v>701</v>
      </c>
      <c r="AB269" s="230" t="str">
        <f t="shared" si="12"/>
        <v>A0368リエスパワーネクスト(株)</v>
      </c>
    </row>
    <row r="270" spans="26:28">
      <c r="Z270" s="230" t="s">
        <v>1233</v>
      </c>
      <c r="AA270" s="230" t="s">
        <v>702</v>
      </c>
      <c r="AB270" s="230" t="str">
        <f t="shared" si="12"/>
        <v>A0369京都生活協同組合</v>
      </c>
    </row>
    <row r="271" spans="26:28">
      <c r="Z271" s="230" t="s">
        <v>1234</v>
      </c>
      <c r="AA271" s="230" t="s">
        <v>703</v>
      </c>
      <c r="AB271" s="230" t="str">
        <f t="shared" si="12"/>
        <v>A0371エネルギーパワー(株)</v>
      </c>
    </row>
    <row r="272" spans="26:28">
      <c r="Z272" s="230" t="s">
        <v>1235</v>
      </c>
      <c r="AA272" s="230" t="s">
        <v>704</v>
      </c>
      <c r="AB272" s="230" t="str">
        <f t="shared" si="12"/>
        <v>A0372(株)グリムスパワー</v>
      </c>
    </row>
    <row r="273" spans="26:28">
      <c r="Z273" s="230" t="s">
        <v>1236</v>
      </c>
      <c r="AA273" s="230" t="s">
        <v>705</v>
      </c>
      <c r="AB273" s="230" t="str">
        <f t="shared" si="12"/>
        <v>A0373日本ファシリティ・ソリューション(株)</v>
      </c>
    </row>
    <row r="274" spans="26:28">
      <c r="Z274" s="230" t="s">
        <v>1237</v>
      </c>
      <c r="AA274" s="230" t="s">
        <v>706</v>
      </c>
      <c r="AB274" s="230" t="str">
        <f t="shared" si="12"/>
        <v>A0376自然電力(株)</v>
      </c>
    </row>
    <row r="275" spans="26:28">
      <c r="Z275" s="230" t="s">
        <v>1238</v>
      </c>
      <c r="AA275" s="230" t="s">
        <v>707</v>
      </c>
      <c r="AB275" s="230" t="str">
        <f t="shared" si="12"/>
        <v>A0377(株)オノプロックス</v>
      </c>
    </row>
    <row r="276" spans="26:28">
      <c r="Z276" s="230" t="s">
        <v>1239</v>
      </c>
      <c r="AA276" s="230" t="s">
        <v>708</v>
      </c>
      <c r="AB276" s="230" t="str">
        <f t="shared" si="12"/>
        <v>A0378本庄ガス(株)</v>
      </c>
    </row>
    <row r="277" spans="26:28">
      <c r="Z277" s="230" t="s">
        <v>1240</v>
      </c>
      <c r="AA277" s="230" t="s">
        <v>709</v>
      </c>
      <c r="AB277" s="230" t="str">
        <f t="shared" si="12"/>
        <v>A0379(株)フィット</v>
      </c>
    </row>
    <row r="278" spans="26:28">
      <c r="Z278" s="230" t="s">
        <v>1241</v>
      </c>
      <c r="AA278" s="230" t="s">
        <v>710</v>
      </c>
      <c r="AB278" s="230" t="str">
        <f t="shared" si="12"/>
        <v>A0380青森県民エナジー(株)</v>
      </c>
    </row>
    <row r="279" spans="26:28">
      <c r="Z279" s="230" t="s">
        <v>1242</v>
      </c>
      <c r="AA279" s="230" t="s">
        <v>711</v>
      </c>
      <c r="AB279" s="230" t="str">
        <f t="shared" si="12"/>
        <v>A0381国際航業(株)</v>
      </c>
    </row>
    <row r="280" spans="26:28">
      <c r="Z280" s="230" t="s">
        <v>1243</v>
      </c>
      <c r="AA280" s="230" t="s">
        <v>712</v>
      </c>
      <c r="AB280" s="230" t="str">
        <f t="shared" si="12"/>
        <v>A0382ローカルでんき(株)</v>
      </c>
    </row>
    <row r="281" spans="26:28">
      <c r="Z281" s="230" t="s">
        <v>1244</v>
      </c>
      <c r="AA281" s="230" t="s">
        <v>713</v>
      </c>
      <c r="AB281" s="230" t="str">
        <f t="shared" si="12"/>
        <v>A0383(株)明治産業</v>
      </c>
    </row>
    <row r="282" spans="26:28">
      <c r="Z282" s="230" t="s">
        <v>1245</v>
      </c>
      <c r="AA282" s="230" t="s">
        <v>714</v>
      </c>
      <c r="AB282" s="230" t="str">
        <f t="shared" si="12"/>
        <v>A0385岡山電力(株)</v>
      </c>
    </row>
    <row r="283" spans="26:28">
      <c r="Z283" s="230" t="s">
        <v>1246</v>
      </c>
      <c r="AA283" s="230" t="s">
        <v>715</v>
      </c>
      <c r="AB283" s="230" t="str">
        <f t="shared" si="12"/>
        <v>A0386ミライフ(株)</v>
      </c>
    </row>
    <row r="284" spans="26:28">
      <c r="Z284" s="230" t="s">
        <v>1247</v>
      </c>
      <c r="AA284" s="230" t="s">
        <v>716</v>
      </c>
      <c r="AB284" s="230" t="str">
        <f t="shared" si="12"/>
        <v>A0387(株)翠光トップライン</v>
      </c>
    </row>
    <row r="285" spans="26:28">
      <c r="Z285" s="230" t="s">
        <v>1248</v>
      </c>
      <c r="AA285" s="230" t="s">
        <v>717</v>
      </c>
      <c r="AB285" s="230" t="str">
        <f t="shared" si="12"/>
        <v>A0388楽天エナジー(株)</v>
      </c>
    </row>
    <row r="286" spans="26:28">
      <c r="Z286" s="230" t="s">
        <v>1249</v>
      </c>
      <c r="AA286" s="230" t="s">
        <v>718</v>
      </c>
      <c r="AB286" s="230" t="str">
        <f t="shared" si="12"/>
        <v>A0389うすきエネルギー(株)</v>
      </c>
    </row>
    <row r="287" spans="26:28">
      <c r="Z287" s="230" t="s">
        <v>1250</v>
      </c>
      <c r="AA287" s="230" t="s">
        <v>719</v>
      </c>
      <c r="AB287" s="230" t="str">
        <f t="shared" si="12"/>
        <v>A0390(株)トーヨーエネルギーファーム</v>
      </c>
    </row>
    <row r="288" spans="26:28">
      <c r="Z288" s="230" t="s">
        <v>1251</v>
      </c>
      <c r="AA288" s="230" t="s">
        <v>720</v>
      </c>
      <c r="AB288" s="230" t="str">
        <f t="shared" si="12"/>
        <v>A0391森のエネルギー(株)</v>
      </c>
    </row>
    <row r="289" spans="26:28">
      <c r="Z289" s="230" t="s">
        <v>1252</v>
      </c>
      <c r="AA289" s="230" t="s">
        <v>721</v>
      </c>
      <c r="AB289" s="230" t="str">
        <f t="shared" si="12"/>
        <v>A0392岐阜電力(株)</v>
      </c>
    </row>
    <row r="290" spans="26:28">
      <c r="Z290" s="230" t="s">
        <v>1253</v>
      </c>
      <c r="AA290" s="230" t="s">
        <v>722</v>
      </c>
      <c r="AB290" s="230" t="str">
        <f t="shared" si="12"/>
        <v>A0393格安電力(株)</v>
      </c>
    </row>
    <row r="291" spans="26:28">
      <c r="Z291" s="230" t="s">
        <v>1254</v>
      </c>
      <c r="AA291" s="230" t="s">
        <v>723</v>
      </c>
      <c r="AB291" s="230" t="str">
        <f t="shared" si="12"/>
        <v>A0396(株)エスケーエナジー</v>
      </c>
    </row>
    <row r="292" spans="26:28">
      <c r="Z292" s="230" t="s">
        <v>1255</v>
      </c>
      <c r="AA292" s="230" t="s">
        <v>724</v>
      </c>
      <c r="AB292" s="230" t="str">
        <f t="shared" si="12"/>
        <v>A0397名南共同エネルギー(株)</v>
      </c>
    </row>
    <row r="293" spans="26:28">
      <c r="Z293" s="230" t="s">
        <v>1256</v>
      </c>
      <c r="AA293" s="230" t="s">
        <v>725</v>
      </c>
      <c r="AB293" s="230" t="str">
        <f t="shared" si="12"/>
        <v>A0398Ａｐａｍａｎ　Ｅｎｅｒｇｙ(株)</v>
      </c>
    </row>
    <row r="294" spans="26:28">
      <c r="Z294" s="230" t="s">
        <v>1257</v>
      </c>
      <c r="AA294" s="230" t="s">
        <v>726</v>
      </c>
      <c r="AB294" s="230" t="str">
        <f t="shared" si="12"/>
        <v>A0402(株)ＴＯＫＹＯ油電力</v>
      </c>
    </row>
    <row r="295" spans="26:28">
      <c r="Z295" s="230" t="s">
        <v>1258</v>
      </c>
      <c r="AA295" s="230" t="s">
        <v>727</v>
      </c>
      <c r="AB295" s="230" t="str">
        <f t="shared" si="12"/>
        <v>A0403大分ケーブルテレコム(株)</v>
      </c>
    </row>
    <row r="296" spans="26:28">
      <c r="Z296" s="230" t="s">
        <v>1259</v>
      </c>
      <c r="AA296" s="230" t="s">
        <v>728</v>
      </c>
      <c r="AB296" s="230" t="str">
        <f t="shared" si="12"/>
        <v>A0405アストマックス・エネルギー合同会社</v>
      </c>
    </row>
    <row r="297" spans="26:28">
      <c r="Z297" s="230" t="s">
        <v>1260</v>
      </c>
      <c r="AA297" s="230" t="s">
        <v>729</v>
      </c>
      <c r="AB297" s="230" t="str">
        <f t="shared" si="12"/>
        <v>A0406生活協同組合コープみらい</v>
      </c>
    </row>
    <row r="298" spans="26:28">
      <c r="Z298" s="230" t="s">
        <v>1261</v>
      </c>
      <c r="AA298" s="230" t="s">
        <v>730</v>
      </c>
      <c r="AB298" s="230" t="str">
        <f t="shared" si="12"/>
        <v>A0411福井電力(株)</v>
      </c>
    </row>
    <row r="299" spans="26:28">
      <c r="Z299" s="230" t="s">
        <v>1262</v>
      </c>
      <c r="AA299" s="230" t="s">
        <v>731</v>
      </c>
      <c r="AB299" s="230" t="str">
        <f t="shared" si="12"/>
        <v>A0413(株)MKエネルギー</v>
      </c>
    </row>
    <row r="300" spans="26:28">
      <c r="Z300" s="230" t="s">
        <v>1263</v>
      </c>
      <c r="AA300" s="230" t="s">
        <v>732</v>
      </c>
      <c r="AB300" s="230" t="str">
        <f t="shared" si="12"/>
        <v>A0415エネラボ(株)</v>
      </c>
    </row>
    <row r="301" spans="26:28">
      <c r="Z301" s="230" t="s">
        <v>1264</v>
      </c>
      <c r="AA301" s="230" t="s">
        <v>733</v>
      </c>
      <c r="AB301" s="230" t="str">
        <f t="shared" si="12"/>
        <v>A0416(株)ネクシィーズ・ゼロ</v>
      </c>
    </row>
    <row r="302" spans="26:28">
      <c r="Z302" s="230" t="s">
        <v>1265</v>
      </c>
      <c r="AA302" s="230" t="s">
        <v>734</v>
      </c>
      <c r="AB302" s="230" t="str">
        <f t="shared" si="12"/>
        <v>A0418横浜ウォーター(株)</v>
      </c>
    </row>
    <row r="303" spans="26:28">
      <c r="Z303" s="230" t="s">
        <v>1266</v>
      </c>
      <c r="AA303" s="230" t="s">
        <v>735</v>
      </c>
      <c r="AB303" s="230" t="str">
        <f t="shared" si="12"/>
        <v>A0419スマートエナジー磐田(株)</v>
      </c>
    </row>
    <row r="304" spans="26:28">
      <c r="Z304" s="230" t="s">
        <v>1267</v>
      </c>
      <c r="AA304" s="230" t="s">
        <v>736</v>
      </c>
      <c r="AB304" s="230" t="str">
        <f t="shared" si="12"/>
        <v>A0420そうまＩグリッド合同会社</v>
      </c>
    </row>
    <row r="305" spans="26:28">
      <c r="Z305" s="230" t="s">
        <v>1268</v>
      </c>
      <c r="AA305" s="230" t="s">
        <v>737</v>
      </c>
      <c r="AB305" s="230" t="str">
        <f t="shared" si="12"/>
        <v>A0424新潟県民電力(株)</v>
      </c>
    </row>
    <row r="306" spans="26:28">
      <c r="Z306" s="230" t="s">
        <v>1269</v>
      </c>
      <c r="AA306" s="230" t="s">
        <v>738</v>
      </c>
      <c r="AB306" s="230" t="str">
        <f t="shared" si="12"/>
        <v>A0425エネトレード(株)</v>
      </c>
    </row>
    <row r="307" spans="26:28">
      <c r="Z307" s="230" t="s">
        <v>1270</v>
      </c>
      <c r="AA307" s="230" t="s">
        <v>739</v>
      </c>
      <c r="AB307" s="230" t="str">
        <f t="shared" si="12"/>
        <v>A0427Ｍｙシティ電力(株)</v>
      </c>
    </row>
    <row r="308" spans="26:28">
      <c r="Z308" s="230" t="s">
        <v>1271</v>
      </c>
      <c r="AA308" s="230" t="s">
        <v>740</v>
      </c>
      <c r="AB308" s="230" t="str">
        <f t="shared" si="12"/>
        <v>A0429ニシムラ(株)</v>
      </c>
    </row>
    <row r="309" spans="26:28">
      <c r="Z309" s="230" t="s">
        <v>1272</v>
      </c>
      <c r="AA309" s="230" t="s">
        <v>741</v>
      </c>
      <c r="AB309" s="230" t="str">
        <f t="shared" si="12"/>
        <v>A0430(株)さくら新電力</v>
      </c>
    </row>
    <row r="310" spans="26:28">
      <c r="Z310" s="230" t="s">
        <v>1273</v>
      </c>
      <c r="AA310" s="230" t="s">
        <v>742</v>
      </c>
      <c r="AB310" s="230" t="str">
        <f t="shared" si="12"/>
        <v>A0431(株)グローアップ</v>
      </c>
    </row>
    <row r="311" spans="26:28">
      <c r="Z311" s="230" t="s">
        <v>1274</v>
      </c>
      <c r="AA311" s="230" t="s">
        <v>743</v>
      </c>
      <c r="AB311" s="230" t="str">
        <f t="shared" si="12"/>
        <v>A0435いこま市民パワー(株)</v>
      </c>
    </row>
    <row r="312" spans="26:28">
      <c r="Z312" s="230" t="s">
        <v>1275</v>
      </c>
      <c r="AA312" s="230" t="s">
        <v>744</v>
      </c>
      <c r="AB312" s="230" t="str">
        <f t="shared" si="12"/>
        <v>A0436(株)コープでんき東北</v>
      </c>
    </row>
    <row r="313" spans="26:28">
      <c r="Z313" s="230" t="s">
        <v>1276</v>
      </c>
      <c r="AA313" s="230" t="s">
        <v>745</v>
      </c>
      <c r="AB313" s="230" t="str">
        <f t="shared" si="12"/>
        <v>A0437おもてなし山形(株)</v>
      </c>
    </row>
    <row r="314" spans="26:28">
      <c r="Z314" s="230" t="s">
        <v>1277</v>
      </c>
      <c r="AA314" s="230" t="s">
        <v>746</v>
      </c>
      <c r="AB314" s="230" t="str">
        <f t="shared" si="12"/>
        <v>A0438長野都市ガス(株)</v>
      </c>
    </row>
    <row r="315" spans="26:28">
      <c r="Z315" s="230" t="s">
        <v>1278</v>
      </c>
      <c r="AA315" s="230" t="s">
        <v>747</v>
      </c>
      <c r="AB315" s="230" t="str">
        <f t="shared" si="12"/>
        <v>A0439上田ガス(株)</v>
      </c>
    </row>
    <row r="316" spans="26:28">
      <c r="Z316" s="230" t="s">
        <v>1279</v>
      </c>
      <c r="AA316" s="230" t="s">
        <v>748</v>
      </c>
      <c r="AB316" s="230" t="str">
        <f t="shared" si="12"/>
        <v>A0440日本瓦斯(株)</v>
      </c>
    </row>
    <row r="317" spans="26:28">
      <c r="Z317" s="230" t="s">
        <v>1280</v>
      </c>
      <c r="AA317" s="230" t="s">
        <v>749</v>
      </c>
      <c r="AB317" s="230" t="str">
        <f t="shared" si="12"/>
        <v>A0441(株)内藤工業所</v>
      </c>
    </row>
    <row r="318" spans="26:28">
      <c r="Z318" s="230" t="s">
        <v>1281</v>
      </c>
      <c r="AA318" s="230" t="s">
        <v>750</v>
      </c>
      <c r="AB318" s="230" t="str">
        <f t="shared" si="12"/>
        <v>A0442(株)シグナストラスト</v>
      </c>
    </row>
    <row r="319" spans="26:28">
      <c r="Z319" s="230" t="s">
        <v>1282</v>
      </c>
      <c r="AA319" s="230" t="s">
        <v>751</v>
      </c>
      <c r="AB319" s="230" t="str">
        <f t="shared" si="12"/>
        <v>A0443ゲーテハウス(株)</v>
      </c>
    </row>
    <row r="320" spans="26:28">
      <c r="Z320" s="230" t="s">
        <v>1283</v>
      </c>
      <c r="AA320" s="230" t="s">
        <v>752</v>
      </c>
      <c r="AB320" s="230" t="str">
        <f t="shared" si="12"/>
        <v>A0445岩手電力(株)</v>
      </c>
    </row>
    <row r="321" spans="26:28">
      <c r="Z321" s="230" t="s">
        <v>1284</v>
      </c>
      <c r="AA321" s="230" t="s">
        <v>753</v>
      </c>
      <c r="AB321" s="230" t="str">
        <f t="shared" si="12"/>
        <v>A0446ＪＰエネルギー(株)</v>
      </c>
    </row>
    <row r="322" spans="26:28">
      <c r="Z322" s="230" t="s">
        <v>1285</v>
      </c>
      <c r="AA322" s="230" t="s">
        <v>754</v>
      </c>
      <c r="AB322" s="230" t="str">
        <f t="shared" si="12"/>
        <v>A0447兵庫電力(株)</v>
      </c>
    </row>
    <row r="323" spans="26:28">
      <c r="Z323" s="230" t="s">
        <v>1286</v>
      </c>
      <c r="AA323" s="230" t="s">
        <v>755</v>
      </c>
      <c r="AB323" s="230" t="str">
        <f t="shared" si="12"/>
        <v>A0448大和ライフエナジア(株)</v>
      </c>
    </row>
    <row r="324" spans="26:28">
      <c r="Z324" s="230" t="s">
        <v>1287</v>
      </c>
      <c r="AA324" s="230" t="s">
        <v>756</v>
      </c>
      <c r="AB324" s="230" t="str">
        <f t="shared" ref="AB324:AB387" si="13">Z324&amp;AA324</f>
        <v>A0451Ｃｏｃｏテラスたがわ(株)</v>
      </c>
    </row>
    <row r="325" spans="26:28">
      <c r="Z325" s="230" t="s">
        <v>1288</v>
      </c>
      <c r="AA325" s="230" t="s">
        <v>757</v>
      </c>
      <c r="AB325" s="230" t="str">
        <f t="shared" si="13"/>
        <v>A0452東北電力エナジートレーディング(株)</v>
      </c>
    </row>
    <row r="326" spans="26:28">
      <c r="Z326" s="230" t="s">
        <v>1289</v>
      </c>
      <c r="AA326" s="230" t="s">
        <v>758</v>
      </c>
      <c r="AB326" s="230" t="str">
        <f t="shared" si="13"/>
        <v>A0453(株)横浜環境デザイン</v>
      </c>
    </row>
    <row r="327" spans="26:28">
      <c r="Z327" s="230" t="s">
        <v>1290</v>
      </c>
      <c r="AA327" s="230" t="s">
        <v>759</v>
      </c>
      <c r="AB327" s="230" t="str">
        <f t="shared" si="13"/>
        <v>A0454(株)まち未来製作所</v>
      </c>
    </row>
    <row r="328" spans="26:28">
      <c r="Z328" s="230" t="s">
        <v>1291</v>
      </c>
      <c r="AA328" s="230" t="s">
        <v>760</v>
      </c>
      <c r="AB328" s="230" t="str">
        <f t="shared" si="13"/>
        <v>A0455ＴＲＥＮＤＥ(株)</v>
      </c>
    </row>
    <row r="329" spans="26:28">
      <c r="Z329" s="230" t="s">
        <v>1292</v>
      </c>
      <c r="AA329" s="230" t="s">
        <v>761</v>
      </c>
      <c r="AB329" s="230" t="str">
        <f t="shared" si="13"/>
        <v>A0456(株)どさんこパワー</v>
      </c>
    </row>
    <row r="330" spans="26:28">
      <c r="Z330" s="230" t="s">
        <v>1293</v>
      </c>
      <c r="AA330" s="230" t="s">
        <v>762</v>
      </c>
      <c r="AB330" s="230" t="str">
        <f t="shared" si="13"/>
        <v>A0457トリニティエナジー(株)</v>
      </c>
    </row>
    <row r="331" spans="26:28">
      <c r="Z331" s="230" t="s">
        <v>1294</v>
      </c>
      <c r="AA331" s="230" t="s">
        <v>1612</v>
      </c>
      <c r="AB331" s="230" t="str">
        <f t="shared" si="13"/>
        <v>A0458ワンワールドエナジー(株)</v>
      </c>
    </row>
    <row r="332" spans="26:28">
      <c r="Z332" s="230" t="s">
        <v>1295</v>
      </c>
      <c r="AA332" s="230" t="s">
        <v>763</v>
      </c>
      <c r="AB332" s="230" t="str">
        <f t="shared" si="13"/>
        <v>A0461(株)ＬＩＸＩＬ　ＴＥＰＣＯ　スマートパートナーズ</v>
      </c>
    </row>
    <row r="333" spans="26:28">
      <c r="Z333" s="230" t="s">
        <v>1296</v>
      </c>
      <c r="AA333" s="230" t="s">
        <v>764</v>
      </c>
      <c r="AB333" s="230" t="str">
        <f t="shared" si="13"/>
        <v>A0463(株)ＮＥＸＴ　ＯＮＥ</v>
      </c>
    </row>
    <row r="334" spans="26:28">
      <c r="Z334" s="230" t="s">
        <v>1297</v>
      </c>
      <c r="AA334" s="230" t="s">
        <v>1613</v>
      </c>
      <c r="AB334" s="230" t="str">
        <f t="shared" si="13"/>
        <v>A0465(株)ムダカラ(旧：(株)ユビニティー)</v>
      </c>
    </row>
    <row r="335" spans="26:28">
      <c r="Z335" s="230" t="s">
        <v>1298</v>
      </c>
      <c r="AA335" s="230" t="s">
        <v>765</v>
      </c>
      <c r="AB335" s="230" t="str">
        <f t="shared" si="13"/>
        <v>A0466(株)宮交シティ</v>
      </c>
    </row>
    <row r="336" spans="26:28">
      <c r="Z336" s="230" t="s">
        <v>1299</v>
      </c>
      <c r="AA336" s="230" t="s">
        <v>766</v>
      </c>
      <c r="AB336" s="230" t="str">
        <f t="shared" si="13"/>
        <v>A0467(株)アルファライズ</v>
      </c>
    </row>
    <row r="337" spans="26:28">
      <c r="Z337" s="230" t="s">
        <v>1300</v>
      </c>
      <c r="AA337" s="230" t="s">
        <v>767</v>
      </c>
      <c r="AB337" s="230" t="str">
        <f t="shared" si="13"/>
        <v>A0468おおすみ半島スマートエネルギー(株)</v>
      </c>
    </row>
    <row r="338" spans="26:28">
      <c r="Z338" s="230" t="s">
        <v>1301</v>
      </c>
      <c r="AA338" s="230" t="s">
        <v>768</v>
      </c>
      <c r="AB338" s="230" t="str">
        <f t="shared" si="13"/>
        <v>A0470おきなわコープエナジー(株)</v>
      </c>
    </row>
    <row r="339" spans="26:28">
      <c r="Z339" s="230" t="s">
        <v>1302</v>
      </c>
      <c r="AA339" s="230" t="s">
        <v>769</v>
      </c>
      <c r="AB339" s="230" t="str">
        <f t="shared" si="13"/>
        <v>A0471久慈地域エネルギー(株)</v>
      </c>
    </row>
    <row r="340" spans="26:28">
      <c r="Z340" s="230" t="s">
        <v>1303</v>
      </c>
      <c r="AA340" s="230" t="s">
        <v>770</v>
      </c>
      <c r="AB340" s="230" t="str">
        <f t="shared" si="13"/>
        <v>A0472弘前ガス(株)</v>
      </c>
    </row>
    <row r="341" spans="26:28">
      <c r="Z341" s="230" t="s">
        <v>1304</v>
      </c>
      <c r="AA341" s="230" t="s">
        <v>771</v>
      </c>
      <c r="AB341" s="230" t="str">
        <f t="shared" si="13"/>
        <v>A0473(株)フォーバルテレコム　</v>
      </c>
    </row>
    <row r="342" spans="26:28">
      <c r="Z342" s="230" t="s">
        <v>1305</v>
      </c>
      <c r="AA342" s="230" t="s">
        <v>772</v>
      </c>
      <c r="AB342" s="230" t="str">
        <f t="shared" si="13"/>
        <v>A0476(株)グランデータ</v>
      </c>
    </row>
    <row r="343" spans="26:28">
      <c r="Z343" s="230" t="s">
        <v>1306</v>
      </c>
      <c r="AA343" s="230" t="s">
        <v>773</v>
      </c>
      <c r="AB343" s="230" t="str">
        <f t="shared" si="13"/>
        <v>A0477くるめエネルギー(株)</v>
      </c>
    </row>
    <row r="344" spans="26:28">
      <c r="Z344" s="230" t="s">
        <v>1307</v>
      </c>
      <c r="AA344" s="230" t="s">
        <v>774</v>
      </c>
      <c r="AB344" s="230" t="str">
        <f t="shared" si="13"/>
        <v>A0480松阪新電力(株)</v>
      </c>
    </row>
    <row r="345" spans="26:28">
      <c r="Z345" s="230" t="s">
        <v>1308</v>
      </c>
      <c r="AA345" s="230" t="s">
        <v>775</v>
      </c>
      <c r="AB345" s="230" t="str">
        <f t="shared" si="13"/>
        <v>A0481ヒューリックプロパティソリューション(株)</v>
      </c>
    </row>
    <row r="346" spans="26:28">
      <c r="Z346" s="230" t="s">
        <v>1309</v>
      </c>
      <c r="AA346" s="230" t="s">
        <v>776</v>
      </c>
      <c r="AB346" s="230" t="str">
        <f t="shared" si="13"/>
        <v>A0482宮崎電力(株)</v>
      </c>
    </row>
    <row r="347" spans="26:28">
      <c r="Z347" s="230" t="s">
        <v>1310</v>
      </c>
      <c r="AA347" s="230" t="s">
        <v>777</v>
      </c>
      <c r="AB347" s="230" t="str">
        <f t="shared" si="13"/>
        <v>A0484三友エンテック(株)</v>
      </c>
    </row>
    <row r="348" spans="26:28">
      <c r="Z348" s="230" t="s">
        <v>1311</v>
      </c>
      <c r="AA348" s="230" t="s">
        <v>778</v>
      </c>
      <c r="AB348" s="230" t="str">
        <f t="shared" si="13"/>
        <v>A0486府中・調布まちなかエナジー(株)</v>
      </c>
    </row>
    <row r="349" spans="26:28">
      <c r="Z349" s="230" t="s">
        <v>1312</v>
      </c>
      <c r="AA349" s="230" t="s">
        <v>779</v>
      </c>
      <c r="AB349" s="230" t="str">
        <f t="shared" si="13"/>
        <v>A0487伊勢志摩電力(株)</v>
      </c>
    </row>
    <row r="350" spans="26:28">
      <c r="Z350" s="230" t="s">
        <v>1313</v>
      </c>
      <c r="AA350" s="230" t="s">
        <v>780</v>
      </c>
      <c r="AB350" s="230" t="str">
        <f t="shared" si="13"/>
        <v>A0490(株)ＣＤエナジーダイレクト</v>
      </c>
    </row>
    <row r="351" spans="26:28">
      <c r="Z351" s="230" t="s">
        <v>1314</v>
      </c>
      <c r="AA351" s="230" t="s">
        <v>1614</v>
      </c>
      <c r="AB351" s="230" t="str">
        <f t="shared" si="13"/>
        <v>A0491Ｑ．ＥＮＥＳＴでんき(株)</v>
      </c>
    </row>
    <row r="352" spans="26:28">
      <c r="Z352" s="230" t="s">
        <v>1315</v>
      </c>
      <c r="AA352" s="230" t="s">
        <v>781</v>
      </c>
      <c r="AB352" s="230" t="str">
        <f t="shared" si="13"/>
        <v>A0493(株)ぶんごおおのエナジー</v>
      </c>
    </row>
    <row r="353" spans="26:28">
      <c r="Z353" s="230" t="s">
        <v>1316</v>
      </c>
      <c r="AA353" s="230" t="s">
        <v>782</v>
      </c>
      <c r="AB353" s="230" t="str">
        <f t="shared" si="13"/>
        <v>A0494ヴィジョナリーパワー(株)</v>
      </c>
    </row>
    <row r="354" spans="26:28">
      <c r="Z354" s="230" t="s">
        <v>1317</v>
      </c>
      <c r="AA354" s="230" t="s">
        <v>783</v>
      </c>
      <c r="AB354" s="230" t="str">
        <f t="shared" si="13"/>
        <v>A0495有明エナジー(株)</v>
      </c>
    </row>
    <row r="355" spans="26:28">
      <c r="Z355" s="230" t="s">
        <v>1318</v>
      </c>
      <c r="AA355" s="230" t="s">
        <v>784</v>
      </c>
      <c r="AB355" s="230" t="str">
        <f t="shared" si="13"/>
        <v>A0499厚木瓦斯(株)</v>
      </c>
    </row>
    <row r="356" spans="26:28">
      <c r="Z356" s="230" t="s">
        <v>1319</v>
      </c>
      <c r="AA356" s="230" t="s">
        <v>785</v>
      </c>
      <c r="AB356" s="230" t="str">
        <f t="shared" si="13"/>
        <v>A0500(株)エネ・ビジョン</v>
      </c>
    </row>
    <row r="357" spans="26:28">
      <c r="Z357" s="230" t="s">
        <v>1320</v>
      </c>
      <c r="AA357" s="230" t="s">
        <v>786</v>
      </c>
      <c r="AB357" s="230" t="str">
        <f t="shared" si="13"/>
        <v>A0501イワタニ三重(株)</v>
      </c>
    </row>
    <row r="358" spans="26:28">
      <c r="Z358" s="230" t="s">
        <v>1321</v>
      </c>
      <c r="AA358" s="230" t="s">
        <v>787</v>
      </c>
      <c r="AB358" s="230" t="str">
        <f t="shared" si="13"/>
        <v>A0502(株)マルヰ</v>
      </c>
    </row>
    <row r="359" spans="26:28">
      <c r="Z359" s="230" t="s">
        <v>1322</v>
      </c>
      <c r="AA359" s="230" t="s">
        <v>788</v>
      </c>
      <c r="AB359" s="230" t="str">
        <f t="shared" si="13"/>
        <v>A0503大多喜ガス(株)</v>
      </c>
    </row>
    <row r="360" spans="26:28">
      <c r="Z360" s="230" t="s">
        <v>1323</v>
      </c>
      <c r="AA360" s="230" t="s">
        <v>789</v>
      </c>
      <c r="AB360" s="230" t="str">
        <f t="shared" si="13"/>
        <v>A0506鈴与電力(株)</v>
      </c>
    </row>
    <row r="361" spans="26:28">
      <c r="Z361" s="230" t="s">
        <v>1324</v>
      </c>
      <c r="AA361" s="230" t="s">
        <v>790</v>
      </c>
      <c r="AB361" s="230" t="str">
        <f t="shared" si="13"/>
        <v>A0507コープ電力(株)</v>
      </c>
    </row>
    <row r="362" spans="26:28">
      <c r="Z362" s="230" t="s">
        <v>1325</v>
      </c>
      <c r="AA362" s="230" t="s">
        <v>791</v>
      </c>
      <c r="AB362" s="230" t="str">
        <f t="shared" si="13"/>
        <v>A0508生活協同組合コープぐんま</v>
      </c>
    </row>
    <row r="363" spans="26:28">
      <c r="Z363" s="230" t="s">
        <v>1326</v>
      </c>
      <c r="AA363" s="230" t="s">
        <v>792</v>
      </c>
      <c r="AB363" s="230" t="str">
        <f t="shared" si="13"/>
        <v>A0509とちぎコープ生活協同組合</v>
      </c>
    </row>
    <row r="364" spans="26:28">
      <c r="Z364" s="230" t="s">
        <v>1327</v>
      </c>
      <c r="AA364" s="230" t="s">
        <v>793</v>
      </c>
      <c r="AB364" s="230" t="str">
        <f t="shared" si="13"/>
        <v>A0510いばらきコープ生活協同組合</v>
      </c>
    </row>
    <row r="365" spans="26:28">
      <c r="Z365" s="230" t="s">
        <v>1328</v>
      </c>
      <c r="AA365" s="230" t="s">
        <v>794</v>
      </c>
      <c r="AB365" s="230" t="str">
        <f t="shared" si="13"/>
        <v>A0511亀岡ふるさとエナジー(株)</v>
      </c>
    </row>
    <row r="366" spans="26:28">
      <c r="Z366" s="230" t="s">
        <v>1329</v>
      </c>
      <c r="AA366" s="230" t="s">
        <v>795</v>
      </c>
      <c r="AB366" s="230" t="str">
        <f t="shared" si="13"/>
        <v>A0513(株)織戸組</v>
      </c>
    </row>
    <row r="367" spans="26:28">
      <c r="Z367" s="230" t="s">
        <v>1330</v>
      </c>
      <c r="AA367" s="230" t="s">
        <v>796</v>
      </c>
      <c r="AB367" s="230" t="str">
        <f t="shared" si="13"/>
        <v>A0514ふかやｅパワー(株)</v>
      </c>
    </row>
    <row r="368" spans="26:28">
      <c r="Z368" s="230" t="s">
        <v>1331</v>
      </c>
      <c r="AA368" s="230" t="s">
        <v>797</v>
      </c>
      <c r="AB368" s="230" t="str">
        <f t="shared" si="13"/>
        <v>A0515(株)Ｌｉｎｋ　Ｌｉｆｅ</v>
      </c>
    </row>
    <row r="369" spans="26:28">
      <c r="Z369" s="230" t="s">
        <v>1332</v>
      </c>
      <c r="AA369" s="230" t="s">
        <v>798</v>
      </c>
      <c r="AB369" s="230" t="str">
        <f t="shared" si="13"/>
        <v>A0518(株)グローバルキャスト</v>
      </c>
    </row>
    <row r="370" spans="26:28">
      <c r="Z370" s="230" t="s">
        <v>1333</v>
      </c>
      <c r="AA370" s="230" t="s">
        <v>799</v>
      </c>
      <c r="AB370" s="230" t="str">
        <f t="shared" si="13"/>
        <v>A0519日本エネルギー総合システム(株)</v>
      </c>
    </row>
    <row r="371" spans="26:28">
      <c r="Z371" s="230" t="s">
        <v>1334</v>
      </c>
      <c r="AA371" s="230" t="s">
        <v>800</v>
      </c>
      <c r="AB371" s="230" t="str">
        <f t="shared" si="13"/>
        <v>A0520イワタニ東海(株)</v>
      </c>
    </row>
    <row r="372" spans="26:28">
      <c r="Z372" s="230" t="s">
        <v>1335</v>
      </c>
      <c r="AA372" s="230" t="s">
        <v>801</v>
      </c>
      <c r="AB372" s="230" t="str">
        <f t="shared" si="13"/>
        <v>A0522(株)デライトアップ</v>
      </c>
    </row>
    <row r="373" spans="26:28">
      <c r="Z373" s="230" t="s">
        <v>1336</v>
      </c>
      <c r="AA373" s="230" t="s">
        <v>802</v>
      </c>
      <c r="AB373" s="230" t="str">
        <f t="shared" si="13"/>
        <v>A0525(株)ところざわ未来電力</v>
      </c>
    </row>
    <row r="374" spans="26:28">
      <c r="Z374" s="230" t="s">
        <v>1337</v>
      </c>
      <c r="AA374" s="230" t="s">
        <v>803</v>
      </c>
      <c r="AB374" s="230" t="str">
        <f t="shared" si="13"/>
        <v>A0526朝日ガスエナジー(株)</v>
      </c>
    </row>
    <row r="375" spans="26:28">
      <c r="Z375" s="230" t="s">
        <v>1338</v>
      </c>
      <c r="AA375" s="230" t="s">
        <v>804</v>
      </c>
      <c r="AB375" s="230" t="str">
        <f t="shared" si="13"/>
        <v>A0528(株)エネファント</v>
      </c>
    </row>
    <row r="376" spans="26:28">
      <c r="Z376" s="230" t="s">
        <v>1339</v>
      </c>
      <c r="AA376" s="230" t="s">
        <v>805</v>
      </c>
      <c r="AB376" s="230" t="str">
        <f t="shared" si="13"/>
        <v>A0529(株)エスエナジー</v>
      </c>
    </row>
    <row r="377" spans="26:28">
      <c r="Z377" s="230" t="s">
        <v>1340</v>
      </c>
      <c r="AA377" s="230" t="s">
        <v>806</v>
      </c>
      <c r="AB377" s="230" t="str">
        <f t="shared" si="13"/>
        <v>A0533秩父新電力(株)</v>
      </c>
    </row>
    <row r="378" spans="26:28">
      <c r="Z378" s="230" t="s">
        <v>1341</v>
      </c>
      <c r="AA378" s="230" t="s">
        <v>807</v>
      </c>
      <c r="AB378" s="230" t="str">
        <f t="shared" si="13"/>
        <v>A0534みよしエナジー(株)</v>
      </c>
    </row>
    <row r="379" spans="26:28">
      <c r="Z379" s="230" t="s">
        <v>1342</v>
      </c>
      <c r="AA379" s="230" t="s">
        <v>808</v>
      </c>
      <c r="AB379" s="230" t="str">
        <f t="shared" si="13"/>
        <v>A0536東日本ガス(株)</v>
      </c>
    </row>
    <row r="380" spans="26:28">
      <c r="Z380" s="230" t="s">
        <v>1343</v>
      </c>
      <c r="AA380" s="230" t="s">
        <v>809</v>
      </c>
      <c r="AB380" s="230" t="str">
        <f t="shared" si="13"/>
        <v>A0537東彩ガス(株)</v>
      </c>
    </row>
    <row r="381" spans="26:28">
      <c r="Z381" s="230" t="s">
        <v>1344</v>
      </c>
      <c r="AA381" s="230" t="s">
        <v>810</v>
      </c>
      <c r="AB381" s="230" t="str">
        <f t="shared" si="13"/>
        <v>A0538綿半パートナーズ(株)</v>
      </c>
    </row>
    <row r="382" spans="26:28">
      <c r="Z382" s="230" t="s">
        <v>1345</v>
      </c>
      <c r="AA382" s="230" t="s">
        <v>811</v>
      </c>
      <c r="AB382" s="230" t="str">
        <f t="shared" si="13"/>
        <v>A0539(株)ｋａｒｃｈ</v>
      </c>
    </row>
    <row r="383" spans="26:28">
      <c r="Z383" s="230" t="s">
        <v>1346</v>
      </c>
      <c r="AA383" s="230" t="s">
        <v>812</v>
      </c>
      <c r="AB383" s="230" t="str">
        <f t="shared" si="13"/>
        <v>A0543(株)かみでん里山公社</v>
      </c>
    </row>
    <row r="384" spans="26:28">
      <c r="Z384" s="230" t="s">
        <v>1347</v>
      </c>
      <c r="AA384" s="230" t="s">
        <v>813</v>
      </c>
      <c r="AB384" s="230" t="str">
        <f t="shared" si="13"/>
        <v>A0546(株)三郷ひまわりエナジー</v>
      </c>
    </row>
    <row r="385" spans="26:28">
      <c r="Z385" s="230" t="s">
        <v>1348</v>
      </c>
      <c r="AA385" s="230" t="s">
        <v>814</v>
      </c>
      <c r="AB385" s="230" t="str">
        <f t="shared" si="13"/>
        <v>A0547(株)球磨村森電力</v>
      </c>
    </row>
    <row r="386" spans="26:28">
      <c r="Z386" s="230" t="s">
        <v>1349</v>
      </c>
      <c r="AA386" s="230" t="s">
        <v>815</v>
      </c>
      <c r="AB386" s="230" t="str">
        <f t="shared" si="13"/>
        <v>A0548北日本ガス(株)</v>
      </c>
    </row>
    <row r="387" spans="26:28">
      <c r="Z387" s="230" t="s">
        <v>1350</v>
      </c>
      <c r="AA387" s="230" t="s">
        <v>816</v>
      </c>
      <c r="AB387" s="230" t="str">
        <f t="shared" si="13"/>
        <v>A0549くこくエネルギー(株)(旧：熊本電力(株))</v>
      </c>
    </row>
    <row r="388" spans="26:28">
      <c r="Z388" s="230" t="s">
        <v>1351</v>
      </c>
      <c r="AA388" s="230" t="s">
        <v>817</v>
      </c>
      <c r="AB388" s="230" t="str">
        <f t="shared" ref="AB388:AB451" si="14">Z388&amp;AA388</f>
        <v>A0550(株)エコログ</v>
      </c>
    </row>
    <row r="389" spans="26:28">
      <c r="Z389" s="230" t="s">
        <v>1352</v>
      </c>
      <c r="AA389" s="230" t="s">
        <v>818</v>
      </c>
      <c r="AB389" s="230" t="str">
        <f t="shared" si="14"/>
        <v>A0551飯田まちづくり電力(株)</v>
      </c>
    </row>
    <row r="390" spans="26:28">
      <c r="Z390" s="230" t="s">
        <v>1353</v>
      </c>
      <c r="AA390" s="230" t="s">
        <v>819</v>
      </c>
      <c r="AB390" s="230" t="str">
        <f t="shared" si="14"/>
        <v>A0552イワタニ長野(株)</v>
      </c>
    </row>
    <row r="391" spans="26:28">
      <c r="Z391" s="230" t="s">
        <v>1354</v>
      </c>
      <c r="AA391" s="230" t="s">
        <v>820</v>
      </c>
      <c r="AB391" s="230" t="str">
        <f t="shared" si="14"/>
        <v>A0553シェルジャパン(株)</v>
      </c>
    </row>
    <row r="392" spans="26:28">
      <c r="Z392" s="230" t="s">
        <v>1355</v>
      </c>
      <c r="AA392" s="230" t="s">
        <v>821</v>
      </c>
      <c r="AB392" s="230" t="str">
        <f t="shared" si="14"/>
        <v>A0555石油資源開発(株)</v>
      </c>
    </row>
    <row r="393" spans="26:28">
      <c r="Z393" s="230" t="s">
        <v>1356</v>
      </c>
      <c r="AA393" s="230" t="s">
        <v>822</v>
      </c>
      <c r="AB393" s="230" t="str">
        <f t="shared" si="14"/>
        <v>A0556越後天然ガス(株)</v>
      </c>
    </row>
    <row r="394" spans="26:28">
      <c r="Z394" s="230" t="s">
        <v>1357</v>
      </c>
      <c r="AA394" s="230" t="s">
        <v>823</v>
      </c>
      <c r="AB394" s="230" t="str">
        <f t="shared" si="14"/>
        <v>A0558坂戸ガス(株)</v>
      </c>
    </row>
    <row r="395" spans="26:28">
      <c r="Z395" s="230" t="s">
        <v>1358</v>
      </c>
      <c r="AA395" s="230" t="s">
        <v>824</v>
      </c>
      <c r="AB395" s="230" t="str">
        <f t="shared" si="14"/>
        <v>A0559(株)デベロップ</v>
      </c>
    </row>
    <row r="396" spans="26:28">
      <c r="Z396" s="230" t="s">
        <v>1359</v>
      </c>
      <c r="AA396" s="230" t="s">
        <v>825</v>
      </c>
      <c r="AB396" s="230" t="str">
        <f t="shared" si="14"/>
        <v>A0560(株)テレ・マーカー</v>
      </c>
    </row>
    <row r="397" spans="26:28">
      <c r="Z397" s="230" t="s">
        <v>1360</v>
      </c>
      <c r="AA397" s="230" t="s">
        <v>826</v>
      </c>
      <c r="AB397" s="230" t="str">
        <f t="shared" si="14"/>
        <v>A0562ＭＧＣエネルギー(株)</v>
      </c>
    </row>
    <row r="398" spans="26:28">
      <c r="Z398" s="230" t="s">
        <v>1361</v>
      </c>
      <c r="AA398" s="230" t="s">
        <v>827</v>
      </c>
      <c r="AB398" s="230" t="str">
        <f t="shared" si="14"/>
        <v>A0565福島フェニックス電力(株)</v>
      </c>
    </row>
    <row r="399" spans="26:28">
      <c r="Z399" s="230" t="s">
        <v>1362</v>
      </c>
      <c r="AA399" s="230" t="s">
        <v>828</v>
      </c>
      <c r="AB399" s="230" t="str">
        <f t="shared" si="14"/>
        <v>A0567(株)美作国電力</v>
      </c>
    </row>
    <row r="400" spans="26:28">
      <c r="Z400" s="230" t="s">
        <v>1363</v>
      </c>
      <c r="AA400" s="230" t="s">
        <v>829</v>
      </c>
      <c r="AB400" s="230" t="str">
        <f t="shared" si="14"/>
        <v>A0568エア・ウォーター(株)</v>
      </c>
    </row>
    <row r="401" spans="26:28">
      <c r="Z401" s="230" t="s">
        <v>1364</v>
      </c>
      <c r="AA401" s="230" t="s">
        <v>830</v>
      </c>
      <c r="AB401" s="230" t="str">
        <f t="shared" si="14"/>
        <v>A0570八幡商事(株)</v>
      </c>
    </row>
    <row r="402" spans="26:28">
      <c r="Z402" s="230" t="s">
        <v>1365</v>
      </c>
      <c r="AA402" s="230" t="s">
        <v>831</v>
      </c>
      <c r="AB402" s="230" t="str">
        <f t="shared" si="14"/>
        <v>A0571おいでんエネルギー(株)</v>
      </c>
    </row>
    <row r="403" spans="26:28">
      <c r="Z403" s="230" t="s">
        <v>1366</v>
      </c>
      <c r="AA403" s="230" t="s">
        <v>832</v>
      </c>
      <c r="AB403" s="230" t="str">
        <f t="shared" si="14"/>
        <v>A0572(株)イシオ</v>
      </c>
    </row>
    <row r="404" spans="26:28">
      <c r="Z404" s="230" t="s">
        <v>1367</v>
      </c>
      <c r="AA404" s="230" t="s">
        <v>833</v>
      </c>
      <c r="AB404" s="230" t="str">
        <f t="shared" si="14"/>
        <v>A0573北陸電力ビズ・エナジーソリューション(株)</v>
      </c>
    </row>
    <row r="405" spans="26:28">
      <c r="Z405" s="230" t="s">
        <v>1368</v>
      </c>
      <c r="AA405" s="230" t="s">
        <v>1615</v>
      </c>
      <c r="AB405" s="230" t="str">
        <f t="shared" si="14"/>
        <v>A0575エンジー・エナジー・マーケティング・ジャパン(株)(旧：加賀市総合サービス(株))</v>
      </c>
    </row>
    <row r="406" spans="26:28">
      <c r="Z406" s="230" t="s">
        <v>1369</v>
      </c>
      <c r="AA406" s="230" t="s">
        <v>834</v>
      </c>
      <c r="AB406" s="230" t="str">
        <f t="shared" si="14"/>
        <v>A0577丸紅伊那みらいでんき(株)</v>
      </c>
    </row>
    <row r="407" spans="26:28">
      <c r="Z407" s="230" t="s">
        <v>1370</v>
      </c>
      <c r="AA407" s="230" t="s">
        <v>835</v>
      </c>
      <c r="AB407" s="230" t="str">
        <f t="shared" si="14"/>
        <v>A0578富士山エナジー(株)</v>
      </c>
    </row>
    <row r="408" spans="26:28">
      <c r="Z408" s="230" t="s">
        <v>1371</v>
      </c>
      <c r="AA408" s="230" t="s">
        <v>836</v>
      </c>
      <c r="AB408" s="230" t="str">
        <f t="shared" si="14"/>
        <v>A0581ＷＳエナジー(株)</v>
      </c>
    </row>
    <row r="409" spans="26:28">
      <c r="Z409" s="230" t="s">
        <v>1372</v>
      </c>
      <c r="AA409" s="230" t="s">
        <v>837</v>
      </c>
      <c r="AB409" s="230" t="str">
        <f t="shared" si="14"/>
        <v>A0582TERA Energy(株)</v>
      </c>
    </row>
    <row r="410" spans="26:28">
      <c r="Z410" s="230" t="s">
        <v>1373</v>
      </c>
      <c r="AA410" s="230" t="s">
        <v>838</v>
      </c>
      <c r="AB410" s="230" t="str">
        <f t="shared" si="14"/>
        <v>A0583(株)ケアネス(旧：(株)ルーア)</v>
      </c>
    </row>
    <row r="411" spans="26:28">
      <c r="Z411" s="230" t="s">
        <v>1374</v>
      </c>
      <c r="AA411" s="230" t="s">
        <v>839</v>
      </c>
      <c r="AB411" s="230" t="str">
        <f t="shared" si="14"/>
        <v>A0584ＭＣＰＤ(株)(旧：ＭＣＰＤ合同会社)</v>
      </c>
    </row>
    <row r="412" spans="26:28">
      <c r="Z412" s="230" t="s">
        <v>1375</v>
      </c>
      <c r="AA412" s="230" t="s">
        <v>840</v>
      </c>
      <c r="AB412" s="230" t="str">
        <f t="shared" si="14"/>
        <v>A0586グリーンシティこばやし(株)</v>
      </c>
    </row>
    <row r="413" spans="26:28">
      <c r="Z413" s="230" t="s">
        <v>1376</v>
      </c>
      <c r="AA413" s="230" t="s">
        <v>841</v>
      </c>
      <c r="AB413" s="230" t="str">
        <f t="shared" si="14"/>
        <v>A0587(株)吉田石油店</v>
      </c>
    </row>
    <row r="414" spans="26:28">
      <c r="Z414" s="230" t="s">
        <v>1377</v>
      </c>
      <c r="AA414" s="230" t="s">
        <v>842</v>
      </c>
      <c r="AB414" s="230" t="str">
        <f t="shared" si="14"/>
        <v>A0589スマートエナジー熊本(株)</v>
      </c>
    </row>
    <row r="415" spans="26:28">
      <c r="Z415" s="230" t="s">
        <v>1378</v>
      </c>
      <c r="AA415" s="230" t="s">
        <v>843</v>
      </c>
      <c r="AB415" s="230" t="str">
        <f t="shared" si="14"/>
        <v>A0590福山未来エナジー(株)</v>
      </c>
    </row>
    <row r="416" spans="26:28">
      <c r="Z416" s="230" t="s">
        <v>1379</v>
      </c>
      <c r="AA416" s="230" t="s">
        <v>844</v>
      </c>
      <c r="AB416" s="230" t="str">
        <f t="shared" si="14"/>
        <v>A0592(株)メディオテック</v>
      </c>
    </row>
    <row r="417" spans="26:28">
      <c r="Z417" s="230" t="s">
        <v>1380</v>
      </c>
      <c r="AA417" s="230" t="s">
        <v>845</v>
      </c>
      <c r="AB417" s="230" t="str">
        <f t="shared" si="14"/>
        <v>A0596五島市民電力(株)</v>
      </c>
    </row>
    <row r="418" spans="26:28">
      <c r="Z418" s="230" t="s">
        <v>1381</v>
      </c>
      <c r="AA418" s="230" t="s">
        <v>846</v>
      </c>
      <c r="AB418" s="230" t="str">
        <f t="shared" si="14"/>
        <v>A0597電力保全サービス(株)</v>
      </c>
    </row>
    <row r="419" spans="26:28">
      <c r="Z419" s="230" t="s">
        <v>1382</v>
      </c>
      <c r="AA419" s="230" t="s">
        <v>847</v>
      </c>
      <c r="AB419" s="230" t="str">
        <f t="shared" si="14"/>
        <v>A0598リストプロパティーズ(株)</v>
      </c>
    </row>
    <row r="420" spans="26:28">
      <c r="Z420" s="230" t="s">
        <v>1383</v>
      </c>
      <c r="AA420" s="230" t="s">
        <v>848</v>
      </c>
      <c r="AB420" s="230" t="str">
        <f t="shared" si="14"/>
        <v>A0602(株)情熱電力</v>
      </c>
    </row>
    <row r="421" spans="26:28">
      <c r="Z421" s="230" t="s">
        <v>1384</v>
      </c>
      <c r="AA421" s="230" t="s">
        <v>849</v>
      </c>
      <c r="AB421" s="230" t="str">
        <f t="shared" si="14"/>
        <v>A0603バンプーパワートレーディング合同会社</v>
      </c>
    </row>
    <row r="422" spans="26:28">
      <c r="Z422" s="230" t="s">
        <v>1385</v>
      </c>
      <c r="AA422" s="230" t="s">
        <v>850</v>
      </c>
      <c r="AB422" s="230" t="str">
        <f t="shared" si="14"/>
        <v>A0604(株)エイチティーピー</v>
      </c>
    </row>
    <row r="423" spans="26:28">
      <c r="Z423" s="230" t="s">
        <v>1386</v>
      </c>
      <c r="AA423" s="230" t="s">
        <v>851</v>
      </c>
      <c r="AB423" s="230" t="str">
        <f t="shared" si="14"/>
        <v>A0605(株)センカク</v>
      </c>
    </row>
    <row r="424" spans="26:28">
      <c r="Z424" s="230" t="s">
        <v>1387</v>
      </c>
      <c r="AA424" s="230" t="s">
        <v>852</v>
      </c>
      <c r="AB424" s="230" t="str">
        <f t="shared" si="14"/>
        <v>A0606新電力いばらき(株)</v>
      </c>
    </row>
    <row r="425" spans="26:28">
      <c r="Z425" s="230" t="s">
        <v>1388</v>
      </c>
      <c r="AA425" s="230" t="s">
        <v>853</v>
      </c>
      <c r="AB425" s="230" t="str">
        <f t="shared" si="14"/>
        <v>A0607緑屋電気(株)</v>
      </c>
    </row>
    <row r="426" spans="26:28">
      <c r="Z426" s="230" t="s">
        <v>1389</v>
      </c>
      <c r="AA426" s="230" t="s">
        <v>854</v>
      </c>
      <c r="AB426" s="230" t="str">
        <f t="shared" si="14"/>
        <v>A0609(株)ミナサポ</v>
      </c>
    </row>
    <row r="427" spans="26:28">
      <c r="Z427" s="230" t="s">
        <v>1390</v>
      </c>
      <c r="AA427" s="230" t="s">
        <v>855</v>
      </c>
      <c r="AB427" s="230" t="str">
        <f t="shared" si="14"/>
        <v>A0610唐津電力(株)</v>
      </c>
    </row>
    <row r="428" spans="26:28">
      <c r="Z428" s="230" t="s">
        <v>1391</v>
      </c>
      <c r="AA428" s="230" t="s">
        <v>856</v>
      </c>
      <c r="AB428" s="230" t="str">
        <f t="shared" si="14"/>
        <v>A0611ＲＥ１００電力(株)</v>
      </c>
    </row>
    <row r="429" spans="26:28">
      <c r="Z429" s="230" t="s">
        <v>1392</v>
      </c>
      <c r="AA429" s="230" t="s">
        <v>857</v>
      </c>
      <c r="AB429" s="230" t="str">
        <f t="shared" si="14"/>
        <v>A0615(株)イーネットワーク</v>
      </c>
    </row>
    <row r="430" spans="26:28">
      <c r="Z430" s="230" t="s">
        <v>1393</v>
      </c>
      <c r="AA430" s="230" t="s">
        <v>858</v>
      </c>
      <c r="AB430" s="230" t="str">
        <f t="shared" si="14"/>
        <v>A0617スマートエコエナジー(株)</v>
      </c>
    </row>
    <row r="431" spans="26:28">
      <c r="Z431" s="230" t="s">
        <v>1394</v>
      </c>
      <c r="AA431" s="230" t="s">
        <v>859</v>
      </c>
      <c r="AB431" s="230" t="str">
        <f t="shared" si="14"/>
        <v>A0620(株)ＬＥＮＥＴＳ</v>
      </c>
    </row>
    <row r="432" spans="26:28">
      <c r="Z432" s="230" t="s">
        <v>1395</v>
      </c>
      <c r="AA432" s="230" t="s">
        <v>860</v>
      </c>
      <c r="AB432" s="230" t="str">
        <f t="shared" si="14"/>
        <v>A0622アイエスジー(株)</v>
      </c>
    </row>
    <row r="433" spans="26:28">
      <c r="Z433" s="230" t="s">
        <v>1396</v>
      </c>
      <c r="AA433" s="230" t="s">
        <v>861</v>
      </c>
      <c r="AB433" s="230" t="str">
        <f t="shared" si="14"/>
        <v>A0624(株)エネクル(旧：堀川産業(株))</v>
      </c>
    </row>
    <row r="434" spans="26:28">
      <c r="Z434" s="230" t="s">
        <v>1397</v>
      </c>
      <c r="AA434" s="230" t="s">
        <v>862</v>
      </c>
      <c r="AB434" s="230" t="str">
        <f t="shared" si="14"/>
        <v>A0627フィンテックラボ協同組合</v>
      </c>
    </row>
    <row r="435" spans="26:28">
      <c r="Z435" s="230" t="s">
        <v>1398</v>
      </c>
      <c r="AA435" s="230" t="s">
        <v>863</v>
      </c>
      <c r="AB435" s="230" t="str">
        <f t="shared" si="14"/>
        <v>A0629新電力新潟(株)</v>
      </c>
    </row>
    <row r="436" spans="26:28">
      <c r="Z436" s="230" t="s">
        <v>1399</v>
      </c>
      <c r="AA436" s="230" t="s">
        <v>1616</v>
      </c>
      <c r="AB436" s="230" t="str">
        <f t="shared" si="14"/>
        <v>A0630(株)タケエイでんき(旧：(株)ふくしま未来パワー、(株)花巻銀河パワー、(株)大仙こまちパワー、(株)津軽あっぷるパワー)</v>
      </c>
    </row>
    <row r="437" spans="26:28">
      <c r="Z437" s="230" t="s">
        <v>1400</v>
      </c>
      <c r="AA437" s="230" t="s">
        <v>864</v>
      </c>
      <c r="AB437" s="230" t="str">
        <f t="shared" si="14"/>
        <v>A0631気仙沼グリーンエナジー(株)</v>
      </c>
    </row>
    <row r="438" spans="26:28">
      <c r="Z438" s="230" t="s">
        <v>1401</v>
      </c>
      <c r="AA438" s="230" t="s">
        <v>865</v>
      </c>
      <c r="AB438" s="230" t="str">
        <f t="shared" si="14"/>
        <v>A0632(株)ユーラスグリーンエナジー</v>
      </c>
    </row>
    <row r="439" spans="26:28">
      <c r="Z439" s="230" t="s">
        <v>1402</v>
      </c>
      <c r="AA439" s="230" t="s">
        <v>866</v>
      </c>
      <c r="AB439" s="230" t="str">
        <f t="shared" si="14"/>
        <v>A0636生活協同組合コープながの</v>
      </c>
    </row>
    <row r="440" spans="26:28">
      <c r="Z440" s="230" t="s">
        <v>1403</v>
      </c>
      <c r="AA440" s="230" t="s">
        <v>867</v>
      </c>
      <c r="AB440" s="230" t="str">
        <f t="shared" si="14"/>
        <v>A0637京セラ関電エナジー合同会社</v>
      </c>
    </row>
    <row r="441" spans="26:28">
      <c r="Z441" s="230" t="s">
        <v>1404</v>
      </c>
      <c r="AA441" s="230" t="s">
        <v>868</v>
      </c>
      <c r="AB441" s="230" t="str">
        <f t="shared" si="14"/>
        <v>A0639酒田天然瓦斯(株)</v>
      </c>
    </row>
    <row r="442" spans="26:28">
      <c r="Z442" s="230" t="s">
        <v>1405</v>
      </c>
      <c r="AA442" s="230" t="s">
        <v>869</v>
      </c>
      <c r="AB442" s="230" t="str">
        <f t="shared" si="14"/>
        <v>A0640東亜ガス(株)</v>
      </c>
    </row>
    <row r="443" spans="26:28">
      <c r="Z443" s="230" t="s">
        <v>1406</v>
      </c>
      <c r="AA443" s="230" t="s">
        <v>870</v>
      </c>
      <c r="AB443" s="230" t="str">
        <f t="shared" si="14"/>
        <v>A0641(株)三河の山里コミュニティパワー</v>
      </c>
    </row>
    <row r="444" spans="26:28">
      <c r="Z444" s="230" t="s">
        <v>1407</v>
      </c>
      <c r="AA444" s="230" t="s">
        <v>871</v>
      </c>
      <c r="AB444" s="230" t="str">
        <f t="shared" si="14"/>
        <v>A0642新潟スワンエナジー(株)</v>
      </c>
    </row>
    <row r="445" spans="26:28">
      <c r="Z445" s="230" t="s">
        <v>1408</v>
      </c>
      <c r="AA445" s="230" t="s">
        <v>872</v>
      </c>
      <c r="AB445" s="230" t="str">
        <f t="shared" si="14"/>
        <v>A0644グリーンピープルズパワー(株)</v>
      </c>
    </row>
    <row r="446" spans="26:28">
      <c r="Z446" s="230" t="s">
        <v>1409</v>
      </c>
      <c r="AA446" s="230" t="s">
        <v>873</v>
      </c>
      <c r="AB446" s="230" t="str">
        <f t="shared" si="14"/>
        <v>A0647レネックス電力合同会社</v>
      </c>
    </row>
    <row r="447" spans="26:28">
      <c r="Z447" s="230" t="s">
        <v>1410</v>
      </c>
      <c r="AA447" s="230" t="s">
        <v>874</v>
      </c>
      <c r="AB447" s="230" t="str">
        <f t="shared" si="14"/>
        <v>A0648(株)マルイファシリティーズ</v>
      </c>
    </row>
    <row r="448" spans="26:28">
      <c r="Z448" s="230" t="s">
        <v>1411</v>
      </c>
      <c r="AA448" s="230" t="s">
        <v>875</v>
      </c>
      <c r="AB448" s="230" t="str">
        <f t="shared" si="14"/>
        <v>A0649(株)デンケン</v>
      </c>
    </row>
    <row r="449" spans="26:28">
      <c r="Z449" s="230" t="s">
        <v>1412</v>
      </c>
      <c r="AA449" s="230" t="s">
        <v>876</v>
      </c>
      <c r="AB449" s="230" t="str">
        <f t="shared" si="14"/>
        <v>A0650(株)東名</v>
      </c>
    </row>
    <row r="450" spans="26:28">
      <c r="Z450" s="230" t="s">
        <v>1413</v>
      </c>
      <c r="AA450" s="230" t="s">
        <v>877</v>
      </c>
      <c r="AB450" s="230" t="str">
        <f t="shared" si="14"/>
        <v>A0652北海道電力コクリエーション(株)</v>
      </c>
    </row>
    <row r="451" spans="26:28">
      <c r="Z451" s="230" t="s">
        <v>1414</v>
      </c>
      <c r="AA451" s="230" t="s">
        <v>878</v>
      </c>
      <c r="AB451" s="230" t="str">
        <f t="shared" si="14"/>
        <v>A0653ＮＴＴアノードエナジー(株)</v>
      </c>
    </row>
    <row r="452" spans="26:28">
      <c r="Z452" s="230" t="s">
        <v>1415</v>
      </c>
      <c r="AA452" s="230" t="s">
        <v>879</v>
      </c>
      <c r="AB452" s="230" t="str">
        <f t="shared" ref="AB452:AB515" si="15">Z452&amp;AA452</f>
        <v>A0654スマート電気(株)</v>
      </c>
    </row>
    <row r="453" spans="26:28">
      <c r="Z453" s="230" t="s">
        <v>1416</v>
      </c>
      <c r="AA453" s="230" t="s">
        <v>880</v>
      </c>
      <c r="AB453" s="230" t="str">
        <f t="shared" si="15"/>
        <v>A0655(株)唐津パワーホールディングス</v>
      </c>
    </row>
    <row r="454" spans="26:28">
      <c r="Z454" s="230" t="s">
        <v>1417</v>
      </c>
      <c r="AA454" s="230" t="s">
        <v>881</v>
      </c>
      <c r="AB454" s="230" t="str">
        <f t="shared" si="15"/>
        <v>A0656(株)クリーンエネルギー総合研究所</v>
      </c>
    </row>
    <row r="455" spans="26:28">
      <c r="Z455" s="230" t="s">
        <v>1617</v>
      </c>
      <c r="AA455" s="230" t="s">
        <v>1618</v>
      </c>
      <c r="AB455" s="230" t="str">
        <f t="shared" si="15"/>
        <v>A0659(株)かづのパワー</v>
      </c>
    </row>
    <row r="456" spans="26:28">
      <c r="Z456" s="230" t="s">
        <v>1418</v>
      </c>
      <c r="AA456" s="230" t="s">
        <v>882</v>
      </c>
      <c r="AB456" s="230" t="str">
        <f t="shared" si="15"/>
        <v>A0660ＵＮＩＶＥＲＧＹ(株)</v>
      </c>
    </row>
    <row r="457" spans="26:28">
      <c r="Z457" s="230" t="s">
        <v>1419</v>
      </c>
      <c r="AA457" s="230" t="s">
        <v>883</v>
      </c>
      <c r="AB457" s="230" t="str">
        <f t="shared" si="15"/>
        <v>A0661ＪＲ西日本住宅サービス(株)</v>
      </c>
    </row>
    <row r="458" spans="26:28">
      <c r="Z458" s="230" t="s">
        <v>1420</v>
      </c>
      <c r="AA458" s="230" t="s">
        <v>884</v>
      </c>
      <c r="AB458" s="230" t="str">
        <f t="shared" si="15"/>
        <v>A0663(株)アイキューブ・マーケティング</v>
      </c>
    </row>
    <row r="459" spans="26:28">
      <c r="Z459" s="230" t="s">
        <v>1421</v>
      </c>
      <c r="AA459" s="230" t="s">
        <v>885</v>
      </c>
      <c r="AB459" s="230" t="str">
        <f t="shared" si="15"/>
        <v>A0664デジタルグリッド(株)</v>
      </c>
    </row>
    <row r="460" spans="26:28">
      <c r="Z460" s="230" t="s">
        <v>1422</v>
      </c>
      <c r="AA460" s="230" t="s">
        <v>886</v>
      </c>
      <c r="AB460" s="230" t="str">
        <f t="shared" si="15"/>
        <v>A0666(株)西九州させぼパワーズ</v>
      </c>
    </row>
    <row r="461" spans="26:28">
      <c r="Z461" s="230" t="s">
        <v>1423</v>
      </c>
      <c r="AA461" s="230" t="s">
        <v>887</v>
      </c>
      <c r="AB461" s="230" t="str">
        <f t="shared" si="15"/>
        <v>A0667たんたんエナジー(株)</v>
      </c>
    </row>
    <row r="462" spans="26:28">
      <c r="Z462" s="230" t="s">
        <v>1424</v>
      </c>
      <c r="AA462" s="230" t="s">
        <v>888</v>
      </c>
      <c r="AB462" s="230" t="str">
        <f t="shared" si="15"/>
        <v>A0668(株)能勢・豊能まちづくり</v>
      </c>
    </row>
    <row r="463" spans="26:28">
      <c r="Z463" s="230" t="s">
        <v>1425</v>
      </c>
      <c r="AA463" s="230" t="s">
        <v>889</v>
      </c>
      <c r="AB463" s="230" t="str">
        <f t="shared" si="15"/>
        <v>A0670(株)再エネ思考電力</v>
      </c>
    </row>
    <row r="464" spans="26:28">
      <c r="Z464" s="230" t="s">
        <v>1426</v>
      </c>
      <c r="AA464" s="230" t="s">
        <v>890</v>
      </c>
      <c r="AB464" s="230" t="str">
        <f t="shared" si="15"/>
        <v>A0671(株)スマート</v>
      </c>
    </row>
    <row r="465" spans="26:28">
      <c r="Z465" s="230" t="s">
        <v>1427</v>
      </c>
      <c r="AA465" s="230" t="s">
        <v>891</v>
      </c>
      <c r="AB465" s="230" t="str">
        <f t="shared" si="15"/>
        <v>A0673(株)ジャパネットサービスイノベーション</v>
      </c>
    </row>
    <row r="466" spans="26:28">
      <c r="Z466" s="230" t="s">
        <v>1428</v>
      </c>
      <c r="AA466" s="230" t="s">
        <v>892</v>
      </c>
      <c r="AB466" s="230" t="str">
        <f t="shared" si="15"/>
        <v>A0675(株)リクルート</v>
      </c>
    </row>
    <row r="467" spans="26:28">
      <c r="Z467" s="230" t="s">
        <v>1429</v>
      </c>
      <c r="AA467" s="230" t="s">
        <v>893</v>
      </c>
      <c r="AB467" s="230" t="str">
        <f t="shared" si="15"/>
        <v>A0676ＫＢＮ(株)</v>
      </c>
    </row>
    <row r="468" spans="26:28">
      <c r="Z468" s="230" t="s">
        <v>1430</v>
      </c>
      <c r="AA468" s="230" t="s">
        <v>894</v>
      </c>
      <c r="AB468" s="230" t="str">
        <f t="shared" si="15"/>
        <v>A0677(株)しおさい電力</v>
      </c>
    </row>
    <row r="469" spans="26:28">
      <c r="Z469" s="230" t="s">
        <v>1431</v>
      </c>
      <c r="AA469" s="230" t="s">
        <v>895</v>
      </c>
      <c r="AB469" s="230" t="str">
        <f t="shared" si="15"/>
        <v>A0678アスエネ(株)</v>
      </c>
    </row>
    <row r="470" spans="26:28">
      <c r="Z470" s="230" t="s">
        <v>1432</v>
      </c>
      <c r="AA470" s="230" t="s">
        <v>896</v>
      </c>
      <c r="AB470" s="230" t="str">
        <f t="shared" si="15"/>
        <v>A0679ＴＥＰＣＯライフサービス(株)</v>
      </c>
    </row>
    <row r="471" spans="26:28">
      <c r="Z471" s="230" t="s">
        <v>1433</v>
      </c>
      <c r="AA471" s="230" t="s">
        <v>897</v>
      </c>
      <c r="AB471" s="230" t="str">
        <f t="shared" si="15"/>
        <v>A0680会津エナジー(株)</v>
      </c>
    </row>
    <row r="472" spans="26:28">
      <c r="Z472" s="230" t="s">
        <v>1434</v>
      </c>
      <c r="AA472" s="230" t="s">
        <v>898</v>
      </c>
      <c r="AB472" s="230" t="str">
        <f t="shared" si="15"/>
        <v>A0681うべ未来エネルギー(株)</v>
      </c>
    </row>
    <row r="473" spans="26:28">
      <c r="Z473" s="230" t="s">
        <v>1435</v>
      </c>
      <c r="AA473" s="230" t="s">
        <v>899</v>
      </c>
      <c r="AB473" s="230" t="str">
        <f t="shared" si="15"/>
        <v>A0683永井自動車工業(株)</v>
      </c>
    </row>
    <row r="474" spans="26:28">
      <c r="Z474" s="230" t="s">
        <v>1436</v>
      </c>
      <c r="AA474" s="230" t="s">
        <v>900</v>
      </c>
      <c r="AB474" s="230" t="str">
        <f t="shared" si="15"/>
        <v>A0685陸前高田しみんエネルギー(株)</v>
      </c>
    </row>
    <row r="475" spans="26:28">
      <c r="Z475" s="230" t="s">
        <v>1437</v>
      </c>
      <c r="AA475" s="230" t="s">
        <v>901</v>
      </c>
      <c r="AB475" s="230" t="str">
        <f t="shared" si="15"/>
        <v>A0687(株)チャームドライフ</v>
      </c>
    </row>
    <row r="476" spans="26:28">
      <c r="Z476" s="230" t="s">
        <v>1438</v>
      </c>
      <c r="AA476" s="230" t="s">
        <v>902</v>
      </c>
      <c r="AB476" s="230" t="str">
        <f t="shared" si="15"/>
        <v>A0689スターティア(株)</v>
      </c>
    </row>
    <row r="477" spans="26:28">
      <c r="Z477" s="230" t="s">
        <v>1439</v>
      </c>
      <c r="AA477" s="230" t="s">
        <v>903</v>
      </c>
      <c r="AB477" s="230" t="str">
        <f t="shared" si="15"/>
        <v>A0690東広島スマートエネルギー(株)</v>
      </c>
    </row>
    <row r="478" spans="26:28">
      <c r="Z478" s="230" t="s">
        <v>1440</v>
      </c>
      <c r="AA478" s="230" t="s">
        <v>904</v>
      </c>
      <c r="AB478" s="230" t="str">
        <f t="shared" si="15"/>
        <v>A0692旭化成(株)</v>
      </c>
    </row>
    <row r="479" spans="26:28">
      <c r="Z479" s="230" t="s">
        <v>1441</v>
      </c>
      <c r="AA479" s="230" t="s">
        <v>905</v>
      </c>
      <c r="AB479" s="230" t="str">
        <f t="shared" si="15"/>
        <v>A0693京和ガス(株)</v>
      </c>
    </row>
    <row r="480" spans="26:28">
      <c r="Z480" s="230" t="s">
        <v>1619</v>
      </c>
      <c r="AA480" s="230" t="s">
        <v>1620</v>
      </c>
      <c r="AB480" s="230" t="str">
        <f t="shared" si="15"/>
        <v>A0695ＫＭパワー(株)</v>
      </c>
    </row>
    <row r="481" spans="26:28">
      <c r="Z481" s="230" t="s">
        <v>1442</v>
      </c>
      <c r="AA481" s="230" t="s">
        <v>906</v>
      </c>
      <c r="AB481" s="230" t="str">
        <f t="shared" si="15"/>
        <v>A0696(株)岡崎建材</v>
      </c>
    </row>
    <row r="482" spans="26:28">
      <c r="Z482" s="230" t="s">
        <v>1443</v>
      </c>
      <c r="AA482" s="230" t="s">
        <v>907</v>
      </c>
      <c r="AB482" s="230" t="str">
        <f t="shared" si="15"/>
        <v>A0698(株)エフオン</v>
      </c>
    </row>
    <row r="483" spans="26:28">
      <c r="Z483" s="230" t="s">
        <v>1444</v>
      </c>
      <c r="AA483" s="230" t="s">
        <v>908</v>
      </c>
      <c r="AB483" s="230" t="str">
        <f t="shared" si="15"/>
        <v>A0699(株)岡崎さくら電力</v>
      </c>
    </row>
    <row r="484" spans="26:28">
      <c r="Z484" s="230" t="s">
        <v>1445</v>
      </c>
      <c r="AA484" s="230" t="s">
        <v>909</v>
      </c>
      <c r="AB484" s="230" t="str">
        <f t="shared" si="15"/>
        <v>A0702旭マルヰガス(株)</v>
      </c>
    </row>
    <row r="485" spans="26:28">
      <c r="Z485" s="230" t="s">
        <v>1446</v>
      </c>
      <c r="AA485" s="230" t="s">
        <v>910</v>
      </c>
      <c r="AB485" s="230" t="str">
        <f t="shared" si="15"/>
        <v>A0703ＪＲＥトレーディング(株)</v>
      </c>
    </row>
    <row r="486" spans="26:28">
      <c r="Z486" s="230" t="s">
        <v>1447</v>
      </c>
      <c r="AA486" s="230" t="s">
        <v>911</v>
      </c>
      <c r="AB486" s="230" t="str">
        <f t="shared" si="15"/>
        <v>A0704Ｃａｓｔｌｅｔｏｎ　Ｃｏｍｍｏｄｉｔｉｅｓ　Ｊａｐａｎ合同会社</v>
      </c>
    </row>
    <row r="487" spans="26:28">
      <c r="Z487" s="230" t="s">
        <v>1448</v>
      </c>
      <c r="AA487" s="230" t="s">
        <v>912</v>
      </c>
      <c r="AB487" s="230" t="str">
        <f t="shared" si="15"/>
        <v>A0705神戸電力(株)</v>
      </c>
    </row>
    <row r="488" spans="26:28">
      <c r="Z488" s="230" t="s">
        <v>1449</v>
      </c>
      <c r="AA488" s="230" t="s">
        <v>913</v>
      </c>
      <c r="AB488" s="230" t="str">
        <f t="shared" si="15"/>
        <v>A0708エア・ウォーター・ライフソリューション(株)(旧：エア・ウォーター北海道(株))</v>
      </c>
    </row>
    <row r="489" spans="26:28">
      <c r="Z489" s="230" t="s">
        <v>1450</v>
      </c>
      <c r="AA489" s="230" t="s">
        <v>914</v>
      </c>
      <c r="AB489" s="230" t="str">
        <f t="shared" si="15"/>
        <v>A0709生活協同組合ひろしま</v>
      </c>
    </row>
    <row r="490" spans="26:28">
      <c r="Z490" s="230" t="s">
        <v>1451</v>
      </c>
      <c r="AA490" s="230" t="s">
        <v>915</v>
      </c>
      <c r="AB490" s="230" t="str">
        <f t="shared" si="15"/>
        <v>A0711(株)ＲｅｎｏＬａｂｏ</v>
      </c>
    </row>
    <row r="491" spans="26:28">
      <c r="Z491" s="230" t="s">
        <v>1452</v>
      </c>
      <c r="AA491" s="230" t="s">
        <v>916</v>
      </c>
      <c r="AB491" s="230" t="str">
        <f t="shared" si="15"/>
        <v>A0712アークエルテクノロジーズ(株)</v>
      </c>
    </row>
    <row r="492" spans="26:28">
      <c r="Z492" s="230" t="s">
        <v>1453</v>
      </c>
      <c r="AA492" s="230" t="s">
        <v>917</v>
      </c>
      <c r="AB492" s="230" t="str">
        <f t="shared" si="15"/>
        <v>A0713弥富ガス協同組合</v>
      </c>
    </row>
    <row r="493" spans="26:28">
      <c r="Z493" s="230" t="s">
        <v>1454</v>
      </c>
      <c r="AA493" s="230" t="s">
        <v>918</v>
      </c>
      <c r="AB493" s="230" t="str">
        <f t="shared" si="15"/>
        <v>A0714エルメック(株)</v>
      </c>
    </row>
    <row r="494" spans="26:28">
      <c r="Z494" s="230" t="s">
        <v>1455</v>
      </c>
      <c r="AA494" s="230" t="s">
        <v>919</v>
      </c>
      <c r="AB494" s="230" t="str">
        <f t="shared" si="15"/>
        <v>A0715(株)オズエナジー</v>
      </c>
    </row>
    <row r="495" spans="26:28">
      <c r="Z495" s="230" t="s">
        <v>1456</v>
      </c>
      <c r="AA495" s="230" t="s">
        <v>920</v>
      </c>
      <c r="AB495" s="230" t="str">
        <f t="shared" si="15"/>
        <v>A0716レモンガス(株)</v>
      </c>
    </row>
    <row r="496" spans="26:28">
      <c r="Z496" s="230" t="s">
        <v>1457</v>
      </c>
      <c r="AA496" s="230" t="s">
        <v>921</v>
      </c>
      <c r="AB496" s="230" t="str">
        <f t="shared" si="15"/>
        <v>A0718(株)日本海水</v>
      </c>
    </row>
    <row r="497" spans="26:28">
      <c r="Z497" s="230" t="s">
        <v>1458</v>
      </c>
      <c r="AA497" s="230" t="s">
        <v>922</v>
      </c>
      <c r="AB497" s="230" t="str">
        <f t="shared" si="15"/>
        <v>A0720(株)ａｆｔｅｒＦＩＴ</v>
      </c>
    </row>
    <row r="498" spans="26:28">
      <c r="Z498" s="230" t="s">
        <v>1459</v>
      </c>
      <c r="AA498" s="230" t="s">
        <v>923</v>
      </c>
      <c r="AB498" s="230" t="str">
        <f t="shared" si="15"/>
        <v>A0721中小企業支援(株)</v>
      </c>
    </row>
    <row r="499" spans="26:28">
      <c r="Z499" s="230" t="s">
        <v>1460</v>
      </c>
      <c r="AA499" s="230" t="s">
        <v>924</v>
      </c>
      <c r="AB499" s="230" t="str">
        <f t="shared" si="15"/>
        <v>A0722サントラベラーズサービス有限会社</v>
      </c>
    </row>
    <row r="500" spans="26:28">
      <c r="Z500" s="230" t="s">
        <v>1461</v>
      </c>
      <c r="AA500" s="230" t="s">
        <v>925</v>
      </c>
      <c r="AB500" s="230" t="str">
        <f t="shared" si="15"/>
        <v>A0726八千代エンジニヤリング(株)</v>
      </c>
    </row>
    <row r="501" spans="26:28">
      <c r="Z501" s="230" t="s">
        <v>1462</v>
      </c>
      <c r="AA501" s="230" t="s">
        <v>926</v>
      </c>
      <c r="AB501" s="230" t="str">
        <f t="shared" si="15"/>
        <v>A0729神楽電力(株)</v>
      </c>
    </row>
    <row r="502" spans="26:28">
      <c r="Z502" s="230" t="s">
        <v>1463</v>
      </c>
      <c r="AA502" s="230" t="s">
        <v>927</v>
      </c>
      <c r="AB502" s="230" t="str">
        <f t="shared" si="15"/>
        <v>A0730ゆきぐに新電力(株)</v>
      </c>
    </row>
    <row r="503" spans="26:28">
      <c r="Z503" s="230" t="s">
        <v>1464</v>
      </c>
      <c r="AA503" s="230" t="s">
        <v>928</v>
      </c>
      <c r="AB503" s="230" t="str">
        <f t="shared" si="15"/>
        <v>A0732(株)ながさきサステナエナジー</v>
      </c>
    </row>
    <row r="504" spans="26:28">
      <c r="Z504" s="230" t="s">
        <v>1465</v>
      </c>
      <c r="AA504" s="230" t="s">
        <v>929</v>
      </c>
      <c r="AB504" s="230" t="str">
        <f t="shared" si="15"/>
        <v>A0734(株)Ｉ＆Ｉ</v>
      </c>
    </row>
    <row r="505" spans="26:28">
      <c r="Z505" s="230" t="s">
        <v>1621</v>
      </c>
      <c r="AA505" s="230" t="s">
        <v>1622</v>
      </c>
      <c r="AB505" s="230" t="str">
        <f t="shared" si="15"/>
        <v>A0737(株)ライフエナジー</v>
      </c>
    </row>
    <row r="506" spans="26:28">
      <c r="Z506" s="230" t="s">
        <v>1466</v>
      </c>
      <c r="AA506" s="230" t="s">
        <v>930</v>
      </c>
      <c r="AB506" s="230" t="str">
        <f t="shared" si="15"/>
        <v>A0738(株)グルーヴエナジー</v>
      </c>
    </row>
    <row r="507" spans="26:28">
      <c r="Z507" s="230" t="s">
        <v>1467</v>
      </c>
      <c r="AA507" s="230" t="s">
        <v>931</v>
      </c>
      <c r="AB507" s="230" t="str">
        <f t="shared" si="15"/>
        <v>A0739高知ニューエナジー(株)</v>
      </c>
    </row>
    <row r="508" spans="26:28">
      <c r="Z508" s="230" t="s">
        <v>1468</v>
      </c>
      <c r="AA508" s="230" t="s">
        <v>932</v>
      </c>
      <c r="AB508" s="230" t="str">
        <f t="shared" si="15"/>
        <v>A0740もみじ電力(株)</v>
      </c>
    </row>
    <row r="509" spans="26:28">
      <c r="Z509" s="230" t="s">
        <v>1623</v>
      </c>
      <c r="AA509" s="230" t="s">
        <v>1624</v>
      </c>
      <c r="AB509" s="230" t="str">
        <f t="shared" si="15"/>
        <v>A0741Ｎａｔｕｒｅ(株)</v>
      </c>
    </row>
    <row r="510" spans="26:28">
      <c r="Z510" s="230" t="s">
        <v>1469</v>
      </c>
      <c r="AA510" s="230" t="s">
        <v>933</v>
      </c>
      <c r="AB510" s="230" t="str">
        <f t="shared" si="15"/>
        <v>A0742(株)縁人</v>
      </c>
    </row>
    <row r="511" spans="26:28">
      <c r="Z511" s="230" t="s">
        <v>1470</v>
      </c>
      <c r="AA511" s="230" t="s">
        <v>934</v>
      </c>
      <c r="AB511" s="230" t="str">
        <f t="shared" si="15"/>
        <v>A0743Ｔ＆Ｔエナジー(株)</v>
      </c>
    </row>
    <row r="512" spans="26:28">
      <c r="Z512" s="230" t="s">
        <v>1471</v>
      </c>
      <c r="AA512" s="230" t="s">
        <v>935</v>
      </c>
      <c r="AB512" s="230" t="str">
        <f t="shared" si="15"/>
        <v>A0744(株)ルーク</v>
      </c>
    </row>
    <row r="513" spans="26:28">
      <c r="Z513" s="230" t="s">
        <v>1472</v>
      </c>
      <c r="AA513" s="230" t="s">
        <v>936</v>
      </c>
      <c r="AB513" s="230" t="str">
        <f t="shared" si="15"/>
        <v>A0746かけがわ報徳パワー(株)</v>
      </c>
    </row>
    <row r="514" spans="26:28">
      <c r="Z514" s="230" t="s">
        <v>1473</v>
      </c>
      <c r="AA514" s="230" t="s">
        <v>937</v>
      </c>
      <c r="AB514" s="230" t="str">
        <f t="shared" si="15"/>
        <v>A0747ＳｕｓｔａｉｎａｂｌｅＥｎｅｒｇｙ(株)</v>
      </c>
    </row>
    <row r="515" spans="26:28">
      <c r="Z515" s="230" t="s">
        <v>1474</v>
      </c>
      <c r="AA515" s="230" t="s">
        <v>938</v>
      </c>
      <c r="AB515" s="230" t="str">
        <f t="shared" si="15"/>
        <v>A0748穂の国とよはし電力(株)</v>
      </c>
    </row>
    <row r="516" spans="26:28">
      <c r="Z516" s="230" t="s">
        <v>1475</v>
      </c>
      <c r="AA516" s="230" t="s">
        <v>939</v>
      </c>
      <c r="AB516" s="230" t="str">
        <f t="shared" ref="AB516:AB556" si="16">Z516&amp;AA516</f>
        <v>A0752イワタニセントラル北海道(株)</v>
      </c>
    </row>
    <row r="517" spans="26:28">
      <c r="Z517" s="230" t="s">
        <v>1476</v>
      </c>
      <c r="AA517" s="230" t="s">
        <v>940</v>
      </c>
      <c r="AB517" s="230" t="str">
        <f t="shared" si="16"/>
        <v>A0753ホームタウンエナジー(株)</v>
      </c>
    </row>
    <row r="518" spans="26:28">
      <c r="Z518" s="230" t="s">
        <v>1477</v>
      </c>
      <c r="AA518" s="230" t="s">
        <v>941</v>
      </c>
      <c r="AB518" s="230" t="str">
        <f t="shared" si="16"/>
        <v>A0754(株)彩の国でんき</v>
      </c>
    </row>
    <row r="519" spans="26:28">
      <c r="Z519" s="230" t="s">
        <v>1625</v>
      </c>
      <c r="AA519" s="230" t="s">
        <v>1626</v>
      </c>
      <c r="AB519" s="230" t="str">
        <f t="shared" si="16"/>
        <v>A0758(株)みやきエネルギー</v>
      </c>
    </row>
    <row r="520" spans="26:28">
      <c r="Z520" s="230" t="s">
        <v>1478</v>
      </c>
      <c r="AA520" s="230" t="s">
        <v>942</v>
      </c>
      <c r="AB520" s="230" t="str">
        <f t="shared" si="16"/>
        <v>A0759(株)クリーンベンチャー２１</v>
      </c>
    </row>
    <row r="521" spans="26:28">
      <c r="Z521" s="230" t="s">
        <v>1479</v>
      </c>
      <c r="AA521" s="230" t="s">
        <v>943</v>
      </c>
      <c r="AB521" s="230" t="str">
        <f t="shared" si="16"/>
        <v>A0760三河商事(株)</v>
      </c>
    </row>
    <row r="522" spans="26:28">
      <c r="Z522" s="230" t="s">
        <v>1480</v>
      </c>
      <c r="AA522" s="230" t="s">
        <v>944</v>
      </c>
      <c r="AB522" s="230" t="str">
        <f t="shared" si="16"/>
        <v>A0761(株)みとや</v>
      </c>
    </row>
    <row r="523" spans="26:28">
      <c r="Z523" s="230" t="s">
        <v>1481</v>
      </c>
      <c r="AA523" s="230" t="s">
        <v>945</v>
      </c>
      <c r="AB523" s="230" t="str">
        <f t="shared" si="16"/>
        <v>A0762三州電力(株)</v>
      </c>
    </row>
    <row r="524" spans="26:28">
      <c r="Z524" s="230" t="s">
        <v>1482</v>
      </c>
      <c r="AA524" s="230" t="s">
        <v>946</v>
      </c>
      <c r="AB524" s="230" t="str">
        <f t="shared" si="16"/>
        <v>A0763フラットエナジー(株)</v>
      </c>
    </row>
    <row r="525" spans="26:28">
      <c r="Z525" s="230" t="s">
        <v>1483</v>
      </c>
      <c r="AA525" s="230" t="s">
        <v>947</v>
      </c>
      <c r="AB525" s="230" t="str">
        <f t="shared" si="16"/>
        <v>A0764沖縄新エネ開発(株)</v>
      </c>
    </row>
    <row r="526" spans="26:28">
      <c r="Z526" s="230" t="s">
        <v>1484</v>
      </c>
      <c r="AA526" s="230" t="s">
        <v>948</v>
      </c>
      <c r="AB526" s="230" t="str">
        <f t="shared" si="16"/>
        <v>A0766つづくみらいエナジー(株)</v>
      </c>
    </row>
    <row r="527" spans="26:28">
      <c r="Z527" s="230" t="s">
        <v>1485</v>
      </c>
      <c r="AA527" s="230" t="s">
        <v>949</v>
      </c>
      <c r="AB527" s="230" t="str">
        <f t="shared" si="16"/>
        <v>A0769(株)中庄商店</v>
      </c>
    </row>
    <row r="528" spans="26:28">
      <c r="Z528" s="230" t="s">
        <v>1486</v>
      </c>
      <c r="AA528" s="230" t="s">
        <v>950</v>
      </c>
      <c r="AB528" s="230" t="str">
        <f t="shared" si="16"/>
        <v>A0770(株)ほくだん</v>
      </c>
    </row>
    <row r="529" spans="26:28">
      <c r="Z529" s="230" t="s">
        <v>1627</v>
      </c>
      <c r="AA529" s="230" t="s">
        <v>1628</v>
      </c>
      <c r="AB529" s="230" t="str">
        <f t="shared" si="16"/>
        <v>A0772(株)エスコ</v>
      </c>
    </row>
    <row r="530" spans="26:28">
      <c r="Z530" s="230" t="s">
        <v>1487</v>
      </c>
      <c r="AA530" s="230" t="s">
        <v>951</v>
      </c>
      <c r="AB530" s="230" t="str">
        <f t="shared" si="16"/>
        <v>A0774(株)コノミヤホールディングス</v>
      </c>
    </row>
    <row r="531" spans="26:28">
      <c r="Z531" s="230" t="s">
        <v>1488</v>
      </c>
      <c r="AA531" s="230" t="s">
        <v>952</v>
      </c>
      <c r="AB531" s="230" t="str">
        <f t="shared" si="16"/>
        <v>A0780(株)ビジョン</v>
      </c>
    </row>
    <row r="532" spans="26:28">
      <c r="Z532" s="230" t="s">
        <v>1489</v>
      </c>
      <c r="AA532" s="230" t="s">
        <v>953</v>
      </c>
      <c r="AB532" s="230" t="str">
        <f t="shared" si="16"/>
        <v>A0781(株)丸の内電力</v>
      </c>
    </row>
    <row r="533" spans="26:28">
      <c r="Z533" s="230" t="s">
        <v>1490</v>
      </c>
      <c r="AA533" s="230" t="s">
        <v>954</v>
      </c>
      <c r="AB533" s="230" t="str">
        <f t="shared" si="16"/>
        <v>A0782西川建材工業(株)</v>
      </c>
    </row>
    <row r="534" spans="26:28">
      <c r="Z534" s="230" t="s">
        <v>1491</v>
      </c>
      <c r="AA534" s="230" t="s">
        <v>955</v>
      </c>
      <c r="AB534" s="230" t="str">
        <f t="shared" si="16"/>
        <v>A0783(株)中京電力</v>
      </c>
    </row>
    <row r="535" spans="26:28">
      <c r="Z535" s="230" t="s">
        <v>1492</v>
      </c>
      <c r="AA535" s="230" t="s">
        <v>956</v>
      </c>
      <c r="AB535" s="230" t="str">
        <f t="shared" si="16"/>
        <v>A0785(株)クオリティプラス</v>
      </c>
    </row>
    <row r="536" spans="26:28">
      <c r="Z536" s="230" t="s">
        <v>1493</v>
      </c>
      <c r="AA536" s="230" t="s">
        <v>957</v>
      </c>
      <c r="AB536" s="230" t="str">
        <f t="shared" si="16"/>
        <v>A0786Ｙ．Ｗ．Ｃ(株)</v>
      </c>
    </row>
    <row r="537" spans="26:28">
      <c r="Z537" s="230" t="s">
        <v>1629</v>
      </c>
      <c r="AA537" s="230" t="s">
        <v>1630</v>
      </c>
      <c r="AB537" s="230" t="str">
        <f t="shared" si="16"/>
        <v>A0792(株)ＭＴエナジー</v>
      </c>
    </row>
    <row r="538" spans="26:28">
      <c r="Z538" s="230" t="s">
        <v>1494</v>
      </c>
      <c r="AA538" s="230" t="s">
        <v>958</v>
      </c>
      <c r="AB538" s="230" t="str">
        <f t="shared" si="16"/>
        <v>A0793ＴＧオクトパスエナジー(株)</v>
      </c>
    </row>
    <row r="539" spans="26:28">
      <c r="Z539" s="230" t="s">
        <v>1495</v>
      </c>
      <c r="AA539" s="230" t="s">
        <v>959</v>
      </c>
      <c r="AB539" s="230" t="str">
        <f t="shared" si="16"/>
        <v>A0796東北電力フロンティア(株)</v>
      </c>
    </row>
    <row r="540" spans="26:28">
      <c r="Z540" s="230" t="s">
        <v>1496</v>
      </c>
      <c r="AA540" s="230" t="s">
        <v>960</v>
      </c>
      <c r="AB540" s="230" t="str">
        <f t="shared" si="16"/>
        <v>A0798(株)ファラデー</v>
      </c>
    </row>
    <row r="541" spans="26:28">
      <c r="Z541" s="230" t="s">
        <v>1631</v>
      </c>
      <c r="AA541" s="230" t="s">
        <v>1632</v>
      </c>
      <c r="AB541" s="230" t="str">
        <f t="shared" si="16"/>
        <v>A0802大塚ビジネスサポート(株)</v>
      </c>
    </row>
    <row r="542" spans="26:28">
      <c r="Z542" s="230" t="s">
        <v>1497</v>
      </c>
      <c r="AA542" s="230" t="s">
        <v>961</v>
      </c>
      <c r="AB542" s="230" t="str">
        <f t="shared" si="16"/>
        <v>A0803出雲ケーブルビジョン(株)</v>
      </c>
    </row>
    <row r="543" spans="26:28">
      <c r="Z543" s="230" t="s">
        <v>1498</v>
      </c>
      <c r="AA543" s="230" t="s">
        <v>962</v>
      </c>
      <c r="AB543" s="230" t="str">
        <f t="shared" si="16"/>
        <v>A0806いずも縁結び電力(株)</v>
      </c>
    </row>
    <row r="544" spans="26:28">
      <c r="Z544" s="230" t="s">
        <v>1633</v>
      </c>
      <c r="AA544" s="230" t="s">
        <v>1634</v>
      </c>
      <c r="AB544" s="230" t="str">
        <f t="shared" si="16"/>
        <v>A0807恵那電力(株)</v>
      </c>
    </row>
    <row r="545" spans="26:28">
      <c r="Z545" s="230" t="s">
        <v>1499</v>
      </c>
      <c r="AA545" s="230" t="s">
        <v>963</v>
      </c>
      <c r="AB545" s="230" t="str">
        <f t="shared" si="16"/>
        <v>A0808宇都宮ライトパワー(株)</v>
      </c>
    </row>
    <row r="546" spans="26:28">
      <c r="Z546" s="230" t="s">
        <v>1635</v>
      </c>
      <c r="AA546" s="230" t="s">
        <v>1636</v>
      </c>
      <c r="AB546" s="230" t="str">
        <f t="shared" si="16"/>
        <v>A0809帯広電力(株)</v>
      </c>
    </row>
    <row r="547" spans="26:28">
      <c r="Z547" s="230" t="s">
        <v>1637</v>
      </c>
      <c r="AA547" s="230" t="s">
        <v>1638</v>
      </c>
      <c r="AB547" s="230" t="str">
        <f t="shared" si="16"/>
        <v>A0817(株)なんとエナジー</v>
      </c>
    </row>
    <row r="548" spans="26:28">
      <c r="Z548" s="230" t="s">
        <v>1639</v>
      </c>
      <c r="AA548" s="230" t="s">
        <v>1640</v>
      </c>
      <c r="AB548" s="230" t="str">
        <f t="shared" si="16"/>
        <v>A0819(株)ボーダレス・ジャパン</v>
      </c>
    </row>
    <row r="549" spans="26:28">
      <c r="Z549" s="230" t="s">
        <v>1641</v>
      </c>
      <c r="AA549" s="230" t="s">
        <v>1642</v>
      </c>
      <c r="AB549" s="230" t="str">
        <f t="shared" si="16"/>
        <v>A0820(株)ワット</v>
      </c>
    </row>
    <row r="550" spans="26:28">
      <c r="Z550" s="230" t="s">
        <v>1643</v>
      </c>
      <c r="AA550" s="230" t="s">
        <v>1644</v>
      </c>
      <c r="AB550" s="230" t="str">
        <f t="shared" si="16"/>
        <v>A0822広島ガス(株)</v>
      </c>
    </row>
    <row r="551" spans="26:28">
      <c r="Z551" s="230" t="s">
        <v>1645</v>
      </c>
      <c r="AA551" s="230" t="s">
        <v>1646</v>
      </c>
      <c r="AB551" s="230" t="str">
        <f t="shared" si="16"/>
        <v>A0826(株)ＦＰＳ</v>
      </c>
    </row>
    <row r="552" spans="26:28">
      <c r="Z552" s="230" t="s">
        <v>1647</v>
      </c>
      <c r="AA552" s="230" t="s">
        <v>1648</v>
      </c>
      <c r="AB552" s="230" t="str">
        <f t="shared" si="16"/>
        <v>A0827大熊るるるん電力(株)</v>
      </c>
    </row>
    <row r="553" spans="26:28">
      <c r="Z553" s="230" t="s">
        <v>1649</v>
      </c>
      <c r="AA553" s="230" t="s">
        <v>1650</v>
      </c>
      <c r="AB553" s="230" t="str">
        <f t="shared" si="16"/>
        <v>A0829特種東海製紙(株)</v>
      </c>
    </row>
    <row r="554" spans="26:28">
      <c r="Z554" s="230" t="s">
        <v>1651</v>
      </c>
      <c r="AA554" s="230" t="s">
        <v>1652</v>
      </c>
      <c r="AB554" s="230" t="str">
        <f t="shared" si="16"/>
        <v>A0831おきたま新電力(株)</v>
      </c>
    </row>
    <row r="555" spans="26:28">
      <c r="Z555" s="230" t="s">
        <v>1653</v>
      </c>
      <c r="AA555" s="230" t="s">
        <v>1654</v>
      </c>
      <c r="AB555" s="230" t="str">
        <f t="shared" si="16"/>
        <v>A0835河原実業(株)</v>
      </c>
    </row>
    <row r="556" spans="26:28">
      <c r="Z556" s="230" t="s">
        <v>1655</v>
      </c>
      <c r="AA556" s="230" t="s">
        <v>1656</v>
      </c>
      <c r="AB556" s="230" t="str">
        <f t="shared" si="16"/>
        <v>A0840アースシグナルソリューションズ(株)</v>
      </c>
    </row>
    <row r="557" spans="26:28">
      <c r="Z557" s="230"/>
      <c r="AA557" s="230"/>
      <c r="AB557" s="230" t="s">
        <v>1584</v>
      </c>
    </row>
    <row r="558" spans="26:28">
      <c r="Z558" s="230"/>
      <c r="AA558" s="230"/>
      <c r="AB558" s="230" t="s">
        <v>1585</v>
      </c>
    </row>
    <row r="559" spans="26:28">
      <c r="Z559" s="230"/>
      <c r="AA559" s="230"/>
      <c r="AB559" s="230" t="s">
        <v>1586</v>
      </c>
    </row>
    <row r="560" spans="26:28">
      <c r="Z560" s="230"/>
      <c r="AA560" s="230"/>
      <c r="AB560" s="230" t="s">
        <v>1587</v>
      </c>
    </row>
    <row r="561" spans="26:28">
      <c r="Z561" s="230"/>
      <c r="AA561" s="230"/>
      <c r="AB561" s="230" t="s">
        <v>1588</v>
      </c>
    </row>
    <row r="562" spans="26:28">
      <c r="Z562" s="230"/>
      <c r="AA562" s="230"/>
      <c r="AB562" s="230" t="s">
        <v>1589</v>
      </c>
    </row>
    <row r="563" spans="26:28">
      <c r="Z563" s="230"/>
      <c r="AA563" s="230"/>
      <c r="AB563" s="230" t="s">
        <v>1590</v>
      </c>
    </row>
    <row r="564" spans="26:28">
      <c r="Z564" s="230"/>
      <c r="AA564" s="230"/>
      <c r="AB564" s="230" t="s">
        <v>1591</v>
      </c>
    </row>
    <row r="565" spans="26:28">
      <c r="Z565" s="230"/>
      <c r="AA565" s="230"/>
      <c r="AB565" s="230" t="s">
        <v>1592</v>
      </c>
    </row>
    <row r="566" spans="26:28">
      <c r="Z566" s="230"/>
      <c r="AA566" s="230"/>
      <c r="AB566" s="230" t="s">
        <v>645</v>
      </c>
    </row>
    <row r="567" spans="26:28">
      <c r="Z567" s="230"/>
      <c r="AA567" s="230" t="s">
        <v>408</v>
      </c>
      <c r="AB567" s="230" t="str">
        <f>Z567&amp;AA567</f>
        <v>特定送配電事業者</v>
      </c>
    </row>
    <row r="568" spans="26:28">
      <c r="Z568" s="230"/>
      <c r="AA568" s="230" t="s">
        <v>422</v>
      </c>
      <c r="AB568" s="230" t="str">
        <f>Z568&amp;AA568</f>
        <v>その他</v>
      </c>
    </row>
    <row r="569" spans="26:28" ht="12">
      <c r="Z569" s="1"/>
      <c r="AA569" s="1"/>
      <c r="AB569" s="1"/>
    </row>
    <row r="570" spans="26:28" ht="12">
      <c r="Z570" s="1"/>
      <c r="AA570" s="1"/>
      <c r="AB570" s="1"/>
    </row>
    <row r="571" spans="26:28" ht="12">
      <c r="Z571" s="1"/>
      <c r="AA571" s="1"/>
      <c r="AB571" s="1"/>
    </row>
    <row r="572" spans="26:28" ht="12">
      <c r="Z572" s="1"/>
      <c r="AA572" s="1"/>
      <c r="AB572" s="1"/>
    </row>
    <row r="573" spans="26:28" ht="12">
      <c r="Z573" s="1"/>
      <c r="AA573" s="1"/>
      <c r="AB573" s="1"/>
    </row>
    <row r="574" spans="26:28" ht="12">
      <c r="Z574" s="1"/>
      <c r="AA574" s="1"/>
      <c r="AB574" s="1"/>
    </row>
    <row r="575" spans="26:28" ht="12">
      <c r="Z575" s="1"/>
      <c r="AA575" s="1"/>
      <c r="AB575" s="1"/>
    </row>
    <row r="576" spans="26:28" ht="12">
      <c r="Z576" s="1"/>
      <c r="AA576" s="1"/>
      <c r="AB576" s="1"/>
    </row>
    <row r="577" s="1" customFormat="1" ht="12"/>
    <row r="578" s="1" customFormat="1" ht="12"/>
  </sheetData>
  <sheetProtection algorithmName="SHA-512" hashValue="bFbPjzTzOwkH5LC5n8ll+TEnhonv7rvyoCxrMZKPhv9y6qnegEhsTTOyekO0Ujb2hc2vdsS7i13wMBgICnH1cQ==" saltValue="xTwLkHxQBSwqPgrr4tEZ5Q==" spinCount="100000" sheet="1" objects="1" scenarios="1"/>
  <mergeCells count="284">
    <mergeCell ref="T34:U34"/>
    <mergeCell ref="T35:U35"/>
    <mergeCell ref="T36:U36"/>
    <mergeCell ref="T37:U37"/>
    <mergeCell ref="T38:U38"/>
    <mergeCell ref="T39:U39"/>
    <mergeCell ref="T40:U40"/>
    <mergeCell ref="T52:U52"/>
    <mergeCell ref="T53:U53"/>
    <mergeCell ref="T54:U54"/>
    <mergeCell ref="T55:U55"/>
    <mergeCell ref="T56:U56"/>
    <mergeCell ref="T57:U57"/>
    <mergeCell ref="T43:U43"/>
    <mergeCell ref="T44:U44"/>
    <mergeCell ref="T45:U45"/>
    <mergeCell ref="T46:U46"/>
    <mergeCell ref="T47:U47"/>
    <mergeCell ref="T48:U48"/>
    <mergeCell ref="T49:U49"/>
    <mergeCell ref="T50:U50"/>
    <mergeCell ref="T51:U51"/>
    <mergeCell ref="T25:U25"/>
    <mergeCell ref="T26:U26"/>
    <mergeCell ref="T27:U27"/>
    <mergeCell ref="T28:U28"/>
    <mergeCell ref="T29:U29"/>
    <mergeCell ref="T30:U30"/>
    <mergeCell ref="T31:U31"/>
    <mergeCell ref="T32:U32"/>
    <mergeCell ref="T33:U33"/>
    <mergeCell ref="P61:Q61"/>
    <mergeCell ref="P60:Q60"/>
    <mergeCell ref="P59:Q59"/>
    <mergeCell ref="P58:Q58"/>
    <mergeCell ref="P57:Q57"/>
    <mergeCell ref="T2:U2"/>
    <mergeCell ref="T3:T4"/>
    <mergeCell ref="T5:U5"/>
    <mergeCell ref="T6:U6"/>
    <mergeCell ref="T7:U7"/>
    <mergeCell ref="T11:U11"/>
    <mergeCell ref="T12:U12"/>
    <mergeCell ref="T13:U13"/>
    <mergeCell ref="T14:U14"/>
    <mergeCell ref="T15:U15"/>
    <mergeCell ref="T16:U16"/>
    <mergeCell ref="T17:U17"/>
    <mergeCell ref="T18:U18"/>
    <mergeCell ref="T19:U19"/>
    <mergeCell ref="T22:U22"/>
    <mergeCell ref="T23:U23"/>
    <mergeCell ref="T24:U24"/>
    <mergeCell ref="T41:U41"/>
    <mergeCell ref="T42:U42"/>
    <mergeCell ref="K69:M69"/>
    <mergeCell ref="K68:M68"/>
    <mergeCell ref="K67:M67"/>
    <mergeCell ref="K66:M66"/>
    <mergeCell ref="A69:I69"/>
    <mergeCell ref="A62:E62"/>
    <mergeCell ref="F62:I62"/>
    <mergeCell ref="A66:I66"/>
    <mergeCell ref="A67:I67"/>
    <mergeCell ref="C68:G68"/>
    <mergeCell ref="J62:K62"/>
    <mergeCell ref="J63:K63"/>
    <mergeCell ref="A63:E63"/>
    <mergeCell ref="F63:I63"/>
    <mergeCell ref="A60:E60"/>
    <mergeCell ref="F60:I60"/>
    <mergeCell ref="J60:K60"/>
    <mergeCell ref="A61:E61"/>
    <mergeCell ref="F61:I61"/>
    <mergeCell ref="J61:K61"/>
    <mergeCell ref="A58:E58"/>
    <mergeCell ref="F58:I58"/>
    <mergeCell ref="J58:K58"/>
    <mergeCell ref="A59:E59"/>
    <mergeCell ref="F59:I59"/>
    <mergeCell ref="J59:K59"/>
    <mergeCell ref="A56:E56"/>
    <mergeCell ref="F56:I56"/>
    <mergeCell ref="J56:K56"/>
    <mergeCell ref="A57:E57"/>
    <mergeCell ref="F57:I57"/>
    <mergeCell ref="J57:K57"/>
    <mergeCell ref="A54:E54"/>
    <mergeCell ref="F54:I54"/>
    <mergeCell ref="J54:K54"/>
    <mergeCell ref="A55:E55"/>
    <mergeCell ref="F55:I55"/>
    <mergeCell ref="J55:K55"/>
    <mergeCell ref="A52:E52"/>
    <mergeCell ref="F52:I52"/>
    <mergeCell ref="J52:K52"/>
    <mergeCell ref="A53:E53"/>
    <mergeCell ref="F53:I53"/>
    <mergeCell ref="J53:K53"/>
    <mergeCell ref="A50:E50"/>
    <mergeCell ref="F50:I50"/>
    <mergeCell ref="J50:K50"/>
    <mergeCell ref="A51:E51"/>
    <mergeCell ref="F51:I51"/>
    <mergeCell ref="J51:K51"/>
    <mergeCell ref="A48:E48"/>
    <mergeCell ref="F48:I48"/>
    <mergeCell ref="J48:K48"/>
    <mergeCell ref="A49:E49"/>
    <mergeCell ref="F49:I49"/>
    <mergeCell ref="J49:K49"/>
    <mergeCell ref="A46:E46"/>
    <mergeCell ref="F46:I46"/>
    <mergeCell ref="J46:K46"/>
    <mergeCell ref="A47:E47"/>
    <mergeCell ref="F47:I47"/>
    <mergeCell ref="J47:K47"/>
    <mergeCell ref="A44:E44"/>
    <mergeCell ref="F44:I44"/>
    <mergeCell ref="J44:K44"/>
    <mergeCell ref="A45:E45"/>
    <mergeCell ref="F45:I45"/>
    <mergeCell ref="J45:K45"/>
    <mergeCell ref="A42:E42"/>
    <mergeCell ref="F42:I42"/>
    <mergeCell ref="J42:K42"/>
    <mergeCell ref="A43:E43"/>
    <mergeCell ref="F43:I43"/>
    <mergeCell ref="J43:K43"/>
    <mergeCell ref="A3:D5"/>
    <mergeCell ref="E3:E5"/>
    <mergeCell ref="F3:I4"/>
    <mergeCell ref="J3:K4"/>
    <mergeCell ref="F5:G5"/>
    <mergeCell ref="H5:I5"/>
    <mergeCell ref="J5:K5"/>
    <mergeCell ref="F20:G20"/>
    <mergeCell ref="H20:I20"/>
    <mergeCell ref="J20:K20"/>
    <mergeCell ref="A6:D6"/>
    <mergeCell ref="F6:G6"/>
    <mergeCell ref="H6:I6"/>
    <mergeCell ref="J6:K6"/>
    <mergeCell ref="A7:D7"/>
    <mergeCell ref="F7:G7"/>
    <mergeCell ref="H7:I7"/>
    <mergeCell ref="J7:K7"/>
    <mergeCell ref="A8:D8"/>
    <mergeCell ref="F8:G8"/>
    <mergeCell ref="H8:I8"/>
    <mergeCell ref="J8:K8"/>
    <mergeCell ref="A9:D9"/>
    <mergeCell ref="F9:G9"/>
    <mergeCell ref="H9:I9"/>
    <mergeCell ref="J9:K9"/>
    <mergeCell ref="F24:G24"/>
    <mergeCell ref="H24:I24"/>
    <mergeCell ref="J24:K24"/>
    <mergeCell ref="A21:D21"/>
    <mergeCell ref="F21:G21"/>
    <mergeCell ref="H21:I21"/>
    <mergeCell ref="J21:K21"/>
    <mergeCell ref="F22:G22"/>
    <mergeCell ref="A22:D22"/>
    <mergeCell ref="H22:I22"/>
    <mergeCell ref="J22:K22"/>
    <mergeCell ref="A23:D23"/>
    <mergeCell ref="A10:D10"/>
    <mergeCell ref="A11:D11"/>
    <mergeCell ref="A12:D12"/>
    <mergeCell ref="A13:D13"/>
    <mergeCell ref="A14:D14"/>
    <mergeCell ref="A15:D15"/>
    <mergeCell ref="A16:D16"/>
    <mergeCell ref="A17:D17"/>
    <mergeCell ref="A18:D18"/>
    <mergeCell ref="F12:G12"/>
    <mergeCell ref="A41:E41"/>
    <mergeCell ref="F41:I41"/>
    <mergeCell ref="F23:G23"/>
    <mergeCell ref="H23:I23"/>
    <mergeCell ref="J23:K23"/>
    <mergeCell ref="A24:D24"/>
    <mergeCell ref="A25:D25"/>
    <mergeCell ref="F25:G25"/>
    <mergeCell ref="H25:I25"/>
    <mergeCell ref="J25:K25"/>
    <mergeCell ref="J41:K41"/>
    <mergeCell ref="A38:E38"/>
    <mergeCell ref="F38:I38"/>
    <mergeCell ref="J38:K38"/>
    <mergeCell ref="A39:E39"/>
    <mergeCell ref="F39:I39"/>
    <mergeCell ref="J39:K39"/>
    <mergeCell ref="A32:E32"/>
    <mergeCell ref="F32:I32"/>
    <mergeCell ref="A29:E31"/>
    <mergeCell ref="F29:I31"/>
    <mergeCell ref="A26:D26"/>
    <mergeCell ref="F26:G26"/>
    <mergeCell ref="H26:I26"/>
    <mergeCell ref="A37:E37"/>
    <mergeCell ref="F37:I37"/>
    <mergeCell ref="J37:K37"/>
    <mergeCell ref="P34:Q34"/>
    <mergeCell ref="A33:E33"/>
    <mergeCell ref="F33:I33"/>
    <mergeCell ref="J33:K33"/>
    <mergeCell ref="A40:E40"/>
    <mergeCell ref="F40:I40"/>
    <mergeCell ref="J40:K40"/>
    <mergeCell ref="P33:Q33"/>
    <mergeCell ref="P36:Q36"/>
    <mergeCell ref="P35:Q35"/>
    <mergeCell ref="P40:Q40"/>
    <mergeCell ref="P39:Q39"/>
    <mergeCell ref="P38:Q38"/>
    <mergeCell ref="P37:Q37"/>
    <mergeCell ref="A35:E35"/>
    <mergeCell ref="F35:I35"/>
    <mergeCell ref="J35:K35"/>
    <mergeCell ref="A34:E34"/>
    <mergeCell ref="F34:I34"/>
    <mergeCell ref="J34:K34"/>
    <mergeCell ref="A36:E36"/>
    <mergeCell ref="F36:I36"/>
    <mergeCell ref="J36:K36"/>
    <mergeCell ref="J29:K31"/>
    <mergeCell ref="L29:L31"/>
    <mergeCell ref="F19:G19"/>
    <mergeCell ref="B19:D19"/>
    <mergeCell ref="B20:D20"/>
    <mergeCell ref="F14:G14"/>
    <mergeCell ref="F13:G13"/>
    <mergeCell ref="F17:G17"/>
    <mergeCell ref="F18:G18"/>
    <mergeCell ref="P63:Q63"/>
    <mergeCell ref="P29:Q31"/>
    <mergeCell ref="P32:Q32"/>
    <mergeCell ref="J26:K26"/>
    <mergeCell ref="O29:O31"/>
    <mergeCell ref="N29:N31"/>
    <mergeCell ref="P49:Q49"/>
    <mergeCell ref="P48:Q48"/>
    <mergeCell ref="P47:Q47"/>
    <mergeCell ref="P46:Q46"/>
    <mergeCell ref="P45:Q45"/>
    <mergeCell ref="P44:Q44"/>
    <mergeCell ref="P43:Q43"/>
    <mergeCell ref="P42:Q42"/>
    <mergeCell ref="P41:Q41"/>
    <mergeCell ref="P51:Q51"/>
    <mergeCell ref="M29:M31"/>
    <mergeCell ref="J32:K32"/>
    <mergeCell ref="P50:Q50"/>
    <mergeCell ref="P56:Q56"/>
    <mergeCell ref="P55:Q55"/>
    <mergeCell ref="P54:Q54"/>
    <mergeCell ref="P53:Q53"/>
    <mergeCell ref="P52:Q52"/>
    <mergeCell ref="F10:G10"/>
    <mergeCell ref="F11:G11"/>
    <mergeCell ref="H10:I10"/>
    <mergeCell ref="J19:K19"/>
    <mergeCell ref="J18:K18"/>
    <mergeCell ref="J17:K17"/>
    <mergeCell ref="J16:K16"/>
    <mergeCell ref="J15:K15"/>
    <mergeCell ref="J14:K14"/>
    <mergeCell ref="J13:K13"/>
    <mergeCell ref="J12:K12"/>
    <mergeCell ref="J11:K11"/>
    <mergeCell ref="J10:K10"/>
    <mergeCell ref="H19:I19"/>
    <mergeCell ref="H18:I18"/>
    <mergeCell ref="H17:I17"/>
    <mergeCell ref="H16:I16"/>
    <mergeCell ref="H15:I15"/>
    <mergeCell ref="H14:I14"/>
    <mergeCell ref="H13:I13"/>
    <mergeCell ref="H12:I12"/>
    <mergeCell ref="H11:I11"/>
    <mergeCell ref="F16:G16"/>
    <mergeCell ref="F15:G15"/>
  </mergeCells>
  <phoneticPr fontId="4"/>
  <dataValidations count="9">
    <dataValidation type="list" allowBlank="1" showInputMessage="1" showErrorMessage="1" sqref="C68" xr:uid="{00000000-0002-0000-0400-000000000000}">
      <formula1>"非エネルギー起源の二酸化炭素,メタン,一酸化二窒素,ハイドロフルオロカーボン（代替フロン）,パーフルオロカーボン,六ふっ化硫黄,三ふっ化窒素"</formula1>
    </dataValidation>
    <dataValidation type="custom" allowBlank="1" showInputMessage="1" showErrorMessage="1" sqref="F6:G20 J32:K62" xr:uid="{00000000-0002-0000-0400-000001000000}">
      <formula1>F6*100=INT(F6*100)</formula1>
    </dataValidation>
    <dataValidation type="custom" allowBlank="1" showInputMessage="1" showErrorMessage="1" sqref="K68:M68" xr:uid="{00000000-0002-0000-0400-000002000000}">
      <formula1>K68*10=INT(K68*10)</formula1>
    </dataValidation>
    <dataValidation type="whole" operator="greaterThanOrEqual" allowBlank="1" showInputMessage="1" showErrorMessage="1" sqref="M26 L32:L61" xr:uid="{00000000-0002-0000-0400-000003000000}">
      <formula1>0</formula1>
    </dataValidation>
    <dataValidation type="custom" showInputMessage="1" showErrorMessage="1" sqref="F32:I61" xr:uid="{00000000-0002-0000-0400-000004000000}">
      <formula1>AND(F32*1000=INT(F32*1000),A32&lt;&gt;"")</formula1>
    </dataValidation>
    <dataValidation type="list" allowBlank="1" showInputMessage="1" showErrorMessage="1" sqref="A14:D18 A6:D10" xr:uid="{00000000-0002-0000-0400-000005000000}">
      <formula1>$S$3:$S$11</formula1>
    </dataValidation>
    <dataValidation type="list" allowBlank="1" showInputMessage="1" showErrorMessage="1" sqref="B19:D20" xr:uid="{00000000-0002-0000-0400-000006000000}">
      <formula1>$T$24:$T$57</formula1>
    </dataValidation>
    <dataValidation type="list" allowBlank="1" showInputMessage="1" showErrorMessage="1" sqref="A32:E61" xr:uid="{00000000-0002-0000-0400-000007000000}">
      <formula1>$AB$3:$AB$568</formula1>
    </dataValidation>
    <dataValidation type="list" allowBlank="1" showInputMessage="1" showErrorMessage="1" sqref="A11:D13" xr:uid="{AA15C0E1-F2F3-4BEA-B447-34D568903865}">
      <formula1>$S$12:$S$15</formula1>
    </dataValidation>
  </dataValidations>
  <pageMargins left="0.7" right="0.7" top="0.75" bottom="0.75" header="0.3" footer="0.3"/>
  <pageSetup paperSize="9" scale="67"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69"/>
  <sheetViews>
    <sheetView view="pageBreakPreview" zoomScaleNormal="100" zoomScaleSheetLayoutView="100" workbookViewId="0"/>
  </sheetViews>
  <sheetFormatPr defaultColWidth="9" defaultRowHeight="12"/>
  <cols>
    <col min="1" max="1" width="6.75" style="46" customWidth="1"/>
    <col min="2" max="2" width="18.25" style="46" customWidth="1"/>
    <col min="3" max="3" width="20.25" style="46" customWidth="1"/>
    <col min="4" max="8" width="11.125" style="46" customWidth="1"/>
    <col min="9" max="13" width="9" style="46" customWidth="1"/>
    <col min="14" max="14" width="9" style="46"/>
    <col min="15" max="15" width="9" style="46" customWidth="1"/>
    <col min="16" max="16384" width="9" style="46"/>
  </cols>
  <sheetData>
    <row r="1" spans="1:8">
      <c r="A1" s="46" t="s">
        <v>1556</v>
      </c>
    </row>
    <row r="2" spans="1:8">
      <c r="A2" s="46" t="s">
        <v>380</v>
      </c>
    </row>
    <row r="3" spans="1:8" ht="12.75" thickBot="1">
      <c r="A3" s="46" t="s">
        <v>381</v>
      </c>
    </row>
    <row r="4" spans="1:8">
      <c r="A4" s="604" t="s">
        <v>142</v>
      </c>
      <c r="B4" s="605"/>
      <c r="C4" s="605"/>
      <c r="D4" s="617" t="s">
        <v>379</v>
      </c>
      <c r="E4" s="618"/>
      <c r="F4" s="48" t="s">
        <v>414</v>
      </c>
      <c r="G4" s="132">
        <f>'２実績まとめ'!Q7</f>
        <v>2025</v>
      </c>
      <c r="H4" s="49" t="s">
        <v>250</v>
      </c>
    </row>
    <row r="5" spans="1:8">
      <c r="A5" s="607"/>
      <c r="B5" s="608"/>
      <c r="C5" s="608"/>
      <c r="D5" s="50"/>
      <c r="E5" s="51" t="s">
        <v>262</v>
      </c>
      <c r="F5" s="47"/>
      <c r="G5" s="47"/>
      <c r="H5" s="52"/>
    </row>
    <row r="6" spans="1:8" ht="36.75" thickBot="1">
      <c r="A6" s="607"/>
      <c r="B6" s="608"/>
      <c r="C6" s="608"/>
      <c r="D6" s="50"/>
      <c r="E6" s="115" t="s">
        <v>263</v>
      </c>
      <c r="F6" s="115" t="s">
        <v>264</v>
      </c>
      <c r="G6" s="115" t="s">
        <v>265</v>
      </c>
      <c r="H6" s="113" t="s">
        <v>266</v>
      </c>
    </row>
    <row r="7" spans="1:8">
      <c r="A7" s="619" t="s">
        <v>267</v>
      </c>
      <c r="B7" s="120" t="s">
        <v>268</v>
      </c>
      <c r="C7" s="177" t="s">
        <v>269</v>
      </c>
      <c r="D7" s="316">
        <v>3</v>
      </c>
      <c r="E7" s="317">
        <v>1</v>
      </c>
      <c r="F7" s="317">
        <v>1</v>
      </c>
      <c r="G7" s="293"/>
      <c r="H7" s="294"/>
    </row>
    <row r="8" spans="1:8">
      <c r="A8" s="620"/>
      <c r="B8" s="55" t="s">
        <v>270</v>
      </c>
      <c r="C8" s="178" t="s">
        <v>271</v>
      </c>
      <c r="D8" s="318">
        <v>2</v>
      </c>
      <c r="E8" s="319"/>
      <c r="F8" s="319"/>
      <c r="G8" s="296"/>
      <c r="H8" s="297"/>
    </row>
    <row r="9" spans="1:8">
      <c r="A9" s="621"/>
      <c r="B9" s="51" t="s">
        <v>272</v>
      </c>
      <c r="C9" s="179" t="s">
        <v>271</v>
      </c>
      <c r="D9" s="318">
        <v>2</v>
      </c>
      <c r="E9" s="319"/>
      <c r="F9" s="319"/>
      <c r="G9" s="296"/>
      <c r="H9" s="297"/>
    </row>
    <row r="10" spans="1:8">
      <c r="A10" s="622" t="s">
        <v>273</v>
      </c>
      <c r="B10" s="57" t="s">
        <v>274</v>
      </c>
      <c r="C10" s="180" t="s">
        <v>275</v>
      </c>
      <c r="D10" s="318">
        <v>3</v>
      </c>
      <c r="E10" s="319"/>
      <c r="F10" s="319"/>
      <c r="G10" s="296"/>
      <c r="H10" s="297"/>
    </row>
    <row r="11" spans="1:8">
      <c r="A11" s="623"/>
      <c r="B11" s="51" t="s">
        <v>276</v>
      </c>
      <c r="C11" s="179" t="s">
        <v>277</v>
      </c>
      <c r="D11" s="318">
        <v>2</v>
      </c>
      <c r="E11" s="319"/>
      <c r="F11" s="319"/>
      <c r="G11" s="296"/>
      <c r="H11" s="297"/>
    </row>
    <row r="12" spans="1:8">
      <c r="A12" s="624"/>
      <c r="B12" s="51" t="s">
        <v>278</v>
      </c>
      <c r="C12" s="179" t="s">
        <v>277</v>
      </c>
      <c r="D12" s="318">
        <v>2</v>
      </c>
      <c r="E12" s="319"/>
      <c r="F12" s="319"/>
      <c r="G12" s="296"/>
      <c r="H12" s="297"/>
    </row>
    <row r="13" spans="1:8">
      <c r="A13" s="622" t="s">
        <v>279</v>
      </c>
      <c r="B13" s="57" t="s">
        <v>280</v>
      </c>
      <c r="C13" s="180" t="s">
        <v>281</v>
      </c>
      <c r="D13" s="318">
        <v>1</v>
      </c>
      <c r="E13" s="319"/>
      <c r="F13" s="319"/>
      <c r="G13" s="296"/>
      <c r="H13" s="297"/>
    </row>
    <row r="14" spans="1:8">
      <c r="A14" s="623"/>
      <c r="B14" s="57" t="s">
        <v>1594</v>
      </c>
      <c r="C14" s="180" t="s">
        <v>282</v>
      </c>
      <c r="D14" s="295"/>
      <c r="E14" s="296"/>
      <c r="F14" s="296"/>
      <c r="G14" s="296"/>
      <c r="H14" s="297"/>
    </row>
    <row r="15" spans="1:8" ht="12.75" thickBot="1">
      <c r="A15" s="625"/>
      <c r="B15" s="121" t="s">
        <v>1595</v>
      </c>
      <c r="C15" s="181" t="s">
        <v>283</v>
      </c>
      <c r="D15" s="298"/>
      <c r="E15" s="299"/>
      <c r="F15" s="299"/>
      <c r="G15" s="299"/>
      <c r="H15" s="300"/>
    </row>
    <row r="16" spans="1:8">
      <c r="A16" s="637" t="s">
        <v>68</v>
      </c>
      <c r="B16" s="57" t="s">
        <v>290</v>
      </c>
      <c r="C16" s="58"/>
      <c r="D16" s="116">
        <f>SUM(D7:D8,D10:D11,D13:D15)</f>
        <v>11</v>
      </c>
      <c r="E16" s="117">
        <f>SUM(E7:E8,E10:E11,E13:E15)</f>
        <v>1</v>
      </c>
      <c r="F16" s="117">
        <f>SUM(F7:F8,F10:F11,F13:F15)</f>
        <v>1</v>
      </c>
      <c r="G16" s="117">
        <f>SUM(G7:G8,G10:G11,G13:G15)</f>
        <v>0</v>
      </c>
      <c r="H16" s="118">
        <f>SUM(H7:H8,H10:H11,H13:H15)</f>
        <v>0</v>
      </c>
    </row>
    <row r="17" spans="1:17" ht="12.75" thickBot="1">
      <c r="A17" s="638"/>
      <c r="B17" s="51" t="s">
        <v>378</v>
      </c>
      <c r="C17" s="54"/>
      <c r="D17" s="70">
        <f>SUM(D7:D15)</f>
        <v>15</v>
      </c>
      <c r="E17" s="71">
        <f>SUM(E7:E15)</f>
        <v>1</v>
      </c>
      <c r="F17" s="71">
        <f>SUM(F7:F15)</f>
        <v>1</v>
      </c>
      <c r="G17" s="71">
        <f>SUM(G7:G15)</f>
        <v>0</v>
      </c>
      <c r="H17" s="119">
        <f>SUM(H7:H15)</f>
        <v>0</v>
      </c>
    </row>
    <row r="19" spans="1:17" ht="12.75" thickBot="1">
      <c r="A19" s="46" t="s">
        <v>384</v>
      </c>
    </row>
    <row r="20" spans="1:17" s="93" customFormat="1">
      <c r="A20" s="604" t="s">
        <v>142</v>
      </c>
      <c r="B20" s="605"/>
      <c r="C20" s="605"/>
      <c r="D20" s="617" t="s">
        <v>383</v>
      </c>
      <c r="E20" s="618"/>
      <c r="F20" s="48" t="s">
        <v>414</v>
      </c>
      <c r="G20" s="132">
        <f>G4</f>
        <v>2025</v>
      </c>
      <c r="H20" s="49" t="s">
        <v>250</v>
      </c>
    </row>
    <row r="21" spans="1:17" s="93" customFormat="1">
      <c r="A21" s="607"/>
      <c r="B21" s="608"/>
      <c r="C21" s="608"/>
      <c r="D21" s="50"/>
      <c r="E21" s="51" t="s">
        <v>262</v>
      </c>
      <c r="F21" s="47"/>
      <c r="G21" s="47"/>
      <c r="H21" s="52"/>
    </row>
    <row r="22" spans="1:17" s="93" customFormat="1" ht="36.75" thickBot="1">
      <c r="A22" s="607"/>
      <c r="B22" s="608"/>
      <c r="C22" s="608"/>
      <c r="D22" s="50"/>
      <c r="E22" s="115" t="s">
        <v>263</v>
      </c>
      <c r="F22" s="115" t="s">
        <v>264</v>
      </c>
      <c r="G22" s="115" t="s">
        <v>265</v>
      </c>
      <c r="H22" s="113" t="s">
        <v>266</v>
      </c>
    </row>
    <row r="23" spans="1:17" s="93" customFormat="1">
      <c r="A23" s="619" t="s">
        <v>267</v>
      </c>
      <c r="B23" s="120" t="s">
        <v>268</v>
      </c>
      <c r="C23" s="177" t="s">
        <v>269</v>
      </c>
      <c r="D23" s="292"/>
      <c r="E23" s="293"/>
      <c r="F23" s="293"/>
      <c r="G23" s="293"/>
      <c r="H23" s="294"/>
    </row>
    <row r="24" spans="1:17" s="93" customFormat="1">
      <c r="A24" s="620"/>
      <c r="B24" s="55" t="s">
        <v>270</v>
      </c>
      <c r="C24" s="178" t="s">
        <v>271</v>
      </c>
      <c r="D24" s="295"/>
      <c r="E24" s="296"/>
      <c r="F24" s="296"/>
      <c r="G24" s="296"/>
      <c r="H24" s="297"/>
    </row>
    <row r="25" spans="1:17" s="93" customFormat="1" ht="12.75" thickBot="1">
      <c r="A25" s="652"/>
      <c r="B25" s="121" t="s">
        <v>272</v>
      </c>
      <c r="C25" s="181" t="s">
        <v>271</v>
      </c>
      <c r="D25" s="298"/>
      <c r="E25" s="299"/>
      <c r="F25" s="299"/>
      <c r="G25" s="299"/>
      <c r="H25" s="300"/>
    </row>
    <row r="26" spans="1:17" s="93" customFormat="1">
      <c r="A26" s="637" t="s">
        <v>68</v>
      </c>
      <c r="B26" s="57" t="s">
        <v>290</v>
      </c>
      <c r="C26" s="58"/>
      <c r="D26" s="116">
        <f>SUM(D23:D24)</f>
        <v>0</v>
      </c>
      <c r="E26" s="117">
        <f>SUM(E23:E24)</f>
        <v>0</v>
      </c>
      <c r="F26" s="117">
        <f>SUM(F23:F24)</f>
        <v>0</v>
      </c>
      <c r="G26" s="117">
        <f>SUM(G23:G24)</f>
        <v>0</v>
      </c>
      <c r="H26" s="118">
        <f>SUM(H23:H24)</f>
        <v>0</v>
      </c>
    </row>
    <row r="27" spans="1:17" s="93" customFormat="1" ht="12.75" thickBot="1">
      <c r="A27" s="638"/>
      <c r="B27" s="51" t="s">
        <v>378</v>
      </c>
      <c r="C27" s="54"/>
      <c r="D27" s="70">
        <f>SUM(D23:D25)</f>
        <v>0</v>
      </c>
      <c r="E27" s="71">
        <f>SUM(E23:E25)</f>
        <v>0</v>
      </c>
      <c r="F27" s="71">
        <f>SUM(F23:F25)</f>
        <v>0</v>
      </c>
      <c r="G27" s="71">
        <f>SUM(G23:G25)</f>
        <v>0</v>
      </c>
      <c r="H27" s="119">
        <f>SUM(H23:H25)</f>
        <v>0</v>
      </c>
    </row>
    <row r="28" spans="1:17" s="93" customFormat="1">
      <c r="A28" s="114"/>
      <c r="B28" s="46"/>
      <c r="C28" s="56"/>
      <c r="D28" s="114"/>
      <c r="E28" s="114"/>
      <c r="F28" s="114"/>
      <c r="G28" s="114"/>
      <c r="H28" s="114"/>
    </row>
    <row r="29" spans="1:17" s="93" customFormat="1">
      <c r="A29" s="122" t="s">
        <v>292</v>
      </c>
      <c r="B29" s="46"/>
      <c r="C29" s="56"/>
      <c r="D29" s="114"/>
      <c r="E29" s="114"/>
      <c r="F29" s="114"/>
      <c r="G29" s="114"/>
      <c r="H29" s="114"/>
    </row>
    <row r="30" spans="1:17" ht="12.75" thickBot="1">
      <c r="A30" s="46" t="s">
        <v>259</v>
      </c>
      <c r="B30" s="17"/>
      <c r="C30" s="17"/>
      <c r="D30" s="17"/>
      <c r="E30" s="17"/>
      <c r="F30" s="17"/>
      <c r="G30" s="17"/>
      <c r="H30" s="17"/>
      <c r="I30" s="17"/>
      <c r="J30" s="17"/>
      <c r="K30" s="17"/>
      <c r="L30" s="1"/>
      <c r="M30" s="1"/>
      <c r="N30" s="1"/>
      <c r="O30" s="1"/>
      <c r="P30" s="1"/>
      <c r="Q30" s="1"/>
    </row>
    <row r="31" spans="1:17">
      <c r="A31" s="634" t="s">
        <v>382</v>
      </c>
      <c r="B31" s="633"/>
      <c r="C31" s="634" t="s">
        <v>16</v>
      </c>
      <c r="D31" s="74"/>
      <c r="E31" s="45" t="s">
        <v>414</v>
      </c>
      <c r="F31" s="133">
        <f>G4</f>
        <v>2025</v>
      </c>
      <c r="G31" s="60" t="s">
        <v>250</v>
      </c>
      <c r="H31" s="49"/>
      <c r="I31" s="1"/>
      <c r="J31" s="1"/>
      <c r="K31" s="1"/>
      <c r="L31" s="1"/>
      <c r="M31" s="1"/>
      <c r="N31" s="1"/>
      <c r="O31" s="1"/>
      <c r="P31" s="1"/>
      <c r="Q31" s="1"/>
    </row>
    <row r="32" spans="1:17" ht="12" customHeight="1">
      <c r="A32" s="351"/>
      <c r="B32" s="353"/>
      <c r="C32" s="351"/>
      <c r="D32" s="642" t="s">
        <v>58</v>
      </c>
      <c r="E32" s="643"/>
      <c r="F32" s="643"/>
      <c r="G32" s="644"/>
      <c r="H32" s="629" t="s">
        <v>293</v>
      </c>
    </row>
    <row r="33" spans="1:22" ht="12" customHeight="1">
      <c r="A33" s="351"/>
      <c r="B33" s="353"/>
      <c r="C33" s="351"/>
      <c r="D33" s="632" t="s">
        <v>17</v>
      </c>
      <c r="E33" s="633"/>
      <c r="F33" s="634" t="s">
        <v>18</v>
      </c>
      <c r="G33" s="633"/>
      <c r="H33" s="630"/>
    </row>
    <row r="34" spans="1:22" ht="12" customHeight="1" thickBot="1">
      <c r="A34" s="635"/>
      <c r="B34" s="567"/>
      <c r="C34" s="635"/>
      <c r="D34" s="565"/>
      <c r="E34" s="567"/>
      <c r="F34" s="635"/>
      <c r="G34" s="567"/>
      <c r="H34" s="631"/>
    </row>
    <row r="35" spans="1:22" ht="12" customHeight="1">
      <c r="A35" s="9" t="s">
        <v>313</v>
      </c>
      <c r="B35" s="10"/>
      <c r="C35" s="40" t="s">
        <v>294</v>
      </c>
      <c r="D35" s="645">
        <v>2</v>
      </c>
      <c r="E35" s="646"/>
      <c r="F35" s="648">
        <f>ROUND(D35*'(参考)別表１'!F5,1)</f>
        <v>66.8</v>
      </c>
      <c r="G35" s="649"/>
      <c r="H35" s="128">
        <f>ROUND(F35*'(参考)別表２ '!E5,1)</f>
        <v>4.5999999999999996</v>
      </c>
    </row>
    <row r="36" spans="1:22" ht="12" customHeight="1">
      <c r="A36" s="9" t="s">
        <v>158</v>
      </c>
      <c r="B36" s="10"/>
      <c r="C36" s="40" t="s">
        <v>154</v>
      </c>
      <c r="D36" s="647">
        <v>0.3</v>
      </c>
      <c r="E36" s="380"/>
      <c r="F36" s="648">
        <f>ROUND(D36*'(参考)別表１'!F9,1)</f>
        <v>11.4</v>
      </c>
      <c r="G36" s="649"/>
      <c r="H36" s="128">
        <f>ROUND(F36*'(参考)別表２ '!E11,1)</f>
        <v>0.8</v>
      </c>
    </row>
    <row r="37" spans="1:22" ht="12" customHeight="1">
      <c r="A37" s="9" t="s">
        <v>314</v>
      </c>
      <c r="B37" s="10"/>
      <c r="C37" s="97" t="s">
        <v>151</v>
      </c>
      <c r="D37" s="636"/>
      <c r="E37" s="348"/>
      <c r="F37" s="648">
        <f>ROUND(D37*'(参考)別表１'!F14,1)</f>
        <v>0</v>
      </c>
      <c r="G37" s="649"/>
      <c r="H37" s="128">
        <f>ROUND(F37*'(参考)別表２ '!E16,1)</f>
        <v>0</v>
      </c>
    </row>
    <row r="38" spans="1:22">
      <c r="A38" s="9" t="s">
        <v>422</v>
      </c>
      <c r="B38" s="291"/>
      <c r="C38" s="291"/>
      <c r="D38" s="636"/>
      <c r="E38" s="348"/>
      <c r="F38" s="640"/>
      <c r="G38" s="641"/>
      <c r="H38" s="297"/>
    </row>
    <row r="39" spans="1:22" ht="12.75" thickBot="1">
      <c r="A39" s="334" t="s">
        <v>295</v>
      </c>
      <c r="B39" s="392"/>
      <c r="C39" s="572"/>
      <c r="D39" s="539" t="s">
        <v>173</v>
      </c>
      <c r="E39" s="540"/>
      <c r="F39" s="639">
        <f>ROUND(SUM(F35:G38),1)</f>
        <v>78.2</v>
      </c>
      <c r="G39" s="639"/>
      <c r="H39" s="96">
        <f>ROUND(SUM(H35:H38),1)</f>
        <v>5.4</v>
      </c>
    </row>
    <row r="40" spans="1:22">
      <c r="A40" s="13" t="s">
        <v>321</v>
      </c>
      <c r="B40" s="17"/>
      <c r="C40" s="17"/>
      <c r="D40" s="17"/>
      <c r="E40" s="17"/>
      <c r="F40" s="17"/>
      <c r="G40" s="17"/>
      <c r="H40" s="1"/>
    </row>
    <row r="41" spans="1:22">
      <c r="A41" s="17"/>
      <c r="B41" s="17"/>
      <c r="C41" s="17"/>
      <c r="D41" s="17"/>
      <c r="E41" s="17"/>
      <c r="F41" s="17"/>
      <c r="G41" s="17"/>
      <c r="H41" s="1"/>
    </row>
    <row r="42" spans="1:22" ht="12.75" thickBot="1">
      <c r="A42" s="1" t="s">
        <v>296</v>
      </c>
      <c r="B42" s="1"/>
      <c r="C42" s="1"/>
      <c r="D42" s="1"/>
      <c r="E42" s="1"/>
      <c r="F42" s="1"/>
      <c r="G42" s="1"/>
      <c r="H42" s="1"/>
      <c r="I42" s="1"/>
      <c r="J42" s="1"/>
      <c r="K42" s="1"/>
      <c r="L42" s="1"/>
      <c r="M42" s="1"/>
      <c r="N42" s="1"/>
      <c r="O42" s="1"/>
      <c r="P42" s="1"/>
      <c r="Q42" s="1"/>
      <c r="R42" s="1"/>
      <c r="S42" s="1"/>
      <c r="T42" s="1"/>
      <c r="U42" s="352"/>
      <c r="V42" s="352"/>
    </row>
    <row r="43" spans="1:22">
      <c r="A43" s="334" t="s">
        <v>11</v>
      </c>
      <c r="B43" s="392"/>
      <c r="C43" s="392"/>
      <c r="D43" s="75"/>
      <c r="E43" s="76" t="s">
        <v>414</v>
      </c>
      <c r="F43" s="176">
        <f>G4</f>
        <v>2025</v>
      </c>
      <c r="G43" s="77" t="s">
        <v>250</v>
      </c>
      <c r="H43" s="78"/>
      <c r="I43" s="1"/>
      <c r="J43" s="1"/>
      <c r="K43" s="1"/>
      <c r="L43" s="1"/>
      <c r="M43" s="1"/>
      <c r="N43" s="1"/>
      <c r="O43" s="352"/>
      <c r="P43" s="352"/>
    </row>
    <row r="44" spans="1:22" ht="12.75" thickBot="1">
      <c r="A44" s="596" t="s">
        <v>297</v>
      </c>
      <c r="B44" s="626"/>
      <c r="C44" s="626"/>
      <c r="D44" s="79"/>
      <c r="E44" s="627">
        <f>ROUND(H39,1)</f>
        <v>5.4</v>
      </c>
      <c r="F44" s="627"/>
      <c r="G44" s="80" t="s">
        <v>255</v>
      </c>
      <c r="H44" s="81"/>
      <c r="I44" s="1"/>
      <c r="J44" s="1"/>
      <c r="K44" s="44"/>
      <c r="L44" s="44"/>
      <c r="M44" s="44"/>
      <c r="N44" s="44"/>
      <c r="O44" s="628"/>
      <c r="P44" s="628"/>
    </row>
    <row r="45" spans="1:22">
      <c r="A45" s="92"/>
      <c r="B45" s="92"/>
      <c r="C45" s="92"/>
      <c r="E45" s="95"/>
      <c r="F45" s="95"/>
      <c r="G45" s="1"/>
      <c r="I45" s="1"/>
      <c r="J45" s="1"/>
      <c r="K45" s="44"/>
      <c r="L45" s="44"/>
      <c r="M45" s="44"/>
      <c r="N45" s="44"/>
      <c r="O45" s="85"/>
      <c r="P45" s="85"/>
    </row>
    <row r="46" spans="1:22">
      <c r="A46" s="46" t="s">
        <v>284</v>
      </c>
    </row>
    <row r="47" spans="1:22" s="93" customFormat="1">
      <c r="A47" s="46" t="s">
        <v>391</v>
      </c>
      <c r="B47" s="122"/>
      <c r="C47" s="122"/>
      <c r="D47" s="124"/>
      <c r="E47" s="114"/>
      <c r="F47" s="114"/>
      <c r="G47" s="114"/>
      <c r="H47" s="114"/>
      <c r="P47" s="125"/>
      <c r="Q47" s="125"/>
    </row>
    <row r="48" spans="1:22" s="93" customFormat="1" ht="12.75" thickBot="1">
      <c r="A48" s="46" t="s">
        <v>387</v>
      </c>
      <c r="B48" s="46"/>
      <c r="C48" s="46"/>
      <c r="D48" s="46"/>
      <c r="E48" s="46"/>
      <c r="F48" s="46"/>
      <c r="G48" s="46"/>
      <c r="H48" s="46"/>
    </row>
    <row r="49" spans="1:8" s="93" customFormat="1">
      <c r="A49" s="604"/>
      <c r="B49" s="605"/>
      <c r="C49" s="605"/>
      <c r="D49" s="59"/>
      <c r="E49" s="48" t="s">
        <v>414</v>
      </c>
      <c r="F49" s="132">
        <f>G4</f>
        <v>2025</v>
      </c>
      <c r="G49" s="60" t="s">
        <v>250</v>
      </c>
      <c r="H49" s="49"/>
    </row>
    <row r="50" spans="1:8" s="93" customFormat="1">
      <c r="A50" s="607"/>
      <c r="B50" s="608"/>
      <c r="C50" s="608"/>
      <c r="D50" s="61" t="s">
        <v>388</v>
      </c>
      <c r="E50" s="51"/>
      <c r="F50" s="62"/>
      <c r="G50" s="601" t="s">
        <v>389</v>
      </c>
      <c r="H50" s="602"/>
    </row>
    <row r="51" spans="1:8" s="93" customFormat="1">
      <c r="A51" s="607"/>
      <c r="B51" s="608"/>
      <c r="C51" s="608"/>
      <c r="D51" s="53"/>
      <c r="E51" s="51" t="s">
        <v>262</v>
      </c>
      <c r="F51" s="62"/>
      <c r="G51" s="601"/>
      <c r="H51" s="602"/>
    </row>
    <row r="52" spans="1:8" s="93" customFormat="1">
      <c r="A52" s="610"/>
      <c r="B52" s="611"/>
      <c r="C52" s="611"/>
      <c r="D52" s="63"/>
      <c r="E52" s="64" t="s">
        <v>287</v>
      </c>
      <c r="F52" s="64" t="s">
        <v>288</v>
      </c>
      <c r="G52" s="64" t="s">
        <v>287</v>
      </c>
      <c r="H52" s="65" t="s">
        <v>289</v>
      </c>
    </row>
    <row r="53" spans="1:8" s="93" customFormat="1">
      <c r="A53" s="603" t="s">
        <v>290</v>
      </c>
      <c r="B53" s="603"/>
      <c r="C53" s="401"/>
      <c r="D53" s="66">
        <f>D16</f>
        <v>11</v>
      </c>
      <c r="E53" s="67">
        <f>SUM(E16:H16)</f>
        <v>2</v>
      </c>
      <c r="F53" s="67">
        <f>SUM(F16:H16)</f>
        <v>1</v>
      </c>
      <c r="G53" s="68">
        <f>IFERROR(ROUND((E53/D53)*100,1),"－")</f>
        <v>18.2</v>
      </c>
      <c r="H53" s="69">
        <f>IFERROR(ROUND((F53/D53)*100,1),"－")</f>
        <v>9.1</v>
      </c>
    </row>
    <row r="54" spans="1:8" s="93" customFormat="1" ht="12.75" thickBot="1">
      <c r="A54" s="603" t="s">
        <v>291</v>
      </c>
      <c r="B54" s="603"/>
      <c r="C54" s="401"/>
      <c r="D54" s="70">
        <f>D17</f>
        <v>15</v>
      </c>
      <c r="E54" s="71">
        <f>SUM(E17:H17)</f>
        <v>2</v>
      </c>
      <c r="F54" s="71">
        <f>SUM(F17:H17)</f>
        <v>1</v>
      </c>
      <c r="G54" s="72">
        <f>IFERROR(ROUND((E54/D54)*100,1),"－")</f>
        <v>13.3</v>
      </c>
      <c r="H54" s="73">
        <f>IFERROR(ROUND((F54/D54)*100,1),"－")</f>
        <v>6.7</v>
      </c>
    </row>
    <row r="55" spans="1:8" s="93" customFormat="1" ht="12.75" thickBot="1">
      <c r="A55" s="46" t="s">
        <v>390</v>
      </c>
      <c r="B55" s="46"/>
      <c r="C55" s="46"/>
      <c r="D55" s="46"/>
      <c r="E55" s="46"/>
      <c r="F55" s="46"/>
      <c r="G55" s="46"/>
      <c r="H55" s="46"/>
    </row>
    <row r="56" spans="1:8" s="93" customFormat="1">
      <c r="A56" s="604"/>
      <c r="B56" s="605"/>
      <c r="C56" s="606"/>
      <c r="D56" s="59"/>
      <c r="E56" s="48" t="s">
        <v>414</v>
      </c>
      <c r="F56" s="132">
        <f>G4</f>
        <v>2025</v>
      </c>
      <c r="G56" s="60" t="s">
        <v>250</v>
      </c>
      <c r="H56" s="49"/>
    </row>
    <row r="57" spans="1:8" s="93" customFormat="1">
      <c r="A57" s="607"/>
      <c r="B57" s="608"/>
      <c r="C57" s="609"/>
      <c r="D57" s="61" t="s">
        <v>285</v>
      </c>
      <c r="E57" s="51"/>
      <c r="F57" s="62"/>
      <c r="G57" s="613" t="s">
        <v>286</v>
      </c>
      <c r="H57" s="614"/>
    </row>
    <row r="58" spans="1:8" s="93" customFormat="1">
      <c r="A58" s="607"/>
      <c r="B58" s="608"/>
      <c r="C58" s="609"/>
      <c r="D58" s="53"/>
      <c r="E58" s="51" t="s">
        <v>262</v>
      </c>
      <c r="F58" s="62"/>
      <c r="G58" s="615"/>
      <c r="H58" s="616"/>
    </row>
    <row r="59" spans="1:8" s="93" customFormat="1">
      <c r="A59" s="610"/>
      <c r="B59" s="611"/>
      <c r="C59" s="612"/>
      <c r="D59" s="63"/>
      <c r="E59" s="64" t="s">
        <v>287</v>
      </c>
      <c r="F59" s="64" t="s">
        <v>288</v>
      </c>
      <c r="G59" s="64" t="s">
        <v>287</v>
      </c>
      <c r="H59" s="65" t="s">
        <v>289</v>
      </c>
    </row>
    <row r="60" spans="1:8" s="93" customFormat="1">
      <c r="A60" s="401" t="s">
        <v>290</v>
      </c>
      <c r="B60" s="402"/>
      <c r="C60" s="653"/>
      <c r="D60" s="66">
        <f>D26</f>
        <v>0</v>
      </c>
      <c r="E60" s="67">
        <f>SUM(E26:H26)</f>
        <v>0</v>
      </c>
      <c r="F60" s="67">
        <f>SUM(F26:H26)</f>
        <v>0</v>
      </c>
      <c r="G60" s="68" t="str">
        <f>IFERROR(ROUND((E60/D60)*100,1),"－")</f>
        <v>－</v>
      </c>
      <c r="H60" s="69" t="str">
        <f>IFERROR(ROUND((F60/D60)*100,1),"－")</f>
        <v>－</v>
      </c>
    </row>
    <row r="61" spans="1:8" s="93" customFormat="1" ht="12.75" thickBot="1">
      <c r="A61" s="401" t="s">
        <v>291</v>
      </c>
      <c r="B61" s="402"/>
      <c r="C61" s="653"/>
      <c r="D61" s="70">
        <f>D27</f>
        <v>0</v>
      </c>
      <c r="E61" s="71">
        <f>SUM(E27:H27)</f>
        <v>0</v>
      </c>
      <c r="F61" s="71">
        <f>SUM(F27:H27)</f>
        <v>0</v>
      </c>
      <c r="G61" s="72" t="str">
        <f>IFERROR(ROUND((E61/D61)*100,1),"－")</f>
        <v>－</v>
      </c>
      <c r="H61" s="73" t="str">
        <f>IFERROR(ROUND((F61/D61)*100,1),"－")</f>
        <v>－</v>
      </c>
    </row>
    <row r="62" spans="1:8">
      <c r="A62" s="114"/>
      <c r="B62" s="114"/>
      <c r="C62" s="114"/>
      <c r="D62" s="114"/>
      <c r="E62" s="114"/>
      <c r="F62" s="114"/>
      <c r="G62" s="123"/>
      <c r="H62" s="123"/>
    </row>
    <row r="63" spans="1:8" s="93" customFormat="1" ht="12.75" thickBot="1">
      <c r="A63" s="1" t="s">
        <v>409</v>
      </c>
    </row>
    <row r="64" spans="1:8" ht="13.7" customHeight="1" thickBot="1">
      <c r="A64" s="1"/>
      <c r="B64" s="320">
        <v>1000</v>
      </c>
      <c r="C64" s="94" t="s">
        <v>315</v>
      </c>
      <c r="D64" s="1"/>
      <c r="E64" s="650">
        <f>ROUND(B64*170/1000000,1)</f>
        <v>0.2</v>
      </c>
      <c r="F64" s="651"/>
      <c r="G64" s="46" t="s">
        <v>411</v>
      </c>
      <c r="H64" s="1"/>
    </row>
    <row r="65" spans="1:22">
      <c r="B65" s="46" t="s">
        <v>410</v>
      </c>
    </row>
    <row r="67" spans="1:22">
      <c r="A67" s="1"/>
      <c r="B67" s="1"/>
      <c r="C67" s="1"/>
      <c r="D67" s="1"/>
      <c r="E67" s="1"/>
      <c r="F67" s="1"/>
      <c r="G67" s="1"/>
      <c r="H67" s="1"/>
      <c r="I67" s="1"/>
    </row>
    <row r="68" spans="1:22">
      <c r="A68" s="17"/>
      <c r="B68" s="4"/>
      <c r="C68" s="4"/>
      <c r="D68" s="44"/>
      <c r="E68" s="17"/>
      <c r="F68" s="17"/>
      <c r="G68" s="17"/>
      <c r="H68" s="17"/>
      <c r="I68" s="17"/>
      <c r="J68" s="1"/>
      <c r="K68" s="1"/>
      <c r="L68" s="1"/>
      <c r="M68" s="1"/>
      <c r="N68" s="1"/>
      <c r="O68" s="1"/>
      <c r="P68" s="1"/>
      <c r="Q68" s="1"/>
      <c r="R68" s="1"/>
      <c r="S68" s="1"/>
      <c r="T68" s="1"/>
      <c r="U68" s="17"/>
      <c r="V68" s="17"/>
    </row>
    <row r="69" spans="1:22">
      <c r="A69" s="1"/>
      <c r="B69" s="1"/>
      <c r="C69" s="1"/>
      <c r="D69" s="1"/>
      <c r="E69" s="1"/>
      <c r="F69" s="1"/>
      <c r="G69" s="1"/>
      <c r="H69" s="1"/>
      <c r="I69" s="1"/>
      <c r="J69" s="1"/>
      <c r="K69" s="1"/>
      <c r="L69" s="1"/>
      <c r="M69" s="1"/>
      <c r="N69" s="1"/>
      <c r="O69" s="1"/>
      <c r="P69" s="1"/>
      <c r="Q69" s="1"/>
      <c r="R69" s="1"/>
      <c r="S69" s="1"/>
      <c r="T69" s="1"/>
      <c r="U69" s="352"/>
      <c r="V69" s="352"/>
    </row>
  </sheetData>
  <sheetProtection algorithmName="SHA-512" hashValue="dSdN3IXsLGYCTHLBLpB8su1cxARmScMOV1+OHL/+b+Ny9f9/KrF1VYDVXRzrf2j5RMufVHKRrbF7VTjfd/R2lA==" saltValue="dcFaWnWzKGoM+mLValovfA==" spinCount="100000" sheet="1" objects="1" scenarios="1"/>
  <mergeCells count="43">
    <mergeCell ref="E64:F64"/>
    <mergeCell ref="A20:C22"/>
    <mergeCell ref="D20:E20"/>
    <mergeCell ref="A23:A25"/>
    <mergeCell ref="A26:A27"/>
    <mergeCell ref="A60:C60"/>
    <mergeCell ref="A61:C61"/>
    <mergeCell ref="A49:C52"/>
    <mergeCell ref="A16:A17"/>
    <mergeCell ref="A39:C39"/>
    <mergeCell ref="D39:E39"/>
    <mergeCell ref="F39:G39"/>
    <mergeCell ref="A31:B34"/>
    <mergeCell ref="C31:C34"/>
    <mergeCell ref="F38:G38"/>
    <mergeCell ref="D32:G32"/>
    <mergeCell ref="D35:E35"/>
    <mergeCell ref="D36:E36"/>
    <mergeCell ref="D37:E37"/>
    <mergeCell ref="F35:G35"/>
    <mergeCell ref="F36:G36"/>
    <mergeCell ref="F37:G37"/>
    <mergeCell ref="U69:V69"/>
    <mergeCell ref="A4:C6"/>
    <mergeCell ref="D4:E4"/>
    <mergeCell ref="A7:A9"/>
    <mergeCell ref="A10:A12"/>
    <mergeCell ref="A13:A15"/>
    <mergeCell ref="U42:V42"/>
    <mergeCell ref="A43:C43"/>
    <mergeCell ref="O43:P43"/>
    <mergeCell ref="A44:C44"/>
    <mergeCell ref="E44:F44"/>
    <mergeCell ref="O44:P44"/>
    <mergeCell ref="H32:H34"/>
    <mergeCell ref="D33:E34"/>
    <mergeCell ref="F33:G34"/>
    <mergeCell ref="D38:E38"/>
    <mergeCell ref="G50:H51"/>
    <mergeCell ref="A53:C53"/>
    <mergeCell ref="A54:C54"/>
    <mergeCell ref="A56:C59"/>
    <mergeCell ref="G57:H58"/>
  </mergeCells>
  <phoneticPr fontId="4"/>
  <dataValidations count="5">
    <dataValidation type="list" allowBlank="1" showInputMessage="1" showErrorMessage="1" sqref="A68" xr:uid="{00000000-0002-0000-0500-000000000000}">
      <formula1>"　,レ"</formula1>
    </dataValidation>
    <dataValidation type="whole" operator="greaterThanOrEqual" allowBlank="1" showInputMessage="1" showErrorMessage="1" sqref="E7:H15 D23:H25" xr:uid="{00000000-0002-0000-0500-000001000000}">
      <formula1>0</formula1>
    </dataValidation>
    <dataValidation type="custom" allowBlank="1" showInputMessage="1" showErrorMessage="1" sqref="D35:E38" xr:uid="{00000000-0002-0000-0500-000002000000}">
      <formula1>D35*100=INT(D35*100)</formula1>
    </dataValidation>
    <dataValidation type="custom" allowBlank="1" showInputMessage="1" showErrorMessage="1" sqref="F38:H38" xr:uid="{00000000-0002-0000-0500-000003000000}">
      <formula1>F38*10=INT(F38*10)</formula1>
    </dataValidation>
    <dataValidation type="custom" allowBlank="1" showInputMessage="1" showErrorMessage="1" sqref="H48" xr:uid="{00000000-0002-0000-0500-000004000000}">
      <formula1>B64*1000=INT(B64*1000)</formula1>
    </dataValidation>
  </dataValidations>
  <pageMargins left="0.70866141732283472" right="0.70866141732283472" top="0.74803149606299213" bottom="0.74803149606299213" header="0.31496062992125984" footer="0.31496062992125984"/>
  <pageSetup paperSize="9" scale="77"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dimension ref="B2:H100"/>
  <sheetViews>
    <sheetView view="pageBreakPreview" zoomScaleNormal="88" zoomScaleSheetLayoutView="100" workbookViewId="0"/>
  </sheetViews>
  <sheetFormatPr defaultColWidth="9" defaultRowHeight="13.5"/>
  <cols>
    <col min="1" max="16384" width="9" style="27"/>
  </cols>
  <sheetData>
    <row r="2" spans="2:8">
      <c r="B2" s="20" t="s">
        <v>29</v>
      </c>
      <c r="C2" s="25"/>
      <c r="D2" s="25"/>
      <c r="E2" s="25"/>
      <c r="F2" s="25"/>
      <c r="G2" s="25"/>
      <c r="H2" s="26"/>
    </row>
    <row r="3" spans="2:8">
      <c r="B3" s="20" t="s">
        <v>30</v>
      </c>
      <c r="C3" s="25"/>
      <c r="D3" s="25"/>
      <c r="E3" s="25"/>
      <c r="F3" s="25"/>
      <c r="G3" s="25"/>
      <c r="H3" s="26"/>
    </row>
    <row r="4" spans="2:8">
      <c r="B4" s="20" t="s">
        <v>69</v>
      </c>
      <c r="C4" s="25"/>
      <c r="D4" s="25"/>
      <c r="E4" s="25"/>
      <c r="F4" s="25"/>
      <c r="G4" s="25"/>
      <c r="H4" s="26"/>
    </row>
    <row r="5" spans="2:8">
      <c r="B5" s="20" t="s">
        <v>31</v>
      </c>
      <c r="C5" s="25"/>
      <c r="D5" s="25"/>
      <c r="E5" s="25"/>
      <c r="F5" s="25"/>
      <c r="G5" s="25"/>
      <c r="H5" s="26"/>
    </row>
    <row r="6" spans="2:8">
      <c r="B6" s="20" t="s">
        <v>70</v>
      </c>
      <c r="C6" s="25"/>
      <c r="D6" s="25"/>
      <c r="E6" s="25"/>
      <c r="F6" s="25"/>
      <c r="G6" s="25"/>
      <c r="H6" s="26"/>
    </row>
    <row r="7" spans="2:8">
      <c r="B7" s="20" t="s">
        <v>32</v>
      </c>
      <c r="C7" s="25"/>
      <c r="D7" s="25"/>
      <c r="E7" s="25"/>
      <c r="F7" s="25"/>
      <c r="G7" s="25"/>
      <c r="H7" s="26"/>
    </row>
    <row r="8" spans="2:8">
      <c r="B8" s="20" t="s">
        <v>33</v>
      </c>
      <c r="C8" s="25"/>
      <c r="D8" s="25"/>
      <c r="E8" s="25"/>
      <c r="F8" s="25"/>
      <c r="G8" s="25"/>
      <c r="H8" s="26"/>
    </row>
    <row r="9" spans="2:8">
      <c r="B9" s="20" t="s">
        <v>34</v>
      </c>
      <c r="C9" s="25"/>
      <c r="D9" s="25"/>
      <c r="E9" s="25"/>
      <c r="F9" s="25"/>
      <c r="G9" s="25"/>
      <c r="H9" s="26"/>
    </row>
    <row r="10" spans="2:8">
      <c r="B10" s="20" t="s">
        <v>35</v>
      </c>
      <c r="C10" s="25"/>
      <c r="D10" s="25"/>
      <c r="E10" s="25"/>
      <c r="F10" s="25"/>
      <c r="G10" s="25"/>
      <c r="H10" s="26"/>
    </row>
    <row r="11" spans="2:8">
      <c r="B11" s="20" t="s">
        <v>36</v>
      </c>
      <c r="C11" s="25"/>
      <c r="D11" s="25"/>
      <c r="E11" s="25"/>
      <c r="F11" s="25"/>
      <c r="G11" s="25"/>
      <c r="H11" s="26"/>
    </row>
    <row r="12" spans="2:8">
      <c r="B12" s="20" t="s">
        <v>71</v>
      </c>
      <c r="C12" s="25"/>
      <c r="D12" s="25"/>
      <c r="E12" s="25"/>
      <c r="F12" s="25"/>
      <c r="G12" s="25"/>
      <c r="H12" s="26"/>
    </row>
    <row r="13" spans="2:8">
      <c r="B13" s="20" t="s">
        <v>72</v>
      </c>
      <c r="C13" s="25"/>
      <c r="D13" s="25"/>
      <c r="E13" s="25"/>
      <c r="F13" s="25"/>
      <c r="G13" s="25"/>
      <c r="H13" s="26"/>
    </row>
    <row r="14" spans="2:8">
      <c r="B14" s="20" t="s">
        <v>73</v>
      </c>
      <c r="C14" s="25"/>
      <c r="D14" s="25"/>
      <c r="E14" s="25"/>
      <c r="F14" s="25"/>
      <c r="G14" s="25"/>
      <c r="H14" s="26"/>
    </row>
    <row r="15" spans="2:8">
      <c r="B15" s="20" t="s">
        <v>74</v>
      </c>
      <c r="C15" s="25"/>
      <c r="D15" s="25"/>
      <c r="E15" s="25"/>
      <c r="F15" s="25"/>
      <c r="G15" s="25"/>
      <c r="H15" s="26"/>
    </row>
    <row r="16" spans="2:8">
      <c r="B16" s="20" t="s">
        <v>75</v>
      </c>
      <c r="C16" s="25"/>
      <c r="D16" s="25"/>
      <c r="E16" s="25"/>
      <c r="F16" s="25"/>
      <c r="G16" s="25"/>
      <c r="H16" s="26"/>
    </row>
    <row r="17" spans="2:8">
      <c r="B17" s="20" t="s">
        <v>76</v>
      </c>
      <c r="C17" s="25"/>
      <c r="D17" s="25"/>
      <c r="E17" s="25"/>
      <c r="F17" s="25"/>
      <c r="G17" s="25"/>
      <c r="H17" s="26"/>
    </row>
    <row r="18" spans="2:8">
      <c r="B18" s="20" t="s">
        <v>77</v>
      </c>
      <c r="C18" s="25"/>
      <c r="D18" s="25"/>
      <c r="E18" s="25"/>
      <c r="F18" s="25"/>
      <c r="G18" s="25"/>
      <c r="H18" s="26"/>
    </row>
    <row r="19" spans="2:8">
      <c r="B19" s="20" t="s">
        <v>78</v>
      </c>
      <c r="C19" s="25"/>
      <c r="D19" s="25"/>
      <c r="E19" s="25"/>
      <c r="F19" s="25"/>
      <c r="G19" s="25"/>
      <c r="H19" s="26"/>
    </row>
    <row r="20" spans="2:8">
      <c r="B20" s="20" t="s">
        <v>79</v>
      </c>
      <c r="C20" s="25"/>
      <c r="D20" s="25"/>
      <c r="E20" s="25"/>
      <c r="F20" s="25"/>
      <c r="G20" s="25"/>
      <c r="H20" s="26"/>
    </row>
    <row r="21" spans="2:8">
      <c r="B21" s="20" t="s">
        <v>80</v>
      </c>
      <c r="C21" s="25"/>
      <c r="D21" s="25"/>
      <c r="E21" s="25"/>
      <c r="F21" s="25"/>
      <c r="G21" s="25"/>
      <c r="H21" s="26"/>
    </row>
    <row r="22" spans="2:8">
      <c r="B22" s="20" t="s">
        <v>81</v>
      </c>
      <c r="C22" s="25"/>
      <c r="D22" s="25"/>
      <c r="E22" s="25"/>
      <c r="F22" s="25"/>
      <c r="G22" s="25"/>
      <c r="H22" s="26"/>
    </row>
    <row r="23" spans="2:8">
      <c r="B23" s="20" t="s">
        <v>82</v>
      </c>
      <c r="C23" s="25"/>
      <c r="D23" s="25"/>
      <c r="E23" s="25"/>
      <c r="F23" s="25"/>
      <c r="G23" s="25"/>
      <c r="H23" s="26"/>
    </row>
    <row r="24" spans="2:8">
      <c r="B24" s="20" t="s">
        <v>83</v>
      </c>
      <c r="C24" s="25"/>
      <c r="D24" s="25"/>
      <c r="E24" s="25"/>
      <c r="F24" s="25"/>
      <c r="G24" s="25"/>
      <c r="H24" s="26"/>
    </row>
    <row r="25" spans="2:8">
      <c r="B25" s="20" t="s">
        <v>84</v>
      </c>
      <c r="C25" s="25"/>
      <c r="D25" s="25"/>
      <c r="E25" s="25"/>
      <c r="F25" s="25"/>
      <c r="G25" s="25"/>
      <c r="H25" s="26"/>
    </row>
    <row r="26" spans="2:8">
      <c r="B26" s="20" t="s">
        <v>85</v>
      </c>
      <c r="C26" s="25"/>
      <c r="D26" s="25"/>
      <c r="E26" s="25"/>
      <c r="F26" s="25"/>
      <c r="G26" s="25"/>
      <c r="H26" s="26"/>
    </row>
    <row r="27" spans="2:8">
      <c r="B27" s="20" t="s">
        <v>86</v>
      </c>
      <c r="C27" s="25"/>
      <c r="D27" s="25"/>
      <c r="E27" s="25"/>
      <c r="F27" s="25"/>
      <c r="G27" s="25"/>
      <c r="H27" s="26"/>
    </row>
    <row r="28" spans="2:8">
      <c r="B28" s="20" t="s">
        <v>87</v>
      </c>
      <c r="C28" s="25"/>
      <c r="D28" s="25"/>
      <c r="E28" s="25"/>
      <c r="F28" s="25"/>
      <c r="G28" s="25"/>
      <c r="H28" s="26"/>
    </row>
    <row r="29" spans="2:8">
      <c r="B29" s="20" t="s">
        <v>88</v>
      </c>
      <c r="C29" s="25"/>
      <c r="D29" s="25"/>
      <c r="E29" s="25"/>
      <c r="F29" s="25"/>
      <c r="G29" s="25"/>
      <c r="H29" s="26"/>
    </row>
    <row r="30" spans="2:8">
      <c r="B30" s="20" t="s">
        <v>89</v>
      </c>
      <c r="C30" s="25"/>
      <c r="D30" s="25"/>
      <c r="E30" s="25"/>
      <c r="F30" s="25"/>
      <c r="G30" s="25"/>
      <c r="H30" s="26"/>
    </row>
    <row r="31" spans="2:8">
      <c r="B31" s="20" t="s">
        <v>90</v>
      </c>
      <c r="C31" s="25"/>
      <c r="D31" s="25"/>
      <c r="E31" s="25"/>
      <c r="F31" s="25"/>
      <c r="G31" s="25"/>
      <c r="H31" s="26"/>
    </row>
    <row r="32" spans="2:8">
      <c r="B32" s="20" t="s">
        <v>91</v>
      </c>
      <c r="C32" s="25"/>
      <c r="D32" s="25"/>
      <c r="E32" s="25"/>
      <c r="F32" s="25"/>
      <c r="G32" s="25"/>
      <c r="H32" s="26"/>
    </row>
    <row r="33" spans="2:8">
      <c r="B33" s="20" t="s">
        <v>37</v>
      </c>
      <c r="C33" s="25"/>
      <c r="D33" s="25"/>
      <c r="E33" s="25"/>
      <c r="F33" s="25"/>
      <c r="G33" s="25"/>
      <c r="H33" s="26"/>
    </row>
    <row r="34" spans="2:8">
      <c r="B34" s="20" t="s">
        <v>38</v>
      </c>
      <c r="C34" s="25"/>
      <c r="D34" s="25"/>
      <c r="E34" s="25"/>
      <c r="F34" s="25"/>
      <c r="G34" s="25"/>
      <c r="H34" s="26"/>
    </row>
    <row r="35" spans="2:8">
      <c r="B35" s="20" t="s">
        <v>39</v>
      </c>
      <c r="C35" s="25"/>
      <c r="D35" s="25"/>
      <c r="E35" s="25"/>
      <c r="F35" s="25"/>
      <c r="G35" s="25"/>
      <c r="H35" s="26"/>
    </row>
    <row r="36" spans="2:8">
      <c r="B36" s="20" t="s">
        <v>40</v>
      </c>
      <c r="C36" s="25"/>
      <c r="D36" s="25"/>
      <c r="E36" s="25"/>
      <c r="F36" s="25"/>
      <c r="G36" s="25"/>
      <c r="H36" s="26"/>
    </row>
    <row r="37" spans="2:8">
      <c r="B37" s="20" t="s">
        <v>41</v>
      </c>
      <c r="C37" s="25"/>
      <c r="D37" s="25"/>
      <c r="E37" s="25"/>
      <c r="F37" s="25"/>
      <c r="G37" s="25"/>
      <c r="H37" s="26"/>
    </row>
    <row r="38" spans="2:8">
      <c r="B38" s="20" t="s">
        <v>42</v>
      </c>
      <c r="C38" s="25"/>
      <c r="D38" s="25"/>
      <c r="E38" s="25"/>
      <c r="F38" s="25"/>
      <c r="G38" s="25"/>
      <c r="H38" s="26"/>
    </row>
    <row r="39" spans="2:8">
      <c r="B39" s="20" t="s">
        <v>43</v>
      </c>
      <c r="C39" s="25"/>
      <c r="D39" s="25"/>
      <c r="E39" s="25"/>
      <c r="F39" s="25"/>
      <c r="G39" s="25"/>
      <c r="H39" s="26"/>
    </row>
    <row r="40" spans="2:8">
      <c r="B40" s="20" t="s">
        <v>44</v>
      </c>
      <c r="C40" s="25"/>
      <c r="D40" s="25"/>
      <c r="E40" s="25"/>
      <c r="F40" s="25"/>
      <c r="G40" s="25"/>
      <c r="H40" s="26"/>
    </row>
    <row r="41" spans="2:8">
      <c r="B41" s="20" t="s">
        <v>45</v>
      </c>
      <c r="C41" s="25"/>
      <c r="D41" s="25"/>
      <c r="E41" s="25"/>
      <c r="F41" s="25"/>
      <c r="G41" s="25"/>
      <c r="H41" s="26"/>
    </row>
    <row r="42" spans="2:8">
      <c r="B42" s="20" t="s">
        <v>46</v>
      </c>
      <c r="C42" s="25"/>
      <c r="D42" s="25"/>
      <c r="E42" s="25"/>
      <c r="F42" s="25"/>
      <c r="G42" s="25"/>
      <c r="H42" s="26"/>
    </row>
    <row r="43" spans="2:8">
      <c r="B43" s="20" t="s">
        <v>47</v>
      </c>
      <c r="C43" s="25"/>
      <c r="D43" s="25"/>
      <c r="E43" s="25"/>
      <c r="F43" s="25"/>
      <c r="G43" s="25"/>
      <c r="H43" s="26"/>
    </row>
    <row r="44" spans="2:8">
      <c r="B44" s="20" t="s">
        <v>48</v>
      </c>
      <c r="C44" s="25"/>
      <c r="D44" s="25"/>
      <c r="E44" s="25"/>
      <c r="F44" s="25"/>
      <c r="G44" s="25"/>
      <c r="H44" s="26"/>
    </row>
    <row r="45" spans="2:8">
      <c r="B45" s="20" t="s">
        <v>49</v>
      </c>
      <c r="C45" s="25"/>
      <c r="D45" s="25"/>
      <c r="E45" s="25"/>
      <c r="F45" s="25"/>
      <c r="G45" s="25"/>
      <c r="H45" s="26"/>
    </row>
    <row r="46" spans="2:8">
      <c r="B46" s="20" t="s">
        <v>50</v>
      </c>
      <c r="C46" s="25"/>
      <c r="D46" s="25"/>
      <c r="E46" s="25"/>
      <c r="F46" s="25"/>
      <c r="G46" s="25"/>
      <c r="H46" s="26"/>
    </row>
    <row r="47" spans="2:8">
      <c r="B47" s="20" t="s">
        <v>51</v>
      </c>
      <c r="C47" s="25"/>
      <c r="D47" s="25"/>
      <c r="E47" s="25"/>
      <c r="F47" s="25"/>
      <c r="G47" s="25"/>
      <c r="H47" s="26"/>
    </row>
    <row r="48" spans="2:8">
      <c r="B48" s="20" t="s">
        <v>52</v>
      </c>
      <c r="C48" s="25"/>
      <c r="D48" s="25"/>
      <c r="E48" s="25"/>
      <c r="F48" s="25"/>
      <c r="G48" s="25"/>
      <c r="H48" s="26"/>
    </row>
    <row r="49" spans="2:8">
      <c r="B49" s="20" t="s">
        <v>53</v>
      </c>
      <c r="C49" s="25"/>
      <c r="D49" s="25"/>
      <c r="E49" s="25"/>
      <c r="F49" s="25"/>
      <c r="G49" s="25"/>
      <c r="H49" s="26"/>
    </row>
    <row r="50" spans="2:8">
      <c r="B50" s="20" t="s">
        <v>92</v>
      </c>
      <c r="C50" s="25"/>
      <c r="D50" s="25"/>
      <c r="E50" s="25"/>
      <c r="F50" s="25"/>
      <c r="G50" s="25"/>
      <c r="H50" s="26"/>
    </row>
    <row r="51" spans="2:8">
      <c r="B51" s="20" t="s">
        <v>93</v>
      </c>
      <c r="C51" s="25"/>
      <c r="D51" s="25"/>
      <c r="E51" s="25"/>
      <c r="F51" s="25"/>
      <c r="G51" s="25"/>
      <c r="H51" s="26"/>
    </row>
    <row r="52" spans="2:8">
      <c r="B52" s="20" t="s">
        <v>94</v>
      </c>
      <c r="C52" s="25"/>
      <c r="D52" s="25"/>
      <c r="E52" s="25"/>
      <c r="F52" s="25"/>
      <c r="G52" s="25"/>
      <c r="H52" s="26"/>
    </row>
    <row r="53" spans="2:8">
      <c r="B53" s="20" t="s">
        <v>95</v>
      </c>
      <c r="C53" s="25"/>
      <c r="D53" s="25"/>
      <c r="E53" s="25"/>
      <c r="F53" s="25"/>
      <c r="G53" s="25"/>
      <c r="H53" s="26"/>
    </row>
    <row r="54" spans="2:8">
      <c r="B54" s="20" t="s">
        <v>96</v>
      </c>
      <c r="C54" s="25"/>
      <c r="D54" s="25"/>
      <c r="E54" s="25"/>
      <c r="F54" s="25"/>
      <c r="G54" s="25"/>
      <c r="H54" s="26"/>
    </row>
    <row r="55" spans="2:8">
      <c r="B55" s="20" t="s">
        <v>97</v>
      </c>
      <c r="C55" s="25"/>
      <c r="D55" s="25"/>
      <c r="E55" s="25"/>
      <c r="F55" s="25"/>
      <c r="G55" s="25"/>
      <c r="H55" s="26"/>
    </row>
    <row r="56" spans="2:8">
      <c r="B56" s="20" t="s">
        <v>98</v>
      </c>
      <c r="C56" s="25"/>
      <c r="D56" s="25"/>
      <c r="E56" s="25"/>
      <c r="F56" s="25"/>
      <c r="G56" s="25"/>
      <c r="H56" s="26"/>
    </row>
    <row r="57" spans="2:8">
      <c r="B57" s="20" t="s">
        <v>99</v>
      </c>
      <c r="C57" s="25"/>
      <c r="D57" s="25"/>
      <c r="E57" s="25"/>
      <c r="F57" s="25"/>
      <c r="G57" s="25"/>
      <c r="H57" s="26"/>
    </row>
    <row r="58" spans="2:8">
      <c r="B58" s="20" t="s">
        <v>100</v>
      </c>
      <c r="C58" s="25"/>
      <c r="D58" s="25"/>
      <c r="E58" s="25"/>
      <c r="F58" s="25"/>
      <c r="G58" s="25"/>
      <c r="H58" s="26"/>
    </row>
    <row r="59" spans="2:8">
      <c r="B59" s="20" t="s">
        <v>101</v>
      </c>
      <c r="C59" s="25"/>
      <c r="D59" s="25"/>
      <c r="E59" s="25"/>
      <c r="F59" s="25"/>
      <c r="G59" s="25"/>
      <c r="H59" s="26"/>
    </row>
    <row r="60" spans="2:8">
      <c r="B60" s="20" t="s">
        <v>102</v>
      </c>
      <c r="C60" s="25"/>
      <c r="D60" s="25"/>
      <c r="E60" s="25"/>
      <c r="F60" s="25"/>
      <c r="G60" s="25"/>
      <c r="H60" s="26"/>
    </row>
    <row r="61" spans="2:8">
      <c r="B61" s="20" t="s">
        <v>54</v>
      </c>
      <c r="C61" s="25"/>
      <c r="D61" s="25"/>
      <c r="E61" s="25"/>
      <c r="F61" s="25"/>
      <c r="G61" s="25"/>
      <c r="H61" s="26"/>
    </row>
    <row r="62" spans="2:8">
      <c r="B62" s="20" t="s">
        <v>103</v>
      </c>
      <c r="C62" s="25"/>
      <c r="D62" s="25"/>
      <c r="E62" s="25"/>
      <c r="F62" s="25"/>
      <c r="G62" s="25"/>
      <c r="H62" s="26"/>
    </row>
    <row r="63" spans="2:8">
      <c r="B63" s="20" t="s">
        <v>104</v>
      </c>
      <c r="C63" s="25"/>
      <c r="D63" s="25"/>
      <c r="E63" s="25"/>
      <c r="F63" s="25"/>
      <c r="G63" s="25"/>
      <c r="H63" s="26"/>
    </row>
    <row r="64" spans="2:8">
      <c r="B64" s="20" t="s">
        <v>105</v>
      </c>
      <c r="C64" s="25"/>
      <c r="D64" s="25"/>
      <c r="E64" s="25"/>
      <c r="F64" s="25"/>
      <c r="G64" s="25"/>
      <c r="H64" s="26"/>
    </row>
    <row r="65" spans="2:8">
      <c r="B65" s="20" t="s">
        <v>106</v>
      </c>
      <c r="C65" s="25"/>
      <c r="D65" s="25"/>
      <c r="E65" s="25"/>
      <c r="F65" s="25"/>
      <c r="G65" s="25"/>
      <c r="H65" s="26"/>
    </row>
    <row r="66" spans="2:8">
      <c r="B66" s="20" t="s">
        <v>107</v>
      </c>
      <c r="C66" s="25"/>
      <c r="D66" s="25"/>
      <c r="E66" s="25"/>
      <c r="F66" s="25"/>
      <c r="G66" s="25"/>
      <c r="H66" s="26"/>
    </row>
    <row r="67" spans="2:8">
      <c r="B67" s="20" t="s">
        <v>108</v>
      </c>
      <c r="C67" s="25"/>
      <c r="D67" s="25"/>
      <c r="E67" s="25"/>
      <c r="F67" s="25"/>
      <c r="G67" s="25"/>
      <c r="H67" s="26"/>
    </row>
    <row r="68" spans="2:8">
      <c r="B68" s="20" t="s">
        <v>109</v>
      </c>
      <c r="C68" s="25"/>
      <c r="D68" s="25"/>
      <c r="E68" s="25"/>
      <c r="F68" s="25"/>
      <c r="G68" s="25"/>
      <c r="H68" s="26"/>
    </row>
    <row r="69" spans="2:8">
      <c r="B69" s="20" t="s">
        <v>55</v>
      </c>
      <c r="C69" s="25"/>
      <c r="D69" s="25"/>
      <c r="E69" s="25"/>
      <c r="F69" s="25"/>
      <c r="G69" s="25"/>
      <c r="H69" s="26"/>
    </row>
    <row r="70" spans="2:8">
      <c r="B70" s="20" t="s">
        <v>56</v>
      </c>
      <c r="C70" s="25"/>
      <c r="D70" s="25"/>
      <c r="E70" s="25"/>
      <c r="F70" s="25"/>
      <c r="G70" s="25"/>
      <c r="H70" s="26"/>
    </row>
    <row r="71" spans="2:8">
      <c r="B71" s="20" t="s">
        <v>110</v>
      </c>
      <c r="C71" s="25"/>
      <c r="D71" s="25"/>
      <c r="E71" s="25"/>
      <c r="F71" s="25"/>
      <c r="G71" s="25"/>
      <c r="H71" s="26"/>
    </row>
    <row r="72" spans="2:8">
      <c r="B72" s="20" t="s">
        <v>111</v>
      </c>
      <c r="C72" s="25"/>
      <c r="D72" s="25"/>
      <c r="E72" s="25"/>
      <c r="F72" s="25"/>
      <c r="G72" s="25"/>
      <c r="H72" s="26"/>
    </row>
    <row r="73" spans="2:8">
      <c r="B73" s="20" t="s">
        <v>112</v>
      </c>
      <c r="C73" s="25"/>
      <c r="D73" s="25"/>
      <c r="E73" s="25"/>
      <c r="F73" s="25"/>
      <c r="G73" s="25"/>
      <c r="H73" s="26"/>
    </row>
    <row r="74" spans="2:8">
      <c r="B74" s="20" t="s">
        <v>113</v>
      </c>
      <c r="C74" s="25"/>
      <c r="D74" s="25"/>
      <c r="E74" s="25"/>
      <c r="F74" s="25"/>
      <c r="G74" s="25"/>
      <c r="H74" s="26"/>
    </row>
    <row r="75" spans="2:8">
      <c r="B75" s="20" t="s">
        <v>114</v>
      </c>
      <c r="C75" s="25"/>
      <c r="D75" s="25"/>
      <c r="E75" s="25"/>
      <c r="F75" s="25"/>
      <c r="G75" s="25"/>
      <c r="H75" s="26"/>
    </row>
    <row r="76" spans="2:8">
      <c r="B76" s="20" t="s">
        <v>115</v>
      </c>
      <c r="C76" s="25"/>
      <c r="D76" s="25"/>
      <c r="E76" s="25"/>
      <c r="F76" s="25"/>
      <c r="G76" s="25"/>
      <c r="H76" s="26"/>
    </row>
    <row r="77" spans="2:8">
      <c r="B77" s="20" t="s">
        <v>116</v>
      </c>
      <c r="C77" s="25"/>
      <c r="D77" s="25"/>
      <c r="E77" s="25"/>
      <c r="F77" s="25"/>
      <c r="G77" s="25"/>
      <c r="H77" s="26"/>
    </row>
    <row r="78" spans="2:8">
      <c r="B78" s="20" t="s">
        <v>117</v>
      </c>
      <c r="C78" s="25"/>
      <c r="D78" s="25"/>
      <c r="E78" s="25"/>
      <c r="F78" s="25"/>
      <c r="G78" s="25"/>
      <c r="H78" s="26"/>
    </row>
    <row r="79" spans="2:8">
      <c r="B79" s="20" t="s">
        <v>118</v>
      </c>
      <c r="C79" s="25"/>
      <c r="D79" s="25"/>
      <c r="E79" s="25"/>
      <c r="F79" s="25"/>
      <c r="G79" s="25"/>
      <c r="H79" s="26"/>
    </row>
    <row r="80" spans="2:8">
      <c r="B80" s="20" t="s">
        <v>119</v>
      </c>
      <c r="C80" s="25"/>
      <c r="D80" s="25"/>
      <c r="E80" s="25"/>
      <c r="F80" s="25"/>
      <c r="G80" s="25"/>
      <c r="H80" s="26"/>
    </row>
    <row r="81" spans="2:8">
      <c r="B81" s="20" t="s">
        <v>120</v>
      </c>
      <c r="C81" s="25"/>
      <c r="D81" s="25"/>
      <c r="E81" s="25"/>
      <c r="F81" s="25"/>
      <c r="G81" s="25"/>
      <c r="H81" s="26"/>
    </row>
    <row r="82" spans="2:8">
      <c r="B82" s="20" t="s">
        <v>121</v>
      </c>
      <c r="C82" s="25"/>
      <c r="D82" s="25"/>
      <c r="E82" s="25"/>
      <c r="F82" s="25"/>
      <c r="G82" s="25"/>
      <c r="H82" s="26"/>
    </row>
    <row r="83" spans="2:8">
      <c r="B83" s="20" t="s">
        <v>122</v>
      </c>
      <c r="C83" s="25"/>
      <c r="D83" s="25"/>
      <c r="E83" s="25"/>
      <c r="F83" s="25"/>
      <c r="G83" s="25"/>
      <c r="H83" s="26"/>
    </row>
    <row r="84" spans="2:8">
      <c r="B84" s="20" t="s">
        <v>123</v>
      </c>
      <c r="C84" s="25"/>
      <c r="D84" s="25"/>
      <c r="E84" s="25"/>
      <c r="F84" s="25"/>
      <c r="G84" s="25"/>
      <c r="H84" s="26"/>
    </row>
    <row r="85" spans="2:8">
      <c r="B85" s="20" t="s">
        <v>124</v>
      </c>
      <c r="C85" s="25"/>
      <c r="D85" s="25"/>
      <c r="E85" s="25"/>
      <c r="F85" s="25"/>
      <c r="G85" s="25"/>
      <c r="H85" s="26"/>
    </row>
    <row r="86" spans="2:8">
      <c r="B86" s="20" t="s">
        <v>125</v>
      </c>
      <c r="C86" s="25"/>
      <c r="D86" s="25"/>
      <c r="E86" s="25"/>
      <c r="F86" s="25"/>
      <c r="G86" s="25"/>
      <c r="H86" s="26"/>
    </row>
    <row r="87" spans="2:8">
      <c r="B87" s="20" t="s">
        <v>126</v>
      </c>
      <c r="C87" s="25"/>
      <c r="D87" s="25"/>
      <c r="E87" s="25"/>
      <c r="F87" s="25"/>
      <c r="G87" s="25"/>
      <c r="H87" s="26"/>
    </row>
    <row r="88" spans="2:8">
      <c r="B88" s="20" t="s">
        <v>127</v>
      </c>
      <c r="C88" s="25"/>
      <c r="D88" s="25"/>
      <c r="E88" s="25"/>
      <c r="F88" s="25"/>
      <c r="G88" s="25"/>
      <c r="H88" s="26"/>
    </row>
    <row r="89" spans="2:8">
      <c r="B89" s="20" t="s">
        <v>128</v>
      </c>
      <c r="C89" s="25"/>
      <c r="D89" s="25"/>
      <c r="E89" s="25"/>
      <c r="F89" s="25"/>
      <c r="G89" s="25"/>
      <c r="H89" s="26"/>
    </row>
    <row r="90" spans="2:8">
      <c r="B90" s="20" t="s">
        <v>129</v>
      </c>
      <c r="C90" s="25"/>
      <c r="D90" s="25"/>
      <c r="E90" s="25"/>
      <c r="F90" s="25"/>
      <c r="G90" s="25"/>
      <c r="H90" s="26"/>
    </row>
    <row r="91" spans="2:8">
      <c r="B91" s="20" t="s">
        <v>130</v>
      </c>
      <c r="C91" s="25"/>
      <c r="D91" s="25"/>
      <c r="E91" s="25"/>
      <c r="F91" s="25"/>
      <c r="G91" s="25"/>
      <c r="H91" s="26"/>
    </row>
    <row r="92" spans="2:8">
      <c r="B92" s="20" t="s">
        <v>131</v>
      </c>
      <c r="C92" s="25"/>
      <c r="D92" s="25"/>
      <c r="E92" s="25"/>
      <c r="F92" s="25"/>
      <c r="G92" s="25"/>
      <c r="H92" s="26"/>
    </row>
    <row r="93" spans="2:8">
      <c r="B93" s="20" t="s">
        <v>132</v>
      </c>
      <c r="C93" s="25"/>
      <c r="D93" s="25"/>
      <c r="E93" s="25"/>
      <c r="F93" s="25"/>
      <c r="G93" s="25"/>
      <c r="H93" s="26"/>
    </row>
    <row r="94" spans="2:8">
      <c r="B94" s="20" t="s">
        <v>133</v>
      </c>
      <c r="C94" s="25"/>
      <c r="D94" s="25"/>
      <c r="E94" s="25"/>
      <c r="F94" s="25"/>
      <c r="G94" s="25"/>
      <c r="H94" s="26"/>
    </row>
    <row r="95" spans="2:8">
      <c r="B95" s="20" t="s">
        <v>134</v>
      </c>
      <c r="C95" s="25"/>
      <c r="D95" s="25"/>
      <c r="E95" s="25"/>
      <c r="F95" s="25"/>
      <c r="G95" s="25"/>
      <c r="H95" s="26"/>
    </row>
    <row r="96" spans="2:8">
      <c r="B96" s="20" t="s">
        <v>135</v>
      </c>
      <c r="C96" s="25"/>
      <c r="D96" s="25"/>
      <c r="E96" s="25"/>
      <c r="F96" s="25"/>
      <c r="G96" s="25"/>
      <c r="H96" s="26"/>
    </row>
    <row r="97" spans="2:8">
      <c r="B97" s="20" t="s">
        <v>136</v>
      </c>
      <c r="C97" s="25"/>
      <c r="D97" s="25"/>
      <c r="E97" s="25"/>
      <c r="F97" s="25"/>
      <c r="G97" s="25"/>
      <c r="H97" s="26"/>
    </row>
    <row r="98" spans="2:8">
      <c r="B98" s="20" t="s">
        <v>137</v>
      </c>
      <c r="C98" s="25"/>
      <c r="D98" s="25"/>
      <c r="E98" s="25"/>
      <c r="F98" s="25"/>
      <c r="G98" s="25"/>
      <c r="H98" s="26"/>
    </row>
    <row r="99" spans="2:8">
      <c r="B99" s="28" t="s">
        <v>138</v>
      </c>
      <c r="C99" s="25"/>
      <c r="D99" s="25"/>
      <c r="E99" s="25"/>
      <c r="F99" s="25"/>
      <c r="G99" s="25"/>
      <c r="H99" s="26"/>
    </row>
    <row r="100" spans="2:8">
      <c r="B100" s="28" t="s">
        <v>57</v>
      </c>
      <c r="C100" s="25"/>
      <c r="D100" s="25"/>
      <c r="E100" s="25"/>
      <c r="F100" s="25"/>
      <c r="G100" s="25"/>
      <c r="H100" s="26"/>
    </row>
  </sheetData>
  <sheetProtection algorithmName="SHA-512" hashValue="1B+4ivW3XopMPYgsV4QBi1NTvAttD4q4IKXyquv9tM88sSSJC4rzLltgp/ZpYxGAMIQgW+QfwvYnqCKbOJHekA==" saltValue="+rVeK85x5RyYw8DGIDrxqA==" spinCount="100000" sheet="1" objects="1" scenarios="1"/>
  <phoneticPr fontId="4"/>
  <pageMargins left="0.75" right="0.75" top="1" bottom="1" header="0.51200000000000001" footer="0.51200000000000001"/>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K20"/>
  <sheetViews>
    <sheetView view="pageBreakPreview" zoomScaleNormal="100" zoomScaleSheetLayoutView="100" workbookViewId="0"/>
  </sheetViews>
  <sheetFormatPr defaultRowHeight="13.5"/>
  <cols>
    <col min="2" max="2" width="3.125" customWidth="1"/>
  </cols>
  <sheetData>
    <row r="1" spans="2:11">
      <c r="B1" s="105"/>
      <c r="C1" s="105"/>
    </row>
    <row r="2" spans="2:11">
      <c r="B2" s="656"/>
      <c r="C2" s="657"/>
      <c r="D2" s="654" t="s">
        <v>364</v>
      </c>
      <c r="E2" s="654"/>
      <c r="F2" s="654"/>
      <c r="G2" s="654"/>
      <c r="H2" s="654"/>
      <c r="I2" s="654"/>
      <c r="J2" s="654"/>
      <c r="K2" s="654"/>
    </row>
    <row r="3" spans="2:11">
      <c r="B3" s="658"/>
      <c r="C3" s="659"/>
      <c r="D3" s="104">
        <v>2023</v>
      </c>
      <c r="E3" s="104">
        <v>2024</v>
      </c>
      <c r="F3" s="104">
        <v>2025</v>
      </c>
      <c r="G3" s="104">
        <v>2026</v>
      </c>
      <c r="H3" s="104">
        <v>2027</v>
      </c>
      <c r="I3" s="104">
        <v>2028</v>
      </c>
      <c r="J3" s="104">
        <v>2029</v>
      </c>
      <c r="K3" s="104">
        <v>2030</v>
      </c>
    </row>
    <row r="4" spans="2:11">
      <c r="B4" s="655" t="s">
        <v>363</v>
      </c>
      <c r="C4" s="104">
        <v>2013</v>
      </c>
      <c r="D4" s="98">
        <v>10</v>
      </c>
      <c r="E4" s="98">
        <v>11.3</v>
      </c>
      <c r="F4" s="98">
        <v>12.7</v>
      </c>
      <c r="G4" s="98">
        <v>14</v>
      </c>
      <c r="H4" s="98">
        <v>15.3</v>
      </c>
      <c r="I4" s="98">
        <v>16.5</v>
      </c>
      <c r="J4" s="98">
        <v>17.8</v>
      </c>
      <c r="K4" s="98">
        <v>19</v>
      </c>
    </row>
    <row r="5" spans="2:11">
      <c r="B5" s="655"/>
      <c r="C5" s="104">
        <v>2014</v>
      </c>
      <c r="D5" s="98">
        <v>9.1</v>
      </c>
      <c r="E5" s="98">
        <v>10.4</v>
      </c>
      <c r="F5" s="98">
        <v>11.8</v>
      </c>
      <c r="G5" s="98">
        <v>13.1</v>
      </c>
      <c r="H5" s="98">
        <v>14.4</v>
      </c>
      <c r="I5" s="98">
        <v>15.7</v>
      </c>
      <c r="J5" s="98">
        <v>16.899999999999999</v>
      </c>
      <c r="K5" s="98">
        <v>18.2</v>
      </c>
    </row>
    <row r="6" spans="2:11">
      <c r="B6" s="655"/>
      <c r="C6" s="104">
        <v>2015</v>
      </c>
      <c r="D6" s="98">
        <v>8.1</v>
      </c>
      <c r="E6" s="98">
        <v>9.5</v>
      </c>
      <c r="F6" s="98">
        <v>10.9</v>
      </c>
      <c r="G6" s="98">
        <v>12.2</v>
      </c>
      <c r="H6" s="98">
        <v>13.5</v>
      </c>
      <c r="I6" s="98">
        <v>14.8</v>
      </c>
      <c r="J6" s="98">
        <v>16.100000000000001</v>
      </c>
      <c r="K6" s="98">
        <v>17.399999999999999</v>
      </c>
    </row>
    <row r="7" spans="2:11">
      <c r="B7" s="655"/>
      <c r="C7" s="104">
        <v>2016</v>
      </c>
      <c r="D7" s="98">
        <v>7.2</v>
      </c>
      <c r="E7" s="98">
        <v>8.6</v>
      </c>
      <c r="F7" s="98">
        <v>10</v>
      </c>
      <c r="G7" s="98">
        <v>11.3</v>
      </c>
      <c r="H7" s="98">
        <v>12.7</v>
      </c>
      <c r="I7" s="98">
        <v>14</v>
      </c>
      <c r="J7" s="98">
        <v>15.3</v>
      </c>
      <c r="K7" s="98">
        <v>16.5</v>
      </c>
    </row>
    <row r="8" spans="2:11">
      <c r="B8" s="655"/>
      <c r="C8" s="104">
        <v>2017</v>
      </c>
      <c r="D8" s="98">
        <v>6.3</v>
      </c>
      <c r="E8" s="98">
        <v>7.7</v>
      </c>
      <c r="F8" s="98">
        <v>9.1</v>
      </c>
      <c r="G8" s="98">
        <v>10.4</v>
      </c>
      <c r="H8" s="98">
        <v>11.8</v>
      </c>
      <c r="I8" s="98">
        <v>13.1</v>
      </c>
      <c r="J8" s="98">
        <v>14.4</v>
      </c>
      <c r="K8" s="98">
        <v>15.7</v>
      </c>
    </row>
    <row r="9" spans="2:11">
      <c r="B9" s="655"/>
      <c r="C9" s="104">
        <v>2018</v>
      </c>
      <c r="D9" s="98">
        <v>5.3</v>
      </c>
      <c r="E9" s="98">
        <v>6.8</v>
      </c>
      <c r="F9" s="98">
        <v>8.1</v>
      </c>
      <c r="G9" s="98">
        <v>9.5</v>
      </c>
      <c r="H9" s="98">
        <v>10.9</v>
      </c>
      <c r="I9" s="98">
        <v>12.2</v>
      </c>
      <c r="J9" s="98">
        <v>13.5</v>
      </c>
      <c r="K9" s="98">
        <v>14.8</v>
      </c>
    </row>
    <row r="10" spans="2:11">
      <c r="B10" s="655"/>
      <c r="C10" s="104">
        <v>2019</v>
      </c>
      <c r="D10" s="98">
        <v>4.4000000000000004</v>
      </c>
      <c r="E10" s="98">
        <v>5.8</v>
      </c>
      <c r="F10" s="98">
        <v>7.2</v>
      </c>
      <c r="G10" s="98">
        <v>8.6</v>
      </c>
      <c r="H10" s="98">
        <v>10</v>
      </c>
      <c r="I10" s="98">
        <v>11.3</v>
      </c>
      <c r="J10" s="98">
        <v>12.7</v>
      </c>
      <c r="K10" s="98">
        <v>14</v>
      </c>
    </row>
    <row r="11" spans="2:11">
      <c r="B11" s="655"/>
      <c r="C11" s="104">
        <v>2020</v>
      </c>
      <c r="D11" s="98">
        <v>3.4</v>
      </c>
      <c r="E11" s="98">
        <v>4.9000000000000004</v>
      </c>
      <c r="F11" s="98">
        <v>6.3</v>
      </c>
      <c r="G11" s="98">
        <v>7.7</v>
      </c>
      <c r="H11" s="98">
        <v>9.1</v>
      </c>
      <c r="I11" s="98">
        <v>10.4</v>
      </c>
      <c r="J11" s="98">
        <v>11.8</v>
      </c>
      <c r="K11" s="98">
        <v>13.1</v>
      </c>
    </row>
    <row r="12" spans="2:11">
      <c r="B12" s="655"/>
      <c r="C12" s="104">
        <v>2021</v>
      </c>
      <c r="D12" s="98">
        <v>2.4</v>
      </c>
      <c r="E12" s="98">
        <v>3.9</v>
      </c>
      <c r="F12" s="98">
        <v>5.3</v>
      </c>
      <c r="G12" s="98">
        <v>6.8</v>
      </c>
      <c r="H12" s="98">
        <v>8.1999999999999993</v>
      </c>
      <c r="I12" s="98">
        <v>9.5</v>
      </c>
      <c r="J12" s="98">
        <v>10.9</v>
      </c>
      <c r="K12" s="98">
        <v>12.2</v>
      </c>
    </row>
    <row r="13" spans="2:11">
      <c r="B13" s="655"/>
      <c r="C13" s="104">
        <v>2022</v>
      </c>
      <c r="D13" s="98">
        <v>1.5</v>
      </c>
      <c r="E13" s="98">
        <v>2.9</v>
      </c>
      <c r="F13" s="98">
        <v>4.4000000000000004</v>
      </c>
      <c r="G13" s="98">
        <v>5.8</v>
      </c>
      <c r="H13" s="98">
        <v>7.2</v>
      </c>
      <c r="I13" s="98">
        <v>8.6</v>
      </c>
      <c r="J13" s="98">
        <v>10</v>
      </c>
      <c r="K13" s="98">
        <v>11.3</v>
      </c>
    </row>
    <row r="14" spans="2:11">
      <c r="B14" s="655"/>
      <c r="C14" s="104">
        <v>2023</v>
      </c>
      <c r="D14" s="103" t="s">
        <v>362</v>
      </c>
      <c r="E14" s="98">
        <v>1.5</v>
      </c>
      <c r="F14" s="98">
        <v>2.9</v>
      </c>
      <c r="G14" s="98">
        <v>4.4000000000000004</v>
      </c>
      <c r="H14" s="98">
        <v>5.8</v>
      </c>
      <c r="I14" s="98">
        <v>7.2</v>
      </c>
      <c r="J14" s="98">
        <v>8.6</v>
      </c>
      <c r="K14" s="98">
        <v>10</v>
      </c>
    </row>
    <row r="15" spans="2:11">
      <c r="B15" s="655"/>
      <c r="C15" s="104">
        <v>2024</v>
      </c>
      <c r="D15" s="103" t="s">
        <v>362</v>
      </c>
      <c r="E15" s="103" t="s">
        <v>362</v>
      </c>
      <c r="F15" s="98">
        <v>1.5</v>
      </c>
      <c r="G15" s="98">
        <v>2.9</v>
      </c>
      <c r="H15" s="98">
        <v>4.4000000000000004</v>
      </c>
      <c r="I15" s="98">
        <v>5.8</v>
      </c>
      <c r="J15" s="98">
        <v>7.2</v>
      </c>
      <c r="K15" s="98">
        <v>8.6</v>
      </c>
    </row>
    <row r="16" spans="2:11">
      <c r="B16" s="655"/>
      <c r="C16" s="104">
        <v>2025</v>
      </c>
      <c r="D16" s="103" t="s">
        <v>362</v>
      </c>
      <c r="E16" s="103" t="s">
        <v>362</v>
      </c>
      <c r="F16" s="103" t="s">
        <v>362</v>
      </c>
      <c r="G16" s="98">
        <v>1.5</v>
      </c>
      <c r="H16" s="98">
        <v>2.9</v>
      </c>
      <c r="I16" s="98">
        <v>4.4000000000000004</v>
      </c>
      <c r="J16" s="98">
        <v>5.8</v>
      </c>
      <c r="K16" s="98">
        <v>7.2</v>
      </c>
    </row>
    <row r="17" spans="2:11">
      <c r="B17" s="655"/>
      <c r="C17" s="104">
        <v>2026</v>
      </c>
      <c r="D17" s="103" t="s">
        <v>362</v>
      </c>
      <c r="E17" s="103" t="s">
        <v>362</v>
      </c>
      <c r="F17" s="103" t="s">
        <v>362</v>
      </c>
      <c r="G17" s="103" t="s">
        <v>362</v>
      </c>
      <c r="H17" s="98">
        <v>1.5</v>
      </c>
      <c r="I17" s="98">
        <v>2.9</v>
      </c>
      <c r="J17" s="98">
        <v>4.4000000000000004</v>
      </c>
      <c r="K17" s="98">
        <v>5.8</v>
      </c>
    </row>
    <row r="18" spans="2:11">
      <c r="B18" s="655"/>
      <c r="C18" s="104">
        <v>2027</v>
      </c>
      <c r="D18" s="103" t="s">
        <v>362</v>
      </c>
      <c r="E18" s="103" t="s">
        <v>362</v>
      </c>
      <c r="F18" s="103" t="s">
        <v>362</v>
      </c>
      <c r="G18" s="103" t="s">
        <v>362</v>
      </c>
      <c r="H18" s="103" t="s">
        <v>362</v>
      </c>
      <c r="I18" s="98">
        <v>1.5</v>
      </c>
      <c r="J18" s="98">
        <v>2.9</v>
      </c>
      <c r="K18" s="98">
        <v>4.4000000000000004</v>
      </c>
    </row>
    <row r="19" spans="2:11">
      <c r="B19" s="655"/>
      <c r="C19" s="104">
        <v>2028</v>
      </c>
      <c r="D19" s="103" t="s">
        <v>362</v>
      </c>
      <c r="E19" s="103" t="s">
        <v>362</v>
      </c>
      <c r="F19" s="103" t="s">
        <v>362</v>
      </c>
      <c r="G19" s="103" t="s">
        <v>362</v>
      </c>
      <c r="H19" s="103" t="s">
        <v>362</v>
      </c>
      <c r="I19" s="103" t="s">
        <v>362</v>
      </c>
      <c r="J19" s="98">
        <v>1.5</v>
      </c>
      <c r="K19" s="98">
        <v>2.9</v>
      </c>
    </row>
    <row r="20" spans="2:11">
      <c r="B20" s="655"/>
      <c r="C20" s="104">
        <v>2029</v>
      </c>
      <c r="D20" s="103" t="s">
        <v>362</v>
      </c>
      <c r="E20" s="103" t="s">
        <v>362</v>
      </c>
      <c r="F20" s="103" t="s">
        <v>362</v>
      </c>
      <c r="G20" s="103" t="s">
        <v>362</v>
      </c>
      <c r="H20" s="103" t="s">
        <v>362</v>
      </c>
      <c r="I20" s="103" t="s">
        <v>362</v>
      </c>
      <c r="J20" s="103" t="s">
        <v>362</v>
      </c>
      <c r="K20" s="98">
        <v>1.5</v>
      </c>
    </row>
  </sheetData>
  <sheetProtection algorithmName="SHA-512" hashValue="NNVyfJarE0LZJ/vNXufaJBIOxbCPCNKMqX1OxoGofURZJzElp3lMLATNM8kWNvhgbLaAM9q9HhedhwBLe7+fUQ==" saltValue="vAqbPo+0d237fXxOcHDePw==" spinCount="100000" sheet="1" objects="1" scenarios="1"/>
  <mergeCells count="3">
    <mergeCell ref="D2:K2"/>
    <mergeCell ref="B4:B20"/>
    <mergeCell ref="B2:C3"/>
  </mergeCells>
  <phoneticPr fontId="4"/>
  <pageMargins left="0.7" right="0.7" top="0.75" bottom="0.75" header="0.3" footer="0.3"/>
  <pageSetup paperSize="9" scale="8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56"/>
  <sheetViews>
    <sheetView view="pageBreakPreview" zoomScaleNormal="88" zoomScaleSheetLayoutView="100" workbookViewId="0">
      <selection sqref="A1:G1"/>
    </sheetView>
  </sheetViews>
  <sheetFormatPr defaultColWidth="9" defaultRowHeight="14.25"/>
  <cols>
    <col min="1" max="1" width="3.75" style="140" customWidth="1"/>
    <col min="2" max="2" width="17.25" style="163" customWidth="1"/>
    <col min="3" max="3" width="14.25" style="163" customWidth="1"/>
    <col min="4" max="4" width="21" style="163" customWidth="1"/>
    <col min="5" max="5" width="8.25" style="140" customWidth="1"/>
    <col min="6" max="6" width="11.375" style="162" customWidth="1"/>
    <col min="7" max="7" width="14" style="140" customWidth="1"/>
    <col min="8" max="8" width="3.75" style="140" customWidth="1"/>
    <col min="9" max="16384" width="9" style="163"/>
  </cols>
  <sheetData>
    <row r="1" spans="1:7" customFormat="1" ht="28.5" customHeight="1" thickBot="1">
      <c r="A1" s="661" t="s">
        <v>1701</v>
      </c>
      <c r="B1" s="661"/>
      <c r="C1" s="661"/>
      <c r="D1" s="661"/>
      <c r="E1" s="661"/>
      <c r="F1" s="661"/>
      <c r="G1" s="661"/>
    </row>
    <row r="2" spans="1:7" ht="29.25" customHeight="1" thickBot="1">
      <c r="A2" s="136"/>
      <c r="B2" s="137" t="s">
        <v>146</v>
      </c>
      <c r="C2" s="662" t="s">
        <v>147</v>
      </c>
      <c r="D2" s="662"/>
      <c r="E2" s="138" t="s">
        <v>148</v>
      </c>
      <c r="F2" s="138" t="s">
        <v>149</v>
      </c>
      <c r="G2" s="139" t="s">
        <v>24</v>
      </c>
    </row>
    <row r="3" spans="1:7" ht="15.2" customHeight="1" thickTop="1">
      <c r="A3" s="136"/>
      <c r="B3" s="663" t="s">
        <v>1501</v>
      </c>
      <c r="C3" s="665" t="s">
        <v>1502</v>
      </c>
      <c r="D3" s="141" t="s">
        <v>1502</v>
      </c>
      <c r="E3" s="142" t="s">
        <v>294</v>
      </c>
      <c r="F3" s="143">
        <v>38.299999999999997</v>
      </c>
      <c r="G3" s="144" t="s">
        <v>155</v>
      </c>
    </row>
    <row r="4" spans="1:7" ht="15.2" customHeight="1">
      <c r="A4" s="136"/>
      <c r="B4" s="664"/>
      <c r="C4" s="660"/>
      <c r="D4" s="145" t="s">
        <v>1503</v>
      </c>
      <c r="E4" s="146" t="s">
        <v>294</v>
      </c>
      <c r="F4" s="147">
        <v>34.799999999999997</v>
      </c>
      <c r="G4" s="148" t="s">
        <v>155</v>
      </c>
    </row>
    <row r="5" spans="1:7" ht="15.2" customHeight="1">
      <c r="A5" s="136"/>
      <c r="B5" s="664"/>
      <c r="C5" s="666" t="s">
        <v>1504</v>
      </c>
      <c r="D5" s="667"/>
      <c r="E5" s="146" t="s">
        <v>294</v>
      </c>
      <c r="F5" s="147">
        <v>33.4</v>
      </c>
      <c r="G5" s="148" t="s">
        <v>155</v>
      </c>
    </row>
    <row r="6" spans="1:7" ht="15.2" customHeight="1">
      <c r="A6" s="136"/>
      <c r="B6" s="664"/>
      <c r="C6" s="666" t="s">
        <v>395</v>
      </c>
      <c r="D6" s="667"/>
      <c r="E6" s="146" t="s">
        <v>294</v>
      </c>
      <c r="F6" s="147">
        <v>33.299999999999997</v>
      </c>
      <c r="G6" s="148" t="s">
        <v>155</v>
      </c>
    </row>
    <row r="7" spans="1:7" ht="15.2" customHeight="1">
      <c r="A7" s="136"/>
      <c r="B7" s="664"/>
      <c r="C7" s="666" t="s">
        <v>397</v>
      </c>
      <c r="D7" s="667"/>
      <c r="E7" s="146" t="s">
        <v>294</v>
      </c>
      <c r="F7" s="147">
        <v>36.299999999999997</v>
      </c>
      <c r="G7" s="148" t="s">
        <v>155</v>
      </c>
    </row>
    <row r="8" spans="1:7" ht="15.2" customHeight="1">
      <c r="A8" s="136"/>
      <c r="B8" s="664"/>
      <c r="C8" s="666" t="s">
        <v>398</v>
      </c>
      <c r="D8" s="667"/>
      <c r="E8" s="146" t="s">
        <v>294</v>
      </c>
      <c r="F8" s="147">
        <v>36.5</v>
      </c>
      <c r="G8" s="148" t="s">
        <v>155</v>
      </c>
    </row>
    <row r="9" spans="1:7" ht="15.2" customHeight="1">
      <c r="A9" s="136"/>
      <c r="B9" s="664"/>
      <c r="C9" s="666" t="s">
        <v>399</v>
      </c>
      <c r="D9" s="667"/>
      <c r="E9" s="146" t="s">
        <v>294</v>
      </c>
      <c r="F9" s="147">
        <v>38</v>
      </c>
      <c r="G9" s="148" t="s">
        <v>155</v>
      </c>
    </row>
    <row r="10" spans="1:7" ht="15.2" customHeight="1">
      <c r="A10" s="136"/>
      <c r="B10" s="664"/>
      <c r="C10" s="660" t="s">
        <v>1505</v>
      </c>
      <c r="D10" s="145" t="s">
        <v>400</v>
      </c>
      <c r="E10" s="146" t="s">
        <v>294</v>
      </c>
      <c r="F10" s="147">
        <v>38.9</v>
      </c>
      <c r="G10" s="148" t="s">
        <v>155</v>
      </c>
    </row>
    <row r="11" spans="1:7" ht="15.2" customHeight="1">
      <c r="A11" s="136"/>
      <c r="B11" s="664"/>
      <c r="C11" s="660"/>
      <c r="D11" s="145" t="s">
        <v>1506</v>
      </c>
      <c r="E11" s="146" t="s">
        <v>294</v>
      </c>
      <c r="F11" s="147">
        <v>41.8</v>
      </c>
      <c r="G11" s="148" t="s">
        <v>155</v>
      </c>
    </row>
    <row r="12" spans="1:7" ht="15.2" customHeight="1">
      <c r="A12" s="136"/>
      <c r="B12" s="664"/>
      <c r="C12" s="666" t="s">
        <v>401</v>
      </c>
      <c r="D12" s="667"/>
      <c r="E12" s="146" t="s">
        <v>402</v>
      </c>
      <c r="F12" s="147">
        <v>40</v>
      </c>
      <c r="G12" s="148" t="s">
        <v>152</v>
      </c>
    </row>
    <row r="13" spans="1:7" ht="15.2" customHeight="1">
      <c r="A13" s="136"/>
      <c r="B13" s="664"/>
      <c r="C13" s="666" t="s">
        <v>403</v>
      </c>
      <c r="D13" s="667"/>
      <c r="E13" s="146" t="s">
        <v>402</v>
      </c>
      <c r="F13" s="147">
        <v>34.1</v>
      </c>
      <c r="G13" s="148" t="s">
        <v>152</v>
      </c>
    </row>
    <row r="14" spans="1:7" ht="15.2" customHeight="1">
      <c r="A14" s="136"/>
      <c r="B14" s="664"/>
      <c r="C14" s="660" t="s">
        <v>1507</v>
      </c>
      <c r="D14" s="145" t="s">
        <v>1508</v>
      </c>
      <c r="E14" s="146" t="s">
        <v>402</v>
      </c>
      <c r="F14" s="147">
        <v>50.1</v>
      </c>
      <c r="G14" s="148" t="s">
        <v>152</v>
      </c>
    </row>
    <row r="15" spans="1:7" ht="15.2" customHeight="1">
      <c r="A15" s="136"/>
      <c r="B15" s="664"/>
      <c r="C15" s="660"/>
      <c r="D15" s="145" t="s">
        <v>1509</v>
      </c>
      <c r="E15" s="146" t="s">
        <v>1510</v>
      </c>
      <c r="F15" s="147">
        <v>46.1</v>
      </c>
      <c r="G15" s="148" t="s">
        <v>1511</v>
      </c>
    </row>
    <row r="16" spans="1:7" ht="15.2" customHeight="1">
      <c r="A16" s="136"/>
      <c r="B16" s="664"/>
      <c r="C16" s="660" t="s">
        <v>1512</v>
      </c>
      <c r="D16" s="145" t="s">
        <v>1513</v>
      </c>
      <c r="E16" s="146" t="s">
        <v>402</v>
      </c>
      <c r="F16" s="147">
        <v>54.7</v>
      </c>
      <c r="G16" s="148" t="s">
        <v>152</v>
      </c>
    </row>
    <row r="17" spans="1:7" ht="15.2" customHeight="1">
      <c r="A17" s="136"/>
      <c r="B17" s="664"/>
      <c r="C17" s="660"/>
      <c r="D17" s="145" t="s">
        <v>1514</v>
      </c>
      <c r="E17" s="146" t="s">
        <v>1515</v>
      </c>
      <c r="F17" s="147">
        <v>38.4</v>
      </c>
      <c r="G17" s="148" t="s">
        <v>1511</v>
      </c>
    </row>
    <row r="18" spans="1:7" ht="15.2" customHeight="1">
      <c r="A18" s="136"/>
      <c r="B18" s="664"/>
      <c r="C18" s="660" t="s">
        <v>1516</v>
      </c>
      <c r="D18" s="145" t="s">
        <v>1517</v>
      </c>
      <c r="E18" s="146" t="s">
        <v>402</v>
      </c>
      <c r="F18" s="147">
        <v>28.7</v>
      </c>
      <c r="G18" s="148" t="s">
        <v>152</v>
      </c>
    </row>
    <row r="19" spans="1:7" ht="15.2" customHeight="1">
      <c r="A19" s="136"/>
      <c r="B19" s="664"/>
      <c r="C19" s="660"/>
      <c r="D19" s="145" t="s">
        <v>1518</v>
      </c>
      <c r="E19" s="146" t="s">
        <v>402</v>
      </c>
      <c r="F19" s="147">
        <v>28.9</v>
      </c>
      <c r="G19" s="148" t="s">
        <v>152</v>
      </c>
    </row>
    <row r="20" spans="1:7" ht="15.2" customHeight="1">
      <c r="A20" s="136"/>
      <c r="B20" s="664"/>
      <c r="C20" s="660"/>
      <c r="D20" s="145" t="s">
        <v>1519</v>
      </c>
      <c r="E20" s="146" t="s">
        <v>402</v>
      </c>
      <c r="F20" s="147">
        <v>28.3</v>
      </c>
      <c r="G20" s="148" t="s">
        <v>152</v>
      </c>
    </row>
    <row r="21" spans="1:7" ht="15.2" customHeight="1">
      <c r="A21" s="136"/>
      <c r="B21" s="664"/>
      <c r="C21" s="660" t="s">
        <v>1520</v>
      </c>
      <c r="D21" s="145" t="s">
        <v>1521</v>
      </c>
      <c r="E21" s="146" t="s">
        <v>402</v>
      </c>
      <c r="F21" s="147">
        <v>26.1</v>
      </c>
      <c r="G21" s="148" t="s">
        <v>152</v>
      </c>
    </row>
    <row r="22" spans="1:7" ht="15.2" customHeight="1">
      <c r="A22" s="136"/>
      <c r="B22" s="664"/>
      <c r="C22" s="660"/>
      <c r="D22" s="145" t="s">
        <v>1522</v>
      </c>
      <c r="E22" s="146" t="s">
        <v>402</v>
      </c>
      <c r="F22" s="147">
        <v>24.2</v>
      </c>
      <c r="G22" s="148" t="s">
        <v>152</v>
      </c>
    </row>
    <row r="23" spans="1:7" ht="15.2" customHeight="1">
      <c r="A23" s="136"/>
      <c r="B23" s="664"/>
      <c r="C23" s="660" t="s">
        <v>1523</v>
      </c>
      <c r="D23" s="660"/>
      <c r="E23" s="146" t="s">
        <v>402</v>
      </c>
      <c r="F23" s="147">
        <v>27.8</v>
      </c>
      <c r="G23" s="148" t="s">
        <v>152</v>
      </c>
    </row>
    <row r="24" spans="1:7" ht="15.2" customHeight="1">
      <c r="A24" s="136"/>
      <c r="B24" s="664"/>
      <c r="C24" s="660" t="s">
        <v>393</v>
      </c>
      <c r="D24" s="660"/>
      <c r="E24" s="146" t="s">
        <v>402</v>
      </c>
      <c r="F24" s="147">
        <v>29</v>
      </c>
      <c r="G24" s="148" t="s">
        <v>152</v>
      </c>
    </row>
    <row r="25" spans="1:7" ht="15.2" customHeight="1">
      <c r="A25" s="136"/>
      <c r="B25" s="664"/>
      <c r="C25" s="660" t="s">
        <v>394</v>
      </c>
      <c r="D25" s="660"/>
      <c r="E25" s="146" t="s">
        <v>402</v>
      </c>
      <c r="F25" s="147">
        <v>37.299999999999997</v>
      </c>
      <c r="G25" s="148" t="s">
        <v>152</v>
      </c>
    </row>
    <row r="26" spans="1:7" ht="15.2" customHeight="1">
      <c r="A26" s="136"/>
      <c r="B26" s="664"/>
      <c r="C26" s="660" t="s">
        <v>404</v>
      </c>
      <c r="D26" s="660"/>
      <c r="E26" s="146" t="s">
        <v>1515</v>
      </c>
      <c r="F26" s="147">
        <v>18.399999999999999</v>
      </c>
      <c r="G26" s="148" t="s">
        <v>1511</v>
      </c>
    </row>
    <row r="27" spans="1:7" ht="15.2" customHeight="1">
      <c r="A27" s="136"/>
      <c r="B27" s="664"/>
      <c r="C27" s="660" t="s">
        <v>405</v>
      </c>
      <c r="D27" s="660"/>
      <c r="E27" s="146" t="s">
        <v>1515</v>
      </c>
      <c r="F27" s="147">
        <v>3.23</v>
      </c>
      <c r="G27" s="148" t="s">
        <v>1511</v>
      </c>
    </row>
    <row r="28" spans="1:7" ht="15.2" customHeight="1">
      <c r="A28" s="136"/>
      <c r="B28" s="664"/>
      <c r="C28" s="660" t="s">
        <v>1524</v>
      </c>
      <c r="D28" s="660"/>
      <c r="E28" s="146" t="s">
        <v>1515</v>
      </c>
      <c r="F28" s="147">
        <v>3.45</v>
      </c>
      <c r="G28" s="148" t="s">
        <v>1511</v>
      </c>
    </row>
    <row r="29" spans="1:7" ht="15.2" customHeight="1">
      <c r="A29" s="136"/>
      <c r="B29" s="664"/>
      <c r="C29" s="660" t="s">
        <v>406</v>
      </c>
      <c r="D29" s="660"/>
      <c r="E29" s="146" t="s">
        <v>1515</v>
      </c>
      <c r="F29" s="147">
        <v>7.53</v>
      </c>
      <c r="G29" s="148" t="s">
        <v>1511</v>
      </c>
    </row>
    <row r="30" spans="1:7" ht="15.2" customHeight="1">
      <c r="A30" s="136"/>
      <c r="B30" s="664"/>
      <c r="C30" s="666" t="s">
        <v>1525</v>
      </c>
      <c r="D30" s="667"/>
      <c r="E30" s="146" t="s">
        <v>1515</v>
      </c>
      <c r="F30" s="147">
        <v>40</v>
      </c>
      <c r="G30" s="148" t="s">
        <v>1511</v>
      </c>
    </row>
    <row r="31" spans="1:7" ht="15.2" customHeight="1">
      <c r="A31" s="136"/>
      <c r="B31" s="664"/>
      <c r="C31" s="660" t="s">
        <v>1526</v>
      </c>
      <c r="D31" s="660"/>
      <c r="E31" s="146" t="s">
        <v>402</v>
      </c>
      <c r="F31" s="147">
        <v>13.6</v>
      </c>
      <c r="G31" s="148" t="s">
        <v>152</v>
      </c>
    </row>
    <row r="32" spans="1:7" ht="15.2" customHeight="1">
      <c r="A32" s="136"/>
      <c r="B32" s="664"/>
      <c r="C32" s="660" t="s">
        <v>1527</v>
      </c>
      <c r="D32" s="660"/>
      <c r="E32" s="146" t="s">
        <v>402</v>
      </c>
      <c r="F32" s="147">
        <v>13.2</v>
      </c>
      <c r="G32" s="148" t="s">
        <v>152</v>
      </c>
    </row>
    <row r="33" spans="1:7" ht="15.2" customHeight="1">
      <c r="A33" s="136"/>
      <c r="B33" s="664"/>
      <c r="C33" s="660" t="s">
        <v>1528</v>
      </c>
      <c r="D33" s="660"/>
      <c r="E33" s="146" t="s">
        <v>402</v>
      </c>
      <c r="F33" s="147">
        <v>17.100000000000001</v>
      </c>
      <c r="G33" s="148" t="s">
        <v>152</v>
      </c>
    </row>
    <row r="34" spans="1:7" ht="15.2" customHeight="1">
      <c r="A34" s="136"/>
      <c r="B34" s="664"/>
      <c r="C34" s="660" t="s">
        <v>1529</v>
      </c>
      <c r="D34" s="660"/>
      <c r="E34" s="146" t="s">
        <v>294</v>
      </c>
      <c r="F34" s="147">
        <v>23.4</v>
      </c>
      <c r="G34" s="148" t="s">
        <v>155</v>
      </c>
    </row>
    <row r="35" spans="1:7" ht="15.2" customHeight="1">
      <c r="A35" s="136"/>
      <c r="B35" s="664"/>
      <c r="C35" s="660" t="s">
        <v>1530</v>
      </c>
      <c r="D35" s="660"/>
      <c r="E35" s="146" t="s">
        <v>294</v>
      </c>
      <c r="F35" s="147">
        <v>35.6</v>
      </c>
      <c r="G35" s="148" t="s">
        <v>155</v>
      </c>
    </row>
    <row r="36" spans="1:7" ht="15.2" customHeight="1">
      <c r="A36" s="136"/>
      <c r="B36" s="664"/>
      <c r="C36" s="660" t="s">
        <v>1531</v>
      </c>
      <c r="D36" s="660"/>
      <c r="E36" s="146" t="s">
        <v>1515</v>
      </c>
      <c r="F36" s="147">
        <v>21.2</v>
      </c>
      <c r="G36" s="148" t="s">
        <v>1511</v>
      </c>
    </row>
    <row r="37" spans="1:7" ht="15.2" customHeight="1">
      <c r="A37" s="136"/>
      <c r="B37" s="664"/>
      <c r="C37" s="660" t="s">
        <v>1532</v>
      </c>
      <c r="D37" s="660"/>
      <c r="E37" s="146" t="s">
        <v>402</v>
      </c>
      <c r="F37" s="147">
        <v>13.2</v>
      </c>
      <c r="G37" s="148" t="s">
        <v>152</v>
      </c>
    </row>
    <row r="38" spans="1:7" ht="15.2" customHeight="1">
      <c r="A38" s="136"/>
      <c r="B38" s="664"/>
      <c r="C38" s="660" t="s">
        <v>1533</v>
      </c>
      <c r="D38" s="660"/>
      <c r="E38" s="146" t="s">
        <v>402</v>
      </c>
      <c r="F38" s="147">
        <v>18</v>
      </c>
      <c r="G38" s="148" t="s">
        <v>152</v>
      </c>
    </row>
    <row r="39" spans="1:7" ht="15.2" customHeight="1">
      <c r="A39" s="136"/>
      <c r="B39" s="664"/>
      <c r="C39" s="660" t="s">
        <v>1534</v>
      </c>
      <c r="D39" s="660"/>
      <c r="E39" s="146" t="s">
        <v>402</v>
      </c>
      <c r="F39" s="147">
        <v>26.9</v>
      </c>
      <c r="G39" s="148" t="s">
        <v>152</v>
      </c>
    </row>
    <row r="40" spans="1:7" ht="15.2" customHeight="1">
      <c r="A40" s="136"/>
      <c r="B40" s="664"/>
      <c r="C40" s="660" t="s">
        <v>1535</v>
      </c>
      <c r="D40" s="660"/>
      <c r="E40" s="146" t="s">
        <v>402</v>
      </c>
      <c r="F40" s="147">
        <v>33.200000000000003</v>
      </c>
      <c r="G40" s="148" t="s">
        <v>152</v>
      </c>
    </row>
    <row r="41" spans="1:7" ht="15.2" customHeight="1">
      <c r="A41" s="136"/>
      <c r="B41" s="664"/>
      <c r="C41" s="660" t="s">
        <v>1536</v>
      </c>
      <c r="D41" s="660"/>
      <c r="E41" s="146" t="s">
        <v>402</v>
      </c>
      <c r="F41" s="147">
        <v>29.3</v>
      </c>
      <c r="G41" s="148" t="s">
        <v>152</v>
      </c>
    </row>
    <row r="42" spans="1:7" ht="15.2" customHeight="1">
      <c r="A42" s="136"/>
      <c r="B42" s="664"/>
      <c r="C42" s="660" t="s">
        <v>1537</v>
      </c>
      <c r="D42" s="660"/>
      <c r="E42" s="146" t="s">
        <v>294</v>
      </c>
      <c r="F42" s="147">
        <v>40.200000000000003</v>
      </c>
      <c r="G42" s="148" t="s">
        <v>155</v>
      </c>
    </row>
    <row r="43" spans="1:7" ht="15.2" customHeight="1">
      <c r="A43" s="136"/>
      <c r="B43" s="664"/>
      <c r="C43" s="660" t="s">
        <v>1538</v>
      </c>
      <c r="D43" s="660"/>
      <c r="E43" s="146" t="s">
        <v>1515</v>
      </c>
      <c r="F43" s="147">
        <v>21.2</v>
      </c>
      <c r="G43" s="148" t="s">
        <v>1511</v>
      </c>
    </row>
    <row r="44" spans="1:7" ht="15.2" customHeight="1">
      <c r="A44" s="136"/>
      <c r="B44" s="664"/>
      <c r="C44" s="660" t="s">
        <v>1539</v>
      </c>
      <c r="D44" s="660"/>
      <c r="E44" s="146" t="s">
        <v>402</v>
      </c>
      <c r="F44" s="147">
        <v>17.100000000000001</v>
      </c>
      <c r="G44" s="148" t="s">
        <v>152</v>
      </c>
    </row>
    <row r="45" spans="1:7" ht="15.2" customHeight="1">
      <c r="A45" s="136"/>
      <c r="B45" s="664"/>
      <c r="C45" s="660" t="s">
        <v>1540</v>
      </c>
      <c r="D45" s="660"/>
      <c r="E45" s="146" t="s">
        <v>402</v>
      </c>
      <c r="F45" s="147">
        <v>142</v>
      </c>
      <c r="G45" s="148" t="s">
        <v>152</v>
      </c>
    </row>
    <row r="46" spans="1:7" ht="15.2" customHeight="1">
      <c r="A46" s="136"/>
      <c r="B46" s="664"/>
      <c r="C46" s="660" t="s">
        <v>1541</v>
      </c>
      <c r="D46" s="660"/>
      <c r="E46" s="146" t="s">
        <v>402</v>
      </c>
      <c r="F46" s="147">
        <v>22.5</v>
      </c>
      <c r="G46" s="148" t="s">
        <v>152</v>
      </c>
    </row>
    <row r="47" spans="1:7" ht="15.2" customHeight="1">
      <c r="A47" s="136"/>
      <c r="B47" s="674" t="s">
        <v>1542</v>
      </c>
      <c r="C47" s="660" t="s">
        <v>407</v>
      </c>
      <c r="D47" s="660"/>
      <c r="E47" s="149" t="s">
        <v>161</v>
      </c>
      <c r="F47" s="147">
        <v>1.17</v>
      </c>
      <c r="G47" s="148" t="s">
        <v>162</v>
      </c>
    </row>
    <row r="48" spans="1:7" ht="15.2" customHeight="1">
      <c r="A48" s="136"/>
      <c r="B48" s="675"/>
      <c r="C48" s="660" t="s">
        <v>1543</v>
      </c>
      <c r="D48" s="660"/>
      <c r="E48" s="149" t="s">
        <v>161</v>
      </c>
      <c r="F48" s="147">
        <v>1.19</v>
      </c>
      <c r="G48" s="148" t="s">
        <v>162</v>
      </c>
    </row>
    <row r="49" spans="1:7" ht="15.2" customHeight="1">
      <c r="A49" s="136"/>
      <c r="B49" s="675"/>
      <c r="C49" s="660" t="s">
        <v>1544</v>
      </c>
      <c r="D49" s="660"/>
      <c r="E49" s="149" t="s">
        <v>161</v>
      </c>
      <c r="F49" s="147">
        <v>1.19</v>
      </c>
      <c r="G49" s="148" t="s">
        <v>162</v>
      </c>
    </row>
    <row r="50" spans="1:7" ht="15.2" customHeight="1">
      <c r="A50" s="136"/>
      <c r="B50" s="675"/>
      <c r="C50" s="676" t="s">
        <v>1545</v>
      </c>
      <c r="D50" s="676"/>
      <c r="E50" s="150" t="s">
        <v>161</v>
      </c>
      <c r="F50" s="151">
        <v>1.19</v>
      </c>
      <c r="G50" s="152" t="s">
        <v>162</v>
      </c>
    </row>
    <row r="51" spans="1:7" ht="15.2" customHeight="1">
      <c r="A51" s="136"/>
      <c r="B51" s="668" t="s">
        <v>1546</v>
      </c>
      <c r="C51" s="670" t="s">
        <v>1547</v>
      </c>
      <c r="D51" s="670"/>
      <c r="E51" s="153" t="s">
        <v>163</v>
      </c>
      <c r="F51" s="154">
        <v>8.64</v>
      </c>
      <c r="G51" s="155" t="s">
        <v>1548</v>
      </c>
    </row>
    <row r="52" spans="1:7" ht="15.2" customHeight="1">
      <c r="B52" s="668"/>
      <c r="C52" s="671" t="s">
        <v>1604</v>
      </c>
      <c r="D52" s="672"/>
      <c r="E52" s="153" t="s">
        <v>163</v>
      </c>
      <c r="F52" s="154">
        <v>3.6</v>
      </c>
      <c r="G52" s="155" t="s">
        <v>1548</v>
      </c>
    </row>
    <row r="53" spans="1:7" ht="15.2" customHeight="1">
      <c r="B53" s="668"/>
      <c r="C53" s="670" t="s">
        <v>1549</v>
      </c>
      <c r="D53" s="670"/>
      <c r="E53" s="153" t="s">
        <v>163</v>
      </c>
      <c r="F53" s="154">
        <v>3.6</v>
      </c>
      <c r="G53" s="155" t="s">
        <v>1548</v>
      </c>
    </row>
    <row r="54" spans="1:7" ht="15.2" customHeight="1" thickBot="1">
      <c r="B54" s="669"/>
      <c r="C54" s="673" t="s">
        <v>1550</v>
      </c>
      <c r="D54" s="673"/>
      <c r="E54" s="156" t="s">
        <v>163</v>
      </c>
      <c r="F54" s="157">
        <v>8.64</v>
      </c>
      <c r="G54" s="158" t="s">
        <v>1548</v>
      </c>
    </row>
    <row r="55" spans="1:7" ht="19.5">
      <c r="B55" s="159"/>
      <c r="C55" s="160"/>
      <c r="D55" s="160"/>
      <c r="E55" s="161"/>
    </row>
    <row r="56" spans="1:7" ht="19.5">
      <c r="B56" s="159"/>
      <c r="C56" s="160"/>
      <c r="D56" s="160"/>
      <c r="E56" s="161"/>
    </row>
  </sheetData>
  <sheetProtection algorithmName="SHA-512" hashValue="3z7RNK3BDlwT/VNr9aMviELxFFS/1JvgvSwkxTC0yzcuibvT5p72ZWFaJtSibFvV11vntyWD5lQWbro2Ekexww==" saltValue="pDPJ3jh2XqJOTSlel5kLRA==" spinCount="100000" sheet="1" objects="1" scenarios="1"/>
  <mergeCells count="50">
    <mergeCell ref="B47:B50"/>
    <mergeCell ref="C47:D47"/>
    <mergeCell ref="C48:D48"/>
    <mergeCell ref="C49:D49"/>
    <mergeCell ref="C50:D50"/>
    <mergeCell ref="B51:B54"/>
    <mergeCell ref="C51:D51"/>
    <mergeCell ref="C52:D52"/>
    <mergeCell ref="C53:D53"/>
    <mergeCell ref="C54:D54"/>
    <mergeCell ref="C46:D46"/>
    <mergeCell ref="C35:D35"/>
    <mergeCell ref="C36:D36"/>
    <mergeCell ref="C37:D37"/>
    <mergeCell ref="C38:D38"/>
    <mergeCell ref="C39:D39"/>
    <mergeCell ref="C40:D40"/>
    <mergeCell ref="C41:D41"/>
    <mergeCell ref="C42:D42"/>
    <mergeCell ref="C43:D43"/>
    <mergeCell ref="C44:D44"/>
    <mergeCell ref="C45:D45"/>
    <mergeCell ref="C34:D34"/>
    <mergeCell ref="C23:D23"/>
    <mergeCell ref="C24:D24"/>
    <mergeCell ref="C25:D25"/>
    <mergeCell ref="C26:D26"/>
    <mergeCell ref="C27:D27"/>
    <mergeCell ref="C28:D28"/>
    <mergeCell ref="C29:D29"/>
    <mergeCell ref="C30:D30"/>
    <mergeCell ref="C31:D31"/>
    <mergeCell ref="C32:D32"/>
    <mergeCell ref="C33:D33"/>
    <mergeCell ref="C21:C22"/>
    <mergeCell ref="A1:G1"/>
    <mergeCell ref="C2:D2"/>
    <mergeCell ref="B3:B46"/>
    <mergeCell ref="C3:C4"/>
    <mergeCell ref="C5:D5"/>
    <mergeCell ref="C6:D6"/>
    <mergeCell ref="C7:D7"/>
    <mergeCell ref="C8:D8"/>
    <mergeCell ref="C9:D9"/>
    <mergeCell ref="C10:C11"/>
    <mergeCell ref="C12:D12"/>
    <mergeCell ref="C13:D13"/>
    <mergeCell ref="C14:C15"/>
    <mergeCell ref="C16:C17"/>
    <mergeCell ref="C18:C20"/>
  </mergeCells>
  <phoneticPr fontId="4"/>
  <pageMargins left="0.75" right="0.75" top="1" bottom="1" header="0.51200000000000001" footer="0.51200000000000001"/>
  <pageSetup paperSize="9" scale="8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17</vt:i4>
      </vt:variant>
    </vt:vector>
  </HeadingPairs>
  <TitlesOfParts>
    <vt:vector size="28" baseType="lpstr">
      <vt:lpstr>1表紙（任意）</vt:lpstr>
      <vt:lpstr>２実績まとめ</vt:lpstr>
      <vt:lpstr>4対策・評価補助シート</vt:lpstr>
      <vt:lpstr>３重点対策</vt:lpstr>
      <vt:lpstr>４エネ量</vt:lpstr>
      <vt:lpstr>５自動車エネ量</vt:lpstr>
      <vt:lpstr>(参考)業種ｺｰﾄﾞ</vt:lpstr>
      <vt:lpstr>(参考)基準年度比削減目安</vt:lpstr>
      <vt:lpstr>(参考)別表１</vt:lpstr>
      <vt:lpstr>(参考)別表２ </vt:lpstr>
      <vt:lpstr>(参考)別表３</vt:lpstr>
      <vt:lpstr>'(参考)基準年度比削減目安'!Print_Area</vt:lpstr>
      <vt:lpstr>'(参考)業種ｺｰﾄﾞ'!Print_Area</vt:lpstr>
      <vt:lpstr>'(参考)別表１'!Print_Area</vt:lpstr>
      <vt:lpstr>'(参考)別表２ '!Print_Area</vt:lpstr>
      <vt:lpstr>'(参考)別表３'!Print_Area</vt:lpstr>
      <vt:lpstr>'1表紙（任意）'!Print_Area</vt:lpstr>
      <vt:lpstr>'２実績まとめ'!Print_Area</vt:lpstr>
      <vt:lpstr>'３重点対策'!Print_Area</vt:lpstr>
      <vt:lpstr>'４エネ量'!Print_Area</vt:lpstr>
      <vt:lpstr>'５自動車エネ量'!Print_Area</vt:lpstr>
      <vt:lpstr>'(参考)別表２ '!Print_Titles</vt:lpstr>
      <vt:lpstr>'３重点対策'!Print_Titles</vt:lpstr>
      <vt:lpstr>実施済み</vt:lpstr>
      <vt:lpstr>実施予定</vt:lpstr>
      <vt:lpstr>非該当</vt:lpstr>
      <vt:lpstr>予定なし</vt:lpstr>
      <vt:lpstr>理由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2023-02-26T01:25:03Z</dcterms:created>
  <dcterms:modified xsi:type="dcterms:W3CDTF">2026-07-09T05:17:11Z</dcterms:modified>
</cp:coreProperties>
</file>