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ED1BA764-EAC0-46B8-BAF4-B770E3E078E9}" xr6:coauthVersionLast="47" xr6:coauthVersionMax="47" xr10:uidLastSave="{00000000-0000-0000-0000-000000000000}"/>
  <workbookProtection workbookAlgorithmName="SHA-512" workbookHashValue="m2ic3F9dX9kUZu1v3gA3RzN8/4HszQhulWAKt1KujfJEgQXHWiYVfRQJjKT7XIBxYSdOUro2DM0vK+Op/G+Olw==" workbookSaltValue="zcWdMZNE/lXA++YmIyQSlw==" workbookSpinCount="100000" lockStructure="1"/>
  <bookViews>
    <workbookView xWindow="-120" yWindow="-120" windowWidth="29040" windowHeight="15720" tabRatio="858" xr2:uid="{00000000-000D-0000-FFFF-FFFF00000000}"/>
  </bookViews>
  <sheets>
    <sheet name="1表紙" sheetId="1" r:id="rId1"/>
    <sheet name="2事業所名" sheetId="16" r:id="rId2"/>
    <sheet name="3実績まとめ" sheetId="5" r:id="rId3"/>
    <sheet name="4重点対策" sheetId="53" r:id="rId4"/>
    <sheet name="4対策・評価補助シート" sheetId="31" state="hidden" r:id="rId5"/>
    <sheet name="5主なエネ量" sheetId="60" r:id="rId6"/>
    <sheet name="6その他エネ量" sheetId="61" r:id="rId7"/>
    <sheet name="7電気使用量" sheetId="62" r:id="rId8"/>
    <sheet name="８自動車エネ量" sheetId="65" r:id="rId9"/>
    <sheet name="９EV・FCV一覧" sheetId="66" r:id="rId10"/>
    <sheet name="(参考)業種ｺｰﾄﾞ" sheetId="14" r:id="rId11"/>
    <sheet name="(参考)基準年度比削減目安" sheetId="57" r:id="rId12"/>
    <sheet name="(参考)別表１" sheetId="67" r:id="rId13"/>
    <sheet name="(参考)別表２" sheetId="68" r:id="rId14"/>
    <sheet name="(参考)別表３" sheetId="69" r:id="rId15"/>
  </sheets>
  <externalReferences>
    <externalReference r:id="rId16"/>
    <externalReference r:id="rId17"/>
  </externalReferences>
  <definedNames>
    <definedName name="JFE" localSheetId="5">#REF!</definedName>
    <definedName name="JFE" localSheetId="6">#REF!</definedName>
    <definedName name="JFE" localSheetId="7">#REF!</definedName>
    <definedName name="JFE">#REF!</definedName>
    <definedName name="_xlnm.Print_Area" localSheetId="11">'(参考)基準年度比削減目安'!$A$1:$L$21</definedName>
    <definedName name="_xlnm.Print_Area" localSheetId="10">'(参考)業種ｺｰﾄﾞ'!$A$1:$I$101</definedName>
    <definedName name="_xlnm.Print_Area" localSheetId="12">'(参考)別表１'!$A$1:$H$55</definedName>
    <definedName name="_xlnm.Print_Area" localSheetId="13">'(参考)別表２'!$A$1:$G$55</definedName>
    <definedName name="_xlnm.Print_Area" localSheetId="14">'(参考)別表３'!$A$1:$G$38</definedName>
    <definedName name="_xlnm.Print_Area" localSheetId="0">'1表紙'!$A$1:$O$158</definedName>
    <definedName name="_xlnm.Print_Area" localSheetId="1">'2事業所名'!$A$1:$P$144</definedName>
    <definedName name="_xlnm.Print_Area" localSheetId="2">'3実績まとめ'!$A$1:$S$70</definedName>
    <definedName name="_xlnm.Print_Area" localSheetId="3">'4重点対策'!$A$1:$I$61</definedName>
    <definedName name="_xlnm.Print_Area" localSheetId="5">'5主なエネ量'!$A$1:$GC$187</definedName>
    <definedName name="_xlnm.Print_Area" localSheetId="6">'6その他エネ量'!$A$1:$R$59</definedName>
    <definedName name="_xlnm.Print_Area" localSheetId="7">'7電気使用量'!$A$1:$J$274</definedName>
    <definedName name="_xlnm.Print_Area" localSheetId="8">'８自動車エネ量'!$A$1:$I$90</definedName>
    <definedName name="_xlnm.Print_Area" localSheetId="9">'９EV・FCV一覧'!$A$1:$AB$109</definedName>
    <definedName name="_xlnm.Print_Titles" localSheetId="13">'(参考)別表２'!$1:$2</definedName>
    <definedName name="_xlnm.Print_Titles" localSheetId="3">'4重点対策'!$5:$5</definedName>
    <definedName name="_xlnm.Print_Titles" localSheetId="7">'7電気使用量'!$2:$4</definedName>
    <definedName name="_xlnm.Print_Titles" localSheetId="9">'９EV・FCV一覧'!$7:$8</definedName>
    <definedName name="q" localSheetId="12">#REF!</definedName>
    <definedName name="q" localSheetId="13">#REF!</definedName>
    <definedName name="q" localSheetId="14">#REF!</definedName>
    <definedName name="q" localSheetId="3">#REF!</definedName>
    <definedName name="q" localSheetId="8">#REF!</definedName>
    <definedName name="q" localSheetId="9">#REF!</definedName>
    <definedName name="q">#REF!</definedName>
    <definedName name="実施済み">'4対策・評価補助シート'!$A$2</definedName>
    <definedName name="実施予定">'4対策・評価補助シート'!$B$2</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12">'[2]5-2電力量入力用（主な事業所）'!#REF!</definedName>
    <definedName name="電気事業者係数" localSheetId="13">'[2]5-2電力量入力用（主な事業所）'!#REF!</definedName>
    <definedName name="電気事業者係数" localSheetId="14">'[2]5-2電力量入力用（主な事業所）'!#REF!</definedName>
    <definedName name="電気事業者係数" localSheetId="3">#REF!</definedName>
    <definedName name="電気事業者係数" localSheetId="5">#REF!</definedName>
    <definedName name="電気事業者係数" localSheetId="6">#REF!</definedName>
    <definedName name="電気事業者係数" localSheetId="7">'7電気使用量'!#REF!</definedName>
    <definedName name="電気事業者係数" localSheetId="8">#REF!</definedName>
    <definedName name="電気事業者係数" localSheetId="9">#REF!</definedName>
    <definedName name="電気事業者係数">#REF!</definedName>
    <definedName name="電力入力用" localSheetId="5">#REF!</definedName>
    <definedName name="電力入力用" localSheetId="6">#REF!</definedName>
    <definedName name="電力入力用" localSheetId="7">#REF!</definedName>
    <definedName name="電力入力用">#REF!</definedName>
    <definedName name="電力排出係数" localSheetId="12">'[2]5-2電力量入力用（主な事業所）'!#REF!</definedName>
    <definedName name="電力排出係数" localSheetId="13">'[2]5-2電力量入力用（主な事業所）'!#REF!</definedName>
    <definedName name="電力排出係数" localSheetId="14">'[2]5-2電力量入力用（主な事業所）'!#REF!</definedName>
    <definedName name="電力排出係数" localSheetId="3">#REF!</definedName>
    <definedName name="電力排出係数" localSheetId="5">#REF!</definedName>
    <definedName name="電力排出係数" localSheetId="6">#REF!</definedName>
    <definedName name="電力排出係数" localSheetId="7">'7電気使用量'!#REF!</definedName>
    <definedName name="電力排出係数" localSheetId="8">#REF!</definedName>
    <definedName name="電力排出係数" localSheetId="9">#REF!</definedName>
    <definedName name="電力排出係数">#REF!</definedName>
    <definedName name="非該当">'4対策・評価補助シート'!$C$2:$C$5</definedName>
    <definedName name="予定なし">'4対策・評価補助シート'!$D$2:$D$4</definedName>
    <definedName name="理由">'4対策・評価補助シート'!$A$1:$D$1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3" i="5" l="1"/>
  <c r="R24" i="5"/>
  <c r="R25" i="5"/>
  <c r="R26" i="5"/>
  <c r="K9" i="66" l="1"/>
  <c r="K34" i="61" l="1"/>
  <c r="H39" i="65" l="1"/>
  <c r="F39" i="65"/>
  <c r="F38" i="65"/>
  <c r="H38" i="65" s="1"/>
  <c r="F37" i="65"/>
  <c r="H37" i="65" s="1"/>
  <c r="Q4" i="62" l="1"/>
  <c r="Q5" i="62"/>
  <c r="Q6" i="62"/>
  <c r="Q7" i="62"/>
  <c r="Q8" i="62"/>
  <c r="Q9" i="62"/>
  <c r="Q10" i="62"/>
  <c r="Q11" i="62"/>
  <c r="Q12" i="62"/>
  <c r="Q13" i="62"/>
  <c r="Q14" i="62"/>
  <c r="Q15" i="62"/>
  <c r="Q16" i="62"/>
  <c r="Q17" i="62"/>
  <c r="Q18" i="62"/>
  <c r="Q19" i="62"/>
  <c r="Q20" i="62"/>
  <c r="Q21" i="62"/>
  <c r="Q22" i="62"/>
  <c r="Q23" i="62"/>
  <c r="Q24" i="62"/>
  <c r="Q25" i="62"/>
  <c r="Q26" i="62"/>
  <c r="Q27" i="62"/>
  <c r="Q28" i="62"/>
  <c r="Q29" i="62"/>
  <c r="Q30" i="62"/>
  <c r="Q31" i="62"/>
  <c r="Q32" i="62"/>
  <c r="Q33" i="62"/>
  <c r="Q34" i="62"/>
  <c r="Q35" i="62"/>
  <c r="Q36" i="62"/>
  <c r="Q37" i="62"/>
  <c r="Q38" i="62"/>
  <c r="Q39" i="62"/>
  <c r="Q40" i="62"/>
  <c r="Q41" i="62"/>
  <c r="Q42" i="62"/>
  <c r="Q43" i="62"/>
  <c r="Q44" i="62"/>
  <c r="Q45" i="62"/>
  <c r="Q46" i="62"/>
  <c r="Q47" i="62"/>
  <c r="Q48" i="62"/>
  <c r="Q49" i="62"/>
  <c r="Q50" i="62"/>
  <c r="Q51" i="62"/>
  <c r="Q52" i="62"/>
  <c r="Q53" i="62"/>
  <c r="Q54" i="62"/>
  <c r="Q55" i="62"/>
  <c r="Q56" i="62"/>
  <c r="Q57" i="62"/>
  <c r="Q58" i="62"/>
  <c r="Q59" i="62"/>
  <c r="Q60" i="62"/>
  <c r="Q61" i="62"/>
  <c r="Q62" i="62"/>
  <c r="Q63" i="62"/>
  <c r="Q64" i="62"/>
  <c r="Q65" i="62"/>
  <c r="Q66" i="62"/>
  <c r="Q67" i="62"/>
  <c r="Q68" i="62"/>
  <c r="Q69" i="62"/>
  <c r="Q70" i="62"/>
  <c r="Q71" i="62"/>
  <c r="Q72" i="62"/>
  <c r="Q73" i="62"/>
  <c r="Q74" i="62"/>
  <c r="Q75" i="62"/>
  <c r="Q76" i="62"/>
  <c r="Q77" i="62"/>
  <c r="Q78" i="62"/>
  <c r="Q79" i="62"/>
  <c r="Q80" i="62"/>
  <c r="Q81" i="62"/>
  <c r="Q82" i="62"/>
  <c r="Q83" i="62"/>
  <c r="Q84" i="62"/>
  <c r="Q85" i="62"/>
  <c r="Q86" i="62"/>
  <c r="Q87" i="62"/>
  <c r="Q88" i="62"/>
  <c r="Q89" i="62"/>
  <c r="Q90" i="62"/>
  <c r="Q91" i="62"/>
  <c r="Q92" i="62"/>
  <c r="Q93" i="62"/>
  <c r="Q94" i="62"/>
  <c r="Q95" i="62"/>
  <c r="Q96" i="62"/>
  <c r="Q97" i="62"/>
  <c r="Q98" i="62"/>
  <c r="Q99" i="62"/>
  <c r="Q100" i="62"/>
  <c r="Q101" i="62"/>
  <c r="Q102" i="62"/>
  <c r="Q103" i="62"/>
  <c r="Q104" i="62"/>
  <c r="Q105" i="62"/>
  <c r="Q106" i="62"/>
  <c r="Q107" i="62"/>
  <c r="Q108" i="62"/>
  <c r="Q109" i="62"/>
  <c r="Q110" i="62"/>
  <c r="Q111" i="62"/>
  <c r="Q112" i="62"/>
  <c r="Q113" i="62"/>
  <c r="Q114" i="62"/>
  <c r="Q115" i="62"/>
  <c r="Q116" i="62"/>
  <c r="Q117" i="62"/>
  <c r="Q118" i="62"/>
  <c r="Q119" i="62"/>
  <c r="Q120" i="62"/>
  <c r="Q121" i="62"/>
  <c r="Q122" i="62"/>
  <c r="Q123" i="62"/>
  <c r="Q124" i="62"/>
  <c r="Q125" i="62"/>
  <c r="Q126" i="62"/>
  <c r="Q127" i="62"/>
  <c r="Q128" i="62"/>
  <c r="Q129" i="62"/>
  <c r="Q130" i="62"/>
  <c r="Q131" i="62"/>
  <c r="Q132" i="62"/>
  <c r="Q133" i="62"/>
  <c r="Q134" i="62"/>
  <c r="Q135" i="62"/>
  <c r="Q136" i="62"/>
  <c r="Q137" i="62"/>
  <c r="Q138" i="62"/>
  <c r="Q139" i="62"/>
  <c r="Q140" i="62"/>
  <c r="Q141" i="62"/>
  <c r="Q142" i="62"/>
  <c r="Q143" i="62"/>
  <c r="Q144" i="62"/>
  <c r="Q145" i="62"/>
  <c r="Q146" i="62"/>
  <c r="Q147" i="62"/>
  <c r="Q148" i="62"/>
  <c r="Q149" i="62"/>
  <c r="Q150" i="62"/>
  <c r="Q151" i="62"/>
  <c r="Q152" i="62"/>
  <c r="Q153" i="62"/>
  <c r="Q154" i="62"/>
  <c r="Q155" i="62"/>
  <c r="Q156" i="62"/>
  <c r="Q157" i="62"/>
  <c r="Q158" i="62"/>
  <c r="Q159" i="62"/>
  <c r="Q160" i="62"/>
  <c r="Q161" i="62"/>
  <c r="Q162" i="62"/>
  <c r="Q163" i="62"/>
  <c r="Q164" i="62"/>
  <c r="Q165" i="62"/>
  <c r="Q166" i="62"/>
  <c r="Q167" i="62"/>
  <c r="Q168" i="62"/>
  <c r="Q169" i="62"/>
  <c r="Q170" i="62"/>
  <c r="Q171" i="62"/>
  <c r="Q172" i="62"/>
  <c r="Q173" i="62"/>
  <c r="Q174" i="62"/>
  <c r="Q175" i="62"/>
  <c r="Q176" i="62"/>
  <c r="Q177" i="62"/>
  <c r="Q178" i="62"/>
  <c r="Q179" i="62"/>
  <c r="Q180" i="62"/>
  <c r="Q181" i="62"/>
  <c r="Q182" i="62"/>
  <c r="Q183" i="62"/>
  <c r="Q184" i="62"/>
  <c r="Q185" i="62"/>
  <c r="Q186" i="62"/>
  <c r="Q187" i="62"/>
  <c r="Q188" i="62"/>
  <c r="Q189" i="62"/>
  <c r="Q190" i="62"/>
  <c r="Q191" i="62"/>
  <c r="Q192" i="62"/>
  <c r="Q193" i="62"/>
  <c r="Q194" i="62"/>
  <c r="Q195" i="62"/>
  <c r="Q196" i="62"/>
  <c r="Q197" i="62"/>
  <c r="Q198" i="62"/>
  <c r="Q199" i="62"/>
  <c r="Q200" i="62"/>
  <c r="Q201" i="62"/>
  <c r="Q202" i="62"/>
  <c r="Q203" i="62"/>
  <c r="Q204" i="62"/>
  <c r="Q205" i="62"/>
  <c r="Q206" i="62"/>
  <c r="Q207" i="62"/>
  <c r="Q208" i="62"/>
  <c r="Q209" i="62"/>
  <c r="Q210" i="62"/>
  <c r="Q211" i="62"/>
  <c r="Q212" i="62"/>
  <c r="Q213" i="62"/>
  <c r="Q214" i="62"/>
  <c r="Q215" i="62"/>
  <c r="Q216" i="62"/>
  <c r="Q217" i="62"/>
  <c r="Q218" i="62"/>
  <c r="Q219" i="62"/>
  <c r="Q220" i="62"/>
  <c r="Q221" i="62"/>
  <c r="Q222" i="62"/>
  <c r="Q223" i="62"/>
  <c r="Q224" i="62"/>
  <c r="Q225" i="62"/>
  <c r="Q226" i="62"/>
  <c r="Q227" i="62"/>
  <c r="Q228" i="62"/>
  <c r="Q229" i="62"/>
  <c r="Q230" i="62"/>
  <c r="Q231" i="62"/>
  <c r="Q232" i="62"/>
  <c r="Q233" i="62"/>
  <c r="Q234" i="62"/>
  <c r="Q235" i="62"/>
  <c r="Q236" i="62"/>
  <c r="Q237" i="62"/>
  <c r="Q238" i="62"/>
  <c r="Q239" i="62"/>
  <c r="Q240" i="62"/>
  <c r="Q241" i="62"/>
  <c r="Q242" i="62"/>
  <c r="Q243" i="62"/>
  <c r="Q244" i="62"/>
  <c r="Q245" i="62"/>
  <c r="Q246" i="62"/>
  <c r="Q247" i="62"/>
  <c r="Q248" i="62"/>
  <c r="Q249" i="62"/>
  <c r="Q250" i="62"/>
  <c r="Q251" i="62"/>
  <c r="Q252" i="62"/>
  <c r="Q253" i="62"/>
  <c r="Q254" i="62"/>
  <c r="Q255" i="62"/>
  <c r="Q256" i="62"/>
  <c r="Q257" i="62"/>
  <c r="Q258" i="62"/>
  <c r="Q259" i="62"/>
  <c r="Q260" i="62"/>
  <c r="Q261" i="62"/>
  <c r="Q262" i="62"/>
  <c r="Q263" i="62"/>
  <c r="Q264" i="62"/>
  <c r="Q265" i="62"/>
  <c r="Q266" i="62"/>
  <c r="Q267" i="62"/>
  <c r="Q268" i="62"/>
  <c r="Q269" i="62"/>
  <c r="Q270" i="62"/>
  <c r="Q271" i="62"/>
  <c r="Q272" i="62"/>
  <c r="Q273" i="62"/>
  <c r="Q274" i="62"/>
  <c r="Q275" i="62"/>
  <c r="Q276" i="62"/>
  <c r="Q277" i="62"/>
  <c r="Q278" i="62"/>
  <c r="Q279" i="62"/>
  <c r="Q280" i="62"/>
  <c r="Q281" i="62"/>
  <c r="Q282" i="62"/>
  <c r="Q283" i="62"/>
  <c r="Q284" i="62"/>
  <c r="Q285" i="62"/>
  <c r="Q286" i="62"/>
  <c r="Q287" i="62"/>
  <c r="Q288" i="62"/>
  <c r="Q289" i="62"/>
  <c r="Q290" i="62"/>
  <c r="Q291" i="62"/>
  <c r="Q292" i="62"/>
  <c r="Q293" i="62"/>
  <c r="Q294" i="62"/>
  <c r="Q295" i="62"/>
  <c r="Q296" i="62"/>
  <c r="Q297" i="62"/>
  <c r="Q298" i="62"/>
  <c r="Q299" i="62"/>
  <c r="Q300" i="62"/>
  <c r="Q301" i="62"/>
  <c r="Q302" i="62"/>
  <c r="Q303" i="62"/>
  <c r="Q304" i="62"/>
  <c r="Q305" i="62"/>
  <c r="Q306" i="62"/>
  <c r="Q307" i="62"/>
  <c r="Q308" i="62"/>
  <c r="Q309" i="62"/>
  <c r="Q310" i="62"/>
  <c r="Q311" i="62"/>
  <c r="Q312" i="62"/>
  <c r="Q313" i="62"/>
  <c r="Q314" i="62"/>
  <c r="Q315" i="62"/>
  <c r="Q316" i="62"/>
  <c r="Q317" i="62"/>
  <c r="Q318" i="62"/>
  <c r="Q319" i="62"/>
  <c r="Q320" i="62"/>
  <c r="Q321" i="62"/>
  <c r="Q322" i="62"/>
  <c r="Q323" i="62"/>
  <c r="Q324" i="62"/>
  <c r="Q325" i="62"/>
  <c r="Q326" i="62"/>
  <c r="Q327" i="62"/>
  <c r="Q328" i="62"/>
  <c r="Q329" i="62"/>
  <c r="Q330" i="62"/>
  <c r="Q331" i="62"/>
  <c r="Q332" i="62"/>
  <c r="Q333" i="62"/>
  <c r="Q334" i="62"/>
  <c r="Q335" i="62"/>
  <c r="Q336" i="62"/>
  <c r="Q337" i="62"/>
  <c r="Q338" i="62"/>
  <c r="Q339" i="62"/>
  <c r="Q340" i="62"/>
  <c r="Q341" i="62"/>
  <c r="Q342" i="62"/>
  <c r="Q343" i="62"/>
  <c r="Q344" i="62"/>
  <c r="Q345" i="62"/>
  <c r="Q346" i="62"/>
  <c r="Q347" i="62"/>
  <c r="Q348" i="62"/>
  <c r="Q349" i="62"/>
  <c r="Q350" i="62"/>
  <c r="Q351" i="62"/>
  <c r="Q352" i="62"/>
  <c r="Q353" i="62"/>
  <c r="Q354" i="62"/>
  <c r="Q355" i="62"/>
  <c r="Q356" i="62"/>
  <c r="Q357" i="62"/>
  <c r="Q358" i="62"/>
  <c r="Q359" i="62"/>
  <c r="Q360" i="62"/>
  <c r="Q361" i="62"/>
  <c r="Q362" i="62"/>
  <c r="Q363" i="62"/>
  <c r="Q364" i="62"/>
  <c r="Q365" i="62"/>
  <c r="Q366" i="62"/>
  <c r="Q367" i="62"/>
  <c r="Q368" i="62"/>
  <c r="Q369" i="62"/>
  <c r="Q370" i="62"/>
  <c r="Q371" i="62"/>
  <c r="Q372" i="62"/>
  <c r="Q373" i="62"/>
  <c r="Q374" i="62"/>
  <c r="Q375" i="62"/>
  <c r="Q376" i="62"/>
  <c r="Q377" i="62"/>
  <c r="Q378" i="62"/>
  <c r="Q379" i="62"/>
  <c r="Q380" i="62"/>
  <c r="Q381" i="62"/>
  <c r="Q382" i="62"/>
  <c r="Q383" i="62"/>
  <c r="Q384" i="62"/>
  <c r="Q385" i="62"/>
  <c r="Q386" i="62"/>
  <c r="Q387" i="62"/>
  <c r="Q388" i="62"/>
  <c r="Q389" i="62"/>
  <c r="Q390" i="62"/>
  <c r="Q391" i="62"/>
  <c r="Q392" i="62"/>
  <c r="Q393" i="62"/>
  <c r="Q394" i="62"/>
  <c r="Q395" i="62"/>
  <c r="Q396" i="62"/>
  <c r="Q397" i="62"/>
  <c r="Q398" i="62"/>
  <c r="Q399" i="62"/>
  <c r="Q400" i="62"/>
  <c r="Q401" i="62"/>
  <c r="Q402" i="62"/>
  <c r="Q403" i="62"/>
  <c r="Q404" i="62"/>
  <c r="Q405" i="62"/>
  <c r="Q406" i="62"/>
  <c r="Q407" i="62"/>
  <c r="Q408" i="62"/>
  <c r="Q409" i="62"/>
  <c r="Q410" i="62"/>
  <c r="Q411" i="62"/>
  <c r="Q412" i="62"/>
  <c r="Q413" i="62"/>
  <c r="Q414" i="62"/>
  <c r="Q415" i="62"/>
  <c r="Q416" i="62"/>
  <c r="Q417" i="62"/>
  <c r="Q418" i="62"/>
  <c r="Q419" i="62"/>
  <c r="Q420" i="62"/>
  <c r="Q421" i="62"/>
  <c r="Q422" i="62"/>
  <c r="Q423" i="62"/>
  <c r="Q424" i="62"/>
  <c r="Q425" i="62"/>
  <c r="Q426" i="62"/>
  <c r="Q427" i="62"/>
  <c r="Q428" i="62"/>
  <c r="Q429" i="62"/>
  <c r="Q430" i="62"/>
  <c r="Q431" i="62"/>
  <c r="Q432" i="62"/>
  <c r="Q433" i="62"/>
  <c r="Q434" i="62"/>
  <c r="Q435" i="62"/>
  <c r="Q436" i="62"/>
  <c r="Q437" i="62"/>
  <c r="Q438" i="62"/>
  <c r="Q439" i="62"/>
  <c r="Q440" i="62"/>
  <c r="Q441" i="62"/>
  <c r="Q442" i="62"/>
  <c r="Q443" i="62"/>
  <c r="Q444" i="62"/>
  <c r="Q445" i="62"/>
  <c r="Q446" i="62"/>
  <c r="Q447" i="62"/>
  <c r="Q448" i="62"/>
  <c r="Q449" i="62"/>
  <c r="Q450" i="62"/>
  <c r="Q451" i="62"/>
  <c r="Q452" i="62"/>
  <c r="Q453" i="62"/>
  <c r="Q454" i="62"/>
  <c r="Q455" i="62"/>
  <c r="Q456" i="62"/>
  <c r="Q457" i="62"/>
  <c r="Q458" i="62"/>
  <c r="Q459" i="62"/>
  <c r="Q460" i="62"/>
  <c r="Q461" i="62"/>
  <c r="Q462" i="62"/>
  <c r="Q463" i="62"/>
  <c r="Q464" i="62"/>
  <c r="Q465" i="62"/>
  <c r="Q466" i="62"/>
  <c r="Q467" i="62"/>
  <c r="Q468" i="62"/>
  <c r="Q469" i="62"/>
  <c r="Q470" i="62"/>
  <c r="Q471" i="62"/>
  <c r="Q472" i="62"/>
  <c r="Q473" i="62"/>
  <c r="Q474" i="62"/>
  <c r="Q475" i="62"/>
  <c r="Q476" i="62"/>
  <c r="Q477" i="62"/>
  <c r="Q478" i="62"/>
  <c r="Q479" i="62"/>
  <c r="Q480" i="62"/>
  <c r="Q481" i="62"/>
  <c r="Q482" i="62"/>
  <c r="Q483" i="62"/>
  <c r="Q484" i="62"/>
  <c r="Q485" i="62"/>
  <c r="Q486" i="62"/>
  <c r="Q487" i="62"/>
  <c r="Q488" i="62"/>
  <c r="Q489" i="62"/>
  <c r="Q490" i="62"/>
  <c r="Q491" i="62"/>
  <c r="Q492" i="62"/>
  <c r="Q493" i="62"/>
  <c r="Q494" i="62"/>
  <c r="Q495" i="62"/>
  <c r="Q496" i="62"/>
  <c r="Q497" i="62"/>
  <c r="Q498" i="62"/>
  <c r="Q499" i="62"/>
  <c r="Q500" i="62"/>
  <c r="Q501" i="62"/>
  <c r="Q502" i="62"/>
  <c r="Q503" i="62"/>
  <c r="Q504" i="62"/>
  <c r="Q505" i="62"/>
  <c r="Q506" i="62"/>
  <c r="Q507" i="62"/>
  <c r="Q508" i="62"/>
  <c r="Q509" i="62"/>
  <c r="Q510" i="62"/>
  <c r="Q511" i="62"/>
  <c r="Q512" i="62"/>
  <c r="Q513" i="62"/>
  <c r="Q514" i="62"/>
  <c r="Q515" i="62"/>
  <c r="Q516" i="62"/>
  <c r="Q517" i="62"/>
  <c r="Q518" i="62"/>
  <c r="Q519" i="62"/>
  <c r="Q520" i="62"/>
  <c r="Q521" i="62"/>
  <c r="Q522" i="62"/>
  <c r="Q523" i="62"/>
  <c r="Q524" i="62"/>
  <c r="Q525" i="62"/>
  <c r="Q526" i="62"/>
  <c r="Q527" i="62"/>
  <c r="Q528" i="62"/>
  <c r="Q529" i="62"/>
  <c r="Q530" i="62"/>
  <c r="Q531" i="62"/>
  <c r="Q532" i="62"/>
  <c r="Q533" i="62"/>
  <c r="Q534" i="62"/>
  <c r="Q535" i="62"/>
  <c r="Q536" i="62"/>
  <c r="Q537" i="62"/>
  <c r="Q538" i="62"/>
  <c r="Q539" i="62"/>
  <c r="Q540" i="62"/>
  <c r="Q541" i="62"/>
  <c r="Q542" i="62"/>
  <c r="Q543" i="62"/>
  <c r="Q544" i="62"/>
  <c r="Q545" i="62"/>
  <c r="Q546" i="62"/>
  <c r="Q547" i="62"/>
  <c r="Q548" i="62"/>
  <c r="Q549" i="62"/>
  <c r="Q550" i="62"/>
  <c r="Q551" i="62"/>
  <c r="Q552" i="62"/>
  <c r="Q553" i="62"/>
  <c r="Q554" i="62"/>
  <c r="Q555" i="62"/>
  <c r="Q556" i="62"/>
  <c r="Q3" i="62"/>
  <c r="U38" i="61" l="1"/>
  <c r="GG60" i="60" l="1"/>
  <c r="P18" i="61"/>
  <c r="P17" i="61"/>
  <c r="P16" i="61"/>
  <c r="P15" i="61"/>
  <c r="J15" i="61"/>
  <c r="J18" i="61"/>
  <c r="J17" i="61"/>
  <c r="J16" i="61"/>
  <c r="GB44" i="60"/>
  <c r="GB45" i="60"/>
  <c r="GB47" i="60"/>
  <c r="GB46" i="60"/>
  <c r="FV47" i="60"/>
  <c r="FV46" i="60"/>
  <c r="FV45" i="60"/>
  <c r="FV44" i="60"/>
  <c r="FP47" i="60"/>
  <c r="FP46" i="60"/>
  <c r="FP45" i="60"/>
  <c r="FP44" i="60"/>
  <c r="FJ47" i="60"/>
  <c r="FJ46" i="60"/>
  <c r="FJ45" i="60"/>
  <c r="FJ44" i="60"/>
  <c r="FD47" i="60"/>
  <c r="FD46" i="60"/>
  <c r="FD45" i="60"/>
  <c r="FD44" i="60"/>
  <c r="EX47" i="60"/>
  <c r="EX46" i="60"/>
  <c r="EX45" i="60"/>
  <c r="EX44" i="60"/>
  <c r="ER47" i="60"/>
  <c r="ER46" i="60"/>
  <c r="ER45" i="60"/>
  <c r="ER44" i="60"/>
  <c r="EL47" i="60"/>
  <c r="EL46" i="60"/>
  <c r="EL45" i="60"/>
  <c r="EL44" i="60"/>
  <c r="EF47" i="60"/>
  <c r="EF46" i="60"/>
  <c r="EF45" i="60"/>
  <c r="EF44" i="60"/>
  <c r="DZ47" i="60"/>
  <c r="DZ46" i="60"/>
  <c r="DZ45" i="60"/>
  <c r="DZ44" i="60"/>
  <c r="DT47" i="60"/>
  <c r="DT46" i="60"/>
  <c r="DT45" i="60"/>
  <c r="DT44" i="60"/>
  <c r="DN47" i="60"/>
  <c r="DN46" i="60"/>
  <c r="DN45" i="60"/>
  <c r="DN44" i="60"/>
  <c r="DH47" i="60"/>
  <c r="DH46" i="60"/>
  <c r="DH45" i="60"/>
  <c r="DH44" i="60"/>
  <c r="DB47" i="60"/>
  <c r="DB46" i="60"/>
  <c r="DB45" i="60"/>
  <c r="DB44" i="60"/>
  <c r="CV47" i="60"/>
  <c r="CV46" i="60"/>
  <c r="CV45" i="60"/>
  <c r="CV44" i="60"/>
  <c r="CP47" i="60"/>
  <c r="CP46" i="60"/>
  <c r="CP45" i="60"/>
  <c r="CP44" i="60"/>
  <c r="CJ47" i="60"/>
  <c r="CJ46" i="60"/>
  <c r="CJ45" i="60"/>
  <c r="CJ44" i="60"/>
  <c r="CD47" i="60"/>
  <c r="CD46" i="60"/>
  <c r="CD45" i="60"/>
  <c r="CD44" i="60"/>
  <c r="BX47" i="60"/>
  <c r="BX46" i="60"/>
  <c r="BX45" i="60"/>
  <c r="BX44" i="60"/>
  <c r="BR47" i="60"/>
  <c r="BR46" i="60"/>
  <c r="BR45" i="60"/>
  <c r="BR44" i="60"/>
  <c r="BL47" i="60"/>
  <c r="BL46" i="60"/>
  <c r="BL45" i="60"/>
  <c r="BL44" i="60"/>
  <c r="BF47" i="60"/>
  <c r="BF46" i="60"/>
  <c r="BF45" i="60"/>
  <c r="BF44" i="60"/>
  <c r="AZ47" i="60"/>
  <c r="AZ46" i="60"/>
  <c r="AZ45" i="60"/>
  <c r="AZ44" i="60"/>
  <c r="AT47" i="60"/>
  <c r="AT46" i="60"/>
  <c r="AT45" i="60"/>
  <c r="AT44" i="60"/>
  <c r="AN47" i="60"/>
  <c r="AN46" i="60"/>
  <c r="AN45" i="60"/>
  <c r="AN44" i="60"/>
  <c r="AH47" i="60"/>
  <c r="AH46" i="60"/>
  <c r="AH45" i="60"/>
  <c r="AH44" i="60"/>
  <c r="AB47" i="60"/>
  <c r="AB46" i="60"/>
  <c r="AB45" i="60"/>
  <c r="AB44" i="60"/>
  <c r="V47" i="60"/>
  <c r="V46" i="60"/>
  <c r="V45" i="60"/>
  <c r="V44" i="60"/>
  <c r="P47" i="60"/>
  <c r="P46" i="60"/>
  <c r="P45" i="60"/>
  <c r="P44" i="60"/>
  <c r="J47" i="60"/>
  <c r="J46" i="60"/>
  <c r="J45" i="60"/>
  <c r="J44" i="60"/>
  <c r="GB19" i="60"/>
  <c r="GB18" i="60"/>
  <c r="GB17" i="60"/>
  <c r="GB16" i="60"/>
  <c r="FV19" i="60"/>
  <c r="FV18" i="60"/>
  <c r="FV17" i="60"/>
  <c r="FV16" i="60"/>
  <c r="FP19" i="60"/>
  <c r="FP18" i="60"/>
  <c r="FP17" i="60"/>
  <c r="FP16" i="60"/>
  <c r="FJ19" i="60"/>
  <c r="FJ18" i="60"/>
  <c r="FJ17" i="60"/>
  <c r="FJ16" i="60"/>
  <c r="FD19" i="60"/>
  <c r="FD18" i="60"/>
  <c r="FD17" i="60"/>
  <c r="FD16" i="60"/>
  <c r="EX19" i="60"/>
  <c r="EX18" i="60"/>
  <c r="EX17" i="60"/>
  <c r="EX16" i="60"/>
  <c r="ER19" i="60"/>
  <c r="ER18" i="60"/>
  <c r="ER17" i="60"/>
  <c r="ER16" i="60"/>
  <c r="EL19" i="60"/>
  <c r="EL18" i="60"/>
  <c r="EL17" i="60"/>
  <c r="EL16" i="60"/>
  <c r="EF19" i="60"/>
  <c r="EF18" i="60"/>
  <c r="EF17" i="60"/>
  <c r="EF16" i="60"/>
  <c r="DZ19" i="60"/>
  <c r="DZ18" i="60"/>
  <c r="DZ17" i="60"/>
  <c r="DZ16" i="60"/>
  <c r="DT19" i="60"/>
  <c r="DT18" i="60"/>
  <c r="DT17" i="60"/>
  <c r="DT16" i="60"/>
  <c r="DN19" i="60"/>
  <c r="DN18" i="60"/>
  <c r="DN17" i="60"/>
  <c r="DN16" i="60"/>
  <c r="DH19" i="60"/>
  <c r="DH18" i="60"/>
  <c r="DH17" i="60"/>
  <c r="DH16" i="60"/>
  <c r="DB19" i="60"/>
  <c r="DB18" i="60"/>
  <c r="DB17" i="60"/>
  <c r="DB16" i="60"/>
  <c r="CV19" i="60"/>
  <c r="CV18" i="60"/>
  <c r="CV17" i="60"/>
  <c r="CV16" i="60"/>
  <c r="CP19" i="60"/>
  <c r="CP18" i="60"/>
  <c r="CP17" i="60"/>
  <c r="CP16" i="60"/>
  <c r="CJ19" i="60"/>
  <c r="CJ18" i="60"/>
  <c r="CJ17" i="60"/>
  <c r="CJ16" i="60"/>
  <c r="CD19" i="60"/>
  <c r="CD18" i="60"/>
  <c r="CD17" i="60"/>
  <c r="CD16" i="60"/>
  <c r="BX19" i="60"/>
  <c r="BX18" i="60"/>
  <c r="BX17" i="60"/>
  <c r="BX16" i="60"/>
  <c r="BR19" i="60"/>
  <c r="BR18" i="60"/>
  <c r="BR17" i="60"/>
  <c r="BR16" i="60"/>
  <c r="BL19" i="60"/>
  <c r="BL18" i="60"/>
  <c r="BL17" i="60"/>
  <c r="BL16" i="60"/>
  <c r="BF19" i="60"/>
  <c r="BF18" i="60"/>
  <c r="BF17" i="60"/>
  <c r="BF16" i="60"/>
  <c r="AZ19" i="60"/>
  <c r="AZ18" i="60"/>
  <c r="AZ17" i="60"/>
  <c r="AZ16" i="60"/>
  <c r="AT19" i="60"/>
  <c r="AT18" i="60"/>
  <c r="AT17" i="60"/>
  <c r="AT16" i="60"/>
  <c r="AN19" i="60"/>
  <c r="AN18" i="60"/>
  <c r="AN17" i="60"/>
  <c r="AN16" i="60"/>
  <c r="AH19" i="60"/>
  <c r="AH18" i="60"/>
  <c r="AH17" i="60"/>
  <c r="AH16" i="60"/>
  <c r="AB19" i="60"/>
  <c r="AB18" i="60"/>
  <c r="AB17" i="60"/>
  <c r="AB16" i="60"/>
  <c r="V19" i="60"/>
  <c r="V18" i="60"/>
  <c r="V17" i="60"/>
  <c r="V16" i="60"/>
  <c r="P19" i="60"/>
  <c r="P18" i="60"/>
  <c r="P17" i="60"/>
  <c r="P16" i="60"/>
  <c r="J19" i="60"/>
  <c r="J18" i="60"/>
  <c r="J17" i="60"/>
  <c r="J16" i="60"/>
  <c r="H24" i="60" l="1"/>
  <c r="AF10" i="66" l="1"/>
  <c r="AF11" i="66"/>
  <c r="P11" i="66" s="1"/>
  <c r="AF12" i="66"/>
  <c r="P12" i="66" s="1"/>
  <c r="AF13" i="66"/>
  <c r="M13" i="66" s="1"/>
  <c r="AF14" i="66"/>
  <c r="M14" i="66" s="1"/>
  <c r="AF15" i="66"/>
  <c r="P15" i="66" s="1"/>
  <c r="AF16" i="66"/>
  <c r="P16" i="66" s="1"/>
  <c r="AF17" i="66"/>
  <c r="P17" i="66" s="1"/>
  <c r="AF18" i="66"/>
  <c r="P18" i="66" s="1"/>
  <c r="AF19" i="66"/>
  <c r="P19" i="66" s="1"/>
  <c r="AF20" i="66"/>
  <c r="P20" i="66" s="1"/>
  <c r="AF21" i="66"/>
  <c r="P21" i="66" s="1"/>
  <c r="AF22" i="66"/>
  <c r="P22" i="66" s="1"/>
  <c r="AF23" i="66"/>
  <c r="P23" i="66" s="1"/>
  <c r="AF24" i="66"/>
  <c r="P24" i="66" s="1"/>
  <c r="AF25" i="66"/>
  <c r="P25" i="66" s="1"/>
  <c r="AF26" i="66"/>
  <c r="P26" i="66" s="1"/>
  <c r="AF27" i="66"/>
  <c r="P27" i="66" s="1"/>
  <c r="AF28" i="66"/>
  <c r="P28" i="66" s="1"/>
  <c r="AF29" i="66"/>
  <c r="P29" i="66" s="1"/>
  <c r="AF30" i="66"/>
  <c r="P30" i="66" s="1"/>
  <c r="AF31" i="66"/>
  <c r="P31" i="66" s="1"/>
  <c r="AF32" i="66"/>
  <c r="P32" i="66" s="1"/>
  <c r="AF33" i="66"/>
  <c r="P33" i="66" s="1"/>
  <c r="AF34" i="66"/>
  <c r="P34" i="66" s="1"/>
  <c r="AF35" i="66"/>
  <c r="P35" i="66" s="1"/>
  <c r="AF36" i="66"/>
  <c r="P36" i="66" s="1"/>
  <c r="AF37" i="66"/>
  <c r="P37" i="66" s="1"/>
  <c r="AF38" i="66"/>
  <c r="M38" i="66" s="1"/>
  <c r="AF39" i="66"/>
  <c r="P39" i="66" s="1"/>
  <c r="AF40" i="66"/>
  <c r="P40" i="66" s="1"/>
  <c r="AF41" i="66"/>
  <c r="M41" i="66" s="1"/>
  <c r="AF42" i="66"/>
  <c r="M42" i="66" s="1"/>
  <c r="AF43" i="66"/>
  <c r="P43" i="66" s="1"/>
  <c r="AF44" i="66"/>
  <c r="P44" i="66" s="1"/>
  <c r="AF45" i="66"/>
  <c r="M45" i="66" s="1"/>
  <c r="AF46" i="66"/>
  <c r="M46" i="66" s="1"/>
  <c r="AF47" i="66"/>
  <c r="P47" i="66" s="1"/>
  <c r="AF48" i="66"/>
  <c r="P48" i="66" s="1"/>
  <c r="AF49" i="66"/>
  <c r="M49" i="66" s="1"/>
  <c r="AF50" i="66"/>
  <c r="M50" i="66" s="1"/>
  <c r="AF51" i="66"/>
  <c r="P51" i="66" s="1"/>
  <c r="AF52" i="66"/>
  <c r="P52" i="66" s="1"/>
  <c r="AF53" i="66"/>
  <c r="M53" i="66" s="1"/>
  <c r="AF54" i="66"/>
  <c r="M54" i="66" s="1"/>
  <c r="AF55" i="66"/>
  <c r="P55" i="66" s="1"/>
  <c r="AF56" i="66"/>
  <c r="P56" i="66" s="1"/>
  <c r="AF57" i="66"/>
  <c r="M57" i="66" s="1"/>
  <c r="AF58" i="66"/>
  <c r="M58" i="66" s="1"/>
  <c r="AF59" i="66"/>
  <c r="P59" i="66" s="1"/>
  <c r="AF60" i="66"/>
  <c r="P60" i="66" s="1"/>
  <c r="AF61" i="66"/>
  <c r="M61" i="66" s="1"/>
  <c r="AF62" i="66"/>
  <c r="M62" i="66" s="1"/>
  <c r="AF63" i="66"/>
  <c r="P63" i="66" s="1"/>
  <c r="AF64" i="66"/>
  <c r="P64" i="66" s="1"/>
  <c r="AF65" i="66"/>
  <c r="M65" i="66" s="1"/>
  <c r="AF66" i="66"/>
  <c r="M66" i="66" s="1"/>
  <c r="AF67" i="66"/>
  <c r="P67" i="66" s="1"/>
  <c r="AF68" i="66"/>
  <c r="P68" i="66" s="1"/>
  <c r="AF69" i="66"/>
  <c r="M69" i="66" s="1"/>
  <c r="AF70" i="66"/>
  <c r="M70" i="66" s="1"/>
  <c r="AF71" i="66"/>
  <c r="P71" i="66" s="1"/>
  <c r="AF72" i="66"/>
  <c r="P72" i="66" s="1"/>
  <c r="AF73" i="66"/>
  <c r="M73" i="66" s="1"/>
  <c r="AF74" i="66"/>
  <c r="M74" i="66" s="1"/>
  <c r="AF75" i="66"/>
  <c r="P75" i="66" s="1"/>
  <c r="AF76" i="66"/>
  <c r="P76" i="66" s="1"/>
  <c r="AF77" i="66"/>
  <c r="M77" i="66" s="1"/>
  <c r="AF78" i="66"/>
  <c r="M78" i="66" s="1"/>
  <c r="AF79" i="66"/>
  <c r="P79" i="66" s="1"/>
  <c r="AF80" i="66"/>
  <c r="P80" i="66" s="1"/>
  <c r="AF81" i="66"/>
  <c r="M81" i="66" s="1"/>
  <c r="AF82" i="66"/>
  <c r="M82" i="66" s="1"/>
  <c r="AF83" i="66"/>
  <c r="P83" i="66" s="1"/>
  <c r="AF84" i="66"/>
  <c r="P84" i="66" s="1"/>
  <c r="AF85" i="66"/>
  <c r="M85" i="66" s="1"/>
  <c r="AF86" i="66"/>
  <c r="M86" i="66" s="1"/>
  <c r="AF87" i="66"/>
  <c r="P87" i="66" s="1"/>
  <c r="AF88" i="66"/>
  <c r="P88" i="66" s="1"/>
  <c r="AF89" i="66"/>
  <c r="M89" i="66" s="1"/>
  <c r="AF90" i="66"/>
  <c r="M90" i="66" s="1"/>
  <c r="AF91" i="66"/>
  <c r="P91" i="66" s="1"/>
  <c r="AF92" i="66"/>
  <c r="P92" i="66" s="1"/>
  <c r="AF93" i="66"/>
  <c r="M93" i="66" s="1"/>
  <c r="AF94" i="66"/>
  <c r="M94" i="66" s="1"/>
  <c r="AF95" i="66"/>
  <c r="P95" i="66" s="1"/>
  <c r="AF96" i="66"/>
  <c r="P96" i="66" s="1"/>
  <c r="AF97" i="66"/>
  <c r="M97" i="66" s="1"/>
  <c r="AF98" i="66"/>
  <c r="M98" i="66" s="1"/>
  <c r="AF99" i="66"/>
  <c r="P99" i="66" s="1"/>
  <c r="AF100" i="66"/>
  <c r="P100" i="66" s="1"/>
  <c r="AF101" i="66"/>
  <c r="M101" i="66" s="1"/>
  <c r="AF102" i="66"/>
  <c r="M102" i="66" s="1"/>
  <c r="AF103" i="66"/>
  <c r="P103" i="66" s="1"/>
  <c r="AF104" i="66"/>
  <c r="P104" i="66" s="1"/>
  <c r="AF105" i="66"/>
  <c r="M105" i="66" s="1"/>
  <c r="AF106" i="66"/>
  <c r="M106" i="66" s="1"/>
  <c r="AF107" i="66"/>
  <c r="P107" i="66" s="1"/>
  <c r="AF108" i="66"/>
  <c r="P108" i="66" s="1"/>
  <c r="AF9" i="66"/>
  <c r="M12" i="66" l="1"/>
  <c r="M16" i="66"/>
  <c r="M18" i="66"/>
  <c r="M20" i="66"/>
  <c r="M22" i="66"/>
  <c r="M24" i="66"/>
  <c r="M26" i="66"/>
  <c r="M28" i="66"/>
  <c r="M30" i="66"/>
  <c r="M32" i="66"/>
  <c r="M34" i="66"/>
  <c r="M36" i="66"/>
  <c r="M39" i="66"/>
  <c r="M71" i="66"/>
  <c r="M103" i="66"/>
  <c r="P14" i="66"/>
  <c r="M15" i="66"/>
  <c r="M17" i="66"/>
  <c r="M19" i="66"/>
  <c r="M21" i="66"/>
  <c r="M23" i="66"/>
  <c r="M25" i="66"/>
  <c r="M27" i="66"/>
  <c r="M29" i="66"/>
  <c r="M31" i="66"/>
  <c r="M33" i="66"/>
  <c r="M35" i="66"/>
  <c r="M37" i="66"/>
  <c r="M55" i="66"/>
  <c r="M87" i="66"/>
  <c r="M43" i="66"/>
  <c r="M59" i="66"/>
  <c r="M75" i="66"/>
  <c r="M91" i="66"/>
  <c r="M107" i="66"/>
  <c r="M47" i="66"/>
  <c r="M63" i="66"/>
  <c r="M79" i="66"/>
  <c r="M95" i="66"/>
  <c r="P38" i="66"/>
  <c r="M51" i="66"/>
  <c r="M67" i="66"/>
  <c r="M83" i="66"/>
  <c r="M99" i="66"/>
  <c r="M9" i="66"/>
  <c r="P13" i="66"/>
  <c r="P102" i="66"/>
  <c r="P94" i="66"/>
  <c r="P86" i="66"/>
  <c r="P82" i="66"/>
  <c r="P74" i="66"/>
  <c r="P70" i="66"/>
  <c r="P62" i="66"/>
  <c r="P58" i="66"/>
  <c r="P54" i="66"/>
  <c r="P50" i="66"/>
  <c r="P46" i="66"/>
  <c r="P42" i="66"/>
  <c r="M40" i="66"/>
  <c r="M44" i="66"/>
  <c r="M48" i="66"/>
  <c r="M52" i="66"/>
  <c r="M56" i="66"/>
  <c r="M60" i="66"/>
  <c r="M64" i="66"/>
  <c r="M68" i="66"/>
  <c r="M72" i="66"/>
  <c r="M76" i="66"/>
  <c r="M80" i="66"/>
  <c r="M84" i="66"/>
  <c r="M88" i="66"/>
  <c r="M92" i="66"/>
  <c r="M96" i="66"/>
  <c r="M100" i="66"/>
  <c r="M104" i="66"/>
  <c r="M108" i="66"/>
  <c r="P105" i="66"/>
  <c r="P101" i="66"/>
  <c r="P97" i="66"/>
  <c r="P93" i="66"/>
  <c r="P89" i="66"/>
  <c r="P85" i="66"/>
  <c r="P81" i="66"/>
  <c r="P77" i="66"/>
  <c r="P73" i="66"/>
  <c r="P69" i="66"/>
  <c r="P65" i="66"/>
  <c r="P61" i="66"/>
  <c r="P57" i="66"/>
  <c r="P53" i="66"/>
  <c r="P49" i="66"/>
  <c r="P45" i="66"/>
  <c r="P41" i="66"/>
  <c r="P106" i="66"/>
  <c r="P98" i="66"/>
  <c r="P90" i="66"/>
  <c r="P78" i="66"/>
  <c r="P66" i="66"/>
  <c r="D26" i="65"/>
  <c r="D73" i="65" s="1"/>
  <c r="D27" i="65"/>
  <c r="D17" i="65"/>
  <c r="H16" i="65"/>
  <c r="F16" i="65"/>
  <c r="D16" i="65"/>
  <c r="H27" i="65" l="1"/>
  <c r="G27" i="65"/>
  <c r="F27" i="65"/>
  <c r="E27" i="65"/>
  <c r="D74" i="65"/>
  <c r="H26" i="65"/>
  <c r="G26" i="65"/>
  <c r="F26" i="65"/>
  <c r="F73" i="65" s="1"/>
  <c r="H73" i="65" s="1"/>
  <c r="E26" i="65"/>
  <c r="H17" i="65"/>
  <c r="G17" i="65"/>
  <c r="F17" i="65"/>
  <c r="E17" i="65"/>
  <c r="D67" i="65"/>
  <c r="G16" i="65"/>
  <c r="F66" i="65"/>
  <c r="E16" i="65"/>
  <c r="D66" i="65"/>
  <c r="H66" i="65" l="1"/>
  <c r="E67" i="65"/>
  <c r="G67" i="65" s="1"/>
  <c r="F67" i="65"/>
  <c r="H67" i="65" s="1"/>
  <c r="E73" i="65"/>
  <c r="G73" i="65" s="1"/>
  <c r="F74" i="65"/>
  <c r="H74" i="65" s="1"/>
  <c r="E66" i="65"/>
  <c r="G66" i="65" s="1"/>
  <c r="E74" i="65"/>
  <c r="G74" i="65" s="1"/>
  <c r="GD23" i="60" l="1"/>
  <c r="GD24" i="60"/>
  <c r="GD25" i="60"/>
  <c r="GG59" i="60" l="1"/>
  <c r="P5" i="66"/>
  <c r="P9" i="66"/>
  <c r="G4" i="65" l="1"/>
  <c r="B3" i="66" s="1"/>
  <c r="K100" i="66" l="1"/>
  <c r="F69" i="65"/>
  <c r="F49" i="65"/>
  <c r="F62" i="65"/>
  <c r="G20" i="65"/>
  <c r="F31" i="65"/>
  <c r="K108" i="66" l="1"/>
  <c r="K55" i="66"/>
  <c r="K31" i="66"/>
  <c r="K95" i="66"/>
  <c r="K79" i="66"/>
  <c r="K71" i="66"/>
  <c r="K29" i="66"/>
  <c r="K45" i="66"/>
  <c r="K61" i="66"/>
  <c r="K77" i="66"/>
  <c r="K93" i="66"/>
  <c r="K27" i="66"/>
  <c r="K43" i="66"/>
  <c r="K59" i="66"/>
  <c r="K75" i="66"/>
  <c r="K91" i="66"/>
  <c r="K107" i="66"/>
  <c r="K33" i="66"/>
  <c r="K49" i="66"/>
  <c r="K65" i="66"/>
  <c r="K81" i="66"/>
  <c r="K97" i="66"/>
  <c r="K11" i="66"/>
  <c r="M11" i="66" s="1"/>
  <c r="K13" i="66"/>
  <c r="K15" i="66"/>
  <c r="K17" i="66"/>
  <c r="K19" i="66"/>
  <c r="K21" i="66"/>
  <c r="K23" i="66"/>
  <c r="K26" i="66"/>
  <c r="K30" i="66"/>
  <c r="K34" i="66"/>
  <c r="K38" i="66"/>
  <c r="K42" i="66"/>
  <c r="K46" i="66"/>
  <c r="K50" i="66"/>
  <c r="K54" i="66"/>
  <c r="K58" i="66"/>
  <c r="K62" i="66"/>
  <c r="K66" i="66"/>
  <c r="K70" i="66"/>
  <c r="K74" i="66"/>
  <c r="K78" i="66"/>
  <c r="K86" i="66"/>
  <c r="K90" i="66"/>
  <c r="K94" i="66"/>
  <c r="K98" i="66"/>
  <c r="K106" i="66"/>
  <c r="K87" i="66"/>
  <c r="K63" i="66"/>
  <c r="K47" i="66"/>
  <c r="K39" i="66"/>
  <c r="K103" i="66"/>
  <c r="K37" i="66"/>
  <c r="K53" i="66"/>
  <c r="K69" i="66"/>
  <c r="K85" i="66"/>
  <c r="K101" i="66"/>
  <c r="K35" i="66"/>
  <c r="K51" i="66"/>
  <c r="K67" i="66"/>
  <c r="K83" i="66"/>
  <c r="K99" i="66"/>
  <c r="K25" i="66"/>
  <c r="K41" i="66"/>
  <c r="K57" i="66"/>
  <c r="K73" i="66"/>
  <c r="K89" i="66"/>
  <c r="K105" i="66"/>
  <c r="K10" i="66"/>
  <c r="M10" i="66" s="1"/>
  <c r="P10" i="66" s="1"/>
  <c r="K12" i="66"/>
  <c r="K14" i="66"/>
  <c r="K16" i="66"/>
  <c r="K18" i="66"/>
  <c r="K20" i="66"/>
  <c r="K22" i="66"/>
  <c r="K24" i="66"/>
  <c r="K28" i="66"/>
  <c r="K32" i="66"/>
  <c r="K36" i="66"/>
  <c r="K40" i="66"/>
  <c r="K44" i="66"/>
  <c r="K48" i="66"/>
  <c r="K52" i="66"/>
  <c r="K56" i="66"/>
  <c r="K60" i="66"/>
  <c r="K64" i="66"/>
  <c r="K68" i="66"/>
  <c r="K72" i="66"/>
  <c r="K76" i="66"/>
  <c r="K80" i="66"/>
  <c r="K84" i="66"/>
  <c r="K88" i="66"/>
  <c r="K92" i="66"/>
  <c r="K96" i="66"/>
  <c r="K104" i="66"/>
  <c r="K82" i="66"/>
  <c r="K102" i="66"/>
  <c r="B208" i="62"/>
  <c r="B201" i="62"/>
  <c r="B194" i="62"/>
  <c r="B187" i="62"/>
  <c r="B180" i="62"/>
  <c r="B173" i="62"/>
  <c r="B166" i="62"/>
  <c r="B159" i="62"/>
  <c r="B152" i="62"/>
  <c r="B145" i="62"/>
  <c r="B138" i="62"/>
  <c r="B131" i="62"/>
  <c r="B124" i="62"/>
  <c r="B117" i="62"/>
  <c r="B110" i="62"/>
  <c r="B103" i="62"/>
  <c r="B96" i="62"/>
  <c r="B89" i="62"/>
  <c r="B82" i="62"/>
  <c r="B75" i="62"/>
  <c r="B68" i="62"/>
  <c r="B61" i="62"/>
  <c r="B54" i="62"/>
  <c r="B47" i="62"/>
  <c r="B40" i="62"/>
  <c r="B33" i="62"/>
  <c r="B26" i="62"/>
  <c r="B19" i="62"/>
  <c r="B12" i="62"/>
  <c r="B5" i="62"/>
  <c r="K251" i="62"/>
  <c r="E251" i="62"/>
  <c r="J250" i="62"/>
  <c r="J249" i="62"/>
  <c r="H249" i="62"/>
  <c r="G249" i="62"/>
  <c r="J248" i="62"/>
  <c r="H248" i="62"/>
  <c r="G248" i="62"/>
  <c r="J247" i="62"/>
  <c r="H247" i="62"/>
  <c r="G247" i="62"/>
  <c r="J246" i="62"/>
  <c r="H246" i="62"/>
  <c r="G246" i="62"/>
  <c r="J245" i="62"/>
  <c r="H245" i="62"/>
  <c r="G245" i="62"/>
  <c r="J244" i="62"/>
  <c r="H244" i="62"/>
  <c r="G244" i="62"/>
  <c r="J243" i="62"/>
  <c r="H243" i="62"/>
  <c r="G243" i="62"/>
  <c r="J242" i="62"/>
  <c r="H242" i="62"/>
  <c r="G242" i="62"/>
  <c r="J241" i="62"/>
  <c r="H241" i="62"/>
  <c r="G241" i="62"/>
  <c r="J240" i="62"/>
  <c r="H240" i="62"/>
  <c r="G240" i="62"/>
  <c r="J239" i="62"/>
  <c r="H239" i="62"/>
  <c r="G239" i="62"/>
  <c r="J238" i="62"/>
  <c r="H238" i="62"/>
  <c r="G238" i="62"/>
  <c r="J237" i="62"/>
  <c r="H237" i="62"/>
  <c r="G237" i="62"/>
  <c r="J236" i="62"/>
  <c r="H236" i="62"/>
  <c r="G236" i="62"/>
  <c r="J235" i="62"/>
  <c r="H235" i="62"/>
  <c r="G235" i="62"/>
  <c r="J234" i="62"/>
  <c r="H234" i="62"/>
  <c r="G234" i="62"/>
  <c r="J233" i="62"/>
  <c r="H233" i="62"/>
  <c r="G233" i="62"/>
  <c r="J232" i="62"/>
  <c r="H232" i="62"/>
  <c r="G232" i="62"/>
  <c r="J231" i="62"/>
  <c r="H231" i="62"/>
  <c r="G231" i="62"/>
  <c r="J230" i="62"/>
  <c r="H230" i="62"/>
  <c r="G230" i="62"/>
  <c r="J229" i="62"/>
  <c r="H229" i="62"/>
  <c r="G229" i="62"/>
  <c r="J228" i="62"/>
  <c r="H228" i="62"/>
  <c r="G228" i="62"/>
  <c r="J227" i="62"/>
  <c r="H227" i="62"/>
  <c r="G227" i="62"/>
  <c r="J226" i="62"/>
  <c r="H226" i="62"/>
  <c r="G226" i="62"/>
  <c r="J225" i="62"/>
  <c r="H225" i="62"/>
  <c r="G225" i="62"/>
  <c r="J224" i="62"/>
  <c r="H224" i="62"/>
  <c r="G224" i="62"/>
  <c r="J223" i="62"/>
  <c r="H223" i="62"/>
  <c r="G223" i="62"/>
  <c r="J222" i="62"/>
  <c r="H222" i="62"/>
  <c r="G222" i="62"/>
  <c r="J221" i="62"/>
  <c r="H221" i="62"/>
  <c r="G221" i="62"/>
  <c r="J220" i="62"/>
  <c r="H220" i="62"/>
  <c r="G220" i="62"/>
  <c r="K214" i="62"/>
  <c r="E214" i="62"/>
  <c r="J213" i="62"/>
  <c r="J212" i="62"/>
  <c r="H212" i="62"/>
  <c r="G212" i="62"/>
  <c r="J211" i="62"/>
  <c r="H211" i="62"/>
  <c r="G211" i="62"/>
  <c r="J210" i="62"/>
  <c r="H210" i="62"/>
  <c r="G210" i="62"/>
  <c r="J209" i="62"/>
  <c r="H209" i="62"/>
  <c r="G209" i="62"/>
  <c r="J208" i="62"/>
  <c r="H208" i="62"/>
  <c r="G208" i="62"/>
  <c r="K207" i="62"/>
  <c r="E207" i="62"/>
  <c r="J206" i="62"/>
  <c r="J205" i="62"/>
  <c r="H205" i="62"/>
  <c r="G205" i="62"/>
  <c r="J204" i="62"/>
  <c r="H204" i="62"/>
  <c r="G204" i="62"/>
  <c r="J203" i="62"/>
  <c r="H203" i="62"/>
  <c r="G203" i="62"/>
  <c r="J202" i="62"/>
  <c r="H202" i="62"/>
  <c r="G202" i="62"/>
  <c r="J201" i="62"/>
  <c r="H201" i="62"/>
  <c r="G201" i="62"/>
  <c r="K200" i="62"/>
  <c r="E200" i="62"/>
  <c r="J199" i="62"/>
  <c r="J198" i="62"/>
  <c r="H198" i="62"/>
  <c r="G198" i="62"/>
  <c r="J197" i="62"/>
  <c r="H197" i="62"/>
  <c r="G197" i="62"/>
  <c r="J196" i="62"/>
  <c r="H196" i="62"/>
  <c r="G196" i="62"/>
  <c r="J195" i="62"/>
  <c r="H195" i="62"/>
  <c r="G195" i="62"/>
  <c r="J194" i="62"/>
  <c r="H194" i="62"/>
  <c r="G194" i="62"/>
  <c r="K193" i="62"/>
  <c r="E193" i="62"/>
  <c r="J192" i="62"/>
  <c r="J191" i="62"/>
  <c r="H191" i="62"/>
  <c r="G191" i="62"/>
  <c r="J190" i="62"/>
  <c r="H190" i="62"/>
  <c r="G190" i="62"/>
  <c r="J189" i="62"/>
  <c r="H189" i="62"/>
  <c r="G189" i="62"/>
  <c r="J188" i="62"/>
  <c r="H188" i="62"/>
  <c r="G188" i="62"/>
  <c r="J187" i="62"/>
  <c r="H187" i="62"/>
  <c r="G187" i="62"/>
  <c r="K186" i="62"/>
  <c r="E186" i="62"/>
  <c r="J185" i="62"/>
  <c r="J184" i="62"/>
  <c r="H184" i="62"/>
  <c r="G184" i="62"/>
  <c r="J183" i="62"/>
  <c r="H183" i="62"/>
  <c r="G183" i="62"/>
  <c r="J182" i="62"/>
  <c r="H182" i="62"/>
  <c r="G182" i="62"/>
  <c r="J181" i="62"/>
  <c r="H181" i="62"/>
  <c r="G181" i="62"/>
  <c r="J180" i="62"/>
  <c r="H180" i="62"/>
  <c r="G180" i="62"/>
  <c r="K179" i="62"/>
  <c r="E179" i="62"/>
  <c r="J178" i="62"/>
  <c r="J177" i="62"/>
  <c r="H177" i="62"/>
  <c r="G177" i="62"/>
  <c r="J176" i="62"/>
  <c r="H176" i="62"/>
  <c r="G176" i="62"/>
  <c r="J175" i="62"/>
  <c r="H175" i="62"/>
  <c r="G175" i="62"/>
  <c r="J174" i="62"/>
  <c r="H174" i="62"/>
  <c r="G174" i="62"/>
  <c r="J173" i="62"/>
  <c r="H173" i="62"/>
  <c r="G173" i="62"/>
  <c r="K172" i="62"/>
  <c r="E172" i="62"/>
  <c r="J171" i="62"/>
  <c r="J170" i="62"/>
  <c r="H170" i="62"/>
  <c r="G170" i="62"/>
  <c r="J169" i="62"/>
  <c r="H169" i="62"/>
  <c r="G169" i="62"/>
  <c r="J168" i="62"/>
  <c r="H168" i="62"/>
  <c r="G168" i="62"/>
  <c r="J167" i="62"/>
  <c r="H167" i="62"/>
  <c r="G167" i="62"/>
  <c r="J166" i="62"/>
  <c r="H166" i="62"/>
  <c r="G166" i="62"/>
  <c r="K165" i="62"/>
  <c r="E165" i="62"/>
  <c r="J164" i="62"/>
  <c r="J163" i="62"/>
  <c r="H163" i="62"/>
  <c r="G163" i="62"/>
  <c r="J162" i="62"/>
  <c r="H162" i="62"/>
  <c r="G162" i="62"/>
  <c r="J161" i="62"/>
  <c r="H161" i="62"/>
  <c r="G161" i="62"/>
  <c r="J160" i="62"/>
  <c r="H160" i="62"/>
  <c r="G160" i="62"/>
  <c r="J159" i="62"/>
  <c r="H159" i="62"/>
  <c r="G159" i="62"/>
  <c r="K158" i="62"/>
  <c r="E158" i="62"/>
  <c r="J157" i="62"/>
  <c r="J156" i="62"/>
  <c r="H156" i="62"/>
  <c r="G156" i="62"/>
  <c r="J155" i="62"/>
  <c r="H155" i="62"/>
  <c r="G155" i="62"/>
  <c r="J154" i="62"/>
  <c r="H154" i="62"/>
  <c r="G154" i="62"/>
  <c r="J153" i="62"/>
  <c r="H153" i="62"/>
  <c r="G153" i="62"/>
  <c r="J152" i="62"/>
  <c r="H152" i="62"/>
  <c r="G152" i="62"/>
  <c r="G158" i="62" s="1"/>
  <c r="ED22" i="60" s="1"/>
  <c r="K151" i="62"/>
  <c r="E151" i="62"/>
  <c r="J150" i="62"/>
  <c r="J149" i="62"/>
  <c r="H149" i="62"/>
  <c r="G149" i="62"/>
  <c r="J148" i="62"/>
  <c r="H148" i="62"/>
  <c r="G148" i="62"/>
  <c r="J147" i="62"/>
  <c r="H147" i="62"/>
  <c r="G147" i="62"/>
  <c r="J146" i="62"/>
  <c r="H146" i="62"/>
  <c r="G146" i="62"/>
  <c r="J145" i="62"/>
  <c r="H145" i="62"/>
  <c r="H151" i="62" s="1"/>
  <c r="DZ22" i="60" s="1"/>
  <c r="G145" i="62"/>
  <c r="K144" i="62"/>
  <c r="E144" i="62"/>
  <c r="J143" i="62"/>
  <c r="J142" i="62"/>
  <c r="H142" i="62"/>
  <c r="G142" i="62"/>
  <c r="J141" i="62"/>
  <c r="H141" i="62"/>
  <c r="G141" i="62"/>
  <c r="J140" i="62"/>
  <c r="H140" i="62"/>
  <c r="G140" i="62"/>
  <c r="J139" i="62"/>
  <c r="H139" i="62"/>
  <c r="G139" i="62"/>
  <c r="J138" i="62"/>
  <c r="H138" i="62"/>
  <c r="G138" i="62"/>
  <c r="K137" i="62"/>
  <c r="E137" i="62"/>
  <c r="J136" i="62"/>
  <c r="J135" i="62"/>
  <c r="H135" i="62"/>
  <c r="G135" i="62"/>
  <c r="J134" i="62"/>
  <c r="H134" i="62"/>
  <c r="G134" i="62"/>
  <c r="J133" i="62"/>
  <c r="H133" i="62"/>
  <c r="G133" i="62"/>
  <c r="J132" i="62"/>
  <c r="H132" i="62"/>
  <c r="G132" i="62"/>
  <c r="J131" i="62"/>
  <c r="H131" i="62"/>
  <c r="G131" i="62"/>
  <c r="K130" i="62"/>
  <c r="E130" i="62"/>
  <c r="J129" i="62"/>
  <c r="J128" i="62"/>
  <c r="H128" i="62"/>
  <c r="G128" i="62"/>
  <c r="J127" i="62"/>
  <c r="H127" i="62"/>
  <c r="G127" i="62"/>
  <c r="J126" i="62"/>
  <c r="H126" i="62"/>
  <c r="G126" i="62"/>
  <c r="J125" i="62"/>
  <c r="H125" i="62"/>
  <c r="G125" i="62"/>
  <c r="J124" i="62"/>
  <c r="H124" i="62"/>
  <c r="G124" i="62"/>
  <c r="K123" i="62"/>
  <c r="E123" i="62"/>
  <c r="J122" i="62"/>
  <c r="J121" i="62"/>
  <c r="H121" i="62"/>
  <c r="G121" i="62"/>
  <c r="J120" i="62"/>
  <c r="H120" i="62"/>
  <c r="G120" i="62"/>
  <c r="J119" i="62"/>
  <c r="H119" i="62"/>
  <c r="G119" i="62"/>
  <c r="J118" i="62"/>
  <c r="H118" i="62"/>
  <c r="G118" i="62"/>
  <c r="J117" i="62"/>
  <c r="H117" i="62"/>
  <c r="G117" i="62"/>
  <c r="K116" i="62"/>
  <c r="E116" i="62"/>
  <c r="J115" i="62"/>
  <c r="J114" i="62"/>
  <c r="H114" i="62"/>
  <c r="G114" i="62"/>
  <c r="J113" i="62"/>
  <c r="H113" i="62"/>
  <c r="G113" i="62"/>
  <c r="J112" i="62"/>
  <c r="H112" i="62"/>
  <c r="G112" i="62"/>
  <c r="J111" i="62"/>
  <c r="H111" i="62"/>
  <c r="G111" i="62"/>
  <c r="J110" i="62"/>
  <c r="H110" i="62"/>
  <c r="G110" i="62"/>
  <c r="K109" i="62"/>
  <c r="E109" i="62"/>
  <c r="J108" i="62"/>
  <c r="J107" i="62"/>
  <c r="H107" i="62"/>
  <c r="G107" i="62"/>
  <c r="J106" i="62"/>
  <c r="H106" i="62"/>
  <c r="G106" i="62"/>
  <c r="J105" i="62"/>
  <c r="H105" i="62"/>
  <c r="G105" i="62"/>
  <c r="J104" i="62"/>
  <c r="H104" i="62"/>
  <c r="G104" i="62"/>
  <c r="J103" i="62"/>
  <c r="H103" i="62"/>
  <c r="G103" i="62"/>
  <c r="K102" i="62"/>
  <c r="E102" i="62"/>
  <c r="J101" i="62"/>
  <c r="J100" i="62"/>
  <c r="H100" i="62"/>
  <c r="G100" i="62"/>
  <c r="J99" i="62"/>
  <c r="H99" i="62"/>
  <c r="G99" i="62"/>
  <c r="J98" i="62"/>
  <c r="H98" i="62"/>
  <c r="G98" i="62"/>
  <c r="J97" i="62"/>
  <c r="H97" i="62"/>
  <c r="G97" i="62"/>
  <c r="J96" i="62"/>
  <c r="H96" i="62"/>
  <c r="G96" i="62"/>
  <c r="G102" i="62" s="1"/>
  <c r="CH22" i="60" s="1"/>
  <c r="K95" i="62"/>
  <c r="E95" i="62"/>
  <c r="J94" i="62"/>
  <c r="J93" i="62"/>
  <c r="H93" i="62"/>
  <c r="G93" i="62"/>
  <c r="J92" i="62"/>
  <c r="H92" i="62"/>
  <c r="G92" i="62"/>
  <c r="J91" i="62"/>
  <c r="H91" i="62"/>
  <c r="G91" i="62"/>
  <c r="J90" i="62"/>
  <c r="H90" i="62"/>
  <c r="G90" i="62"/>
  <c r="J89" i="62"/>
  <c r="H89" i="62"/>
  <c r="H95" i="62" s="1"/>
  <c r="CD22" i="60" s="1"/>
  <c r="G89" i="62"/>
  <c r="K88" i="62"/>
  <c r="E88" i="62"/>
  <c r="J87" i="62"/>
  <c r="J86" i="62"/>
  <c r="H86" i="62"/>
  <c r="G86" i="62"/>
  <c r="J85" i="62"/>
  <c r="H85" i="62"/>
  <c r="G85" i="62"/>
  <c r="J84" i="62"/>
  <c r="H84" i="62"/>
  <c r="G84" i="62"/>
  <c r="J83" i="62"/>
  <c r="H83" i="62"/>
  <c r="G83" i="62"/>
  <c r="J82" i="62"/>
  <c r="H82" i="62"/>
  <c r="G82" i="62"/>
  <c r="K81" i="62"/>
  <c r="E81" i="62"/>
  <c r="J80" i="62"/>
  <c r="J79" i="62"/>
  <c r="H79" i="62"/>
  <c r="G79" i="62"/>
  <c r="J78" i="62"/>
  <c r="H78" i="62"/>
  <c r="G78" i="62"/>
  <c r="J77" i="62"/>
  <c r="H77" i="62"/>
  <c r="G77" i="62"/>
  <c r="J76" i="62"/>
  <c r="H76" i="62"/>
  <c r="G76" i="62"/>
  <c r="J75" i="62"/>
  <c r="H75" i="62"/>
  <c r="G75" i="62"/>
  <c r="K74" i="62"/>
  <c r="E74" i="62"/>
  <c r="J73" i="62"/>
  <c r="J72" i="62"/>
  <c r="H72" i="62"/>
  <c r="G72" i="62"/>
  <c r="J71" i="62"/>
  <c r="H71" i="62"/>
  <c r="G71" i="62"/>
  <c r="J70" i="62"/>
  <c r="H70" i="62"/>
  <c r="G70" i="62"/>
  <c r="J69" i="62"/>
  <c r="H69" i="62"/>
  <c r="G69" i="62"/>
  <c r="J68" i="62"/>
  <c r="H68" i="62"/>
  <c r="G68" i="62"/>
  <c r="G74" i="62" s="1"/>
  <c r="BJ22" i="60" s="1"/>
  <c r="K67" i="62"/>
  <c r="E67" i="62"/>
  <c r="J66" i="62"/>
  <c r="J65" i="62"/>
  <c r="H65" i="62"/>
  <c r="G65" i="62"/>
  <c r="J64" i="62"/>
  <c r="H64" i="62"/>
  <c r="G64" i="62"/>
  <c r="J63" i="62"/>
  <c r="H63" i="62"/>
  <c r="G63" i="62"/>
  <c r="J62" i="62"/>
  <c r="H62" i="62"/>
  <c r="G62" i="62"/>
  <c r="J61" i="62"/>
  <c r="H61" i="62"/>
  <c r="H67" i="62" s="1"/>
  <c r="BF22" i="60" s="1"/>
  <c r="G61" i="62"/>
  <c r="K60" i="62"/>
  <c r="E60" i="62"/>
  <c r="J59" i="62"/>
  <c r="J58" i="62"/>
  <c r="H58" i="62"/>
  <c r="G58" i="62"/>
  <c r="J57" i="62"/>
  <c r="H57" i="62"/>
  <c r="G57" i="62"/>
  <c r="J56" i="62"/>
  <c r="H56" i="62"/>
  <c r="G56" i="62"/>
  <c r="J55" i="62"/>
  <c r="H55" i="62"/>
  <c r="G55" i="62"/>
  <c r="J54" i="62"/>
  <c r="H54" i="62"/>
  <c r="G54" i="62"/>
  <c r="K53" i="62"/>
  <c r="E53" i="62"/>
  <c r="J52" i="62"/>
  <c r="J51" i="62"/>
  <c r="H51" i="62"/>
  <c r="G51" i="62"/>
  <c r="J50" i="62"/>
  <c r="H50" i="62"/>
  <c r="G50" i="62"/>
  <c r="J49" i="62"/>
  <c r="H49" i="62"/>
  <c r="G49" i="62"/>
  <c r="J48" i="62"/>
  <c r="H48" i="62"/>
  <c r="G48" i="62"/>
  <c r="J47" i="62"/>
  <c r="H47" i="62"/>
  <c r="G47" i="62"/>
  <c r="K46" i="62"/>
  <c r="E46" i="62"/>
  <c r="J45" i="62"/>
  <c r="J44" i="62"/>
  <c r="H44" i="62"/>
  <c r="G44" i="62"/>
  <c r="J43" i="62"/>
  <c r="H43" i="62"/>
  <c r="G43" i="62"/>
  <c r="J42" i="62"/>
  <c r="H42" i="62"/>
  <c r="G42" i="62"/>
  <c r="J41" i="62"/>
  <c r="H41" i="62"/>
  <c r="G41" i="62"/>
  <c r="J40" i="62"/>
  <c r="H40" i="62"/>
  <c r="G40" i="62"/>
  <c r="G46" i="62" s="1"/>
  <c r="AL22" i="60" s="1"/>
  <c r="K39" i="62"/>
  <c r="E39" i="62"/>
  <c r="J38" i="62"/>
  <c r="J37" i="62"/>
  <c r="H37" i="62"/>
  <c r="G37" i="62"/>
  <c r="J36" i="62"/>
  <c r="H36" i="62"/>
  <c r="G36" i="62"/>
  <c r="J35" i="62"/>
  <c r="H35" i="62"/>
  <c r="G35" i="62"/>
  <c r="J34" i="62"/>
  <c r="H34" i="62"/>
  <c r="G34" i="62"/>
  <c r="J33" i="62"/>
  <c r="H33" i="62"/>
  <c r="H39" i="62" s="1"/>
  <c r="AH22" i="60" s="1"/>
  <c r="G33" i="62"/>
  <c r="K32" i="62"/>
  <c r="E32" i="62"/>
  <c r="J31" i="62"/>
  <c r="J30" i="62"/>
  <c r="H30" i="62"/>
  <c r="G30" i="62"/>
  <c r="J29" i="62"/>
  <c r="H29" i="62"/>
  <c r="G29" i="62"/>
  <c r="J28" i="62"/>
  <c r="H28" i="62"/>
  <c r="G28" i="62"/>
  <c r="J27" i="62"/>
  <c r="H27" i="62"/>
  <c r="G27" i="62"/>
  <c r="J26" i="62"/>
  <c r="H26" i="62"/>
  <c r="G26" i="62"/>
  <c r="K25" i="62"/>
  <c r="E25" i="62"/>
  <c r="J24" i="62"/>
  <c r="J23" i="62"/>
  <c r="H23" i="62"/>
  <c r="G23" i="62"/>
  <c r="J22" i="62"/>
  <c r="H22" i="62"/>
  <c r="G22" i="62"/>
  <c r="J21" i="62"/>
  <c r="H21" i="62"/>
  <c r="G21" i="62"/>
  <c r="J20" i="62"/>
  <c r="H20" i="62"/>
  <c r="G20" i="62"/>
  <c r="J19" i="62"/>
  <c r="H19" i="62"/>
  <c r="G19" i="62"/>
  <c r="K18" i="62"/>
  <c r="E18" i="62"/>
  <c r="J17" i="62"/>
  <c r="J16" i="62"/>
  <c r="H16" i="62"/>
  <c r="G16" i="62"/>
  <c r="J15" i="62"/>
  <c r="H15" i="62"/>
  <c r="G15" i="62"/>
  <c r="J14" i="62"/>
  <c r="H14" i="62"/>
  <c r="G14" i="62"/>
  <c r="J13" i="62"/>
  <c r="H13" i="62"/>
  <c r="G13" i="62"/>
  <c r="J12" i="62"/>
  <c r="H12" i="62"/>
  <c r="G12" i="62"/>
  <c r="G18" i="62" s="1"/>
  <c r="N22" i="60" s="1"/>
  <c r="K11" i="62"/>
  <c r="E11" i="62"/>
  <c r="J10" i="62"/>
  <c r="J9" i="62"/>
  <c r="H9" i="62"/>
  <c r="G9" i="62"/>
  <c r="J8" i="62"/>
  <c r="H8" i="62"/>
  <c r="G8" i="62"/>
  <c r="J7" i="62"/>
  <c r="H7" i="62"/>
  <c r="G7" i="62"/>
  <c r="J6" i="62"/>
  <c r="H6" i="62"/>
  <c r="G6" i="62"/>
  <c r="J5" i="62"/>
  <c r="H5" i="62"/>
  <c r="G5" i="62"/>
  <c r="F21" i="61"/>
  <c r="U37" i="61" s="1"/>
  <c r="K30" i="61"/>
  <c r="FZ31" i="60"/>
  <c r="FT31" i="60"/>
  <c r="FN31" i="60"/>
  <c r="FH31" i="60"/>
  <c r="FB31" i="60"/>
  <c r="EV31" i="60"/>
  <c r="EP31" i="60"/>
  <c r="EJ31" i="60"/>
  <c r="ED31" i="60"/>
  <c r="DX31" i="60"/>
  <c r="DR31" i="60"/>
  <c r="DL31" i="60"/>
  <c r="DF31" i="60"/>
  <c r="CZ31" i="60"/>
  <c r="CT31" i="60"/>
  <c r="CN31" i="60"/>
  <c r="CH31" i="60"/>
  <c r="CB31" i="60"/>
  <c r="BV31" i="60"/>
  <c r="BP31" i="60"/>
  <c r="BJ31" i="60"/>
  <c r="BD31" i="60"/>
  <c r="AX31" i="60"/>
  <c r="AR31" i="60"/>
  <c r="AL31" i="60"/>
  <c r="AF31" i="60"/>
  <c r="Z31" i="60"/>
  <c r="T31" i="60"/>
  <c r="N31" i="60"/>
  <c r="H31" i="60"/>
  <c r="FZ3" i="60"/>
  <c r="FT3" i="60"/>
  <c r="FN3" i="60"/>
  <c r="FH3" i="60"/>
  <c r="FB3" i="60"/>
  <c r="EV3" i="60"/>
  <c r="EP3" i="60"/>
  <c r="EJ3" i="60"/>
  <c r="ED3" i="60"/>
  <c r="DX3" i="60"/>
  <c r="DR3" i="60"/>
  <c r="DL3" i="60"/>
  <c r="DF3" i="60"/>
  <c r="CZ3" i="60"/>
  <c r="CT3" i="60"/>
  <c r="CN3" i="60"/>
  <c r="CH3" i="60"/>
  <c r="CB3" i="60"/>
  <c r="BV3" i="60"/>
  <c r="BP3" i="60"/>
  <c r="BJ3" i="60"/>
  <c r="BD3" i="60"/>
  <c r="AX3" i="60"/>
  <c r="AR3" i="60"/>
  <c r="AL3" i="60"/>
  <c r="AF3" i="60"/>
  <c r="Z3" i="60"/>
  <c r="T3" i="60"/>
  <c r="N3" i="60"/>
  <c r="H3" i="60"/>
  <c r="K60" i="60"/>
  <c r="N23" i="61"/>
  <c r="H23" i="61"/>
  <c r="N22" i="61"/>
  <c r="H22" i="61"/>
  <c r="N21" i="61"/>
  <c r="N20" i="61"/>
  <c r="P20" i="61" s="1"/>
  <c r="H20" i="61"/>
  <c r="J20" i="61" s="1"/>
  <c r="E20" i="61"/>
  <c r="N19" i="61"/>
  <c r="P19" i="61" s="1"/>
  <c r="H19" i="61"/>
  <c r="J19" i="61" s="1"/>
  <c r="E19" i="61"/>
  <c r="N18" i="61"/>
  <c r="H18" i="61"/>
  <c r="N17" i="61"/>
  <c r="H17" i="61"/>
  <c r="N16" i="61"/>
  <c r="H16" i="61"/>
  <c r="N15" i="61"/>
  <c r="H15" i="61"/>
  <c r="N14" i="61"/>
  <c r="P14" i="61" s="1"/>
  <c r="H14" i="61"/>
  <c r="J14" i="61" s="1"/>
  <c r="N13" i="61"/>
  <c r="P13" i="61" s="1"/>
  <c r="H13" i="61"/>
  <c r="J13" i="61" s="1"/>
  <c r="N12" i="61"/>
  <c r="P12" i="61" s="1"/>
  <c r="H12" i="61"/>
  <c r="J12" i="61" s="1"/>
  <c r="N11" i="61"/>
  <c r="P11" i="61" s="1"/>
  <c r="H11" i="61"/>
  <c r="J11" i="61" s="1"/>
  <c r="N10" i="61"/>
  <c r="P10" i="61" s="1"/>
  <c r="H10" i="61"/>
  <c r="J10" i="61" s="1"/>
  <c r="N9" i="61"/>
  <c r="P9" i="61" s="1"/>
  <c r="H9" i="61"/>
  <c r="J9" i="61" s="1"/>
  <c r="N8" i="61"/>
  <c r="P8" i="61" s="1"/>
  <c r="H8" i="61"/>
  <c r="J8" i="61" s="1"/>
  <c r="N7" i="61"/>
  <c r="P7" i="61" s="1"/>
  <c r="H7" i="61"/>
  <c r="J7" i="61" s="1"/>
  <c r="N6" i="61"/>
  <c r="H6" i="61"/>
  <c r="J6" i="61" s="1"/>
  <c r="FZ52" i="60"/>
  <c r="FT52" i="60"/>
  <c r="FN52" i="60"/>
  <c r="FH52" i="60"/>
  <c r="FB52" i="60"/>
  <c r="EV52" i="60"/>
  <c r="EP52" i="60"/>
  <c r="EJ52" i="60"/>
  <c r="ED52" i="60"/>
  <c r="DX52" i="60"/>
  <c r="DR52" i="60"/>
  <c r="DL52" i="60"/>
  <c r="DF52" i="60"/>
  <c r="CZ52" i="60"/>
  <c r="CT52" i="60"/>
  <c r="CN52" i="60"/>
  <c r="CH52" i="60"/>
  <c r="CB52" i="60"/>
  <c r="BV52" i="60"/>
  <c r="BP52" i="60"/>
  <c r="BJ52" i="60"/>
  <c r="BD52" i="60"/>
  <c r="AX52" i="60"/>
  <c r="AR52" i="60"/>
  <c r="AL52" i="60"/>
  <c r="AF52" i="60"/>
  <c r="Z52" i="60"/>
  <c r="T52" i="60"/>
  <c r="N52" i="60"/>
  <c r="H52" i="60"/>
  <c r="FZ51" i="60"/>
  <c r="FT51" i="60"/>
  <c r="FN51" i="60"/>
  <c r="FH51" i="60"/>
  <c r="FB51" i="60"/>
  <c r="EV51" i="60"/>
  <c r="EP51" i="60"/>
  <c r="EJ51" i="60"/>
  <c r="ED51" i="60"/>
  <c r="DX51" i="60"/>
  <c r="DR51" i="60"/>
  <c r="DL51" i="60"/>
  <c r="DF51" i="60"/>
  <c r="CZ51" i="60"/>
  <c r="CT51" i="60"/>
  <c r="CN51" i="60"/>
  <c r="CH51" i="60"/>
  <c r="CB51" i="60"/>
  <c r="BV51" i="60"/>
  <c r="BP51" i="60"/>
  <c r="BJ51" i="60"/>
  <c r="BD51" i="60"/>
  <c r="AX51" i="60"/>
  <c r="AR51" i="60"/>
  <c r="AL51" i="60"/>
  <c r="AF51" i="60"/>
  <c r="Z51" i="60"/>
  <c r="T51" i="60"/>
  <c r="N51" i="60"/>
  <c r="H51" i="60"/>
  <c r="FZ50" i="60"/>
  <c r="FT50" i="60"/>
  <c r="FN50" i="60"/>
  <c r="FH50" i="60"/>
  <c r="FB50" i="60"/>
  <c r="EV50" i="60"/>
  <c r="EP50" i="60"/>
  <c r="EJ50" i="60"/>
  <c r="ED50" i="60"/>
  <c r="DX50" i="60"/>
  <c r="DR50" i="60"/>
  <c r="DL50" i="60"/>
  <c r="DF50" i="60"/>
  <c r="CZ50" i="60"/>
  <c r="CT50" i="60"/>
  <c r="CN50" i="60"/>
  <c r="CH50" i="60"/>
  <c r="CB50" i="60"/>
  <c r="BV50" i="60"/>
  <c r="BP50" i="60"/>
  <c r="BJ50" i="60"/>
  <c r="BD50" i="60"/>
  <c r="AX50" i="60"/>
  <c r="AR50" i="60"/>
  <c r="AL50" i="60"/>
  <c r="AF50" i="60"/>
  <c r="Z50" i="60"/>
  <c r="T50" i="60"/>
  <c r="N50" i="60"/>
  <c r="H50" i="60"/>
  <c r="FZ49" i="60"/>
  <c r="GB49" i="60" s="1"/>
  <c r="FT49" i="60"/>
  <c r="FV49" i="60" s="1"/>
  <c r="FN49" i="60"/>
  <c r="FP49" i="60" s="1"/>
  <c r="FH49" i="60"/>
  <c r="FJ49" i="60" s="1"/>
  <c r="FB49" i="60"/>
  <c r="FD49" i="60" s="1"/>
  <c r="EV49" i="60"/>
  <c r="EX49" i="60" s="1"/>
  <c r="EP49" i="60"/>
  <c r="ER49" i="60" s="1"/>
  <c r="EJ49" i="60"/>
  <c r="EL49" i="60" s="1"/>
  <c r="ED49" i="60"/>
  <c r="EF49" i="60" s="1"/>
  <c r="DX49" i="60"/>
  <c r="DZ49" i="60" s="1"/>
  <c r="DR49" i="60"/>
  <c r="DT49" i="60" s="1"/>
  <c r="DL49" i="60"/>
  <c r="DN49" i="60" s="1"/>
  <c r="DF49" i="60"/>
  <c r="DH49" i="60" s="1"/>
  <c r="CZ49" i="60"/>
  <c r="DB49" i="60" s="1"/>
  <c r="CT49" i="60"/>
  <c r="CV49" i="60" s="1"/>
  <c r="CN49" i="60"/>
  <c r="CP49" i="60" s="1"/>
  <c r="CH49" i="60"/>
  <c r="CJ49" i="60" s="1"/>
  <c r="CB49" i="60"/>
  <c r="CD49" i="60" s="1"/>
  <c r="BV49" i="60"/>
  <c r="BX49" i="60" s="1"/>
  <c r="BP49" i="60"/>
  <c r="BR49" i="60" s="1"/>
  <c r="BJ49" i="60"/>
  <c r="BL49" i="60" s="1"/>
  <c r="BD49" i="60"/>
  <c r="BF49" i="60" s="1"/>
  <c r="AX49" i="60"/>
  <c r="AZ49" i="60" s="1"/>
  <c r="AR49" i="60"/>
  <c r="AT49" i="60" s="1"/>
  <c r="AL49" i="60"/>
  <c r="AN49" i="60" s="1"/>
  <c r="AF49" i="60"/>
  <c r="AH49" i="60" s="1"/>
  <c r="Z49" i="60"/>
  <c r="AB49" i="60" s="1"/>
  <c r="T49" i="60"/>
  <c r="V49" i="60" s="1"/>
  <c r="N49" i="60"/>
  <c r="P49" i="60" s="1"/>
  <c r="H49" i="60"/>
  <c r="J49" i="60" s="1"/>
  <c r="E49" i="60"/>
  <c r="FZ48" i="60"/>
  <c r="GB48" i="60" s="1"/>
  <c r="FT48" i="60"/>
  <c r="FV48" i="60" s="1"/>
  <c r="FN48" i="60"/>
  <c r="FP48" i="60" s="1"/>
  <c r="FH48" i="60"/>
  <c r="FJ48" i="60" s="1"/>
  <c r="FB48" i="60"/>
  <c r="FD48" i="60" s="1"/>
  <c r="EV48" i="60"/>
  <c r="EX48" i="60" s="1"/>
  <c r="EP48" i="60"/>
  <c r="ER48" i="60" s="1"/>
  <c r="EJ48" i="60"/>
  <c r="EL48" i="60" s="1"/>
  <c r="ED48" i="60"/>
  <c r="EF48" i="60" s="1"/>
  <c r="DX48" i="60"/>
  <c r="DZ48" i="60" s="1"/>
  <c r="DR48" i="60"/>
  <c r="DT48" i="60" s="1"/>
  <c r="DL48" i="60"/>
  <c r="DN48" i="60" s="1"/>
  <c r="DF48" i="60"/>
  <c r="DH48" i="60" s="1"/>
  <c r="CZ48" i="60"/>
  <c r="DB48" i="60" s="1"/>
  <c r="CT48" i="60"/>
  <c r="CV48" i="60" s="1"/>
  <c r="CN48" i="60"/>
  <c r="CP48" i="60" s="1"/>
  <c r="CH48" i="60"/>
  <c r="CJ48" i="60" s="1"/>
  <c r="CB48" i="60"/>
  <c r="CD48" i="60" s="1"/>
  <c r="BV48" i="60"/>
  <c r="BX48" i="60" s="1"/>
  <c r="BP48" i="60"/>
  <c r="BR48" i="60" s="1"/>
  <c r="BJ48" i="60"/>
  <c r="BL48" i="60" s="1"/>
  <c r="BD48" i="60"/>
  <c r="BF48" i="60" s="1"/>
  <c r="AX48" i="60"/>
  <c r="AZ48" i="60" s="1"/>
  <c r="AR48" i="60"/>
  <c r="AT48" i="60" s="1"/>
  <c r="AL48" i="60"/>
  <c r="AN48" i="60" s="1"/>
  <c r="AF48" i="60"/>
  <c r="AH48" i="60" s="1"/>
  <c r="Z48" i="60"/>
  <c r="AB48" i="60" s="1"/>
  <c r="T48" i="60"/>
  <c r="V48" i="60" s="1"/>
  <c r="N48" i="60"/>
  <c r="P48" i="60" s="1"/>
  <c r="H48" i="60"/>
  <c r="J48" i="60" s="1"/>
  <c r="E48" i="60"/>
  <c r="FZ47" i="60"/>
  <c r="FT47" i="60"/>
  <c r="FN47" i="60"/>
  <c r="FH47" i="60"/>
  <c r="FB47" i="60"/>
  <c r="EV47" i="60"/>
  <c r="EP47" i="60"/>
  <c r="EJ47" i="60"/>
  <c r="ED47" i="60"/>
  <c r="DX47" i="60"/>
  <c r="DR47" i="60"/>
  <c r="DL47" i="60"/>
  <c r="DF47" i="60"/>
  <c r="CZ47" i="60"/>
  <c r="CT47" i="60"/>
  <c r="CN47" i="60"/>
  <c r="CH47" i="60"/>
  <c r="CB47" i="60"/>
  <c r="BV47" i="60"/>
  <c r="BP47" i="60"/>
  <c r="BJ47" i="60"/>
  <c r="BD47" i="60"/>
  <c r="AX47" i="60"/>
  <c r="AR47" i="60"/>
  <c r="AL47" i="60"/>
  <c r="AF47" i="60"/>
  <c r="Z47" i="60"/>
  <c r="T47" i="60"/>
  <c r="N47" i="60"/>
  <c r="H47" i="60"/>
  <c r="FZ46" i="60"/>
  <c r="FT46" i="60"/>
  <c r="FN46" i="60"/>
  <c r="FH46" i="60"/>
  <c r="FB46" i="60"/>
  <c r="EV46" i="60"/>
  <c r="EP46" i="60"/>
  <c r="EJ46" i="60"/>
  <c r="ED46" i="60"/>
  <c r="DX46" i="60"/>
  <c r="DR46" i="60"/>
  <c r="DL46" i="60"/>
  <c r="DF46" i="60"/>
  <c r="CZ46" i="60"/>
  <c r="CT46" i="60"/>
  <c r="CN46" i="60"/>
  <c r="CH46" i="60"/>
  <c r="CB46" i="60"/>
  <c r="BV46" i="60"/>
  <c r="BP46" i="60"/>
  <c r="BJ46" i="60"/>
  <c r="BD46" i="60"/>
  <c r="AX46" i="60"/>
  <c r="AR46" i="60"/>
  <c r="AL46" i="60"/>
  <c r="AF46" i="60"/>
  <c r="Z46" i="60"/>
  <c r="T46" i="60"/>
  <c r="N46" i="60"/>
  <c r="H46" i="60"/>
  <c r="FZ45" i="60"/>
  <c r="FT45" i="60"/>
  <c r="FN45" i="60"/>
  <c r="FH45" i="60"/>
  <c r="FB45" i="60"/>
  <c r="EV45" i="60"/>
  <c r="EP45" i="60"/>
  <c r="EJ45" i="60"/>
  <c r="ED45" i="60"/>
  <c r="DX45" i="60"/>
  <c r="DR45" i="60"/>
  <c r="DL45" i="60"/>
  <c r="DF45" i="60"/>
  <c r="CZ45" i="60"/>
  <c r="CT45" i="60"/>
  <c r="CN45" i="60"/>
  <c r="CH45" i="60"/>
  <c r="CB45" i="60"/>
  <c r="BV45" i="60"/>
  <c r="BP45" i="60"/>
  <c r="BJ45" i="60"/>
  <c r="BD45" i="60"/>
  <c r="AX45" i="60"/>
  <c r="AR45" i="60"/>
  <c r="AL45" i="60"/>
  <c r="AF45" i="60"/>
  <c r="Z45" i="60"/>
  <c r="T45" i="60"/>
  <c r="N45" i="60"/>
  <c r="H45" i="60"/>
  <c r="FZ44" i="60"/>
  <c r="FT44" i="60"/>
  <c r="FN44" i="60"/>
  <c r="FH44" i="60"/>
  <c r="FB44" i="60"/>
  <c r="EV44" i="60"/>
  <c r="EP44" i="60"/>
  <c r="EJ44" i="60"/>
  <c r="ED44" i="60"/>
  <c r="DX44" i="60"/>
  <c r="DR44" i="60"/>
  <c r="DL44" i="60"/>
  <c r="DF44" i="60"/>
  <c r="CZ44" i="60"/>
  <c r="CT44" i="60"/>
  <c r="CN44" i="60"/>
  <c r="CH44" i="60"/>
  <c r="CB44" i="60"/>
  <c r="BV44" i="60"/>
  <c r="BP44" i="60"/>
  <c r="BJ44" i="60"/>
  <c r="BD44" i="60"/>
  <c r="AX44" i="60"/>
  <c r="AR44" i="60"/>
  <c r="AL44" i="60"/>
  <c r="AF44" i="60"/>
  <c r="Z44" i="60"/>
  <c r="T44" i="60"/>
  <c r="N44" i="60"/>
  <c r="H44" i="60"/>
  <c r="FZ43" i="60"/>
  <c r="GB43" i="60" s="1"/>
  <c r="FT43" i="60"/>
  <c r="FV43" i="60" s="1"/>
  <c r="FN43" i="60"/>
  <c r="FP43" i="60" s="1"/>
  <c r="FH43" i="60"/>
  <c r="FJ43" i="60" s="1"/>
  <c r="FB43" i="60"/>
  <c r="FD43" i="60" s="1"/>
  <c r="EV43" i="60"/>
  <c r="EX43" i="60" s="1"/>
  <c r="EP43" i="60"/>
  <c r="ER43" i="60" s="1"/>
  <c r="EJ43" i="60"/>
  <c r="EL43" i="60" s="1"/>
  <c r="ED43" i="60"/>
  <c r="EF43" i="60" s="1"/>
  <c r="DX43" i="60"/>
  <c r="DZ43" i="60" s="1"/>
  <c r="DR43" i="60"/>
  <c r="DT43" i="60" s="1"/>
  <c r="DL43" i="60"/>
  <c r="DN43" i="60" s="1"/>
  <c r="DF43" i="60"/>
  <c r="DH43" i="60" s="1"/>
  <c r="CZ43" i="60"/>
  <c r="DB43" i="60" s="1"/>
  <c r="CT43" i="60"/>
  <c r="CV43" i="60" s="1"/>
  <c r="CN43" i="60"/>
  <c r="CP43" i="60" s="1"/>
  <c r="CH43" i="60"/>
  <c r="CJ43" i="60" s="1"/>
  <c r="CB43" i="60"/>
  <c r="CD43" i="60" s="1"/>
  <c r="BV43" i="60"/>
  <c r="BX43" i="60" s="1"/>
  <c r="BP43" i="60"/>
  <c r="BR43" i="60" s="1"/>
  <c r="BJ43" i="60"/>
  <c r="BL43" i="60" s="1"/>
  <c r="BD43" i="60"/>
  <c r="BF43" i="60" s="1"/>
  <c r="AX43" i="60"/>
  <c r="AZ43" i="60" s="1"/>
  <c r="AR43" i="60"/>
  <c r="AT43" i="60" s="1"/>
  <c r="AL43" i="60"/>
  <c r="AN43" i="60" s="1"/>
  <c r="AF43" i="60"/>
  <c r="AH43" i="60" s="1"/>
  <c r="Z43" i="60"/>
  <c r="AB43" i="60" s="1"/>
  <c r="T43" i="60"/>
  <c r="V43" i="60" s="1"/>
  <c r="N43" i="60"/>
  <c r="P43" i="60" s="1"/>
  <c r="H43" i="60"/>
  <c r="J43" i="60" s="1"/>
  <c r="FZ42" i="60"/>
  <c r="GB42" i="60" s="1"/>
  <c r="FT42" i="60"/>
  <c r="FV42" i="60" s="1"/>
  <c r="FN42" i="60"/>
  <c r="FP42" i="60" s="1"/>
  <c r="FH42" i="60"/>
  <c r="FJ42" i="60" s="1"/>
  <c r="FB42" i="60"/>
  <c r="FD42" i="60" s="1"/>
  <c r="EV42" i="60"/>
  <c r="EX42" i="60" s="1"/>
  <c r="EP42" i="60"/>
  <c r="ER42" i="60" s="1"/>
  <c r="EJ42" i="60"/>
  <c r="EL42" i="60" s="1"/>
  <c r="ED42" i="60"/>
  <c r="EF42" i="60" s="1"/>
  <c r="DX42" i="60"/>
  <c r="DZ42" i="60" s="1"/>
  <c r="DR42" i="60"/>
  <c r="DT42" i="60" s="1"/>
  <c r="DL42" i="60"/>
  <c r="DN42" i="60" s="1"/>
  <c r="DF42" i="60"/>
  <c r="DH42" i="60" s="1"/>
  <c r="CZ42" i="60"/>
  <c r="DB42" i="60" s="1"/>
  <c r="CT42" i="60"/>
  <c r="CV42" i="60" s="1"/>
  <c r="CN42" i="60"/>
  <c r="CP42" i="60" s="1"/>
  <c r="CH42" i="60"/>
  <c r="CJ42" i="60" s="1"/>
  <c r="CB42" i="60"/>
  <c r="CD42" i="60" s="1"/>
  <c r="BV42" i="60"/>
  <c r="BX42" i="60" s="1"/>
  <c r="BP42" i="60"/>
  <c r="BR42" i="60" s="1"/>
  <c r="BJ42" i="60"/>
  <c r="BL42" i="60" s="1"/>
  <c r="BD42" i="60"/>
  <c r="BF42" i="60" s="1"/>
  <c r="AX42" i="60"/>
  <c r="AZ42" i="60" s="1"/>
  <c r="AR42" i="60"/>
  <c r="AT42" i="60" s="1"/>
  <c r="AL42" i="60"/>
  <c r="AN42" i="60" s="1"/>
  <c r="AF42" i="60"/>
  <c r="AH42" i="60" s="1"/>
  <c r="Z42" i="60"/>
  <c r="AB42" i="60" s="1"/>
  <c r="T42" i="60"/>
  <c r="V42" i="60" s="1"/>
  <c r="N42" i="60"/>
  <c r="P42" i="60" s="1"/>
  <c r="H42" i="60"/>
  <c r="J42" i="60" s="1"/>
  <c r="FZ41" i="60"/>
  <c r="GB41" i="60" s="1"/>
  <c r="FT41" i="60"/>
  <c r="FV41" i="60" s="1"/>
  <c r="FN41" i="60"/>
  <c r="FP41" i="60" s="1"/>
  <c r="FH41" i="60"/>
  <c r="FJ41" i="60" s="1"/>
  <c r="FB41" i="60"/>
  <c r="FD41" i="60" s="1"/>
  <c r="EV41" i="60"/>
  <c r="EX41" i="60" s="1"/>
  <c r="EP41" i="60"/>
  <c r="ER41" i="60" s="1"/>
  <c r="EJ41" i="60"/>
  <c r="EL41" i="60" s="1"/>
  <c r="ED41" i="60"/>
  <c r="EF41" i="60" s="1"/>
  <c r="DX41" i="60"/>
  <c r="DZ41" i="60" s="1"/>
  <c r="DR41" i="60"/>
  <c r="DT41" i="60" s="1"/>
  <c r="DL41" i="60"/>
  <c r="DN41" i="60" s="1"/>
  <c r="DF41" i="60"/>
  <c r="DH41" i="60" s="1"/>
  <c r="CZ41" i="60"/>
  <c r="DB41" i="60" s="1"/>
  <c r="CT41" i="60"/>
  <c r="CV41" i="60" s="1"/>
  <c r="CN41" i="60"/>
  <c r="CP41" i="60" s="1"/>
  <c r="CH41" i="60"/>
  <c r="CJ41" i="60" s="1"/>
  <c r="CB41" i="60"/>
  <c r="CD41" i="60" s="1"/>
  <c r="BV41" i="60"/>
  <c r="BX41" i="60" s="1"/>
  <c r="BP41" i="60"/>
  <c r="BR41" i="60" s="1"/>
  <c r="BJ41" i="60"/>
  <c r="BL41" i="60" s="1"/>
  <c r="BD41" i="60"/>
  <c r="BF41" i="60" s="1"/>
  <c r="AX41" i="60"/>
  <c r="AZ41" i="60" s="1"/>
  <c r="AR41" i="60"/>
  <c r="AT41" i="60" s="1"/>
  <c r="AL41" i="60"/>
  <c r="AN41" i="60" s="1"/>
  <c r="AF41" i="60"/>
  <c r="AH41" i="60" s="1"/>
  <c r="Z41" i="60"/>
  <c r="AB41" i="60" s="1"/>
  <c r="T41" i="60"/>
  <c r="V41" i="60" s="1"/>
  <c r="N41" i="60"/>
  <c r="P41" i="60" s="1"/>
  <c r="H41" i="60"/>
  <c r="J41" i="60" s="1"/>
  <c r="FZ40" i="60"/>
  <c r="GB40" i="60" s="1"/>
  <c r="FT40" i="60"/>
  <c r="FV40" i="60" s="1"/>
  <c r="FN40" i="60"/>
  <c r="FP40" i="60" s="1"/>
  <c r="FH40" i="60"/>
  <c r="FJ40" i="60" s="1"/>
  <c r="FB40" i="60"/>
  <c r="FD40" i="60" s="1"/>
  <c r="EV40" i="60"/>
  <c r="EX40" i="60" s="1"/>
  <c r="EP40" i="60"/>
  <c r="ER40" i="60" s="1"/>
  <c r="EJ40" i="60"/>
  <c r="EL40" i="60" s="1"/>
  <c r="ED40" i="60"/>
  <c r="EF40" i="60" s="1"/>
  <c r="DX40" i="60"/>
  <c r="DZ40" i="60" s="1"/>
  <c r="DR40" i="60"/>
  <c r="DT40" i="60" s="1"/>
  <c r="DL40" i="60"/>
  <c r="DN40" i="60" s="1"/>
  <c r="DF40" i="60"/>
  <c r="DH40" i="60" s="1"/>
  <c r="CZ40" i="60"/>
  <c r="DB40" i="60" s="1"/>
  <c r="CT40" i="60"/>
  <c r="CV40" i="60" s="1"/>
  <c r="CN40" i="60"/>
  <c r="CP40" i="60" s="1"/>
  <c r="CH40" i="60"/>
  <c r="CJ40" i="60" s="1"/>
  <c r="CB40" i="60"/>
  <c r="CD40" i="60" s="1"/>
  <c r="BV40" i="60"/>
  <c r="BX40" i="60" s="1"/>
  <c r="BP40" i="60"/>
  <c r="BR40" i="60" s="1"/>
  <c r="BJ40" i="60"/>
  <c r="BL40" i="60" s="1"/>
  <c r="BD40" i="60"/>
  <c r="BF40" i="60" s="1"/>
  <c r="AX40" i="60"/>
  <c r="AZ40" i="60" s="1"/>
  <c r="AR40" i="60"/>
  <c r="AT40" i="60" s="1"/>
  <c r="AL40" i="60"/>
  <c r="AN40" i="60" s="1"/>
  <c r="AF40" i="60"/>
  <c r="AH40" i="60" s="1"/>
  <c r="Z40" i="60"/>
  <c r="AB40" i="60" s="1"/>
  <c r="T40" i="60"/>
  <c r="V40" i="60" s="1"/>
  <c r="N40" i="60"/>
  <c r="P40" i="60" s="1"/>
  <c r="H40" i="60"/>
  <c r="J40" i="60" s="1"/>
  <c r="FZ39" i="60"/>
  <c r="GB39" i="60" s="1"/>
  <c r="FT39" i="60"/>
  <c r="FV39" i="60" s="1"/>
  <c r="FN39" i="60"/>
  <c r="FP39" i="60" s="1"/>
  <c r="FH39" i="60"/>
  <c r="FJ39" i="60" s="1"/>
  <c r="FB39" i="60"/>
  <c r="FD39" i="60" s="1"/>
  <c r="EV39" i="60"/>
  <c r="EX39" i="60" s="1"/>
  <c r="EP39" i="60"/>
  <c r="ER39" i="60" s="1"/>
  <c r="EJ39" i="60"/>
  <c r="EL39" i="60" s="1"/>
  <c r="ED39" i="60"/>
  <c r="EF39" i="60" s="1"/>
  <c r="DX39" i="60"/>
  <c r="DZ39" i="60" s="1"/>
  <c r="DR39" i="60"/>
  <c r="DT39" i="60" s="1"/>
  <c r="DL39" i="60"/>
  <c r="DN39" i="60" s="1"/>
  <c r="DF39" i="60"/>
  <c r="DH39" i="60" s="1"/>
  <c r="CZ39" i="60"/>
  <c r="DB39" i="60" s="1"/>
  <c r="CT39" i="60"/>
  <c r="CV39" i="60" s="1"/>
  <c r="CN39" i="60"/>
  <c r="CP39" i="60" s="1"/>
  <c r="CH39" i="60"/>
  <c r="CJ39" i="60" s="1"/>
  <c r="CB39" i="60"/>
  <c r="CD39" i="60" s="1"/>
  <c r="BV39" i="60"/>
  <c r="BX39" i="60" s="1"/>
  <c r="BP39" i="60"/>
  <c r="BR39" i="60" s="1"/>
  <c r="BJ39" i="60"/>
  <c r="BL39" i="60" s="1"/>
  <c r="BD39" i="60"/>
  <c r="BF39" i="60" s="1"/>
  <c r="AX39" i="60"/>
  <c r="AZ39" i="60" s="1"/>
  <c r="AR39" i="60"/>
  <c r="AT39" i="60" s="1"/>
  <c r="AL39" i="60"/>
  <c r="AN39" i="60" s="1"/>
  <c r="AF39" i="60"/>
  <c r="AH39" i="60" s="1"/>
  <c r="Z39" i="60"/>
  <c r="AB39" i="60" s="1"/>
  <c r="T39" i="60"/>
  <c r="V39" i="60" s="1"/>
  <c r="N39" i="60"/>
  <c r="P39" i="60" s="1"/>
  <c r="H39" i="60"/>
  <c r="J39" i="60" s="1"/>
  <c r="FZ38" i="60"/>
  <c r="GB38" i="60" s="1"/>
  <c r="FT38" i="60"/>
  <c r="FV38" i="60" s="1"/>
  <c r="FN38" i="60"/>
  <c r="FP38" i="60" s="1"/>
  <c r="FH38" i="60"/>
  <c r="FJ38" i="60" s="1"/>
  <c r="FB38" i="60"/>
  <c r="FD38" i="60" s="1"/>
  <c r="EV38" i="60"/>
  <c r="EX38" i="60" s="1"/>
  <c r="EP38" i="60"/>
  <c r="ER38" i="60" s="1"/>
  <c r="EJ38" i="60"/>
  <c r="EL38" i="60" s="1"/>
  <c r="ED38" i="60"/>
  <c r="EF38" i="60" s="1"/>
  <c r="DX38" i="60"/>
  <c r="DZ38" i="60" s="1"/>
  <c r="DR38" i="60"/>
  <c r="DT38" i="60" s="1"/>
  <c r="DL38" i="60"/>
  <c r="DN38" i="60" s="1"/>
  <c r="DF38" i="60"/>
  <c r="DH38" i="60" s="1"/>
  <c r="CZ38" i="60"/>
  <c r="DB38" i="60" s="1"/>
  <c r="CT38" i="60"/>
  <c r="CV38" i="60" s="1"/>
  <c r="CN38" i="60"/>
  <c r="CP38" i="60" s="1"/>
  <c r="CH38" i="60"/>
  <c r="CJ38" i="60" s="1"/>
  <c r="CB38" i="60"/>
  <c r="CD38" i="60" s="1"/>
  <c r="BV38" i="60"/>
  <c r="BX38" i="60" s="1"/>
  <c r="BP38" i="60"/>
  <c r="BR38" i="60" s="1"/>
  <c r="BJ38" i="60"/>
  <c r="BL38" i="60" s="1"/>
  <c r="BD38" i="60"/>
  <c r="BF38" i="60" s="1"/>
  <c r="AX38" i="60"/>
  <c r="AZ38" i="60" s="1"/>
  <c r="AR38" i="60"/>
  <c r="AT38" i="60" s="1"/>
  <c r="AL38" i="60"/>
  <c r="AN38" i="60" s="1"/>
  <c r="AF38" i="60"/>
  <c r="AH38" i="60" s="1"/>
  <c r="Z38" i="60"/>
  <c r="AB38" i="60" s="1"/>
  <c r="T38" i="60"/>
  <c r="V38" i="60" s="1"/>
  <c r="N38" i="60"/>
  <c r="P38" i="60" s="1"/>
  <c r="H38" i="60"/>
  <c r="J38" i="60" s="1"/>
  <c r="FZ37" i="60"/>
  <c r="GB37" i="60" s="1"/>
  <c r="FT37" i="60"/>
  <c r="FV37" i="60" s="1"/>
  <c r="FN37" i="60"/>
  <c r="FP37" i="60" s="1"/>
  <c r="FH37" i="60"/>
  <c r="FJ37" i="60" s="1"/>
  <c r="FB37" i="60"/>
  <c r="FD37" i="60" s="1"/>
  <c r="EV37" i="60"/>
  <c r="EX37" i="60" s="1"/>
  <c r="EP37" i="60"/>
  <c r="ER37" i="60" s="1"/>
  <c r="EJ37" i="60"/>
  <c r="EL37" i="60" s="1"/>
  <c r="ED37" i="60"/>
  <c r="EF37" i="60" s="1"/>
  <c r="DX37" i="60"/>
  <c r="DZ37" i="60" s="1"/>
  <c r="DR37" i="60"/>
  <c r="DT37" i="60" s="1"/>
  <c r="DL37" i="60"/>
  <c r="DN37" i="60" s="1"/>
  <c r="DF37" i="60"/>
  <c r="DH37" i="60" s="1"/>
  <c r="CZ37" i="60"/>
  <c r="DB37" i="60" s="1"/>
  <c r="CT37" i="60"/>
  <c r="CV37" i="60" s="1"/>
  <c r="CN37" i="60"/>
  <c r="CP37" i="60" s="1"/>
  <c r="CH37" i="60"/>
  <c r="CJ37" i="60" s="1"/>
  <c r="CB37" i="60"/>
  <c r="CD37" i="60" s="1"/>
  <c r="BV37" i="60"/>
  <c r="BX37" i="60" s="1"/>
  <c r="BP37" i="60"/>
  <c r="BR37" i="60" s="1"/>
  <c r="BJ37" i="60"/>
  <c r="BL37" i="60" s="1"/>
  <c r="BD37" i="60"/>
  <c r="BF37" i="60" s="1"/>
  <c r="AX37" i="60"/>
  <c r="AZ37" i="60" s="1"/>
  <c r="AR37" i="60"/>
  <c r="AT37" i="60" s="1"/>
  <c r="AL37" i="60"/>
  <c r="AN37" i="60" s="1"/>
  <c r="AF37" i="60"/>
  <c r="AH37" i="60" s="1"/>
  <c r="Z37" i="60"/>
  <c r="AB37" i="60" s="1"/>
  <c r="T37" i="60"/>
  <c r="V37" i="60" s="1"/>
  <c r="N37" i="60"/>
  <c r="P37" i="60" s="1"/>
  <c r="H37" i="60"/>
  <c r="J37" i="60" s="1"/>
  <c r="FZ36" i="60"/>
  <c r="GB36" i="60" s="1"/>
  <c r="FT36" i="60"/>
  <c r="FV36" i="60" s="1"/>
  <c r="FN36" i="60"/>
  <c r="FP36" i="60" s="1"/>
  <c r="FH36" i="60"/>
  <c r="FJ36" i="60" s="1"/>
  <c r="FB36" i="60"/>
  <c r="FD36" i="60" s="1"/>
  <c r="EV36" i="60"/>
  <c r="EX36" i="60" s="1"/>
  <c r="EP36" i="60"/>
  <c r="ER36" i="60" s="1"/>
  <c r="EJ36" i="60"/>
  <c r="EL36" i="60" s="1"/>
  <c r="ED36" i="60"/>
  <c r="EF36" i="60" s="1"/>
  <c r="DX36" i="60"/>
  <c r="DZ36" i="60" s="1"/>
  <c r="DR36" i="60"/>
  <c r="DT36" i="60" s="1"/>
  <c r="DL36" i="60"/>
  <c r="DN36" i="60" s="1"/>
  <c r="DF36" i="60"/>
  <c r="DH36" i="60" s="1"/>
  <c r="CZ36" i="60"/>
  <c r="DB36" i="60" s="1"/>
  <c r="CT36" i="60"/>
  <c r="CV36" i="60" s="1"/>
  <c r="CN36" i="60"/>
  <c r="CP36" i="60" s="1"/>
  <c r="CH36" i="60"/>
  <c r="CJ36" i="60" s="1"/>
  <c r="CB36" i="60"/>
  <c r="CD36" i="60" s="1"/>
  <c r="BV36" i="60"/>
  <c r="BX36" i="60" s="1"/>
  <c r="BP36" i="60"/>
  <c r="BR36" i="60" s="1"/>
  <c r="BJ36" i="60"/>
  <c r="BL36" i="60" s="1"/>
  <c r="BD36" i="60"/>
  <c r="BF36" i="60" s="1"/>
  <c r="AX36" i="60"/>
  <c r="AZ36" i="60" s="1"/>
  <c r="AR36" i="60"/>
  <c r="AT36" i="60" s="1"/>
  <c r="AL36" i="60"/>
  <c r="AN36" i="60" s="1"/>
  <c r="AF36" i="60"/>
  <c r="AH36" i="60" s="1"/>
  <c r="Z36" i="60"/>
  <c r="AB36" i="60" s="1"/>
  <c r="T36" i="60"/>
  <c r="V36" i="60" s="1"/>
  <c r="N36" i="60"/>
  <c r="P36" i="60" s="1"/>
  <c r="H36" i="60"/>
  <c r="J36" i="60" s="1"/>
  <c r="FZ35" i="60"/>
  <c r="GB35" i="60" s="1"/>
  <c r="FT35" i="60"/>
  <c r="FV35" i="60" s="1"/>
  <c r="FN35" i="60"/>
  <c r="FP35" i="60" s="1"/>
  <c r="FH35" i="60"/>
  <c r="FJ35" i="60" s="1"/>
  <c r="FB35" i="60"/>
  <c r="FD35" i="60" s="1"/>
  <c r="EV35" i="60"/>
  <c r="EP35" i="60"/>
  <c r="ER35" i="60" s="1"/>
  <c r="EJ35" i="60"/>
  <c r="ED35" i="60"/>
  <c r="EF35" i="60" s="1"/>
  <c r="DX35" i="60"/>
  <c r="DZ35" i="60" s="1"/>
  <c r="DR35" i="60"/>
  <c r="DT35" i="60" s="1"/>
  <c r="DL35" i="60"/>
  <c r="DN35" i="60" s="1"/>
  <c r="DF35" i="60"/>
  <c r="DH35" i="60" s="1"/>
  <c r="CZ35" i="60"/>
  <c r="CT35" i="60"/>
  <c r="CV35" i="60" s="1"/>
  <c r="CN35" i="60"/>
  <c r="CP35" i="60" s="1"/>
  <c r="CH35" i="60"/>
  <c r="CJ35" i="60" s="1"/>
  <c r="CB35" i="60"/>
  <c r="CD35" i="60" s="1"/>
  <c r="BV35" i="60"/>
  <c r="BX35" i="60" s="1"/>
  <c r="BP35" i="60"/>
  <c r="BJ35" i="60"/>
  <c r="BL35" i="60" s="1"/>
  <c r="BD35" i="60"/>
  <c r="AX35" i="60"/>
  <c r="AZ35" i="60" s="1"/>
  <c r="AR35" i="60"/>
  <c r="AT35" i="60" s="1"/>
  <c r="AL35" i="60"/>
  <c r="AN35" i="60" s="1"/>
  <c r="AF35" i="60"/>
  <c r="AH35" i="60" s="1"/>
  <c r="Z35" i="60"/>
  <c r="AB35" i="60" s="1"/>
  <c r="T35" i="60"/>
  <c r="N35" i="60"/>
  <c r="P35" i="60" s="1"/>
  <c r="H35" i="60"/>
  <c r="FZ24" i="60"/>
  <c r="FT24" i="60"/>
  <c r="FN24" i="60"/>
  <c r="FH24" i="60"/>
  <c r="FB24" i="60"/>
  <c r="EV24" i="60"/>
  <c r="EP24" i="60"/>
  <c r="EJ24" i="60"/>
  <c r="ED24" i="60"/>
  <c r="DX24" i="60"/>
  <c r="DR24" i="60"/>
  <c r="DL24" i="60"/>
  <c r="DF24" i="60"/>
  <c r="CZ24" i="60"/>
  <c r="CT24" i="60"/>
  <c r="CN24" i="60"/>
  <c r="CH24" i="60"/>
  <c r="CB24" i="60"/>
  <c r="BV24" i="60"/>
  <c r="BP24" i="60"/>
  <c r="BJ24" i="60"/>
  <c r="BD24" i="60"/>
  <c r="AX24" i="60"/>
  <c r="AR24" i="60"/>
  <c r="AL24" i="60"/>
  <c r="AF24" i="60"/>
  <c r="Z24" i="60"/>
  <c r="T24" i="60"/>
  <c r="N24" i="60"/>
  <c r="FZ23" i="60"/>
  <c r="FT23" i="60"/>
  <c r="FN23" i="60"/>
  <c r="FH23" i="60"/>
  <c r="FB23" i="60"/>
  <c r="EV23" i="60"/>
  <c r="EP23" i="60"/>
  <c r="EJ23" i="60"/>
  <c r="ED23" i="60"/>
  <c r="DX23" i="60"/>
  <c r="DR23" i="60"/>
  <c r="DL23" i="60"/>
  <c r="DF23" i="60"/>
  <c r="CZ23" i="60"/>
  <c r="CT23" i="60"/>
  <c r="CN23" i="60"/>
  <c r="CH23" i="60"/>
  <c r="CB23" i="60"/>
  <c r="BV23" i="60"/>
  <c r="BP23" i="60"/>
  <c r="BJ23" i="60"/>
  <c r="BD23" i="60"/>
  <c r="AX23" i="60"/>
  <c r="AR23" i="60"/>
  <c r="AL23" i="60"/>
  <c r="AF23" i="60"/>
  <c r="Z23" i="60"/>
  <c r="T23" i="60"/>
  <c r="N23" i="60"/>
  <c r="H23" i="60"/>
  <c r="FZ21" i="60"/>
  <c r="GB21" i="60" s="1"/>
  <c r="FT21" i="60"/>
  <c r="FV21" i="60" s="1"/>
  <c r="FN21" i="60"/>
  <c r="FP21" i="60" s="1"/>
  <c r="FH21" i="60"/>
  <c r="FJ21" i="60" s="1"/>
  <c r="FB21" i="60"/>
  <c r="FD21" i="60" s="1"/>
  <c r="EV21" i="60"/>
  <c r="EX21" i="60" s="1"/>
  <c r="EP21" i="60"/>
  <c r="ER21" i="60" s="1"/>
  <c r="EJ21" i="60"/>
  <c r="EL21" i="60" s="1"/>
  <c r="ED21" i="60"/>
  <c r="EF21" i="60" s="1"/>
  <c r="DX21" i="60"/>
  <c r="DZ21" i="60" s="1"/>
  <c r="DR21" i="60"/>
  <c r="DT21" i="60" s="1"/>
  <c r="DL21" i="60"/>
  <c r="DN21" i="60" s="1"/>
  <c r="DF21" i="60"/>
  <c r="DH21" i="60" s="1"/>
  <c r="CZ21" i="60"/>
  <c r="DB21" i="60" s="1"/>
  <c r="CT21" i="60"/>
  <c r="CV21" i="60" s="1"/>
  <c r="CN21" i="60"/>
  <c r="CP21" i="60" s="1"/>
  <c r="CH21" i="60"/>
  <c r="CJ21" i="60" s="1"/>
  <c r="CB21" i="60"/>
  <c r="CD21" i="60" s="1"/>
  <c r="BV21" i="60"/>
  <c r="BX21" i="60" s="1"/>
  <c r="BP21" i="60"/>
  <c r="BR21" i="60" s="1"/>
  <c r="BJ21" i="60"/>
  <c r="BL21" i="60" s="1"/>
  <c r="BD21" i="60"/>
  <c r="BF21" i="60" s="1"/>
  <c r="AX21" i="60"/>
  <c r="AZ21" i="60" s="1"/>
  <c r="AR21" i="60"/>
  <c r="AT21" i="60" s="1"/>
  <c r="AL21" i="60"/>
  <c r="AN21" i="60" s="1"/>
  <c r="AF21" i="60"/>
  <c r="AH21" i="60" s="1"/>
  <c r="Z21" i="60"/>
  <c r="AB21" i="60" s="1"/>
  <c r="T21" i="60"/>
  <c r="V21" i="60" s="1"/>
  <c r="N21" i="60"/>
  <c r="P21" i="60" s="1"/>
  <c r="H21" i="60"/>
  <c r="J21" i="60" s="1"/>
  <c r="E21" i="60"/>
  <c r="FZ20" i="60"/>
  <c r="GB20" i="60" s="1"/>
  <c r="FT20" i="60"/>
  <c r="FV20" i="60" s="1"/>
  <c r="FN20" i="60"/>
  <c r="FP20" i="60" s="1"/>
  <c r="FH20" i="60"/>
  <c r="FJ20" i="60" s="1"/>
  <c r="FB20" i="60"/>
  <c r="FD20" i="60" s="1"/>
  <c r="EV20" i="60"/>
  <c r="EX20" i="60" s="1"/>
  <c r="EP20" i="60"/>
  <c r="ER20" i="60" s="1"/>
  <c r="EJ20" i="60"/>
  <c r="EL20" i="60" s="1"/>
  <c r="ED20" i="60"/>
  <c r="EF20" i="60" s="1"/>
  <c r="DX20" i="60"/>
  <c r="DZ20" i="60" s="1"/>
  <c r="DR20" i="60"/>
  <c r="DT20" i="60" s="1"/>
  <c r="DL20" i="60"/>
  <c r="DN20" i="60" s="1"/>
  <c r="DF20" i="60"/>
  <c r="DH20" i="60" s="1"/>
  <c r="CZ20" i="60"/>
  <c r="DB20" i="60" s="1"/>
  <c r="CT20" i="60"/>
  <c r="CV20" i="60" s="1"/>
  <c r="CN20" i="60"/>
  <c r="CP20" i="60" s="1"/>
  <c r="CH20" i="60"/>
  <c r="CJ20" i="60" s="1"/>
  <c r="CB20" i="60"/>
  <c r="CD20" i="60" s="1"/>
  <c r="BV20" i="60"/>
  <c r="BX20" i="60" s="1"/>
  <c r="BP20" i="60"/>
  <c r="BR20" i="60" s="1"/>
  <c r="BJ20" i="60"/>
  <c r="BL20" i="60" s="1"/>
  <c r="BD20" i="60"/>
  <c r="BF20" i="60" s="1"/>
  <c r="AX20" i="60"/>
  <c r="AZ20" i="60" s="1"/>
  <c r="AR20" i="60"/>
  <c r="AT20" i="60" s="1"/>
  <c r="AL20" i="60"/>
  <c r="AN20" i="60" s="1"/>
  <c r="AF20" i="60"/>
  <c r="AH20" i="60" s="1"/>
  <c r="Z20" i="60"/>
  <c r="AB20" i="60" s="1"/>
  <c r="T20" i="60"/>
  <c r="V20" i="60" s="1"/>
  <c r="N20" i="60"/>
  <c r="P20" i="60" s="1"/>
  <c r="H20" i="60"/>
  <c r="J20" i="60" s="1"/>
  <c r="E20" i="60"/>
  <c r="FZ19" i="60"/>
  <c r="FT19" i="60"/>
  <c r="FN19" i="60"/>
  <c r="FH19" i="60"/>
  <c r="FB19" i="60"/>
  <c r="EV19" i="60"/>
  <c r="EP19" i="60"/>
  <c r="EJ19" i="60"/>
  <c r="ED19" i="60"/>
  <c r="DX19" i="60"/>
  <c r="DR19" i="60"/>
  <c r="DL19" i="60"/>
  <c r="DF19" i="60"/>
  <c r="CZ19" i="60"/>
  <c r="CT19" i="60"/>
  <c r="CN19" i="60"/>
  <c r="CH19" i="60"/>
  <c r="CB19" i="60"/>
  <c r="BV19" i="60"/>
  <c r="BP19" i="60"/>
  <c r="BJ19" i="60"/>
  <c r="BD19" i="60"/>
  <c r="AX19" i="60"/>
  <c r="AR19" i="60"/>
  <c r="AL19" i="60"/>
  <c r="AF19" i="60"/>
  <c r="Z19" i="60"/>
  <c r="T19" i="60"/>
  <c r="N19" i="60"/>
  <c r="H19" i="60"/>
  <c r="FZ18" i="60"/>
  <c r="FT18" i="60"/>
  <c r="FN18" i="60"/>
  <c r="FH18" i="60"/>
  <c r="FB18" i="60"/>
  <c r="EV18" i="60"/>
  <c r="EP18" i="60"/>
  <c r="EJ18" i="60"/>
  <c r="ED18" i="60"/>
  <c r="DX18" i="60"/>
  <c r="DR18" i="60"/>
  <c r="DL18" i="60"/>
  <c r="DF18" i="60"/>
  <c r="CZ18" i="60"/>
  <c r="CT18" i="60"/>
  <c r="CN18" i="60"/>
  <c r="CH18" i="60"/>
  <c r="CB18" i="60"/>
  <c r="BV18" i="60"/>
  <c r="BP18" i="60"/>
  <c r="BJ18" i="60"/>
  <c r="BD18" i="60"/>
  <c r="AX18" i="60"/>
  <c r="AR18" i="60"/>
  <c r="AL18" i="60"/>
  <c r="AF18" i="60"/>
  <c r="Z18" i="60"/>
  <c r="T18" i="60"/>
  <c r="N18" i="60"/>
  <c r="H18" i="60"/>
  <c r="FZ17" i="60"/>
  <c r="FT17" i="60"/>
  <c r="FN17" i="60"/>
  <c r="FH17" i="60"/>
  <c r="FB17" i="60"/>
  <c r="EV17" i="60"/>
  <c r="EP17" i="60"/>
  <c r="EJ17" i="60"/>
  <c r="ED17" i="60"/>
  <c r="DX17" i="60"/>
  <c r="DR17" i="60"/>
  <c r="DL17" i="60"/>
  <c r="DF17" i="60"/>
  <c r="CZ17" i="60"/>
  <c r="CT17" i="60"/>
  <c r="CN17" i="60"/>
  <c r="CH17" i="60"/>
  <c r="CB17" i="60"/>
  <c r="BV17" i="60"/>
  <c r="BP17" i="60"/>
  <c r="BJ17" i="60"/>
  <c r="BD17" i="60"/>
  <c r="AX17" i="60"/>
  <c r="AR17" i="60"/>
  <c r="AL17" i="60"/>
  <c r="AF17" i="60"/>
  <c r="Z17" i="60"/>
  <c r="T17" i="60"/>
  <c r="N17" i="60"/>
  <c r="H17" i="60"/>
  <c r="FZ16" i="60"/>
  <c r="FT16" i="60"/>
  <c r="FN16" i="60"/>
  <c r="FH16" i="60"/>
  <c r="FB16" i="60"/>
  <c r="EV16" i="60"/>
  <c r="EP16" i="60"/>
  <c r="EJ16" i="60"/>
  <c r="ED16" i="60"/>
  <c r="DX16" i="60"/>
  <c r="DR16" i="60"/>
  <c r="DL16" i="60"/>
  <c r="DF16" i="60"/>
  <c r="CZ16" i="60"/>
  <c r="CT16" i="60"/>
  <c r="CN16" i="60"/>
  <c r="CH16" i="60"/>
  <c r="CB16" i="60"/>
  <c r="BV16" i="60"/>
  <c r="BP16" i="60"/>
  <c r="BJ16" i="60"/>
  <c r="BD16" i="60"/>
  <c r="AX16" i="60"/>
  <c r="AR16" i="60"/>
  <c r="AL16" i="60"/>
  <c r="AF16" i="60"/>
  <c r="Z16" i="60"/>
  <c r="T16" i="60"/>
  <c r="N16" i="60"/>
  <c r="H16" i="60"/>
  <c r="FZ15" i="60"/>
  <c r="GB15" i="60" s="1"/>
  <c r="FT15" i="60"/>
  <c r="FV15" i="60" s="1"/>
  <c r="FN15" i="60"/>
  <c r="FP15" i="60" s="1"/>
  <c r="FH15" i="60"/>
  <c r="FJ15" i="60" s="1"/>
  <c r="FB15" i="60"/>
  <c r="FD15" i="60" s="1"/>
  <c r="EV15" i="60"/>
  <c r="EX15" i="60" s="1"/>
  <c r="EP15" i="60"/>
  <c r="ER15" i="60" s="1"/>
  <c r="EJ15" i="60"/>
  <c r="EL15" i="60" s="1"/>
  <c r="ED15" i="60"/>
  <c r="EF15" i="60" s="1"/>
  <c r="DX15" i="60"/>
  <c r="DZ15" i="60" s="1"/>
  <c r="DR15" i="60"/>
  <c r="DT15" i="60" s="1"/>
  <c r="DL15" i="60"/>
  <c r="DN15" i="60" s="1"/>
  <c r="DF15" i="60"/>
  <c r="DH15" i="60" s="1"/>
  <c r="CZ15" i="60"/>
  <c r="DB15" i="60" s="1"/>
  <c r="CT15" i="60"/>
  <c r="CV15" i="60" s="1"/>
  <c r="CN15" i="60"/>
  <c r="CP15" i="60" s="1"/>
  <c r="CH15" i="60"/>
  <c r="CJ15" i="60" s="1"/>
  <c r="CB15" i="60"/>
  <c r="CD15" i="60" s="1"/>
  <c r="BV15" i="60"/>
  <c r="BX15" i="60" s="1"/>
  <c r="BP15" i="60"/>
  <c r="BR15" i="60" s="1"/>
  <c r="BJ15" i="60"/>
  <c r="BL15" i="60" s="1"/>
  <c r="BD15" i="60"/>
  <c r="BF15" i="60" s="1"/>
  <c r="AX15" i="60"/>
  <c r="AZ15" i="60" s="1"/>
  <c r="AR15" i="60"/>
  <c r="AT15" i="60" s="1"/>
  <c r="AL15" i="60"/>
  <c r="AN15" i="60" s="1"/>
  <c r="AF15" i="60"/>
  <c r="AH15" i="60" s="1"/>
  <c r="Z15" i="60"/>
  <c r="AB15" i="60" s="1"/>
  <c r="T15" i="60"/>
  <c r="V15" i="60" s="1"/>
  <c r="N15" i="60"/>
  <c r="P15" i="60" s="1"/>
  <c r="H15" i="60"/>
  <c r="J15" i="60" s="1"/>
  <c r="FZ14" i="60"/>
  <c r="GB14" i="60" s="1"/>
  <c r="FT14" i="60"/>
  <c r="FV14" i="60" s="1"/>
  <c r="FN14" i="60"/>
  <c r="FP14" i="60" s="1"/>
  <c r="FH14" i="60"/>
  <c r="FJ14" i="60" s="1"/>
  <c r="FB14" i="60"/>
  <c r="FD14" i="60" s="1"/>
  <c r="EV14" i="60"/>
  <c r="EX14" i="60" s="1"/>
  <c r="EP14" i="60"/>
  <c r="ER14" i="60" s="1"/>
  <c r="EJ14" i="60"/>
  <c r="EL14" i="60" s="1"/>
  <c r="ED14" i="60"/>
  <c r="EF14" i="60" s="1"/>
  <c r="DX14" i="60"/>
  <c r="DZ14" i="60" s="1"/>
  <c r="DR14" i="60"/>
  <c r="DT14" i="60" s="1"/>
  <c r="DL14" i="60"/>
  <c r="DN14" i="60" s="1"/>
  <c r="DF14" i="60"/>
  <c r="DH14" i="60" s="1"/>
  <c r="CZ14" i="60"/>
  <c r="DB14" i="60" s="1"/>
  <c r="CT14" i="60"/>
  <c r="CV14" i="60" s="1"/>
  <c r="CN14" i="60"/>
  <c r="CP14" i="60" s="1"/>
  <c r="CH14" i="60"/>
  <c r="CJ14" i="60" s="1"/>
  <c r="CB14" i="60"/>
  <c r="CD14" i="60" s="1"/>
  <c r="BV14" i="60"/>
  <c r="BX14" i="60" s="1"/>
  <c r="BP14" i="60"/>
  <c r="BR14" i="60" s="1"/>
  <c r="BJ14" i="60"/>
  <c r="BL14" i="60" s="1"/>
  <c r="BD14" i="60"/>
  <c r="BF14" i="60" s="1"/>
  <c r="AX14" i="60"/>
  <c r="AZ14" i="60" s="1"/>
  <c r="AR14" i="60"/>
  <c r="AT14" i="60" s="1"/>
  <c r="AL14" i="60"/>
  <c r="AN14" i="60" s="1"/>
  <c r="AF14" i="60"/>
  <c r="AH14" i="60" s="1"/>
  <c r="Z14" i="60"/>
  <c r="AB14" i="60" s="1"/>
  <c r="T14" i="60"/>
  <c r="V14" i="60" s="1"/>
  <c r="N14" i="60"/>
  <c r="P14" i="60" s="1"/>
  <c r="H14" i="60"/>
  <c r="J14" i="60" s="1"/>
  <c r="FZ13" i="60"/>
  <c r="GB13" i="60" s="1"/>
  <c r="FT13" i="60"/>
  <c r="FV13" i="60" s="1"/>
  <c r="FN13" i="60"/>
  <c r="FP13" i="60" s="1"/>
  <c r="FH13" i="60"/>
  <c r="FJ13" i="60" s="1"/>
  <c r="FB13" i="60"/>
  <c r="FD13" i="60" s="1"/>
  <c r="EV13" i="60"/>
  <c r="EX13" i="60" s="1"/>
  <c r="EP13" i="60"/>
  <c r="ER13" i="60" s="1"/>
  <c r="EJ13" i="60"/>
  <c r="EL13" i="60" s="1"/>
  <c r="ED13" i="60"/>
  <c r="EF13" i="60" s="1"/>
  <c r="DX13" i="60"/>
  <c r="DZ13" i="60" s="1"/>
  <c r="DR13" i="60"/>
  <c r="DT13" i="60" s="1"/>
  <c r="DL13" i="60"/>
  <c r="DN13" i="60" s="1"/>
  <c r="DF13" i="60"/>
  <c r="DH13" i="60" s="1"/>
  <c r="CZ13" i="60"/>
  <c r="DB13" i="60" s="1"/>
  <c r="CT13" i="60"/>
  <c r="CV13" i="60" s="1"/>
  <c r="CN13" i="60"/>
  <c r="CP13" i="60" s="1"/>
  <c r="CH13" i="60"/>
  <c r="CJ13" i="60" s="1"/>
  <c r="CB13" i="60"/>
  <c r="CD13" i="60" s="1"/>
  <c r="BV13" i="60"/>
  <c r="BX13" i="60" s="1"/>
  <c r="BP13" i="60"/>
  <c r="BR13" i="60" s="1"/>
  <c r="BJ13" i="60"/>
  <c r="BL13" i="60" s="1"/>
  <c r="BD13" i="60"/>
  <c r="BF13" i="60" s="1"/>
  <c r="AX13" i="60"/>
  <c r="AZ13" i="60" s="1"/>
  <c r="AR13" i="60"/>
  <c r="AT13" i="60" s="1"/>
  <c r="AL13" i="60"/>
  <c r="AN13" i="60" s="1"/>
  <c r="AF13" i="60"/>
  <c r="AH13" i="60" s="1"/>
  <c r="Z13" i="60"/>
  <c r="AB13" i="60" s="1"/>
  <c r="T13" i="60"/>
  <c r="V13" i="60" s="1"/>
  <c r="N13" i="60"/>
  <c r="P13" i="60" s="1"/>
  <c r="H13" i="60"/>
  <c r="J13" i="60" s="1"/>
  <c r="FZ12" i="60"/>
  <c r="GB12" i="60" s="1"/>
  <c r="FT12" i="60"/>
  <c r="FV12" i="60" s="1"/>
  <c r="FN12" i="60"/>
  <c r="FP12" i="60" s="1"/>
  <c r="FH12" i="60"/>
  <c r="FJ12" i="60" s="1"/>
  <c r="FB12" i="60"/>
  <c r="FD12" i="60" s="1"/>
  <c r="EV12" i="60"/>
  <c r="EX12" i="60" s="1"/>
  <c r="EP12" i="60"/>
  <c r="ER12" i="60" s="1"/>
  <c r="EJ12" i="60"/>
  <c r="EL12" i="60" s="1"/>
  <c r="ED12" i="60"/>
  <c r="EF12" i="60" s="1"/>
  <c r="DX12" i="60"/>
  <c r="DZ12" i="60" s="1"/>
  <c r="DR12" i="60"/>
  <c r="DT12" i="60" s="1"/>
  <c r="DL12" i="60"/>
  <c r="DN12" i="60" s="1"/>
  <c r="DF12" i="60"/>
  <c r="DH12" i="60" s="1"/>
  <c r="CZ12" i="60"/>
  <c r="DB12" i="60" s="1"/>
  <c r="CT12" i="60"/>
  <c r="CV12" i="60" s="1"/>
  <c r="CN12" i="60"/>
  <c r="CP12" i="60" s="1"/>
  <c r="CH12" i="60"/>
  <c r="CJ12" i="60" s="1"/>
  <c r="CB12" i="60"/>
  <c r="CD12" i="60" s="1"/>
  <c r="BV12" i="60"/>
  <c r="BX12" i="60" s="1"/>
  <c r="BP12" i="60"/>
  <c r="BR12" i="60" s="1"/>
  <c r="BJ12" i="60"/>
  <c r="BL12" i="60" s="1"/>
  <c r="BD12" i="60"/>
  <c r="BF12" i="60" s="1"/>
  <c r="AX12" i="60"/>
  <c r="AZ12" i="60" s="1"/>
  <c r="AR12" i="60"/>
  <c r="AT12" i="60" s="1"/>
  <c r="AL12" i="60"/>
  <c r="AN12" i="60" s="1"/>
  <c r="AF12" i="60"/>
  <c r="AH12" i="60" s="1"/>
  <c r="Z12" i="60"/>
  <c r="AB12" i="60" s="1"/>
  <c r="T12" i="60"/>
  <c r="V12" i="60" s="1"/>
  <c r="N12" i="60"/>
  <c r="P12" i="60" s="1"/>
  <c r="H12" i="60"/>
  <c r="J12" i="60" s="1"/>
  <c r="FZ11" i="60"/>
  <c r="GB11" i="60" s="1"/>
  <c r="FT11" i="60"/>
  <c r="FV11" i="60" s="1"/>
  <c r="FN11" i="60"/>
  <c r="FP11" i="60" s="1"/>
  <c r="FH11" i="60"/>
  <c r="FJ11" i="60" s="1"/>
  <c r="FB11" i="60"/>
  <c r="FD11" i="60" s="1"/>
  <c r="EV11" i="60"/>
  <c r="EX11" i="60" s="1"/>
  <c r="EP11" i="60"/>
  <c r="ER11" i="60" s="1"/>
  <c r="EJ11" i="60"/>
  <c r="EL11" i="60" s="1"/>
  <c r="ED11" i="60"/>
  <c r="EF11" i="60" s="1"/>
  <c r="DX11" i="60"/>
  <c r="DZ11" i="60" s="1"/>
  <c r="DR11" i="60"/>
  <c r="DT11" i="60" s="1"/>
  <c r="DL11" i="60"/>
  <c r="DN11" i="60" s="1"/>
  <c r="DF11" i="60"/>
  <c r="DH11" i="60" s="1"/>
  <c r="CZ11" i="60"/>
  <c r="DB11" i="60" s="1"/>
  <c r="CT11" i="60"/>
  <c r="CV11" i="60" s="1"/>
  <c r="CN11" i="60"/>
  <c r="CP11" i="60" s="1"/>
  <c r="CH11" i="60"/>
  <c r="CJ11" i="60" s="1"/>
  <c r="CB11" i="60"/>
  <c r="CD11" i="60" s="1"/>
  <c r="BV11" i="60"/>
  <c r="BX11" i="60" s="1"/>
  <c r="BP11" i="60"/>
  <c r="BR11" i="60" s="1"/>
  <c r="BJ11" i="60"/>
  <c r="BL11" i="60" s="1"/>
  <c r="BD11" i="60"/>
  <c r="BF11" i="60" s="1"/>
  <c r="AX11" i="60"/>
  <c r="AZ11" i="60" s="1"/>
  <c r="AR11" i="60"/>
  <c r="AT11" i="60" s="1"/>
  <c r="AL11" i="60"/>
  <c r="AN11" i="60" s="1"/>
  <c r="AF11" i="60"/>
  <c r="AH11" i="60" s="1"/>
  <c r="Z11" i="60"/>
  <c r="AB11" i="60" s="1"/>
  <c r="T11" i="60"/>
  <c r="V11" i="60" s="1"/>
  <c r="N11" i="60"/>
  <c r="P11" i="60" s="1"/>
  <c r="H11" i="60"/>
  <c r="J11" i="60" s="1"/>
  <c r="FZ10" i="60"/>
  <c r="GB10" i="60" s="1"/>
  <c r="FT10" i="60"/>
  <c r="FV10" i="60" s="1"/>
  <c r="FN10" i="60"/>
  <c r="FP10" i="60" s="1"/>
  <c r="FH10" i="60"/>
  <c r="FJ10" i="60" s="1"/>
  <c r="FB10" i="60"/>
  <c r="FD10" i="60" s="1"/>
  <c r="EV10" i="60"/>
  <c r="EX10" i="60" s="1"/>
  <c r="EP10" i="60"/>
  <c r="ER10" i="60" s="1"/>
  <c r="EJ10" i="60"/>
  <c r="EL10" i="60" s="1"/>
  <c r="ED10" i="60"/>
  <c r="EF10" i="60" s="1"/>
  <c r="DX10" i="60"/>
  <c r="DZ10" i="60" s="1"/>
  <c r="DR10" i="60"/>
  <c r="DT10" i="60" s="1"/>
  <c r="DL10" i="60"/>
  <c r="DN10" i="60" s="1"/>
  <c r="DF10" i="60"/>
  <c r="DH10" i="60" s="1"/>
  <c r="CZ10" i="60"/>
  <c r="DB10" i="60" s="1"/>
  <c r="CT10" i="60"/>
  <c r="CV10" i="60" s="1"/>
  <c r="CN10" i="60"/>
  <c r="CP10" i="60" s="1"/>
  <c r="CH10" i="60"/>
  <c r="CJ10" i="60" s="1"/>
  <c r="CB10" i="60"/>
  <c r="CD10" i="60" s="1"/>
  <c r="BV10" i="60"/>
  <c r="BX10" i="60" s="1"/>
  <c r="BP10" i="60"/>
  <c r="BR10" i="60" s="1"/>
  <c r="BJ10" i="60"/>
  <c r="BL10" i="60" s="1"/>
  <c r="BD10" i="60"/>
  <c r="BF10" i="60" s="1"/>
  <c r="AX10" i="60"/>
  <c r="AZ10" i="60" s="1"/>
  <c r="AR10" i="60"/>
  <c r="AT10" i="60" s="1"/>
  <c r="AL10" i="60"/>
  <c r="AN10" i="60" s="1"/>
  <c r="AF10" i="60"/>
  <c r="AH10" i="60" s="1"/>
  <c r="Z10" i="60"/>
  <c r="AB10" i="60" s="1"/>
  <c r="T10" i="60"/>
  <c r="V10" i="60" s="1"/>
  <c r="N10" i="60"/>
  <c r="P10" i="60" s="1"/>
  <c r="H10" i="60"/>
  <c r="J10" i="60" s="1"/>
  <c r="FZ9" i="60"/>
  <c r="GB9" i="60" s="1"/>
  <c r="FT9" i="60"/>
  <c r="FV9" i="60" s="1"/>
  <c r="FN9" i="60"/>
  <c r="FP9" i="60" s="1"/>
  <c r="FH9" i="60"/>
  <c r="FJ9" i="60" s="1"/>
  <c r="FB9" i="60"/>
  <c r="FD9" i="60" s="1"/>
  <c r="EV9" i="60"/>
  <c r="EX9" i="60" s="1"/>
  <c r="EP9" i="60"/>
  <c r="ER9" i="60" s="1"/>
  <c r="EJ9" i="60"/>
  <c r="EL9" i="60" s="1"/>
  <c r="ED9" i="60"/>
  <c r="EF9" i="60" s="1"/>
  <c r="DX9" i="60"/>
  <c r="DZ9" i="60" s="1"/>
  <c r="DR9" i="60"/>
  <c r="DT9" i="60" s="1"/>
  <c r="DL9" i="60"/>
  <c r="DN9" i="60" s="1"/>
  <c r="DF9" i="60"/>
  <c r="DH9" i="60" s="1"/>
  <c r="CZ9" i="60"/>
  <c r="DB9" i="60" s="1"/>
  <c r="CT9" i="60"/>
  <c r="CV9" i="60" s="1"/>
  <c r="CN9" i="60"/>
  <c r="CP9" i="60" s="1"/>
  <c r="CH9" i="60"/>
  <c r="CJ9" i="60" s="1"/>
  <c r="CB9" i="60"/>
  <c r="CD9" i="60" s="1"/>
  <c r="BV9" i="60"/>
  <c r="BX9" i="60" s="1"/>
  <c r="BP9" i="60"/>
  <c r="BR9" i="60" s="1"/>
  <c r="BJ9" i="60"/>
  <c r="BL9" i="60" s="1"/>
  <c r="BD9" i="60"/>
  <c r="BF9" i="60" s="1"/>
  <c r="AX9" i="60"/>
  <c r="AZ9" i="60" s="1"/>
  <c r="AR9" i="60"/>
  <c r="AT9" i="60" s="1"/>
  <c r="AL9" i="60"/>
  <c r="AN9" i="60" s="1"/>
  <c r="AF9" i="60"/>
  <c r="AH9" i="60" s="1"/>
  <c r="Z9" i="60"/>
  <c r="AB9" i="60" s="1"/>
  <c r="T9" i="60"/>
  <c r="V9" i="60" s="1"/>
  <c r="N9" i="60"/>
  <c r="P9" i="60" s="1"/>
  <c r="H9" i="60"/>
  <c r="J9" i="60" s="1"/>
  <c r="FZ8" i="60"/>
  <c r="GB8" i="60" s="1"/>
  <c r="FT8" i="60"/>
  <c r="FV8" i="60" s="1"/>
  <c r="FN8" i="60"/>
  <c r="FP8" i="60" s="1"/>
  <c r="FH8" i="60"/>
  <c r="FJ8" i="60" s="1"/>
  <c r="FB8" i="60"/>
  <c r="FD8" i="60" s="1"/>
  <c r="EV8" i="60"/>
  <c r="EX8" i="60" s="1"/>
  <c r="EP8" i="60"/>
  <c r="ER8" i="60" s="1"/>
  <c r="EJ8" i="60"/>
  <c r="EL8" i="60" s="1"/>
  <c r="ED8" i="60"/>
  <c r="EF8" i="60" s="1"/>
  <c r="DX8" i="60"/>
  <c r="DZ8" i="60" s="1"/>
  <c r="DR8" i="60"/>
  <c r="DT8" i="60" s="1"/>
  <c r="DL8" i="60"/>
  <c r="DN8" i="60" s="1"/>
  <c r="DF8" i="60"/>
  <c r="DH8" i="60" s="1"/>
  <c r="CZ8" i="60"/>
  <c r="DB8" i="60" s="1"/>
  <c r="CT8" i="60"/>
  <c r="CV8" i="60" s="1"/>
  <c r="CN8" i="60"/>
  <c r="CP8" i="60" s="1"/>
  <c r="CH8" i="60"/>
  <c r="CJ8" i="60" s="1"/>
  <c r="CB8" i="60"/>
  <c r="CD8" i="60" s="1"/>
  <c r="BV8" i="60"/>
  <c r="BX8" i="60" s="1"/>
  <c r="BP8" i="60"/>
  <c r="BR8" i="60" s="1"/>
  <c r="BJ8" i="60"/>
  <c r="BL8" i="60" s="1"/>
  <c r="BD8" i="60"/>
  <c r="BF8" i="60" s="1"/>
  <c r="AX8" i="60"/>
  <c r="AZ8" i="60" s="1"/>
  <c r="AR8" i="60"/>
  <c r="AT8" i="60" s="1"/>
  <c r="AL8" i="60"/>
  <c r="AN8" i="60" s="1"/>
  <c r="AF8" i="60"/>
  <c r="AH8" i="60" s="1"/>
  <c r="Z8" i="60"/>
  <c r="AB8" i="60" s="1"/>
  <c r="T8" i="60"/>
  <c r="V8" i="60" s="1"/>
  <c r="N8" i="60"/>
  <c r="P8" i="60" s="1"/>
  <c r="H8" i="60"/>
  <c r="J8" i="60" s="1"/>
  <c r="FZ7" i="60"/>
  <c r="FT7" i="60"/>
  <c r="FN7" i="60"/>
  <c r="FH7" i="60"/>
  <c r="FJ7" i="60" s="1"/>
  <c r="FB7" i="60"/>
  <c r="EV7" i="60"/>
  <c r="EP7" i="60"/>
  <c r="EJ7" i="60"/>
  <c r="ED7" i="60"/>
  <c r="DX7" i="60"/>
  <c r="DR7" i="60"/>
  <c r="DL7" i="60"/>
  <c r="DF7" i="60"/>
  <c r="CZ7" i="60"/>
  <c r="CT7" i="60"/>
  <c r="CN7" i="60"/>
  <c r="CH7" i="60"/>
  <c r="CB7" i="60"/>
  <c r="BV7" i="60"/>
  <c r="BP7" i="60"/>
  <c r="BJ7" i="60"/>
  <c r="BD7" i="60"/>
  <c r="AX7" i="60"/>
  <c r="AR7" i="60"/>
  <c r="AL7" i="60"/>
  <c r="AF7" i="60"/>
  <c r="Z7" i="60"/>
  <c r="T7" i="60"/>
  <c r="N7" i="60"/>
  <c r="H7" i="60"/>
  <c r="H11" i="62" l="1"/>
  <c r="J22" i="60" s="1"/>
  <c r="G25" i="62"/>
  <c r="T22" i="60" s="1"/>
  <c r="T26" i="60" s="1"/>
  <c r="T27" i="60" s="1"/>
  <c r="G53" i="62"/>
  <c r="AR22" i="60" s="1"/>
  <c r="AR26" i="60" s="1"/>
  <c r="AR27" i="60" s="1"/>
  <c r="H109" i="62"/>
  <c r="CP22" i="60" s="1"/>
  <c r="H165" i="62"/>
  <c r="EL22" i="60" s="1"/>
  <c r="H46" i="62"/>
  <c r="AN22" i="60" s="1"/>
  <c r="G32" i="62"/>
  <c r="Z22" i="60" s="1"/>
  <c r="Z26" i="60" s="1"/>
  <c r="Z27" i="60" s="1"/>
  <c r="G60" i="62"/>
  <c r="AX22" i="60" s="1"/>
  <c r="AX26" i="60" s="1"/>
  <c r="AX27" i="60" s="1"/>
  <c r="G116" i="62"/>
  <c r="CT22" i="60" s="1"/>
  <c r="CT26" i="60" s="1"/>
  <c r="CT27" i="60" s="1"/>
  <c r="G172" i="62"/>
  <c r="EP22" i="60" s="1"/>
  <c r="EP26" i="60" s="1"/>
  <c r="EP27" i="60" s="1"/>
  <c r="H158" i="62"/>
  <c r="EF22" i="60" s="1"/>
  <c r="G165" i="62"/>
  <c r="EJ22" i="60" s="1"/>
  <c r="EJ26" i="60" s="1"/>
  <c r="EJ27" i="60" s="1"/>
  <c r="H25" i="62"/>
  <c r="V22" i="60" s="1"/>
  <c r="H53" i="62"/>
  <c r="AT22" i="60" s="1"/>
  <c r="H60" i="62"/>
  <c r="AZ22" i="60" s="1"/>
  <c r="H88" i="62"/>
  <c r="BX22" i="60" s="1"/>
  <c r="H172" i="62"/>
  <c r="ER22" i="60" s="1"/>
  <c r="H214" i="62"/>
  <c r="GB22" i="60" s="1"/>
  <c r="J214" i="62"/>
  <c r="M214" i="62" s="1"/>
  <c r="G39" i="62"/>
  <c r="AF22" i="60" s="1"/>
  <c r="G67" i="62"/>
  <c r="BD22" i="60" s="1"/>
  <c r="BD26" i="60" s="1"/>
  <c r="BD27" i="60" s="1"/>
  <c r="J102" i="62"/>
  <c r="M102" i="62" s="1"/>
  <c r="J158" i="62"/>
  <c r="M158" i="62" s="1"/>
  <c r="H116" i="62"/>
  <c r="CV22" i="60" s="1"/>
  <c r="G214" i="62"/>
  <c r="FZ22" i="60" s="1"/>
  <c r="FZ26" i="60" s="1"/>
  <c r="FZ27" i="60" s="1"/>
  <c r="H123" i="62"/>
  <c r="DB22" i="60" s="1"/>
  <c r="G130" i="62"/>
  <c r="DF22" i="60" s="1"/>
  <c r="DF26" i="60" s="1"/>
  <c r="DF27" i="60" s="1"/>
  <c r="G186" i="62"/>
  <c r="FB22" i="60" s="1"/>
  <c r="FB26" i="60" s="1"/>
  <c r="FB27" i="60" s="1"/>
  <c r="G81" i="62"/>
  <c r="BP22" i="60" s="1"/>
  <c r="BP26" i="60" s="1"/>
  <c r="BP27" i="60" s="1"/>
  <c r="H130" i="62"/>
  <c r="DH22" i="60" s="1"/>
  <c r="G137" i="62"/>
  <c r="DL22" i="60" s="1"/>
  <c r="DL26" i="60" s="1"/>
  <c r="DL27" i="60" s="1"/>
  <c r="H186" i="62"/>
  <c r="FD22" i="60" s="1"/>
  <c r="G193" i="62"/>
  <c r="FH22" i="60" s="1"/>
  <c r="FH26" i="60" s="1"/>
  <c r="FH27" i="60" s="1"/>
  <c r="H81" i="62"/>
  <c r="J130" i="62"/>
  <c r="M130" i="62" s="1"/>
  <c r="H137" i="62"/>
  <c r="DN22" i="60" s="1"/>
  <c r="G144" i="62"/>
  <c r="DR22" i="60" s="1"/>
  <c r="DR26" i="60" s="1"/>
  <c r="DR27" i="60" s="1"/>
  <c r="J186" i="62"/>
  <c r="M186" i="62" s="1"/>
  <c r="G200" i="62"/>
  <c r="FN22" i="60" s="1"/>
  <c r="FN26" i="60" s="1"/>
  <c r="FN27" i="60" s="1"/>
  <c r="H144" i="62"/>
  <c r="DT22" i="60" s="1"/>
  <c r="H200" i="62"/>
  <c r="FP22" i="60" s="1"/>
  <c r="G207" i="62"/>
  <c r="FT22" i="60" s="1"/>
  <c r="FT26" i="60" s="1"/>
  <c r="FT27" i="60" s="1"/>
  <c r="H54" i="60"/>
  <c r="H55" i="60" s="1"/>
  <c r="L22" i="60"/>
  <c r="L18" i="62"/>
  <c r="R22" i="60"/>
  <c r="L25" i="62"/>
  <c r="X22" i="60"/>
  <c r="L32" i="62"/>
  <c r="AD22" i="60"/>
  <c r="L39" i="62"/>
  <c r="AJ22" i="60"/>
  <c r="L46" i="62"/>
  <c r="AP22" i="60"/>
  <c r="L53" i="62"/>
  <c r="AV22" i="60"/>
  <c r="L60" i="62"/>
  <c r="BB22" i="60"/>
  <c r="L67" i="62"/>
  <c r="BH22" i="60"/>
  <c r="L74" i="62"/>
  <c r="F22" i="60"/>
  <c r="L11" i="62"/>
  <c r="BT22" i="60"/>
  <c r="L88" i="62"/>
  <c r="CF22" i="60"/>
  <c r="L102" i="62"/>
  <c r="CR22" i="60"/>
  <c r="L116" i="62"/>
  <c r="DD22" i="60"/>
  <c r="L130" i="62"/>
  <c r="DP22" i="60"/>
  <c r="L144" i="62"/>
  <c r="EB22" i="60"/>
  <c r="L158" i="62"/>
  <c r="EN22" i="60"/>
  <c r="L172" i="62"/>
  <c r="EZ22" i="60"/>
  <c r="L186" i="62"/>
  <c r="FL22" i="60"/>
  <c r="L200" i="62"/>
  <c r="FX22" i="60"/>
  <c r="L214" i="62"/>
  <c r="BN22" i="60"/>
  <c r="L81" i="62"/>
  <c r="BZ22" i="60"/>
  <c r="L95" i="62"/>
  <c r="CL22" i="60"/>
  <c r="L109" i="62"/>
  <c r="CX22" i="60"/>
  <c r="L123" i="62"/>
  <c r="DJ22" i="60"/>
  <c r="L137" i="62"/>
  <c r="DV22" i="60"/>
  <c r="L151" i="62"/>
  <c r="EH22" i="60"/>
  <c r="L165" i="62"/>
  <c r="ET22" i="60"/>
  <c r="L179" i="62"/>
  <c r="FF22" i="60"/>
  <c r="L193" i="62"/>
  <c r="FR22" i="60"/>
  <c r="L207" i="62"/>
  <c r="CD56" i="60"/>
  <c r="DZ56" i="60"/>
  <c r="FJ56" i="60"/>
  <c r="H74" i="62"/>
  <c r="BL22" i="60" s="1"/>
  <c r="G11" i="62"/>
  <c r="H22" i="60" s="1"/>
  <c r="H26" i="60" s="1"/>
  <c r="H27" i="60" s="1"/>
  <c r="K4" i="66"/>
  <c r="B77" i="65" s="1"/>
  <c r="M5" i="66"/>
  <c r="D36" i="65" s="1"/>
  <c r="K5" i="66"/>
  <c r="N25" i="61"/>
  <c r="N26" i="61" s="1"/>
  <c r="AH56" i="60"/>
  <c r="FV56" i="60"/>
  <c r="G151" i="62"/>
  <c r="DX22" i="60" s="1"/>
  <c r="DX26" i="60" s="1"/>
  <c r="DX27" i="60" s="1"/>
  <c r="J18" i="62"/>
  <c r="M18" i="62" s="1"/>
  <c r="J74" i="62"/>
  <c r="M74" i="62" s="1"/>
  <c r="G251" i="62"/>
  <c r="H21" i="61" s="1"/>
  <c r="H25" i="61" s="1"/>
  <c r="K31" i="61" s="1"/>
  <c r="G95" i="62"/>
  <c r="CB22" i="60" s="1"/>
  <c r="CB26" i="60" s="1"/>
  <c r="CB27" i="60" s="1"/>
  <c r="G123" i="62"/>
  <c r="CZ22" i="60" s="1"/>
  <c r="CZ26" i="60" s="1"/>
  <c r="CZ27" i="60" s="1"/>
  <c r="H179" i="62"/>
  <c r="EX22" i="60" s="1"/>
  <c r="H207" i="62"/>
  <c r="FV22" i="60" s="1"/>
  <c r="H193" i="62"/>
  <c r="FJ22" i="60" s="1"/>
  <c r="FJ28" i="60" s="1"/>
  <c r="J25" i="62"/>
  <c r="M25" i="62" s="1"/>
  <c r="J53" i="62"/>
  <c r="M53" i="62" s="1"/>
  <c r="J81" i="62"/>
  <c r="M81" i="62" s="1"/>
  <c r="J193" i="62"/>
  <c r="M193" i="62" s="1"/>
  <c r="G88" i="62"/>
  <c r="BV22" i="60" s="1"/>
  <c r="BV26" i="60" s="1"/>
  <c r="BV27" i="60" s="1"/>
  <c r="H102" i="62"/>
  <c r="CJ22" i="60" s="1"/>
  <c r="G109" i="62"/>
  <c r="CN22" i="60" s="1"/>
  <c r="CN26" i="60" s="1"/>
  <c r="CN27" i="60" s="1"/>
  <c r="J46" i="62"/>
  <c r="M46" i="62" s="1"/>
  <c r="J109" i="62"/>
  <c r="M109" i="62" s="1"/>
  <c r="J137" i="62"/>
  <c r="M137" i="62" s="1"/>
  <c r="J165" i="62"/>
  <c r="M165" i="62" s="1"/>
  <c r="H251" i="62"/>
  <c r="J21" i="61" s="1"/>
  <c r="J27" i="61" s="1"/>
  <c r="K33" i="61" s="1"/>
  <c r="K35" i="61" s="1"/>
  <c r="J32" i="62"/>
  <c r="M32" i="62" s="1"/>
  <c r="J60" i="62"/>
  <c r="M60" i="62" s="1"/>
  <c r="J88" i="62"/>
  <c r="M88" i="62" s="1"/>
  <c r="J116" i="62"/>
  <c r="M116" i="62" s="1"/>
  <c r="J144" i="62"/>
  <c r="M144" i="62" s="1"/>
  <c r="J207" i="62"/>
  <c r="M207" i="62" s="1"/>
  <c r="G179" i="62"/>
  <c r="EV22" i="60" s="1"/>
  <c r="EV26" i="60" s="1"/>
  <c r="EV27" i="60" s="1"/>
  <c r="J172" i="62"/>
  <c r="M172" i="62" s="1"/>
  <c r="J200" i="62"/>
  <c r="M200" i="62" s="1"/>
  <c r="J11" i="62"/>
  <c r="M11" i="62" s="1"/>
  <c r="H18" i="62"/>
  <c r="P22" i="60" s="1"/>
  <c r="J39" i="62"/>
  <c r="M39" i="62" s="1"/>
  <c r="J67" i="62"/>
  <c r="M67" i="62" s="1"/>
  <c r="J95" i="62"/>
  <c r="M95" i="62" s="1"/>
  <c r="J123" i="62"/>
  <c r="M123" i="62" s="1"/>
  <c r="J151" i="62"/>
  <c r="M151" i="62" s="1"/>
  <c r="J179" i="62"/>
  <c r="M179" i="62" s="1"/>
  <c r="J251" i="62"/>
  <c r="H32" i="62"/>
  <c r="AB22" i="60" s="1"/>
  <c r="J35" i="60"/>
  <c r="J56" i="60" s="1"/>
  <c r="T54" i="60"/>
  <c r="T55" i="60" s="1"/>
  <c r="V35" i="60"/>
  <c r="BD54" i="60"/>
  <c r="BD55" i="60" s="1"/>
  <c r="BF35" i="60"/>
  <c r="BF56" i="60" s="1"/>
  <c r="BP54" i="60"/>
  <c r="BP55" i="60" s="1"/>
  <c r="BR35" i="60"/>
  <c r="BR56" i="60" s="1"/>
  <c r="CZ54" i="60"/>
  <c r="CZ55" i="60" s="1"/>
  <c r="DB35" i="60"/>
  <c r="DB56" i="60" s="1"/>
  <c r="EJ54" i="60"/>
  <c r="EJ55" i="60" s="1"/>
  <c r="EL35" i="60"/>
  <c r="EL56" i="60" s="1"/>
  <c r="EV54" i="60"/>
  <c r="EV55" i="60" s="1"/>
  <c r="EX35" i="60"/>
  <c r="EX56" i="60" s="1"/>
  <c r="V56" i="60"/>
  <c r="AT56" i="60"/>
  <c r="CP56" i="60"/>
  <c r="DN56" i="60"/>
  <c r="AF26" i="60"/>
  <c r="AF27" i="60" s="1"/>
  <c r="N26" i="60"/>
  <c r="N27" i="60" s="1"/>
  <c r="AL26" i="60"/>
  <c r="AL27" i="60" s="1"/>
  <c r="BJ26" i="60"/>
  <c r="BJ27" i="60" s="1"/>
  <c r="CH26" i="60"/>
  <c r="CH27" i="60" s="1"/>
  <c r="ED26" i="60"/>
  <c r="ED27" i="60" s="1"/>
  <c r="P6" i="61"/>
  <c r="P27" i="61" s="1"/>
  <c r="P7" i="60"/>
  <c r="AB7" i="60"/>
  <c r="AN7" i="60"/>
  <c r="AZ7" i="60"/>
  <c r="BL7" i="60"/>
  <c r="BL28" i="60" s="1"/>
  <c r="BX7" i="60"/>
  <c r="CJ7" i="60"/>
  <c r="CV7" i="60"/>
  <c r="DH7" i="60"/>
  <c r="DT7" i="60"/>
  <c r="EF7" i="60"/>
  <c r="EF28" i="60" s="1"/>
  <c r="ER7" i="60"/>
  <c r="FD7" i="60"/>
  <c r="FP7" i="60"/>
  <c r="GB7" i="60"/>
  <c r="J7" i="60"/>
  <c r="J28" i="60" s="1"/>
  <c r="V7" i="60"/>
  <c r="AH7" i="60"/>
  <c r="AH28" i="60" s="1"/>
  <c r="AT7" i="60"/>
  <c r="BF7" i="60"/>
  <c r="BF28" i="60" s="1"/>
  <c r="BR7" i="60"/>
  <c r="CD7" i="60"/>
  <c r="CD28" i="60" s="1"/>
  <c r="CP7" i="60"/>
  <c r="DB7" i="60"/>
  <c r="DN7" i="60"/>
  <c r="DZ7" i="60"/>
  <c r="DZ28" i="60" s="1"/>
  <c r="EL7" i="60"/>
  <c r="EL28" i="60" s="1"/>
  <c r="EX7" i="60"/>
  <c r="FV7" i="60"/>
  <c r="N54" i="60"/>
  <c r="N55" i="60" s="1"/>
  <c r="Z54" i="60"/>
  <c r="Z55" i="60" s="1"/>
  <c r="AL54" i="60"/>
  <c r="AL55" i="60" s="1"/>
  <c r="AX54" i="60"/>
  <c r="AX55" i="60" s="1"/>
  <c r="BJ54" i="60"/>
  <c r="BJ55" i="60" s="1"/>
  <c r="BV54" i="60"/>
  <c r="BV55" i="60" s="1"/>
  <c r="CH54" i="60"/>
  <c r="CH55" i="60" s="1"/>
  <c r="CT54" i="60"/>
  <c r="CT55" i="60" s="1"/>
  <c r="DF54" i="60"/>
  <c r="DF55" i="60" s="1"/>
  <c r="DR54" i="60"/>
  <c r="DR55" i="60" s="1"/>
  <c r="ED54" i="60"/>
  <c r="ED55" i="60" s="1"/>
  <c r="EP54" i="60"/>
  <c r="EP55" i="60" s="1"/>
  <c r="FB54" i="60"/>
  <c r="FB55" i="60" s="1"/>
  <c r="FN54" i="60"/>
  <c r="FN55" i="60" s="1"/>
  <c r="FZ54" i="60"/>
  <c r="FZ55" i="60" s="1"/>
  <c r="P56" i="60"/>
  <c r="AB56" i="60"/>
  <c r="AN56" i="60"/>
  <c r="AZ56" i="60"/>
  <c r="BL56" i="60"/>
  <c r="BX56" i="60"/>
  <c r="CJ56" i="60"/>
  <c r="CV56" i="60"/>
  <c r="DH56" i="60"/>
  <c r="DT56" i="60"/>
  <c r="EF56" i="60"/>
  <c r="ER56" i="60"/>
  <c r="FD56" i="60"/>
  <c r="FP56" i="60"/>
  <c r="GB56" i="60"/>
  <c r="AF54" i="60"/>
  <c r="AF55" i="60" s="1"/>
  <c r="AR54" i="60"/>
  <c r="AR55" i="60" s="1"/>
  <c r="CB54" i="60"/>
  <c r="CB55" i="60" s="1"/>
  <c r="CN54" i="60"/>
  <c r="CN55" i="60" s="1"/>
  <c r="DL54" i="60"/>
  <c r="DL55" i="60" s="1"/>
  <c r="DX54" i="60"/>
  <c r="DX55" i="60" s="1"/>
  <c r="FH54" i="60"/>
  <c r="FH55" i="60" s="1"/>
  <c r="FT54" i="60"/>
  <c r="FT55" i="60" s="1"/>
  <c r="BR22" i="60" l="1"/>
  <c r="R11" i="62"/>
  <c r="R251" i="62" s="1"/>
  <c r="AZ28" i="60"/>
  <c r="AN28" i="60"/>
  <c r="V28" i="60"/>
  <c r="DH28" i="60"/>
  <c r="CP28" i="60"/>
  <c r="DT28" i="60"/>
  <c r="ER28" i="60"/>
  <c r="BR28" i="60"/>
  <c r="GB28" i="60"/>
  <c r="FP28" i="60"/>
  <c r="BX28" i="60"/>
  <c r="GD22" i="60"/>
  <c r="AT28" i="60"/>
  <c r="FD28" i="60"/>
  <c r="DN28" i="60"/>
  <c r="DB28" i="60"/>
  <c r="CV28" i="60"/>
  <c r="L215" i="62"/>
  <c r="EX28" i="60"/>
  <c r="P4" i="66"/>
  <c r="M4" i="66"/>
  <c r="CJ28" i="60"/>
  <c r="FV28" i="60"/>
  <c r="AB28" i="60"/>
  <c r="P28" i="60"/>
  <c r="M215" i="62"/>
  <c r="K27" i="5" s="1"/>
  <c r="M27" i="5" s="1"/>
  <c r="GD27" i="60"/>
  <c r="K64" i="60"/>
  <c r="K39" i="61"/>
  <c r="H26" i="61"/>
  <c r="K32" i="61" s="1"/>
  <c r="K62" i="60"/>
  <c r="K61" i="60"/>
  <c r="D35" i="65" l="1"/>
  <c r="D77" i="65"/>
  <c r="K63" i="60"/>
  <c r="K65" i="60" s="1"/>
  <c r="K69" i="60" s="1"/>
  <c r="P9" i="5"/>
  <c r="Q18" i="5" s="1"/>
  <c r="H35" i="65" l="1"/>
  <c r="H44" i="65" s="1"/>
  <c r="E50" i="65" s="1"/>
  <c r="F35" i="65"/>
  <c r="F44" i="65" s="1"/>
  <c r="G2" i="53"/>
  <c r="K14" i="5" l="1"/>
  <c r="F26" i="5" s="1"/>
  <c r="F14" i="5"/>
  <c r="F23" i="5" l="1"/>
  <c r="P8" i="5" l="1"/>
  <c r="P10" i="5" l="1"/>
  <c r="P14" i="5" s="1"/>
  <c r="F27" i="5" s="1"/>
  <c r="L19" i="5" l="1"/>
  <c r="G19" i="5"/>
  <c r="G18" i="5"/>
  <c r="L18" i="5"/>
  <c r="C25" i="53"/>
  <c r="C24" i="53"/>
  <c r="C36" i="53" l="1"/>
  <c r="C35" i="53"/>
  <c r="I3" i="53" l="1"/>
  <c r="B23" i="5" l="1"/>
  <c r="C45" i="53" l="1"/>
  <c r="I4" i="53" s="1"/>
  <c r="P3"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N10" i="53" l="1"/>
  <c r="N4" i="53"/>
  <c r="N5" i="53"/>
  <c r="N3" i="53"/>
  <c r="N6" i="53"/>
  <c r="N9" i="53"/>
  <c r="N2" i="53"/>
  <c r="G4" i="53" l="1"/>
  <c r="M2" i="53" l="1"/>
  <c r="M5" i="53"/>
  <c r="G3" i="53"/>
  <c r="K14" i="53" s="1"/>
  <c r="M8" i="53"/>
  <c r="M6" i="53"/>
  <c r="M9" i="53"/>
  <c r="M4" i="53"/>
  <c r="M7" i="53"/>
  <c r="M10" i="53"/>
  <c r="M3" i="53"/>
  <c r="M14" i="53" l="1"/>
  <c r="A3" i="53"/>
  <c r="L6" i="53"/>
  <c r="O6" i="53" s="1"/>
  <c r="L14" i="53"/>
  <c r="L8" i="53"/>
  <c r="O8" i="53" s="1"/>
  <c r="L3" i="53"/>
  <c r="O3" i="53" s="1"/>
  <c r="L7" i="53"/>
  <c r="O7" i="53" s="1"/>
  <c r="L10" i="53"/>
  <c r="O10" i="53" s="1"/>
  <c r="L2" i="53"/>
  <c r="O2" i="53" s="1"/>
  <c r="L4" i="53"/>
  <c r="O4" i="53" s="1"/>
  <c r="L9" i="53"/>
  <c r="O9" i="53" s="1"/>
  <c r="L5" i="53"/>
  <c r="O5" i="53" s="1"/>
  <c r="N14" i="53" l="1"/>
  <c r="C3" i="53" s="1"/>
  <c r="P2" i="53"/>
  <c r="P7"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2" authorId="0" shapeId="0" xr:uid="{00000000-0006-0000-0600-000001000000}">
      <text>
        <r>
          <rPr>
            <sz val="9"/>
            <color indexed="81"/>
            <rFont val="ＭＳ Ｐゴシック"/>
            <family val="3"/>
            <charset val="128"/>
          </rPr>
          <t>・プロパンガスを事業所（事務所や倉庫等）で使用している方へ
購入されているプロパンガスの単位が「m3」の場合、「t」に換算してください。
　１m3＝0.0020747t（＝2.0747kg）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00000000-0006-0000-0700-000001000000}">
      <text>
        <r>
          <rPr>
            <b/>
            <sz val="9"/>
            <color indexed="81"/>
            <rFont val="MS P ゴシック"/>
            <family val="3"/>
            <charset val="128"/>
          </rPr>
          <t>通常プランを契約している場合は、０％と入力ください。</t>
        </r>
      </text>
    </comment>
    <comment ref="F217" authorId="0" shapeId="0" xr:uid="{00000000-0006-0000-0700-000002000000}">
      <text>
        <r>
          <rPr>
            <b/>
            <sz val="9"/>
            <color indexed="81"/>
            <rFont val="MS P ゴシック"/>
            <family val="3"/>
            <charset val="128"/>
          </rPr>
          <t>通常プランを契約している場合は、０％と入力ください。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6" authorId="0" shapeId="0" xr:uid="{78C4346C-79E8-487C-98C6-B628A668421C}">
      <text>
        <r>
          <rPr>
            <sz val="9"/>
            <color indexed="81"/>
            <rFont val="ＭＳ Ｐゴシック"/>
            <family val="3"/>
            <charset val="128"/>
          </rPr>
          <t xml:space="preserve">該当する欄の”レ”を選択してください。
</t>
        </r>
      </text>
    </comment>
    <comment ref="A57" authorId="0" shapeId="0" xr:uid="{00000000-0006-0000-0800-000002000000}">
      <text>
        <r>
          <rPr>
            <sz val="9"/>
            <color indexed="81"/>
            <rFont val="ＭＳ Ｐゴシック"/>
            <family val="3"/>
            <charset val="128"/>
          </rPr>
          <t xml:space="preserve">該当する欄の”レ”を選択してください。
</t>
        </r>
      </text>
    </comment>
    <comment ref="A58" authorId="0" shapeId="0" xr:uid="{00000000-0006-0000-0800-000003000000}">
      <text>
        <r>
          <rPr>
            <sz val="9"/>
            <color indexed="81"/>
            <rFont val="ＭＳ Ｐゴシック"/>
            <family val="3"/>
            <charset val="128"/>
          </rPr>
          <t xml:space="preserve">該当する欄の”レ”を選択してください。
</t>
        </r>
      </text>
    </comment>
    <comment ref="H65" authorId="0" shapeId="0" xr:uid="{00000000-0006-0000-0800-000004000000}">
      <text>
        <r>
          <rPr>
            <sz val="9"/>
            <color indexed="81"/>
            <rFont val="MS P ゴシック"/>
            <family val="3"/>
            <charset val="128"/>
          </rPr>
          <t>ゼロエミッション車とは、電気自動車、プラグインハイブリッド自動車、燃料電池自動車のこと。</t>
        </r>
      </text>
    </comment>
    <comment ref="H72" authorId="0" shapeId="0" xr:uid="{00000000-0006-0000-0800-000005000000}">
      <text>
        <r>
          <rPr>
            <sz val="9"/>
            <color indexed="81"/>
            <rFont val="MS P ゴシック"/>
            <family val="3"/>
            <charset val="128"/>
          </rPr>
          <t>ゼロエミッション車とは、電気自動車、プラグインハイブリッド自動車、燃料電池自動車のこと。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7" authorId="0" shapeId="0" xr:uid="{00000000-0006-0000-0900-000001000000}">
      <text>
        <r>
          <rPr>
            <sz val="9"/>
            <color indexed="81"/>
            <rFont val="MS P ゴシック"/>
            <family val="3"/>
            <charset val="128"/>
          </rPr>
          <t>カタログ等からご記入ください（EVは「Wh/km」、FCVは「km/kg」）</t>
        </r>
      </text>
    </comment>
    <comment ref="B8" authorId="0" shapeId="0" xr:uid="{00000000-0006-0000-0900-000002000000}">
      <text>
        <r>
          <rPr>
            <b/>
            <sz val="9"/>
            <color indexed="10"/>
            <rFont val="MS P ゴシック"/>
            <family val="3"/>
            <charset val="128"/>
          </rPr>
          <t>大阪府外</t>
        </r>
        <r>
          <rPr>
            <sz val="9"/>
            <color indexed="81"/>
            <rFont val="MS P ゴシック"/>
            <family val="3"/>
            <charset val="128"/>
          </rPr>
          <t>のナンバーは入力しないでください。</t>
        </r>
      </text>
    </comment>
  </commentList>
</comments>
</file>

<file path=xl/sharedStrings.xml><?xml version="1.0" encoding="utf-8"?>
<sst xmlns="http://schemas.openxmlformats.org/spreadsheetml/2006/main" count="4064" uniqueCount="1835">
  <si>
    <t>年</t>
    <rPh sb="0" eb="1">
      <t>ネン</t>
    </rPh>
    <phoneticPr fontId="4"/>
  </si>
  <si>
    <t>月</t>
    <rPh sb="0" eb="1">
      <t>ツキ</t>
    </rPh>
    <phoneticPr fontId="4"/>
  </si>
  <si>
    <t>日</t>
    <rPh sb="0" eb="1">
      <t>ニチ</t>
    </rPh>
    <phoneticPr fontId="4"/>
  </si>
  <si>
    <t>届出者</t>
    <rPh sb="0" eb="2">
      <t>トドケデ</t>
    </rPh>
    <rPh sb="2" eb="3">
      <t>シャ</t>
    </rPh>
    <phoneticPr fontId="4"/>
  </si>
  <si>
    <t>住所</t>
    <rPh sb="0" eb="2">
      <t>ジュウショ</t>
    </rPh>
    <phoneticPr fontId="4"/>
  </si>
  <si>
    <t>氏名</t>
    <rPh sb="0" eb="2">
      <t>シメイ</t>
    </rPh>
    <phoneticPr fontId="4"/>
  </si>
  <si>
    <t>(法人にあっては、名称及び代表者の氏名）</t>
    <rPh sb="1" eb="3">
      <t>ホウジン</t>
    </rPh>
    <rPh sb="9" eb="11">
      <t>メイショウ</t>
    </rPh>
    <rPh sb="11" eb="12">
      <t>オヨ</t>
    </rPh>
    <rPh sb="13" eb="16">
      <t>ダイヒョウシャ</t>
    </rPh>
    <rPh sb="17" eb="19">
      <t>シメイ</t>
    </rPh>
    <phoneticPr fontId="4"/>
  </si>
  <si>
    <t>該当する特定事業者の要件</t>
    <rPh sb="0" eb="2">
      <t>ガイトウ</t>
    </rPh>
    <rPh sb="4" eb="6">
      <t>トクテイ</t>
    </rPh>
    <rPh sb="6" eb="9">
      <t>ジギョウシャ</t>
    </rPh>
    <rPh sb="10" eb="12">
      <t>ヨウケン</t>
    </rPh>
    <phoneticPr fontId="4"/>
  </si>
  <si>
    <t xml:space="preserve">No. </t>
    <phoneticPr fontId="4"/>
  </si>
  <si>
    <t>名称</t>
    <rPh sb="0" eb="2">
      <t>メイショウ</t>
    </rPh>
    <phoneticPr fontId="4"/>
  </si>
  <si>
    <t>電話番号</t>
  </si>
  <si>
    <t>※受理年月日</t>
  </si>
  <si>
    <t>日</t>
    <rPh sb="0" eb="1">
      <t>ヒ</t>
    </rPh>
    <phoneticPr fontId="4"/>
  </si>
  <si>
    <t>備考1</t>
    <phoneticPr fontId="4"/>
  </si>
  <si>
    <t>　　2</t>
    <phoneticPr fontId="4"/>
  </si>
  <si>
    <t>大 阪 府 知 事 　様</t>
    <rPh sb="0" eb="1">
      <t>ダイ</t>
    </rPh>
    <rPh sb="2" eb="3">
      <t>サカ</t>
    </rPh>
    <rPh sb="4" eb="5">
      <t>フ</t>
    </rPh>
    <rPh sb="6" eb="7">
      <t>チ</t>
    </rPh>
    <rPh sb="8" eb="9">
      <t>コト</t>
    </rPh>
    <rPh sb="11" eb="12">
      <t>サマ</t>
    </rPh>
    <phoneticPr fontId="4"/>
  </si>
  <si>
    <t>区分</t>
    <rPh sb="0" eb="2">
      <t>クブン</t>
    </rPh>
    <phoneticPr fontId="4"/>
  </si>
  <si>
    <t>エネルギー総使用量</t>
  </si>
  <si>
    <t>ＧＪ</t>
  </si>
  <si>
    <r>
      <t>ｔ-CO</t>
    </r>
    <r>
      <rPr>
        <vertAlign val="subscript"/>
        <sz val="10"/>
        <rFont val="ＭＳ 明朝"/>
        <family val="1"/>
        <charset val="128"/>
      </rPr>
      <t>2</t>
    </r>
  </si>
  <si>
    <t>(1)計画期間</t>
    <phoneticPr fontId="4"/>
  </si>
  <si>
    <t>　</t>
  </si>
  <si>
    <t>単位</t>
  </si>
  <si>
    <t>数値</t>
  </si>
  <si>
    <t>熱量（GJ）</t>
  </si>
  <si>
    <t>ｋＬ</t>
  </si>
  <si>
    <t>灯油</t>
  </si>
  <si>
    <t>軽油</t>
  </si>
  <si>
    <t>Ａ重油</t>
  </si>
  <si>
    <t>ＬＰＧ</t>
  </si>
  <si>
    <t>ｔ</t>
  </si>
  <si>
    <t>ＬＮＧ</t>
  </si>
  <si>
    <t>都市ガス</t>
  </si>
  <si>
    <t>GJ</t>
  </si>
  <si>
    <t>温水</t>
  </si>
  <si>
    <t>冷水</t>
  </si>
  <si>
    <t>千kWh</t>
  </si>
  <si>
    <t>その他</t>
  </si>
  <si>
    <r>
      <t>千m</t>
    </r>
    <r>
      <rPr>
        <vertAlign val="superscript"/>
        <sz val="10"/>
        <rFont val="ＭＳ 明朝"/>
        <family val="1"/>
        <charset val="128"/>
      </rPr>
      <t>3</t>
    </r>
    <phoneticPr fontId="4"/>
  </si>
  <si>
    <t>その他</t>
    <phoneticPr fontId="4"/>
  </si>
  <si>
    <t>―</t>
    <phoneticPr fontId="4"/>
  </si>
  <si>
    <t>（</t>
    <phoneticPr fontId="4"/>
  </si>
  <si>
    <t>）の排出量</t>
    <phoneticPr fontId="4"/>
  </si>
  <si>
    <r>
      <t xml:space="preserve">蒸気 </t>
    </r>
    <r>
      <rPr>
        <sz val="8"/>
        <rFont val="ＭＳ 明朝"/>
        <family val="1"/>
        <charset val="128"/>
      </rPr>
      <t>(産業用蒸気以外)</t>
    </r>
    <phoneticPr fontId="4"/>
  </si>
  <si>
    <t>1農業</t>
  </si>
  <si>
    <t>2林業</t>
  </si>
  <si>
    <t>4水産養殖業</t>
  </si>
  <si>
    <t>6総合工事業</t>
  </si>
  <si>
    <t>7職別工事業（設備工事業を除く）</t>
  </si>
  <si>
    <t>8設備工事業</t>
  </si>
  <si>
    <t>9食料品製造業</t>
  </si>
  <si>
    <t>10飲料・たばこ・飼料製造業</t>
  </si>
  <si>
    <t>32その他の製造業</t>
  </si>
  <si>
    <t>33電気業</t>
  </si>
  <si>
    <t>34ガス業</t>
  </si>
  <si>
    <t>35熱供給業</t>
  </si>
  <si>
    <t>36水道業</t>
  </si>
  <si>
    <t>37通信業</t>
  </si>
  <si>
    <t>38放送業</t>
  </si>
  <si>
    <t>39情報サービス業</t>
  </si>
  <si>
    <t>40インターネット附随サービス業</t>
  </si>
  <si>
    <t>41映像・音声・文字情報制作業</t>
  </si>
  <si>
    <t>42鉄道業</t>
  </si>
  <si>
    <t>43道路旅客運送業</t>
  </si>
  <si>
    <t>44道路貨物運送業</t>
  </si>
  <si>
    <t>45水運業</t>
  </si>
  <si>
    <t>46航空運輸業</t>
  </si>
  <si>
    <t>47倉庫業</t>
  </si>
  <si>
    <t>48運輸に附帯するサービス業</t>
  </si>
  <si>
    <t>60その他の小売業</t>
  </si>
  <si>
    <t>68不動産取引業</t>
  </si>
  <si>
    <t>69不動産賃貸業・管理業</t>
  </si>
  <si>
    <t>99分類不能の産業</t>
  </si>
  <si>
    <t>**</t>
  </si>
  <si>
    <t>エネルギー使用量</t>
    <phoneticPr fontId="4"/>
  </si>
  <si>
    <t>※印のある欄は、記入しないでください。</t>
    <phoneticPr fontId="4"/>
  </si>
  <si>
    <t>連絡先</t>
    <rPh sb="0" eb="3">
      <t>レンラクサキ</t>
    </rPh>
    <phoneticPr fontId="4"/>
  </si>
  <si>
    <t>電子メールアドレス</t>
    <rPh sb="0" eb="2">
      <t>デンシ</t>
    </rPh>
    <phoneticPr fontId="4"/>
  </si>
  <si>
    <t>部署名</t>
    <rPh sb="0" eb="2">
      <t>ブショ</t>
    </rPh>
    <rPh sb="2" eb="3">
      <t>メイ</t>
    </rPh>
    <phoneticPr fontId="4"/>
  </si>
  <si>
    <r>
      <t>ｔ-CO</t>
    </r>
    <r>
      <rPr>
        <vertAlign val="subscript"/>
        <sz val="10"/>
        <color indexed="12"/>
        <rFont val="ＭＳ 明朝"/>
        <family val="1"/>
        <charset val="128"/>
      </rPr>
      <t>2</t>
    </r>
  </si>
  <si>
    <t>％</t>
    <phoneticPr fontId="4"/>
  </si>
  <si>
    <t>）</t>
    <phoneticPr fontId="4"/>
  </si>
  <si>
    <t xml:space="preserve"> 別紙のとおり</t>
    <rPh sb="1" eb="3">
      <t>ベッシ</t>
    </rPh>
    <phoneticPr fontId="4"/>
  </si>
  <si>
    <t xml:space="preserve">産業用蒸気 </t>
    <rPh sb="0" eb="3">
      <t>サンギョウヨウ</t>
    </rPh>
    <phoneticPr fontId="4"/>
  </si>
  <si>
    <t>温室効果ガス総排出量</t>
    <phoneticPr fontId="4"/>
  </si>
  <si>
    <t>実 績 報 告 書</t>
    <rPh sb="0" eb="1">
      <t>ジツ</t>
    </rPh>
    <rPh sb="2" eb="3">
      <t>ツムギ</t>
    </rPh>
    <rPh sb="4" eb="5">
      <t>ホウ</t>
    </rPh>
    <rPh sb="6" eb="7">
      <t>コク</t>
    </rPh>
    <rPh sb="8" eb="9">
      <t>ショ</t>
    </rPh>
    <phoneticPr fontId="4"/>
  </si>
  <si>
    <t>事業の概要</t>
    <rPh sb="0" eb="2">
      <t>ジギョウ</t>
    </rPh>
    <rPh sb="3" eb="5">
      <t>ガイヨウ</t>
    </rPh>
    <phoneticPr fontId="4"/>
  </si>
  <si>
    <t>合計</t>
    <rPh sb="0" eb="2">
      <t>ゴウケイ</t>
    </rPh>
    <phoneticPr fontId="4"/>
  </si>
  <si>
    <t>3漁業（水産養殖業を除く）</t>
  </si>
  <si>
    <t>5鉱業，採石業，砂利採取業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</si>
  <si>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</si>
  <si>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</si>
  <si>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</si>
  <si>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</si>
  <si>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</si>
  <si>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</si>
  <si>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</si>
  <si>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</si>
  <si>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19ゴム製品製造業</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</si>
  <si>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</si>
  <si>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</si>
  <si>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</si>
  <si>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</si>
  <si>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</si>
  <si>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</si>
  <si>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</si>
  <si>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</si>
  <si>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</si>
  <si>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</si>
  <si>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</si>
  <si>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</si>
  <si>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49郵便業（信書便事業を含む）</t>
  </si>
  <si>
    <t>50各種商品卸売業</t>
  </si>
  <si>
    <t>51繊維・衣服等卸売業</t>
  </si>
  <si>
    <t>52飲食料品卸売業</t>
  </si>
  <si>
    <t>53建築材料，鉱物・金属材料等卸売業</t>
  </si>
  <si>
    <t>54機械器具卸売業</t>
  </si>
  <si>
    <t>55その他の卸売業</t>
  </si>
  <si>
    <t>56各種商品小売業</t>
  </si>
  <si>
    <t>57織物・衣服・身の回り品小売業</t>
  </si>
  <si>
    <t>58飲食料品小売業</t>
  </si>
  <si>
    <t>59機械器具小売業</t>
  </si>
  <si>
    <t>61無店舗小売業</t>
  </si>
  <si>
    <t>62銀行業</t>
  </si>
  <si>
    <t>63協同組織金融業</t>
  </si>
  <si>
    <t>64貸金業，クレジットカード業等非預金信用機関</t>
  </si>
  <si>
    <t>65金融商品取引業，商品先物取引業</t>
  </si>
  <si>
    <t>66補助的金融業等</t>
  </si>
  <si>
    <t>67保険業（保険媒介代理業，保険サ－ビス業を含む）</t>
  </si>
  <si>
    <t>70物品賃貸業</t>
  </si>
  <si>
    <t>71学術・開発研究機関</t>
  </si>
  <si>
    <t>72専門サービス業（他に分類されないもの）</t>
  </si>
  <si>
    <t>73広告業</t>
  </si>
  <si>
    <t>74技術サービス業（他に分類されないもの）</t>
  </si>
  <si>
    <t>75宿泊業</t>
  </si>
  <si>
    <t>76飲食店</t>
  </si>
  <si>
    <t>77持ち帰り・配達飲食サービス業</t>
  </si>
  <si>
    <t>78洗濯・理容･美容･浴場業</t>
  </si>
  <si>
    <t>79その他の生活関連サービス業</t>
  </si>
  <si>
    <t>80娯楽業</t>
  </si>
  <si>
    <t>81学校教育</t>
  </si>
  <si>
    <t>82その他の教育，学習支援業</t>
  </si>
  <si>
    <t>83医療業</t>
  </si>
  <si>
    <t>84保健衛生</t>
  </si>
  <si>
    <t>85社会保険・社会福祉・介護事業</t>
  </si>
  <si>
    <t>86郵便局</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</si>
  <si>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</si>
  <si>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</si>
  <si>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</si>
  <si>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</si>
  <si>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</si>
  <si>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</si>
  <si>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</si>
  <si>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</si>
  <si>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</si>
  <si>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</si>
  <si>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97国家公務</t>
  </si>
  <si>
    <t>98地方公務</t>
  </si>
  <si>
    <t>事業所の名称及び所在地</t>
    <phoneticPr fontId="4"/>
  </si>
  <si>
    <t>１　事業所の名称及び所在地</t>
    <rPh sb="2" eb="5">
      <t>ジギョウショ</t>
    </rPh>
    <rPh sb="6" eb="8">
      <t>メイショウ</t>
    </rPh>
    <rPh sb="8" eb="9">
      <t>オヨ</t>
    </rPh>
    <rPh sb="10" eb="13">
      <t>ショザイチ</t>
    </rPh>
    <phoneticPr fontId="4"/>
  </si>
  <si>
    <t>原油（ｺﾝﾃﾞﾝｾｰﾄを除く）</t>
    <rPh sb="12" eb="13">
      <t>ノゾ</t>
    </rPh>
    <phoneticPr fontId="4"/>
  </si>
  <si>
    <t>コンデンセート</t>
    <phoneticPr fontId="4"/>
  </si>
  <si>
    <t>原油換算量</t>
    <rPh sb="0" eb="2">
      <t>ゲンユ</t>
    </rPh>
    <rPh sb="2" eb="4">
      <t>カンザン</t>
    </rPh>
    <rPh sb="4" eb="5">
      <t>リョウ</t>
    </rPh>
    <phoneticPr fontId="4"/>
  </si>
  <si>
    <t>ｋＬ</t>
    <phoneticPr fontId="4"/>
  </si>
  <si>
    <t>番号</t>
    <rPh sb="0" eb="2">
      <t>バンゴウ</t>
    </rPh>
    <phoneticPr fontId="4"/>
  </si>
  <si>
    <t>種類</t>
    <rPh sb="0" eb="2">
      <t>シュルイ</t>
    </rPh>
    <phoneticPr fontId="4"/>
  </si>
  <si>
    <t>重点対策名</t>
    <rPh sb="0" eb="2">
      <t>ジュウテン</t>
    </rPh>
    <rPh sb="2" eb="4">
      <t>タイサク</t>
    </rPh>
    <rPh sb="4" eb="5">
      <t>メイ</t>
    </rPh>
    <phoneticPr fontId="4"/>
  </si>
  <si>
    <t>予定なし</t>
    <rPh sb="0" eb="2">
      <t>ヨテイ</t>
    </rPh>
    <phoneticPr fontId="4"/>
  </si>
  <si>
    <t>エネルギーの種類</t>
    <phoneticPr fontId="4"/>
  </si>
  <si>
    <t>kL</t>
    <phoneticPr fontId="4"/>
  </si>
  <si>
    <t>軽油</t>
    <phoneticPr fontId="4"/>
  </si>
  <si>
    <t>t</t>
    <phoneticPr fontId="4"/>
  </si>
  <si>
    <t>GJ</t>
    <phoneticPr fontId="4"/>
  </si>
  <si>
    <t>－</t>
    <phoneticPr fontId="4"/>
  </si>
  <si>
    <t>～</t>
    <phoneticPr fontId="4"/>
  </si>
  <si>
    <t>実施済み</t>
    <rPh sb="0" eb="2">
      <t>ジッシ</t>
    </rPh>
    <rPh sb="2" eb="3">
      <t>ズ</t>
    </rPh>
    <phoneticPr fontId="4"/>
  </si>
  <si>
    <t>実施予定</t>
    <rPh sb="0" eb="2">
      <t>ジッシ</t>
    </rPh>
    <rPh sb="2" eb="4">
      <t>ヨテイ</t>
    </rPh>
    <phoneticPr fontId="4"/>
  </si>
  <si>
    <t>非該当</t>
    <rPh sb="0" eb="3">
      <t>ヒガイトウ</t>
    </rPh>
    <phoneticPr fontId="4"/>
  </si>
  <si>
    <t>設備がないため。</t>
    <rPh sb="0" eb="2">
      <t>セツビ</t>
    </rPh>
    <phoneticPr fontId="4"/>
  </si>
  <si>
    <t>計画期間内に導入予定がないため。</t>
    <rPh sb="0" eb="2">
      <t>ケイカク</t>
    </rPh>
    <rPh sb="2" eb="4">
      <t>キカン</t>
    </rPh>
    <rPh sb="4" eb="5">
      <t>ナイ</t>
    </rPh>
    <rPh sb="6" eb="8">
      <t>ドウニュウ</t>
    </rPh>
    <rPh sb="8" eb="10">
      <t>ヨテイ</t>
    </rPh>
    <phoneticPr fontId="4"/>
  </si>
  <si>
    <t>導入・更新を予定していないため。</t>
    <rPh sb="0" eb="2">
      <t>ドウニュウ</t>
    </rPh>
    <rPh sb="3" eb="5">
      <t>コウシン</t>
    </rPh>
    <rPh sb="6" eb="8">
      <t>ヨテイ</t>
    </rPh>
    <phoneticPr fontId="4"/>
  </si>
  <si>
    <t>経済的理由により、当面の実施は難しいため。</t>
    <rPh sb="0" eb="3">
      <t>ケイザイテキ</t>
    </rPh>
    <rPh sb="3" eb="5">
      <t>リユウ</t>
    </rPh>
    <rPh sb="9" eb="11">
      <t>トウメン</t>
    </rPh>
    <rPh sb="12" eb="14">
      <t>ジッシ</t>
    </rPh>
    <rPh sb="15" eb="16">
      <t>ムズカ</t>
    </rPh>
    <phoneticPr fontId="4"/>
  </si>
  <si>
    <t>計画期間内に３％を達成できるため。</t>
    <rPh sb="0" eb="2">
      <t>ケイカク</t>
    </rPh>
    <rPh sb="2" eb="4">
      <t>キカン</t>
    </rPh>
    <rPh sb="4" eb="5">
      <t>ナイ</t>
    </rPh>
    <rPh sb="9" eb="11">
      <t>タッセイ</t>
    </rPh>
    <phoneticPr fontId="4"/>
  </si>
  <si>
    <t>検討していないため。</t>
    <rPh sb="0" eb="2">
      <t>ケントウ</t>
    </rPh>
    <phoneticPr fontId="4"/>
  </si>
  <si>
    <t>製造業以外のため。</t>
    <rPh sb="0" eb="3">
      <t>セイゾウギョウ</t>
    </rPh>
    <rPh sb="3" eb="5">
      <t>イガイ</t>
    </rPh>
    <phoneticPr fontId="4"/>
  </si>
  <si>
    <t>主な事業所名称</t>
    <rPh sb="0" eb="1">
      <t>オモ</t>
    </rPh>
    <rPh sb="2" eb="5">
      <t>ジギョウショ</t>
    </rPh>
    <rPh sb="5" eb="7">
      <t>メイショウ</t>
    </rPh>
    <phoneticPr fontId="4"/>
  </si>
  <si>
    <t>所在地（市町村名）</t>
    <rPh sb="0" eb="3">
      <t>ショザイチ</t>
    </rPh>
    <rPh sb="4" eb="7">
      <t>シチョウソン</t>
    </rPh>
    <rPh sb="7" eb="8">
      <t>メイ</t>
    </rPh>
    <phoneticPr fontId="4"/>
  </si>
  <si>
    <t>所在地（市町村名以降）</t>
    <rPh sb="0" eb="3">
      <t>ショザイチ</t>
    </rPh>
    <rPh sb="4" eb="7">
      <t>シチョウソン</t>
    </rPh>
    <rPh sb="7" eb="8">
      <t>メイ</t>
    </rPh>
    <rPh sb="8" eb="10">
      <t>イコウ</t>
    </rPh>
    <phoneticPr fontId="4"/>
  </si>
  <si>
    <t>ガソリン</t>
    <phoneticPr fontId="4"/>
  </si>
  <si>
    <t>(1)温室効果ガスの削減状況についての自己評価（毎年度の実施状況を必ず記入してください。）</t>
    <rPh sb="10" eb="12">
      <t>サクゲン</t>
    </rPh>
    <rPh sb="12" eb="14">
      <t>ジョウキョウ</t>
    </rPh>
    <rPh sb="19" eb="21">
      <t>ジコ</t>
    </rPh>
    <rPh sb="21" eb="23">
      <t>ヒョウカ</t>
    </rPh>
    <phoneticPr fontId="4"/>
  </si>
  <si>
    <t>大阪府気候変動対策の推進に関する条例</t>
    <rPh sb="0" eb="7">
      <t>オオサカフキコウヘンドウ</t>
    </rPh>
    <rPh sb="7" eb="9">
      <t>タイサク</t>
    </rPh>
    <rPh sb="10" eb="12">
      <t>スイシン</t>
    </rPh>
    <rPh sb="13" eb="14">
      <t>カン</t>
    </rPh>
    <rPh sb="16" eb="18">
      <t>ジョウレイ</t>
    </rPh>
    <phoneticPr fontId="4"/>
  </si>
  <si>
    <t>第11条第1項</t>
    <rPh sb="0" eb="1">
      <t>ダイ</t>
    </rPh>
    <rPh sb="3" eb="4">
      <t>ジョウ</t>
    </rPh>
    <rPh sb="4" eb="5">
      <t>ダイ</t>
    </rPh>
    <rPh sb="6" eb="7">
      <t>コウ</t>
    </rPh>
    <phoneticPr fontId="4"/>
  </si>
  <si>
    <t>第11条第2項</t>
    <rPh sb="0" eb="1">
      <t>ダイ</t>
    </rPh>
    <rPh sb="3" eb="4">
      <t>ジョウ</t>
    </rPh>
    <rPh sb="4" eb="5">
      <t>ダイ</t>
    </rPh>
    <rPh sb="6" eb="7">
      <t>コウ</t>
    </rPh>
    <phoneticPr fontId="4"/>
  </si>
  <si>
    <t>の規定により、次のとおり届け出ます。</t>
    <rPh sb="1" eb="3">
      <t>キテイ</t>
    </rPh>
    <rPh sb="7" eb="8">
      <t>ツギ</t>
    </rPh>
    <rPh sb="12" eb="13">
      <t>トド</t>
    </rPh>
    <rPh sb="14" eb="15">
      <t>デ</t>
    </rPh>
    <phoneticPr fontId="4"/>
  </si>
  <si>
    <t>年度当たりのエネルギー使用量が1,500kl以上の事業者(大阪府気候変動対策の推進に関する条例施行規則(以下「規則」という。)第3条第1号に該当する者)</t>
    <phoneticPr fontId="4"/>
  </si>
  <si>
    <t>連鎖化事業者のうち、年度当たりのエネルギー使用量が1,500kl以上の事業者(規則第3条第2号に該当する者)</t>
    <phoneticPr fontId="4"/>
  </si>
  <si>
    <t>特定自動車を30台以上使用する者(一般乗用旅客自動車運送事業者にあっては75台以上使用する者)(規則第3条第3号イ又はロに該当する者)</t>
    <phoneticPr fontId="4"/>
  </si>
  <si>
    <t>様式第4号(第12条、第13条関係)</t>
    <rPh sb="0" eb="2">
      <t>ヨウシキ</t>
    </rPh>
    <rPh sb="2" eb="3">
      <t>ダイ</t>
    </rPh>
    <rPh sb="4" eb="5">
      <t>ゴウ</t>
    </rPh>
    <rPh sb="6" eb="7">
      <t>ダイ</t>
    </rPh>
    <rPh sb="9" eb="10">
      <t>ジョウ</t>
    </rPh>
    <rPh sb="11" eb="12">
      <t>ダイ</t>
    </rPh>
    <rPh sb="14" eb="15">
      <t>ジョウ</t>
    </rPh>
    <rPh sb="15" eb="17">
      <t>カンケイ</t>
    </rPh>
    <phoneticPr fontId="4"/>
  </si>
  <si>
    <t>事業者の主たる業種</t>
    <rPh sb="0" eb="3">
      <t>ジギョウシャ</t>
    </rPh>
    <rPh sb="4" eb="5">
      <t>オモ</t>
    </rPh>
    <rPh sb="7" eb="9">
      <t>ギョウシュ</t>
    </rPh>
    <phoneticPr fontId="4"/>
  </si>
  <si>
    <t>主たる業種が複数ある場合のその他の業種</t>
    <rPh sb="0" eb="1">
      <t>オモ</t>
    </rPh>
    <rPh sb="3" eb="5">
      <t>ギョウシュ</t>
    </rPh>
    <rPh sb="6" eb="8">
      <t>フクスウ</t>
    </rPh>
    <rPh sb="10" eb="12">
      <t>バアイ</t>
    </rPh>
    <rPh sb="15" eb="16">
      <t>ホカ</t>
    </rPh>
    <rPh sb="17" eb="19">
      <t>ギョウシュ</t>
    </rPh>
    <phoneticPr fontId="4"/>
  </si>
  <si>
    <t>気候変動の緩和及び気候変動への適応並びに電気の需要の最適化のための対策の実施状況</t>
    <rPh sb="0" eb="2">
      <t>キコウ</t>
    </rPh>
    <rPh sb="2" eb="4">
      <t>ヘンドウ</t>
    </rPh>
    <rPh sb="5" eb="7">
      <t>カンワ</t>
    </rPh>
    <rPh sb="7" eb="8">
      <t>オヨ</t>
    </rPh>
    <rPh sb="9" eb="11">
      <t>キコウ</t>
    </rPh>
    <rPh sb="11" eb="13">
      <t>ヘンドウ</t>
    </rPh>
    <rPh sb="15" eb="17">
      <t>テキオウ</t>
    </rPh>
    <rPh sb="17" eb="18">
      <t>ナラ</t>
    </rPh>
    <rPh sb="20" eb="22">
      <t>デンキ</t>
    </rPh>
    <rPh sb="23" eb="25">
      <t>ジュヨウ</t>
    </rPh>
    <rPh sb="26" eb="28">
      <t>サイテキ</t>
    </rPh>
    <rPh sb="28" eb="29">
      <t>カ</t>
    </rPh>
    <rPh sb="33" eb="35">
      <t>タイサク</t>
    </rPh>
    <rPh sb="36" eb="38">
      <t>ジッシ</t>
    </rPh>
    <rPh sb="38" eb="40">
      <t>ジョウキョウ</t>
    </rPh>
    <phoneticPr fontId="4"/>
  </si>
  <si>
    <t>温室効果ガスの排出の量の削減に関する目標の達成状況</t>
    <rPh sb="0" eb="2">
      <t>オンシツ</t>
    </rPh>
    <rPh sb="2" eb="4">
      <t>コウカ</t>
    </rPh>
    <rPh sb="7" eb="9">
      <t>ハイシュツ</t>
    </rPh>
    <rPh sb="10" eb="11">
      <t>リョウ</t>
    </rPh>
    <rPh sb="12" eb="14">
      <t>サクゲン</t>
    </rPh>
    <rPh sb="15" eb="16">
      <t>カン</t>
    </rPh>
    <rPh sb="18" eb="20">
      <t>モクヒョウ</t>
    </rPh>
    <rPh sb="21" eb="23">
      <t>タッセイ</t>
    </rPh>
    <rPh sb="23" eb="25">
      <t>ジョウキョウ</t>
    </rPh>
    <phoneticPr fontId="4"/>
  </si>
  <si>
    <t>□のある欄には、該当する□内にレ印を記入してください。</t>
  </si>
  <si>
    <t>主たる業種</t>
    <rPh sb="0" eb="1">
      <t>オモ</t>
    </rPh>
    <rPh sb="3" eb="5">
      <t>ギョウシュ</t>
    </rPh>
    <phoneticPr fontId="4"/>
  </si>
  <si>
    <t>事業活動に伴う温室効果ガス排出量</t>
    <phoneticPr fontId="4"/>
  </si>
  <si>
    <t>事業所</t>
    <rPh sb="0" eb="3">
      <t>ジギョウショ</t>
    </rPh>
    <phoneticPr fontId="4"/>
  </si>
  <si>
    <t>基準年度（</t>
    <rPh sb="0" eb="2">
      <t>キジュン</t>
    </rPh>
    <rPh sb="2" eb="4">
      <t>ネンド</t>
    </rPh>
    <phoneticPr fontId="4"/>
  </si>
  <si>
    <t>）年度</t>
    <rPh sb="1" eb="3">
      <t>ネンド</t>
    </rPh>
    <phoneticPr fontId="4"/>
  </si>
  <si>
    <t>前年度（</t>
    <rPh sb="0" eb="1">
      <t>ゼン</t>
    </rPh>
    <rPh sb="1" eb="3">
      <t>ネンド</t>
    </rPh>
    <phoneticPr fontId="4"/>
  </si>
  <si>
    <t>２　温室効果ガスの排出の量の削減に関する目標の達成状況</t>
    <rPh sb="2" eb="4">
      <t>オンシツ</t>
    </rPh>
    <rPh sb="4" eb="6">
      <t>コウカ</t>
    </rPh>
    <rPh sb="9" eb="11">
      <t>ハイシュツ</t>
    </rPh>
    <rPh sb="12" eb="13">
      <t>リョウ</t>
    </rPh>
    <rPh sb="14" eb="16">
      <t>サクゲン</t>
    </rPh>
    <rPh sb="17" eb="18">
      <t>カン</t>
    </rPh>
    <rPh sb="20" eb="22">
      <t>モクヒョウ</t>
    </rPh>
    <rPh sb="23" eb="25">
      <t>タッセイ</t>
    </rPh>
    <rPh sb="25" eb="27">
      <t>ジョウキョウ</t>
    </rPh>
    <phoneticPr fontId="4"/>
  </si>
  <si>
    <t>No.</t>
    <phoneticPr fontId="4"/>
  </si>
  <si>
    <t>温室効果ガス排出量</t>
    <rPh sb="0" eb="4">
      <t>オンシツコウカ</t>
    </rPh>
    <rPh sb="6" eb="9">
      <t>ハイシュツリョウ</t>
    </rPh>
    <phoneticPr fontId="4"/>
  </si>
  <si>
    <t>数値(t-CO₂)</t>
    <phoneticPr fontId="4"/>
  </si>
  <si>
    <t>エネルギー使用量合計</t>
    <rPh sb="5" eb="8">
      <t>シヨウリョウ</t>
    </rPh>
    <phoneticPr fontId="4"/>
  </si>
  <si>
    <t>温室効果ガス排出量合計</t>
    <rPh sb="0" eb="4">
      <t>オンシツコウカ</t>
    </rPh>
    <rPh sb="6" eb="9">
      <t>ハイシュツリョウ</t>
    </rPh>
    <phoneticPr fontId="4"/>
  </si>
  <si>
    <t>t-CO₂</t>
    <phoneticPr fontId="4"/>
  </si>
  <si>
    <t>年度</t>
    <rPh sb="0" eb="2">
      <t>ネンド</t>
    </rPh>
    <phoneticPr fontId="4"/>
  </si>
  <si>
    <t>(2)温室効果ガス排出量合計</t>
    <rPh sb="3" eb="7">
      <t>オンシツコウカ</t>
    </rPh>
    <rPh sb="9" eb="14">
      <t>ハイシュツリョウゴウケイ</t>
    </rPh>
    <phoneticPr fontId="4"/>
  </si>
  <si>
    <r>
      <t>ｔ-CO</t>
    </r>
    <r>
      <rPr>
        <b/>
        <vertAlign val="subscript"/>
        <sz val="10"/>
        <rFont val="ＭＳ 明朝"/>
        <family val="1"/>
        <charset val="128"/>
      </rPr>
      <t>2</t>
    </r>
  </si>
  <si>
    <t>熱量（GJ）</t>
    <rPh sb="0" eb="2">
      <t>ネツリョウ</t>
    </rPh>
    <phoneticPr fontId="4"/>
  </si>
  <si>
    <r>
      <t>CO</t>
    </r>
    <r>
      <rPr>
        <vertAlign val="subscript"/>
        <sz val="11"/>
        <rFont val="ＭＳ Ｐゴシック"/>
        <family val="3"/>
        <charset val="128"/>
      </rPr>
      <t>2</t>
    </r>
    <r>
      <rPr>
        <sz val="11"/>
        <rFont val="ＭＳ Ｐゴシック"/>
        <family val="3"/>
        <charset val="128"/>
      </rPr>
      <t>排出量
（t-CO</t>
    </r>
    <r>
      <rPr>
        <vertAlign val="subscript"/>
        <sz val="11"/>
        <rFont val="ＭＳ Ｐゴシック"/>
        <family val="3"/>
        <charset val="128"/>
      </rPr>
      <t>2</t>
    </r>
    <r>
      <rPr>
        <sz val="11"/>
        <rFont val="ＭＳ Ｐゴシック"/>
        <family val="3"/>
        <charset val="128"/>
      </rPr>
      <t>）</t>
    </r>
    <rPh sb="3" eb="5">
      <t>ハイシュツ</t>
    </rPh>
    <rPh sb="5" eb="6">
      <t>リョウ</t>
    </rPh>
    <phoneticPr fontId="4"/>
  </si>
  <si>
    <t>-</t>
    <phoneticPr fontId="4"/>
  </si>
  <si>
    <t>①エネルギー使用量</t>
    <phoneticPr fontId="4"/>
  </si>
  <si>
    <t>(1)-①温室効果ガス排出量合計</t>
    <rPh sb="5" eb="9">
      <t>オンシツコウカ</t>
    </rPh>
    <rPh sb="11" eb="16">
      <t>ハイシュツリョウゴウケイ</t>
    </rPh>
    <phoneticPr fontId="4"/>
  </si>
  <si>
    <t>(1)-②温室効果ガス排出量合計</t>
    <rPh sb="5" eb="9">
      <t>オンシツコウカ</t>
    </rPh>
    <rPh sb="11" eb="16">
      <t>ハイシュツリョウゴウケイ</t>
    </rPh>
    <phoneticPr fontId="4"/>
  </si>
  <si>
    <t>(1)①-(1)②合計</t>
    <rPh sb="9" eb="11">
      <t>ゴウケイ</t>
    </rPh>
    <phoneticPr fontId="4"/>
  </si>
  <si>
    <t>主な事業所における温室効果ガス排出量合計</t>
    <rPh sb="0" eb="1">
      <t>オモ</t>
    </rPh>
    <rPh sb="2" eb="5">
      <t>ジギョウショ</t>
    </rPh>
    <rPh sb="9" eb="13">
      <t>オンシツコウカ</t>
    </rPh>
    <rPh sb="15" eb="18">
      <t>ハイシュツリョウ</t>
    </rPh>
    <rPh sb="18" eb="20">
      <t>ゴウケイ</t>
    </rPh>
    <phoneticPr fontId="4"/>
  </si>
  <si>
    <t>その他事業所における温室効果ガス排出量合計</t>
    <rPh sb="2" eb="3">
      <t>タ</t>
    </rPh>
    <rPh sb="3" eb="6">
      <t>ジギョウショ</t>
    </rPh>
    <rPh sb="10" eb="14">
      <t>オンシツコウカ</t>
    </rPh>
    <rPh sb="16" eb="19">
      <t>ハイシュツリョウ</t>
    </rPh>
    <rPh sb="19" eb="21">
      <t>ゴウケイ</t>
    </rPh>
    <phoneticPr fontId="4"/>
  </si>
  <si>
    <t>(1)主な事業所(燃料並びに熱及び電気の量を原油換算した合計量が1,500kL/年以上の事業所)の一覧</t>
    <rPh sb="3" eb="4">
      <t>オモ</t>
    </rPh>
    <rPh sb="5" eb="8">
      <t>ジギョウショ</t>
    </rPh>
    <rPh sb="9" eb="11">
      <t>ネンリョウ</t>
    </rPh>
    <rPh sb="11" eb="12">
      <t>ナラ</t>
    </rPh>
    <rPh sb="14" eb="15">
      <t>ネツ</t>
    </rPh>
    <rPh sb="15" eb="16">
      <t>オヨ</t>
    </rPh>
    <rPh sb="17" eb="19">
      <t>デンキ</t>
    </rPh>
    <rPh sb="20" eb="21">
      <t>リョウ</t>
    </rPh>
    <rPh sb="22" eb="24">
      <t>ゲンユ</t>
    </rPh>
    <rPh sb="24" eb="26">
      <t>カンサン</t>
    </rPh>
    <rPh sb="28" eb="30">
      <t>ゴウケイ</t>
    </rPh>
    <rPh sb="30" eb="31">
      <t>リョウ</t>
    </rPh>
    <rPh sb="40" eb="41">
      <t>ネン</t>
    </rPh>
    <rPh sb="41" eb="43">
      <t>イジョウ</t>
    </rPh>
    <rPh sb="44" eb="47">
      <t>ジギョウショ</t>
    </rPh>
    <rPh sb="49" eb="51">
      <t>イチラン</t>
    </rPh>
    <phoneticPr fontId="4"/>
  </si>
  <si>
    <t>(2)その他事業所（燃料並びに熱及び電気の量を原油換算した合計量が1,500kL/年未満の事業所)の事業所数および主たる業種</t>
    <rPh sb="5" eb="6">
      <t>タ</t>
    </rPh>
    <rPh sb="6" eb="9">
      <t>ジギョウショ</t>
    </rPh>
    <rPh sb="10" eb="12">
      <t>ネンリョウ</t>
    </rPh>
    <rPh sb="12" eb="13">
      <t>ナラ</t>
    </rPh>
    <rPh sb="15" eb="16">
      <t>ネツ</t>
    </rPh>
    <rPh sb="16" eb="17">
      <t>オヨ</t>
    </rPh>
    <rPh sb="18" eb="20">
      <t>デンキ</t>
    </rPh>
    <rPh sb="21" eb="22">
      <t>リョウ</t>
    </rPh>
    <rPh sb="23" eb="25">
      <t>ゲンユ</t>
    </rPh>
    <rPh sb="25" eb="27">
      <t>カンサン</t>
    </rPh>
    <rPh sb="29" eb="31">
      <t>ゴウケイ</t>
    </rPh>
    <rPh sb="31" eb="32">
      <t>リョウ</t>
    </rPh>
    <rPh sb="50" eb="53">
      <t>ジギョウショ</t>
    </rPh>
    <rPh sb="53" eb="54">
      <t>スウ</t>
    </rPh>
    <rPh sb="57" eb="58">
      <t>オモ</t>
    </rPh>
    <rPh sb="60" eb="62">
      <t>ギョウシュ</t>
    </rPh>
    <phoneticPr fontId="4"/>
  </si>
  <si>
    <t>うち</t>
    <phoneticPr fontId="4"/>
  </si>
  <si>
    <t>ハイブリッド
自動車</t>
    <rPh sb="7" eb="10">
      <t>ジドウシャ</t>
    </rPh>
    <phoneticPr fontId="4"/>
  </si>
  <si>
    <t>電気自動車</t>
    <rPh sb="0" eb="5">
      <t>デンキジドウシャ</t>
    </rPh>
    <phoneticPr fontId="4"/>
  </si>
  <si>
    <t>プラグイン
ハイブリッド自動車</t>
    <rPh sb="12" eb="15">
      <t>ジドウシャ</t>
    </rPh>
    <phoneticPr fontId="4"/>
  </si>
  <si>
    <t>燃料電池
自動車</t>
    <rPh sb="0" eb="2">
      <t>ネンリョウ</t>
    </rPh>
    <rPh sb="2" eb="4">
      <t>デンチ</t>
    </rPh>
    <rPh sb="5" eb="8">
      <t>ジドウシャ</t>
    </rPh>
    <phoneticPr fontId="4"/>
  </si>
  <si>
    <t>乗用車</t>
    <rPh sb="0" eb="3">
      <t>ジョウヨウシャ</t>
    </rPh>
    <phoneticPr fontId="4"/>
  </si>
  <si>
    <t>普通乗用車</t>
    <rPh sb="0" eb="5">
      <t>フツウジョウヨウシャ</t>
    </rPh>
    <phoneticPr fontId="4"/>
  </si>
  <si>
    <t>(「3」ナンバー)</t>
    <phoneticPr fontId="4"/>
  </si>
  <si>
    <t>小型乗用車</t>
    <rPh sb="0" eb="5">
      <t>コガタジョウヨウシャ</t>
    </rPh>
    <phoneticPr fontId="4"/>
  </si>
  <si>
    <t>(「5」「7」ナンバー)</t>
    <phoneticPr fontId="4"/>
  </si>
  <si>
    <t>軽乗用車(四輪)</t>
    <rPh sb="0" eb="1">
      <t>ケイ</t>
    </rPh>
    <rPh sb="1" eb="4">
      <t>ジョウヨウシャ</t>
    </rPh>
    <phoneticPr fontId="4"/>
  </si>
  <si>
    <t>貨物車</t>
    <rPh sb="0" eb="3">
      <t>カモツシャ</t>
    </rPh>
    <phoneticPr fontId="4"/>
  </si>
  <si>
    <t>普通貨物車</t>
    <rPh sb="0" eb="5">
      <t>フツウカモツシャ</t>
    </rPh>
    <phoneticPr fontId="4"/>
  </si>
  <si>
    <t>(「1」ナンバー)</t>
    <phoneticPr fontId="4"/>
  </si>
  <si>
    <t>小型貨物車</t>
    <rPh sb="0" eb="5">
      <t>コガタカモツシャ</t>
    </rPh>
    <phoneticPr fontId="4"/>
  </si>
  <si>
    <t>(「4」「6」ナンバー)</t>
    <phoneticPr fontId="4"/>
  </si>
  <si>
    <t>軽貨物車(四輪)</t>
    <rPh sb="0" eb="1">
      <t>ケイ</t>
    </rPh>
    <rPh sb="1" eb="4">
      <t>カモツシャ</t>
    </rPh>
    <phoneticPr fontId="4"/>
  </si>
  <si>
    <t>その他</t>
    <rPh sb="2" eb="3">
      <t>ホカ</t>
    </rPh>
    <phoneticPr fontId="4"/>
  </si>
  <si>
    <t>バス</t>
    <phoneticPr fontId="4"/>
  </si>
  <si>
    <t>(「2」ナンバー)</t>
    <phoneticPr fontId="4"/>
  </si>
  <si>
    <t>(「9」「0」ナンバー)</t>
    <phoneticPr fontId="4"/>
  </si>
  <si>
    <t>(「8」ナンバー)</t>
    <phoneticPr fontId="4"/>
  </si>
  <si>
    <t>【参考】</t>
    <rPh sb="1" eb="3">
      <t>サンコウ</t>
    </rPh>
    <phoneticPr fontId="4"/>
  </si>
  <si>
    <t>合計導入台数（台）</t>
    <rPh sb="0" eb="2">
      <t>ゴウケイ</t>
    </rPh>
    <rPh sb="2" eb="4">
      <t>ドウニュウ</t>
    </rPh>
    <rPh sb="4" eb="6">
      <t>ダイスウ</t>
    </rPh>
    <rPh sb="5" eb="6">
      <t>スウ</t>
    </rPh>
    <rPh sb="7" eb="8">
      <t>ダイ</t>
    </rPh>
    <phoneticPr fontId="4"/>
  </si>
  <si>
    <t>合計導入台数に占める割合（％）</t>
    <rPh sb="0" eb="2">
      <t>ゴウケイ</t>
    </rPh>
    <rPh sb="2" eb="4">
      <t>ドウニュウ</t>
    </rPh>
    <rPh sb="4" eb="6">
      <t>ダイスウ</t>
    </rPh>
    <rPh sb="7" eb="8">
      <t>シ</t>
    </rPh>
    <rPh sb="10" eb="12">
      <t>ワリアイ</t>
    </rPh>
    <phoneticPr fontId="4"/>
  </si>
  <si>
    <t>電動車</t>
    <rPh sb="0" eb="3">
      <t>デンドウシャ</t>
    </rPh>
    <phoneticPr fontId="4"/>
  </si>
  <si>
    <t>ゼロエミッション車</t>
    <phoneticPr fontId="4"/>
  </si>
  <si>
    <t>ゼロエミッション車</t>
    <rPh sb="8" eb="9">
      <t>シャ</t>
    </rPh>
    <phoneticPr fontId="4"/>
  </si>
  <si>
    <t>（軽除く）</t>
    <rPh sb="1" eb="3">
      <t>ケイノゾ</t>
    </rPh>
    <phoneticPr fontId="4"/>
  </si>
  <si>
    <t>（軽含む）</t>
    <rPh sb="1" eb="2">
      <t>ケイ</t>
    </rPh>
    <rPh sb="2" eb="3">
      <t>フク</t>
    </rPh>
    <phoneticPr fontId="4"/>
  </si>
  <si>
    <t>(2)  事業者で使用する自動車分の合計</t>
    <rPh sb="5" eb="8">
      <t>ジギョウシャ</t>
    </rPh>
    <rPh sb="9" eb="11">
      <t>シヨウ</t>
    </rPh>
    <rPh sb="13" eb="16">
      <t>ジドウシャ</t>
    </rPh>
    <rPh sb="16" eb="17">
      <t>ブン</t>
    </rPh>
    <rPh sb="18" eb="20">
      <t>ゴウケイ</t>
    </rPh>
    <phoneticPr fontId="4"/>
  </si>
  <si>
    <t>エネルギーの種類</t>
  </si>
  <si>
    <t>温室効果ガス排出量
（t-CO₂）</t>
    <rPh sb="0" eb="4">
      <t>オンシツコウカ</t>
    </rPh>
    <rPh sb="6" eb="9">
      <t>ハイシュツリョウ</t>
    </rPh>
    <phoneticPr fontId="4"/>
  </si>
  <si>
    <t>kL</t>
  </si>
  <si>
    <t>合計</t>
    <phoneticPr fontId="4"/>
  </si>
  <si>
    <t>燃料法（直接、燃料使用量を把握する方法）によるもの</t>
    <phoneticPr fontId="4"/>
  </si>
  <si>
    <t>②温室効果ガス排出量</t>
    <phoneticPr fontId="4"/>
  </si>
  <si>
    <t>エネルギーの使用によって発生する二酸化炭素の排出量</t>
  </si>
  <si>
    <t>ナンバープレート</t>
    <phoneticPr fontId="4"/>
  </si>
  <si>
    <t>初度登録年月</t>
    <rPh sb="0" eb="1">
      <t>ショ</t>
    </rPh>
    <rPh sb="1" eb="2">
      <t>ド</t>
    </rPh>
    <rPh sb="2" eb="4">
      <t>トウロク</t>
    </rPh>
    <rPh sb="4" eb="6">
      <t>ネンゲツ</t>
    </rPh>
    <phoneticPr fontId="4"/>
  </si>
  <si>
    <t>自動車の種別</t>
    <rPh sb="5" eb="6">
      <t>ベツ</t>
    </rPh>
    <phoneticPr fontId="4"/>
  </si>
  <si>
    <t>型式</t>
    <rPh sb="0" eb="2">
      <t>カタシキ</t>
    </rPh>
    <phoneticPr fontId="4"/>
  </si>
  <si>
    <t>車両総重量(kg)</t>
    <rPh sb="0" eb="2">
      <t>シャリョウ</t>
    </rPh>
    <rPh sb="2" eb="5">
      <t>ソウジュウリョウ</t>
    </rPh>
    <phoneticPr fontId="4"/>
  </si>
  <si>
    <t>燃料種類</t>
    <rPh sb="0" eb="2">
      <t>ネンリョウ</t>
    </rPh>
    <rPh sb="2" eb="4">
      <t>シュルイ</t>
    </rPh>
    <phoneticPr fontId="4"/>
  </si>
  <si>
    <t>年間走行距離（km）</t>
    <rPh sb="0" eb="2">
      <t>ネンカン</t>
    </rPh>
    <phoneticPr fontId="4"/>
  </si>
  <si>
    <t>使用の本拠</t>
    <rPh sb="0" eb="2">
      <t>シヨウ</t>
    </rPh>
    <rPh sb="3" eb="5">
      <t>ホンキョ</t>
    </rPh>
    <phoneticPr fontId="4"/>
  </si>
  <si>
    <t>分類番号</t>
    <rPh sb="0" eb="2">
      <t>ブンルイ</t>
    </rPh>
    <rPh sb="2" eb="4">
      <t>バンゴウ</t>
    </rPh>
    <phoneticPr fontId="4"/>
  </si>
  <si>
    <t>文字</t>
    <rPh sb="0" eb="2">
      <t>モジ</t>
    </rPh>
    <phoneticPr fontId="4"/>
  </si>
  <si>
    <t>指定番号</t>
    <rPh sb="0" eb="2">
      <t>シテイ</t>
    </rPh>
    <rPh sb="2" eb="4">
      <t>バンゴウ</t>
    </rPh>
    <phoneticPr fontId="4"/>
  </si>
  <si>
    <t>(2)エネルギー総使用量及び温室効果ガス総排出量</t>
    <rPh sb="8" eb="9">
      <t>ソウ</t>
    </rPh>
    <rPh sb="9" eb="12">
      <t>シヨウリョウ</t>
    </rPh>
    <rPh sb="12" eb="13">
      <t>オヨ</t>
    </rPh>
    <rPh sb="14" eb="16">
      <t>オンシツ</t>
    </rPh>
    <rPh sb="16" eb="18">
      <t>コウカ</t>
    </rPh>
    <rPh sb="20" eb="21">
      <t>ソウ</t>
    </rPh>
    <rPh sb="21" eb="23">
      <t>ハイシュツ</t>
    </rPh>
    <rPh sb="23" eb="24">
      <t>リョウ</t>
    </rPh>
    <phoneticPr fontId="4"/>
  </si>
  <si>
    <t>(3)温室効果ガスの排出の量の削減に関する目標の達成状況</t>
    <phoneticPr fontId="4"/>
  </si>
  <si>
    <t>(</t>
  </si>
  <si>
    <t>(1)温室効果ガス排出量合計</t>
    <rPh sb="3" eb="7">
      <t>オンシツコウカ</t>
    </rPh>
    <rPh sb="9" eb="14">
      <t>ハイシュツリョウゴウケイ</t>
    </rPh>
    <phoneticPr fontId="4"/>
  </si>
  <si>
    <t>(1)-(2)合計</t>
    <rPh sb="7" eb="9">
      <t>ゴウケイ</t>
    </rPh>
    <phoneticPr fontId="4"/>
  </si>
  <si>
    <t>km</t>
    <phoneticPr fontId="4"/>
  </si>
  <si>
    <t>新規or廃止</t>
    <rPh sb="0" eb="2">
      <t>シンキ</t>
    </rPh>
    <rPh sb="4" eb="6">
      <t>ハイシ</t>
    </rPh>
    <phoneticPr fontId="4"/>
  </si>
  <si>
    <t>LPG</t>
    <phoneticPr fontId="4"/>
  </si>
  <si>
    <t xml:space="preserve">その他の方法      （  </t>
    <phoneticPr fontId="4"/>
  </si>
  <si>
    <t>(1)数値把握の方法（電気自動車・燃料電池自動車を除く）</t>
    <rPh sb="3" eb="5">
      <t>スウチ</t>
    </rPh>
    <rPh sb="5" eb="7">
      <t>ハアク</t>
    </rPh>
    <rPh sb="8" eb="10">
      <t>ホウホウ</t>
    </rPh>
    <rPh sb="11" eb="16">
      <t>デンキジドウシャ</t>
    </rPh>
    <rPh sb="17" eb="24">
      <t>ネンリョウデンチジドウシャ</t>
    </rPh>
    <rPh sb="25" eb="26">
      <t>ノゾ</t>
    </rPh>
    <phoneticPr fontId="4"/>
  </si>
  <si>
    <t>電費等</t>
    <rPh sb="0" eb="1">
      <t>デン</t>
    </rPh>
    <rPh sb="1" eb="2">
      <t>ヒ</t>
    </rPh>
    <rPh sb="2" eb="3">
      <t>ナド</t>
    </rPh>
    <phoneticPr fontId="4"/>
  </si>
  <si>
    <t>温室効果ガス総排出量</t>
    <rPh sb="0" eb="4">
      <t>オンシツコウカ</t>
    </rPh>
    <rPh sb="6" eb="7">
      <t>ソウ</t>
    </rPh>
    <rPh sb="7" eb="10">
      <t>ハイシュツリョウ</t>
    </rPh>
    <phoneticPr fontId="4"/>
  </si>
  <si>
    <t>単位</t>
    <rPh sb="0" eb="2">
      <t>タンイ</t>
    </rPh>
    <phoneticPr fontId="4"/>
  </si>
  <si>
    <t>再生可能エネルギー利用量</t>
    <rPh sb="0" eb="4">
      <t>サイセイカノウ</t>
    </rPh>
    <rPh sb="9" eb="12">
      <t>リヨウリョウ</t>
    </rPh>
    <phoneticPr fontId="4"/>
  </si>
  <si>
    <t>再エネ利用率</t>
    <rPh sb="0" eb="1">
      <t>サイ</t>
    </rPh>
    <rPh sb="3" eb="6">
      <t>リヨウリツ</t>
    </rPh>
    <phoneticPr fontId="4"/>
  </si>
  <si>
    <t>%</t>
    <phoneticPr fontId="4"/>
  </si>
  <si>
    <t>原油換算量合計</t>
    <rPh sb="0" eb="5">
      <t>ゲンユカンサンリョウ</t>
    </rPh>
    <rPh sb="5" eb="7">
      <t>ゴウケイ</t>
    </rPh>
    <phoneticPr fontId="4"/>
  </si>
  <si>
    <t>)年度</t>
    <rPh sb="1" eb="3">
      <t>ネンド</t>
    </rPh>
    <phoneticPr fontId="4"/>
  </si>
  <si>
    <t>自家消費（再エネ）</t>
    <rPh sb="2" eb="4">
      <t>ショウヒ</t>
    </rPh>
    <rPh sb="5" eb="6">
      <t>サイ</t>
    </rPh>
    <phoneticPr fontId="4"/>
  </si>
  <si>
    <t>自家消費（再エネ以外）</t>
    <rPh sb="2" eb="4">
      <t>ショウヒ</t>
    </rPh>
    <rPh sb="5" eb="6">
      <t>サイ</t>
    </rPh>
    <rPh sb="8" eb="10">
      <t>イガイ</t>
    </rPh>
    <phoneticPr fontId="4"/>
  </si>
  <si>
    <t>買電量
（千kWh）</t>
    <rPh sb="0" eb="1">
      <t>カ</t>
    </rPh>
    <rPh sb="1" eb="2">
      <t>デン</t>
    </rPh>
    <rPh sb="2" eb="3">
      <t>リョウ</t>
    </rPh>
    <rPh sb="5" eb="6">
      <t>セン</t>
    </rPh>
    <phoneticPr fontId="4"/>
  </si>
  <si>
    <t>再エネ量
（千kWh）</t>
    <rPh sb="0" eb="1">
      <t>サイ</t>
    </rPh>
    <rPh sb="3" eb="4">
      <t>リョウ</t>
    </rPh>
    <rPh sb="6" eb="7">
      <t>セン</t>
    </rPh>
    <phoneticPr fontId="4"/>
  </si>
  <si>
    <r>
      <t xml:space="preserve">再エネ量（千kWh）
</t>
    </r>
    <r>
      <rPr>
        <sz val="7"/>
        <rFont val="ＭＳ Ｐゴシック"/>
        <family val="3"/>
        <charset val="128"/>
      </rPr>
      <t>※電源構成分含む</t>
    </r>
    <rPh sb="0" eb="1">
      <t>サイ</t>
    </rPh>
    <rPh sb="3" eb="4">
      <t>リョウ</t>
    </rPh>
    <rPh sb="12" eb="17">
      <t>デンゲンコウセイブン</t>
    </rPh>
    <rPh sb="17" eb="18">
      <t>フク</t>
    </rPh>
    <phoneticPr fontId="4"/>
  </si>
  <si>
    <t>排出活動の区分</t>
    <phoneticPr fontId="4"/>
  </si>
  <si>
    <t>単位</t>
    <phoneticPr fontId="4"/>
  </si>
  <si>
    <t>単位発熱量</t>
    <phoneticPr fontId="4"/>
  </si>
  <si>
    <t>単位発熱量
の単位</t>
    <rPh sb="7" eb="9">
      <t>タンイ</t>
    </rPh>
    <phoneticPr fontId="4"/>
  </si>
  <si>
    <t>石炭コークス</t>
  </si>
  <si>
    <t>コールタール</t>
  </si>
  <si>
    <t>ナフサ</t>
  </si>
  <si>
    <t>ジェット燃料油</t>
  </si>
  <si>
    <t>石油アスファルト</t>
  </si>
  <si>
    <t>t</t>
  </si>
  <si>
    <t>石油コークス</t>
  </si>
  <si>
    <t>コークス炉ガス</t>
  </si>
  <si>
    <t>高炉ガス</t>
  </si>
  <si>
    <t>転炉ガス</t>
  </si>
  <si>
    <t>産業用蒸気</t>
  </si>
  <si>
    <t>Ｅ３ガソリン（バイオエタノール３％混合ガソリン）</t>
  </si>
  <si>
    <t>バイオガソリン（バイオETBE混合ガソリン）</t>
  </si>
  <si>
    <t>温室効果ガス</t>
  </si>
  <si>
    <t>地球温暖化
係数</t>
    <rPh sb="6" eb="8">
      <t>ケイスウ</t>
    </rPh>
    <phoneticPr fontId="4"/>
  </si>
  <si>
    <t>二酸化炭素</t>
    <phoneticPr fontId="4"/>
  </si>
  <si>
    <r>
      <t>CO</t>
    </r>
    <r>
      <rPr>
        <sz val="9"/>
        <rFont val="ＭＳ Ｐ明朝"/>
        <family val="1"/>
        <charset val="128"/>
      </rPr>
      <t>2</t>
    </r>
    <phoneticPr fontId="4"/>
  </si>
  <si>
    <t>メタン</t>
    <phoneticPr fontId="4"/>
  </si>
  <si>
    <r>
      <t>CH</t>
    </r>
    <r>
      <rPr>
        <sz val="9"/>
        <rFont val="ＭＳ Ｐ明朝"/>
        <family val="1"/>
        <charset val="128"/>
      </rPr>
      <t>4</t>
    </r>
    <phoneticPr fontId="4"/>
  </si>
  <si>
    <t>一酸化二窒素</t>
    <phoneticPr fontId="4"/>
  </si>
  <si>
    <r>
      <t>N</t>
    </r>
    <r>
      <rPr>
        <sz val="9"/>
        <rFont val="ＭＳ Ｐ明朝"/>
        <family val="1"/>
        <charset val="128"/>
      </rPr>
      <t>2</t>
    </r>
    <r>
      <rPr>
        <sz val="11"/>
        <rFont val="ＭＳ Ｐ明朝"/>
        <family val="1"/>
        <charset val="128"/>
      </rPr>
      <t>O</t>
    </r>
    <phoneticPr fontId="4"/>
  </si>
  <si>
    <t>ハイドロフルオロカーボン</t>
    <phoneticPr fontId="4"/>
  </si>
  <si>
    <t>HFC</t>
    <phoneticPr fontId="4"/>
  </si>
  <si>
    <t>トリフルオロメタン</t>
    <phoneticPr fontId="4"/>
  </si>
  <si>
    <t>HFC-23</t>
    <phoneticPr fontId="4"/>
  </si>
  <si>
    <t>ジフルオロメタン</t>
    <phoneticPr fontId="4"/>
  </si>
  <si>
    <t>HFC-32</t>
    <phoneticPr fontId="4"/>
  </si>
  <si>
    <t>フルオロメタン</t>
    <phoneticPr fontId="4"/>
  </si>
  <si>
    <t>HFC-41</t>
    <phoneticPr fontId="4"/>
  </si>
  <si>
    <t>1･1･1･2･2-ペンタフルオロエタン</t>
    <phoneticPr fontId="4"/>
  </si>
  <si>
    <t>HFC-125</t>
    <phoneticPr fontId="4"/>
  </si>
  <si>
    <t>1･1･2･2-テトラフルオロエタン</t>
    <phoneticPr fontId="4"/>
  </si>
  <si>
    <t>HFC-134</t>
    <phoneticPr fontId="4"/>
  </si>
  <si>
    <t>1･1･1･2-テトラフルオロエタン</t>
    <phoneticPr fontId="4"/>
  </si>
  <si>
    <t>HFC-134a</t>
    <phoneticPr fontId="4"/>
  </si>
  <si>
    <t>1･1･2-トリフルオロエタン</t>
    <phoneticPr fontId="4"/>
  </si>
  <si>
    <t>HFC-143</t>
    <phoneticPr fontId="4"/>
  </si>
  <si>
    <t>1･1･1-トリフルオロエタン</t>
    <phoneticPr fontId="4"/>
  </si>
  <si>
    <t>HFC-143a</t>
    <phoneticPr fontId="4"/>
  </si>
  <si>
    <t>1･2-ジフルオロエタン</t>
    <phoneticPr fontId="4"/>
  </si>
  <si>
    <t>HFC-152</t>
    <phoneticPr fontId="4"/>
  </si>
  <si>
    <t>1･1-ジフルオロエタン</t>
    <phoneticPr fontId="4"/>
  </si>
  <si>
    <t xml:space="preserve">HFC-152a </t>
    <phoneticPr fontId="4"/>
  </si>
  <si>
    <t>フルオロエタン</t>
    <phoneticPr fontId="4"/>
  </si>
  <si>
    <t>HFC-161</t>
    <phoneticPr fontId="4"/>
  </si>
  <si>
    <t>1･1･1･2･3･3･3-ヘプタフルオロプロパン</t>
    <phoneticPr fontId="4"/>
  </si>
  <si>
    <t>HFC-227ea</t>
    <phoneticPr fontId="4"/>
  </si>
  <si>
    <t>1･1･1･3･3･3-ヘキサフルオロプロパン</t>
    <phoneticPr fontId="4"/>
  </si>
  <si>
    <t>HFC-236fa</t>
    <phoneticPr fontId="4"/>
  </si>
  <si>
    <t>1･1･1･2･3･3-ヘキサフルオロプロパン</t>
    <phoneticPr fontId="4"/>
  </si>
  <si>
    <t>HFC-236ea</t>
    <phoneticPr fontId="4"/>
  </si>
  <si>
    <t>1･1･1･2･2･3-ヘキサフルオロプロパン</t>
    <phoneticPr fontId="4"/>
  </si>
  <si>
    <t>HFC-236cb</t>
    <phoneticPr fontId="4"/>
  </si>
  <si>
    <t>1･1･2･2･3-ペンタフルオロプロパン</t>
    <phoneticPr fontId="4"/>
  </si>
  <si>
    <t xml:space="preserve">HFC-245ca </t>
    <phoneticPr fontId="4"/>
  </si>
  <si>
    <t>1･1･1･3･3-ペンタフルオロプロパン</t>
    <phoneticPr fontId="4"/>
  </si>
  <si>
    <t>HFC-245fa</t>
    <phoneticPr fontId="4"/>
  </si>
  <si>
    <t>1･1･1･3･3-ペンタフルオロブタン</t>
    <phoneticPr fontId="4"/>
  </si>
  <si>
    <t>HFC-365mfc</t>
    <phoneticPr fontId="4"/>
  </si>
  <si>
    <t>1･1･1･2･3･4･4･5･5･5-デカフルオロペンタン</t>
    <phoneticPr fontId="4"/>
  </si>
  <si>
    <t xml:space="preserve">HFC-43-10mee </t>
    <phoneticPr fontId="4"/>
  </si>
  <si>
    <t>パーフルオロカーボン</t>
    <phoneticPr fontId="4"/>
  </si>
  <si>
    <t>PFC</t>
    <phoneticPr fontId="4"/>
  </si>
  <si>
    <t>パーフルオロメタン</t>
    <phoneticPr fontId="4"/>
  </si>
  <si>
    <t xml:space="preserve">PFC-14 </t>
    <phoneticPr fontId="4"/>
  </si>
  <si>
    <t>パーフルオロエタン</t>
    <phoneticPr fontId="4"/>
  </si>
  <si>
    <t>PFC-116</t>
    <phoneticPr fontId="4"/>
  </si>
  <si>
    <t>パーフルオロプロパン</t>
    <phoneticPr fontId="4"/>
  </si>
  <si>
    <t>PFC-218</t>
    <phoneticPr fontId="4"/>
  </si>
  <si>
    <t>パーフルオロシクロプロパン</t>
    <phoneticPr fontId="4"/>
  </si>
  <si>
    <t>c-C3F6</t>
    <phoneticPr fontId="4"/>
  </si>
  <si>
    <t>パーフルオロブタン</t>
    <phoneticPr fontId="4"/>
  </si>
  <si>
    <t xml:space="preserve">PFC-31-10 </t>
    <phoneticPr fontId="4"/>
  </si>
  <si>
    <t>PFC-c318</t>
    <phoneticPr fontId="4"/>
  </si>
  <si>
    <t>パーフルオロペンタン</t>
    <phoneticPr fontId="4"/>
  </si>
  <si>
    <t>PFC-41-12</t>
    <phoneticPr fontId="4"/>
  </si>
  <si>
    <t>パーフルオロヘキサン</t>
    <phoneticPr fontId="4"/>
  </si>
  <si>
    <t>PFC-51-14</t>
    <phoneticPr fontId="4"/>
  </si>
  <si>
    <t>パーフルオロデカリン</t>
    <phoneticPr fontId="4"/>
  </si>
  <si>
    <t>PFC-91-18</t>
    <phoneticPr fontId="4"/>
  </si>
  <si>
    <t>六ふっ化硫黄</t>
    <phoneticPr fontId="4"/>
  </si>
  <si>
    <r>
      <t>SF</t>
    </r>
    <r>
      <rPr>
        <sz val="9"/>
        <rFont val="ＭＳ Ｐ明朝"/>
        <family val="1"/>
        <charset val="128"/>
      </rPr>
      <t>6</t>
    </r>
    <phoneticPr fontId="4"/>
  </si>
  <si>
    <t>三ふっ化窒素</t>
    <rPh sb="0" eb="1">
      <t>サン</t>
    </rPh>
    <rPh sb="3" eb="4">
      <t>カ</t>
    </rPh>
    <rPh sb="4" eb="6">
      <t>チッソ</t>
    </rPh>
    <phoneticPr fontId="4"/>
  </si>
  <si>
    <r>
      <t>NF</t>
    </r>
    <r>
      <rPr>
        <sz val="9"/>
        <rFont val="ＭＳ Ｐ明朝"/>
        <family val="1"/>
        <charset val="128"/>
      </rPr>
      <t>3</t>
    </r>
    <phoneticPr fontId="4"/>
  </si>
  <si>
    <t>**</t>
    <phoneticPr fontId="4"/>
  </si>
  <si>
    <t>(1)-(2)エネルギー使用量合計</t>
    <rPh sb="12" eb="15">
      <t>シヨウリョウ</t>
    </rPh>
    <rPh sb="15" eb="17">
      <t>ゴウケイ</t>
    </rPh>
    <phoneticPr fontId="4"/>
  </si>
  <si>
    <t>(1)-(2)原油換算量合計</t>
    <rPh sb="7" eb="12">
      <t>ゲンユカンサンリョウ</t>
    </rPh>
    <phoneticPr fontId="4"/>
  </si>
  <si>
    <t>(1)①-(1)②エネルギー使用量合計</t>
    <rPh sb="14" eb="17">
      <t>シヨウリョウ</t>
    </rPh>
    <phoneticPr fontId="4"/>
  </si>
  <si>
    <t>(1)①-(1)②原油換算量合計</t>
    <rPh sb="9" eb="14">
      <t>ゲンユカンサンリョウ</t>
    </rPh>
    <phoneticPr fontId="4"/>
  </si>
  <si>
    <t>電気使用量合計</t>
    <rPh sb="0" eb="5">
      <t>デンキシヨウリョウ</t>
    </rPh>
    <rPh sb="5" eb="7">
      <t>ゴウケイ</t>
    </rPh>
    <phoneticPr fontId="4"/>
  </si>
  <si>
    <t>①</t>
    <phoneticPr fontId="4"/>
  </si>
  <si>
    <t>②</t>
    <phoneticPr fontId="4"/>
  </si>
  <si>
    <t>③</t>
    <phoneticPr fontId="4"/>
  </si>
  <si>
    <t>④</t>
    <phoneticPr fontId="4"/>
  </si>
  <si>
    <t>森林整備・木材利用の促進</t>
    <phoneticPr fontId="4"/>
  </si>
  <si>
    <t>３　気候変動の緩和及び気候変動への適応並びに電気の需要の最適化のための対策</t>
    <rPh sb="2" eb="4">
      <t>キコウ</t>
    </rPh>
    <rPh sb="4" eb="6">
      <t>ヘンドウ</t>
    </rPh>
    <rPh sb="7" eb="9">
      <t>カンワ</t>
    </rPh>
    <rPh sb="9" eb="10">
      <t>オヨ</t>
    </rPh>
    <rPh sb="11" eb="13">
      <t>キコウ</t>
    </rPh>
    <rPh sb="13" eb="15">
      <t>ヘンドウ</t>
    </rPh>
    <rPh sb="17" eb="19">
      <t>テキオウ</t>
    </rPh>
    <rPh sb="19" eb="20">
      <t>ナラ</t>
    </rPh>
    <rPh sb="22" eb="24">
      <t>デンキ</t>
    </rPh>
    <rPh sb="25" eb="27">
      <t>ジュヨウ</t>
    </rPh>
    <rPh sb="28" eb="30">
      <t>サイテキ</t>
    </rPh>
    <rPh sb="30" eb="31">
      <t>カ</t>
    </rPh>
    <rPh sb="35" eb="37">
      <t>タイサク</t>
    </rPh>
    <phoneticPr fontId="4"/>
  </si>
  <si>
    <t>(2)次年度の取組み予定について</t>
    <rPh sb="3" eb="6">
      <t>ジネンド</t>
    </rPh>
    <rPh sb="7" eb="9">
      <t>トリク</t>
    </rPh>
    <rPh sb="10" eb="12">
      <t>ヨテイ</t>
    </rPh>
    <phoneticPr fontId="4"/>
  </si>
  <si>
    <t>前年度比削減率</t>
    <rPh sb="0" eb="4">
      <t>ゼンネンドヒ</t>
    </rPh>
    <rPh sb="4" eb="7">
      <t>サクゲンリツ</t>
    </rPh>
    <phoneticPr fontId="4"/>
  </si>
  <si>
    <t>基準年度比削減率</t>
    <rPh sb="0" eb="2">
      <t>キジュン</t>
    </rPh>
    <rPh sb="2" eb="5">
      <t>ネンドヒ</t>
    </rPh>
    <rPh sb="5" eb="7">
      <t>サクゲン</t>
    </rPh>
    <rPh sb="7" eb="8">
      <t>リツ</t>
    </rPh>
    <phoneticPr fontId="4"/>
  </si>
  <si>
    <t>基準年度比削減率</t>
    <rPh sb="0" eb="5">
      <t>キジュンネンドヒ</t>
    </rPh>
    <rPh sb="5" eb="8">
      <t>サクゲンリツ</t>
    </rPh>
    <phoneticPr fontId="4"/>
  </si>
  <si>
    <t>原油換算量削減率</t>
    <rPh sb="0" eb="5">
      <t>ゲンユカンサンリョウ</t>
    </rPh>
    <rPh sb="5" eb="8">
      <t>サクゲンリツ</t>
    </rPh>
    <phoneticPr fontId="4"/>
  </si>
  <si>
    <t>排出量ベース</t>
    <rPh sb="0" eb="3">
      <t>ハイシュツリョウ</t>
    </rPh>
    <phoneticPr fontId="4"/>
  </si>
  <si>
    <t>原単位ベース</t>
    <rPh sb="0" eb="3">
      <t>ゲンタンイ</t>
    </rPh>
    <phoneticPr fontId="4"/>
  </si>
  <si>
    <t>推進体制の整備</t>
    <rPh sb="0" eb="4">
      <t>スイシンタイセイ</t>
    </rPh>
    <rPh sb="5" eb="7">
      <t>セイビ</t>
    </rPh>
    <phoneticPr fontId="4"/>
  </si>
  <si>
    <t>⑤</t>
    <phoneticPr fontId="4"/>
  </si>
  <si>
    <t>-</t>
  </si>
  <si>
    <t>対策の実施状況</t>
    <rPh sb="0" eb="2">
      <t>タイサク</t>
    </rPh>
    <rPh sb="3" eb="7">
      <t>ジッシジョウキョウ</t>
    </rPh>
    <phoneticPr fontId="4"/>
  </si>
  <si>
    <t>実施状況の判断基準</t>
    <rPh sb="0" eb="4">
      <t>ジッシジョウキョウ</t>
    </rPh>
    <rPh sb="5" eb="9">
      <t>ハンダンキジュン</t>
    </rPh>
    <phoneticPr fontId="4"/>
  </si>
  <si>
    <t>給湯設備の適正管理</t>
    <phoneticPr fontId="4"/>
  </si>
  <si>
    <t>昇降機の適正管理</t>
    <rPh sb="0" eb="3">
      <t>ショウコウキ</t>
    </rPh>
    <rPh sb="4" eb="8">
      <t>テキセイカンリ</t>
    </rPh>
    <phoneticPr fontId="4"/>
  </si>
  <si>
    <t>コージェネレーションの効率管理</t>
    <phoneticPr fontId="4"/>
  </si>
  <si>
    <t>サプライチェーン全体での
脱炭素化の取組み</t>
    <rPh sb="8" eb="10">
      <t>ゼンタイ</t>
    </rPh>
    <rPh sb="14" eb="16">
      <t>タンソ</t>
    </rPh>
    <rPh sb="18" eb="20">
      <t>トリク</t>
    </rPh>
    <phoneticPr fontId="4"/>
  </si>
  <si>
    <t>ZEB化の導入</t>
    <rPh sb="5" eb="7">
      <t>ドウニュウ</t>
    </rPh>
    <phoneticPr fontId="4"/>
  </si>
  <si>
    <t>省エネ取組み率</t>
    <rPh sb="0" eb="1">
      <t>ショウ</t>
    </rPh>
    <rPh sb="3" eb="5">
      <t>トリク</t>
    </rPh>
    <rPh sb="6" eb="7">
      <t>リツ</t>
    </rPh>
    <phoneticPr fontId="4"/>
  </si>
  <si>
    <t>エネルギー使用量の把握、管理</t>
    <phoneticPr fontId="4"/>
  </si>
  <si>
    <t>照明の高効率化及び運用管理</t>
    <rPh sb="3" eb="7">
      <t>コウコウリツカ</t>
    </rPh>
    <rPh sb="7" eb="8">
      <t>オヨ</t>
    </rPh>
    <phoneticPr fontId="4"/>
  </si>
  <si>
    <t>冷凍機・冷温水機・燃焼装置の適正管理</t>
    <rPh sb="0" eb="3">
      <t>レイトウキ</t>
    </rPh>
    <rPh sb="4" eb="8">
      <t>レイオンスイキ</t>
    </rPh>
    <rPh sb="9" eb="11">
      <t>ネンショウ</t>
    </rPh>
    <rPh sb="11" eb="13">
      <t>ソウチ</t>
    </rPh>
    <rPh sb="14" eb="16">
      <t>テキセイ</t>
    </rPh>
    <rPh sb="16" eb="18">
      <t>カンリ</t>
    </rPh>
    <phoneticPr fontId="4"/>
  </si>
  <si>
    <t>エネルギー管理システムの導入</t>
    <phoneticPr fontId="4"/>
  </si>
  <si>
    <t>再生可能エネルギーの自家消費</t>
    <rPh sb="0" eb="4">
      <t>サイセイカノウ</t>
    </rPh>
    <phoneticPr fontId="4"/>
  </si>
  <si>
    <t>カーボン・オフセットの活用</t>
    <rPh sb="11" eb="13">
      <t>カツヨウ</t>
    </rPh>
    <phoneticPr fontId="4"/>
  </si>
  <si>
    <t>気候変動への適応の取組み</t>
    <rPh sb="0" eb="4">
      <t>キコウヘンドウ</t>
    </rPh>
    <rPh sb="6" eb="8">
      <t>テキオウ</t>
    </rPh>
    <rPh sb="9" eb="11">
      <t>トリク</t>
    </rPh>
    <phoneticPr fontId="4"/>
  </si>
  <si>
    <t>対象事業所※（</t>
    <rPh sb="0" eb="5">
      <t>タイショウジギョウショ</t>
    </rPh>
    <phoneticPr fontId="4"/>
  </si>
  <si>
    <t>(3)重点対策（加点項目）の実施状況</t>
    <rPh sb="3" eb="7">
      <t>ジュウテンタイサク</t>
    </rPh>
    <rPh sb="8" eb="10">
      <t>カテン</t>
    </rPh>
    <rPh sb="10" eb="12">
      <t>コウモク</t>
    </rPh>
    <rPh sb="14" eb="16">
      <t>ジッシ</t>
    </rPh>
    <rPh sb="16" eb="18">
      <t>ジョウキョウ</t>
    </rPh>
    <phoneticPr fontId="4"/>
  </si>
  <si>
    <t>【特記事項】</t>
    <rPh sb="1" eb="3">
      <t>トッキ</t>
    </rPh>
    <rPh sb="3" eb="5">
      <t>ジコウ</t>
    </rPh>
    <phoneticPr fontId="4"/>
  </si>
  <si>
    <t>【補足事項】</t>
    <rPh sb="1" eb="3">
      <t>ホソク</t>
    </rPh>
    <rPh sb="3" eb="5">
      <t>ジコウ</t>
    </rPh>
    <phoneticPr fontId="4"/>
  </si>
  <si>
    <t xml:space="preserve">主な事業所とは、年間に使用した燃料並びに熱及び電気の量を原油換算した合計量が1,500キロリットル以上の事業所をいう。   </t>
    <phoneticPr fontId="4"/>
  </si>
  <si>
    <t xml:space="preserve">任意の事業所とは、エネルギー使用量が多い、対象機器が多い等の基準で選択された事業所をいう。
</t>
    <phoneticPr fontId="4"/>
  </si>
  <si>
    <t>基準年度比削減率</t>
    <rPh sb="0" eb="8">
      <t>キジュンネンドヒサクゲンリツ</t>
    </rPh>
    <phoneticPr fontId="4"/>
  </si>
  <si>
    <t>前年度比削減率</t>
    <rPh sb="0" eb="7">
      <t>ゼンネンドヒサクゲンリツ</t>
    </rPh>
    <phoneticPr fontId="4"/>
  </si>
  <si>
    <t>重点対策項目実施率</t>
    <rPh sb="0" eb="4">
      <t>ジュウテンタイサク</t>
    </rPh>
    <rPh sb="4" eb="9">
      <t>コウモクジッシリツ</t>
    </rPh>
    <phoneticPr fontId="4"/>
  </si>
  <si>
    <t>実施済み項目数</t>
    <rPh sb="0" eb="3">
      <t>ジッシズ</t>
    </rPh>
    <rPh sb="4" eb="7">
      <t>コウモクスウ</t>
    </rPh>
    <phoneticPr fontId="4"/>
  </si>
  <si>
    <t>有効項目数（非該当を除く）</t>
    <rPh sb="0" eb="2">
      <t>ユウコウ</t>
    </rPh>
    <rPh sb="2" eb="5">
      <t>コウモクスウ</t>
    </rPh>
    <rPh sb="6" eb="9">
      <t>ヒガイトウ</t>
    </rPh>
    <rPh sb="10" eb="11">
      <t>ノゾ</t>
    </rPh>
    <phoneticPr fontId="4"/>
  </si>
  <si>
    <t>評価</t>
    <rPh sb="0" eb="2">
      <t>ヒョウカ</t>
    </rPh>
    <phoneticPr fontId="4"/>
  </si>
  <si>
    <t>排出量or原単位</t>
    <rPh sb="0" eb="3">
      <t>ハイシュツリョウ</t>
    </rPh>
    <rPh sb="5" eb="8">
      <t>ゲンタンイ</t>
    </rPh>
    <phoneticPr fontId="4"/>
  </si>
  <si>
    <t>実　績　報　告　年　度</t>
  </si>
  <si>
    <t>基　準　年　度</t>
  </si>
  <si>
    <t>―</t>
  </si>
  <si>
    <t>判定</t>
    <rPh sb="0" eb="2">
      <t>ハンテイ</t>
    </rPh>
    <phoneticPr fontId="4"/>
  </si>
  <si>
    <t>AAA</t>
    <phoneticPr fontId="4"/>
  </si>
  <si>
    <t>AA</t>
    <phoneticPr fontId="4"/>
  </si>
  <si>
    <t>A</t>
    <phoneticPr fontId="4"/>
  </si>
  <si>
    <t>B</t>
    <phoneticPr fontId="4"/>
  </si>
  <si>
    <t>C</t>
    <phoneticPr fontId="4"/>
  </si>
  <si>
    <t>基準年度比</t>
    <rPh sb="0" eb="5">
      <t>キジュンネンドヒ</t>
    </rPh>
    <phoneticPr fontId="4"/>
  </si>
  <si>
    <t>前年度比</t>
    <rPh sb="0" eb="4">
      <t>ゼンネンドヒ</t>
    </rPh>
    <phoneticPr fontId="4"/>
  </si>
  <si>
    <t>実施率</t>
    <rPh sb="0" eb="3">
      <t>ジッシリツ</t>
    </rPh>
    <phoneticPr fontId="4"/>
  </si>
  <si>
    <t>S</t>
    <phoneticPr fontId="4"/>
  </si>
  <si>
    <t>基準年度比削減目安</t>
    <rPh sb="0" eb="2">
      <t>キジュン</t>
    </rPh>
    <rPh sb="2" eb="5">
      <t>ネンドヒ</t>
    </rPh>
    <rPh sb="5" eb="9">
      <t>サクゲンメヤス</t>
    </rPh>
    <phoneticPr fontId="4"/>
  </si>
  <si>
    <t>実施済み</t>
    <rPh sb="0" eb="3">
      <t>ジッシズ</t>
    </rPh>
    <phoneticPr fontId="4"/>
  </si>
  <si>
    <t>結果</t>
    <rPh sb="0" eb="2">
      <t>ケッカ</t>
    </rPh>
    <phoneticPr fontId="4"/>
  </si>
  <si>
    <t>該当しない</t>
    <rPh sb="0" eb="2">
      <t>ガイトウ</t>
    </rPh>
    <phoneticPr fontId="4"/>
  </si>
  <si>
    <t>該当する</t>
    <rPh sb="0" eb="2">
      <t>ガイトウ</t>
    </rPh>
    <phoneticPr fontId="4"/>
  </si>
  <si>
    <t>クレジットなどの個別調達等(電力契約に含む分は対象外)を活用した温室効果ガス排出削減量</t>
    <rPh sb="8" eb="10">
      <t>コベツ</t>
    </rPh>
    <rPh sb="10" eb="12">
      <t>チョウタツ</t>
    </rPh>
    <rPh sb="12" eb="13">
      <t>トウ</t>
    </rPh>
    <rPh sb="14" eb="16">
      <t>デンリョク</t>
    </rPh>
    <rPh sb="16" eb="18">
      <t>ケイヤク</t>
    </rPh>
    <rPh sb="19" eb="20">
      <t>フク</t>
    </rPh>
    <rPh sb="21" eb="22">
      <t>ブン</t>
    </rPh>
    <rPh sb="23" eb="26">
      <t>タイショウガイ</t>
    </rPh>
    <rPh sb="28" eb="30">
      <t>カツヨウ</t>
    </rPh>
    <rPh sb="32" eb="34">
      <t>オンシツ</t>
    </rPh>
    <rPh sb="34" eb="36">
      <t>コウカ</t>
    </rPh>
    <rPh sb="38" eb="40">
      <t>ハイシュツ</t>
    </rPh>
    <rPh sb="40" eb="42">
      <t>サクゲン</t>
    </rPh>
    <rPh sb="42" eb="43">
      <t>リョウ</t>
    </rPh>
    <phoneticPr fontId="4"/>
  </si>
  <si>
    <t>月</t>
    <rPh sb="0" eb="1">
      <t>ガツ</t>
    </rPh>
    <phoneticPr fontId="4"/>
  </si>
  <si>
    <t>日</t>
    <rPh sb="0" eb="1">
      <t>ニチ</t>
    </rPh>
    <phoneticPr fontId="4"/>
  </si>
  <si>
    <t>(1)　自動車の台数</t>
    <rPh sb="4" eb="7">
      <t>ジドウシャ</t>
    </rPh>
    <rPh sb="8" eb="10">
      <t>ダイスウ</t>
    </rPh>
    <phoneticPr fontId="4"/>
  </si>
  <si>
    <t>①　保有台数</t>
    <rPh sb="2" eb="4">
      <t>ホユウ</t>
    </rPh>
    <rPh sb="4" eb="6">
      <t>ダイスウ</t>
    </rPh>
    <phoneticPr fontId="4"/>
  </si>
  <si>
    <t>（軽含む）</t>
    <rPh sb="1" eb="3">
      <t>ケイフク</t>
    </rPh>
    <phoneticPr fontId="4"/>
  </si>
  <si>
    <t>②　乗用車の年間導入台数</t>
    <rPh sb="2" eb="5">
      <t>ジョウヨウシャ</t>
    </rPh>
    <rPh sb="6" eb="8">
      <t>ネンカン</t>
    </rPh>
    <rPh sb="8" eb="10">
      <t>ドウニュウ</t>
    </rPh>
    <rPh sb="10" eb="12">
      <t>ダイスウ</t>
    </rPh>
    <phoneticPr fontId="4"/>
  </si>
  <si>
    <t>年間導入台数の総数</t>
    <rPh sb="0" eb="2">
      <t>ネンカン</t>
    </rPh>
    <rPh sb="2" eb="4">
      <t>ドウニュウ</t>
    </rPh>
    <rPh sb="4" eb="6">
      <t>ダイスウ</t>
    </rPh>
    <rPh sb="7" eb="9">
      <t>ソウスウ</t>
    </rPh>
    <phoneticPr fontId="4"/>
  </si>
  <si>
    <t>(2)自動車台数の状況</t>
    <rPh sb="3" eb="6">
      <t>ジドウシャ</t>
    </rPh>
    <rPh sb="6" eb="8">
      <t>ダイスウ</t>
    </rPh>
    <rPh sb="9" eb="11">
      <t>ジョウキョウ</t>
    </rPh>
    <phoneticPr fontId="4"/>
  </si>
  <si>
    <t>①保有台数の状況</t>
    <rPh sb="1" eb="5">
      <t>ホユウダイスウ</t>
    </rPh>
    <rPh sb="6" eb="8">
      <t>ジョウキョウ</t>
    </rPh>
    <phoneticPr fontId="4"/>
  </si>
  <si>
    <t>合計保有台数（台）</t>
    <rPh sb="0" eb="2">
      <t>ゴウケイ</t>
    </rPh>
    <rPh sb="2" eb="4">
      <t>ホユウ</t>
    </rPh>
    <rPh sb="4" eb="6">
      <t>ダイスウ</t>
    </rPh>
    <rPh sb="5" eb="6">
      <t>スウ</t>
    </rPh>
    <rPh sb="7" eb="8">
      <t>ダイ</t>
    </rPh>
    <phoneticPr fontId="4"/>
  </si>
  <si>
    <t>合計保有台数に占める割合（％）</t>
    <rPh sb="0" eb="2">
      <t>ゴウケイ</t>
    </rPh>
    <rPh sb="2" eb="4">
      <t>ホユウ</t>
    </rPh>
    <rPh sb="4" eb="6">
      <t>ダイスウ</t>
    </rPh>
    <rPh sb="7" eb="8">
      <t>シ</t>
    </rPh>
    <rPh sb="10" eb="12">
      <t>ワリアイ</t>
    </rPh>
    <phoneticPr fontId="4"/>
  </si>
  <si>
    <t>②乗用車の年間導入台数の状況</t>
    <rPh sb="1" eb="4">
      <t>ジョウヨウシャ</t>
    </rPh>
    <rPh sb="5" eb="7">
      <t>ネンカン</t>
    </rPh>
    <rPh sb="7" eb="9">
      <t>ドウニュウ</t>
    </rPh>
    <rPh sb="9" eb="11">
      <t>ダイスウ</t>
    </rPh>
    <rPh sb="12" eb="14">
      <t>ジョウキョウ</t>
    </rPh>
    <phoneticPr fontId="4"/>
  </si>
  <si>
    <t>年間走行距離の合計</t>
    <phoneticPr fontId="4"/>
  </si>
  <si>
    <t>使用量の合計</t>
    <rPh sb="0" eb="3">
      <t>シヨウリョウ</t>
    </rPh>
    <phoneticPr fontId="4"/>
  </si>
  <si>
    <t>CO2排出量の合計</t>
    <rPh sb="3" eb="6">
      <t>ハイシュツリョウ</t>
    </rPh>
    <rPh sb="7" eb="9">
      <t>ゴウケイ</t>
    </rPh>
    <phoneticPr fontId="4"/>
  </si>
  <si>
    <t>【電気自動車(EV)】</t>
    <phoneticPr fontId="4"/>
  </si>
  <si>
    <t>【燃料電池自動車(FCV)】</t>
    <phoneticPr fontId="4"/>
  </si>
  <si>
    <t>kg</t>
    <phoneticPr fontId="4"/>
  </si>
  <si>
    <t>t-CO₂</t>
  </si>
  <si>
    <t>EV・FCVの判別</t>
    <rPh sb="7" eb="9">
      <t>ハンベツ</t>
    </rPh>
    <phoneticPr fontId="4"/>
  </si>
  <si>
    <t>年度末保有台数の総数</t>
    <rPh sb="0" eb="3">
      <t>ネンドマツ</t>
    </rPh>
    <rPh sb="3" eb="7">
      <t>ホユウダイスウ</t>
    </rPh>
    <rPh sb="8" eb="10">
      <t>ソウスウ</t>
    </rPh>
    <phoneticPr fontId="4"/>
  </si>
  <si>
    <t>燃費法（車両の燃費と走行距離により燃料使用量を把握する方法）によるもの</t>
    <rPh sb="0" eb="2">
      <t>ネンピ</t>
    </rPh>
    <phoneticPr fontId="4"/>
  </si>
  <si>
    <t>(3)電気自動車の年間走行距離の合計と電気使用量</t>
    <rPh sb="3" eb="8">
      <t>デンキジドウシャ</t>
    </rPh>
    <rPh sb="9" eb="15">
      <t>ネンカンソウコウキョリ</t>
    </rPh>
    <rPh sb="16" eb="18">
      <t>ゴウケイ</t>
    </rPh>
    <rPh sb="19" eb="24">
      <t>デンキシヨウリョウ</t>
    </rPh>
    <phoneticPr fontId="4"/>
  </si>
  <si>
    <t>自動車の適正管理</t>
    <phoneticPr fontId="4"/>
  </si>
  <si>
    <t>機器管理台帳の整備</t>
    <rPh sb="0" eb="2">
      <t>キキ</t>
    </rPh>
    <rPh sb="2" eb="4">
      <t>カンリ</t>
    </rPh>
    <rPh sb="4" eb="6">
      <t>ダイチョウ</t>
    </rPh>
    <rPh sb="7" eb="9">
      <t>セイビ</t>
    </rPh>
    <phoneticPr fontId="4"/>
  </si>
  <si>
    <t>※№1～15については、主な事業所がある場合は、主な事業所すべてを対象とする。 
　主な事業所がない場合は、任意の事業所（１事業所以上）を対象とし、左欄に事業所名を記載する。</t>
    <rPh sb="74" eb="76">
      <t>サラン</t>
    </rPh>
    <rPh sb="77" eb="81">
      <t>ジギョウショメイ</t>
    </rPh>
    <rPh sb="82" eb="84">
      <t>キサイ</t>
    </rPh>
    <phoneticPr fontId="4"/>
  </si>
  <si>
    <t xml:space="preserve">※任意の事業所（１事業所以上）を対象とし、左欄に事業所名を記載する。
　 ただし、№16～20の事業所は統一する。  </t>
    <phoneticPr fontId="4"/>
  </si>
  <si>
    <t>※任意の事業所（１事業所以上）を対象とする。
　ただし、№③は、自動車は全事業所、EV用充電設備は任意の事業場（1事業所以上）を対象とする。</t>
    <phoneticPr fontId="4"/>
  </si>
  <si>
    <t>脱炭素化ランク</t>
    <rPh sb="0" eb="4">
      <t>ダツタンソカ</t>
    </rPh>
    <phoneticPr fontId="4"/>
  </si>
  <si>
    <t>ゴールド</t>
    <phoneticPr fontId="4"/>
  </si>
  <si>
    <t>プラチナ</t>
    <phoneticPr fontId="4"/>
  </si>
  <si>
    <t>シルバー</t>
    <phoneticPr fontId="4"/>
  </si>
  <si>
    <t>結果</t>
    <rPh sb="0" eb="2">
      <t>ケッカ</t>
    </rPh>
    <phoneticPr fontId="4"/>
  </si>
  <si>
    <t>千kWh</t>
    <rPh sb="0" eb="1">
      <t>セン</t>
    </rPh>
    <phoneticPr fontId="4"/>
  </si>
  <si>
    <t>クレジットなど個別調達等（電力契約に含む分は対象外）を活用した温室効果ガス排出削減量（再エネ由来のみ）</t>
    <rPh sb="7" eb="9">
      <t>コベツ</t>
    </rPh>
    <rPh sb="9" eb="11">
      <t>チョウタツ</t>
    </rPh>
    <rPh sb="11" eb="12">
      <t>トウ</t>
    </rPh>
    <rPh sb="13" eb="15">
      <t>デンリョク</t>
    </rPh>
    <rPh sb="15" eb="17">
      <t>ケイヤク</t>
    </rPh>
    <rPh sb="18" eb="19">
      <t>フク</t>
    </rPh>
    <rPh sb="20" eb="21">
      <t>ブン</t>
    </rPh>
    <rPh sb="22" eb="25">
      <t>タイショウガイ</t>
    </rPh>
    <rPh sb="27" eb="29">
      <t>カツヨウ</t>
    </rPh>
    <rPh sb="43" eb="44">
      <t>サイ</t>
    </rPh>
    <rPh sb="46" eb="48">
      <t>ユライ</t>
    </rPh>
    <phoneticPr fontId="4"/>
  </si>
  <si>
    <t>(1)報告年度の主な事業所におけるエネルギー使用量</t>
    <rPh sb="3" eb="5">
      <t>ホウコク</t>
    </rPh>
    <rPh sb="5" eb="7">
      <t>ネンド</t>
    </rPh>
    <rPh sb="7" eb="9">
      <t>トウネンド</t>
    </rPh>
    <rPh sb="8" eb="9">
      <t>オモ</t>
    </rPh>
    <rPh sb="10" eb="13">
      <t>ジギョウショ</t>
    </rPh>
    <phoneticPr fontId="4"/>
  </si>
  <si>
    <t>(3)報告年度の主な事業所におけるそのほか温室効果ガス排出量</t>
    <rPh sb="3" eb="5">
      <t>ホウコク</t>
    </rPh>
    <rPh sb="5" eb="7">
      <t>ネンド</t>
    </rPh>
    <rPh sb="7" eb="9">
      <t>トウネンド</t>
    </rPh>
    <rPh sb="8" eb="9">
      <t>オモ</t>
    </rPh>
    <rPh sb="10" eb="13">
      <t>ジギョウショ</t>
    </rPh>
    <phoneticPr fontId="4"/>
  </si>
  <si>
    <t>②エネルギー販売量</t>
    <rPh sb="6" eb="8">
      <t>ハンバイ</t>
    </rPh>
    <phoneticPr fontId="4"/>
  </si>
  <si>
    <t>電気（※１）</t>
    <rPh sb="0" eb="2">
      <t>デンキ</t>
    </rPh>
    <phoneticPr fontId="4"/>
  </si>
  <si>
    <t>水素（※２）</t>
    <rPh sb="0" eb="2">
      <t>スイソ</t>
    </rPh>
    <phoneticPr fontId="4"/>
  </si>
  <si>
    <t>　「９EV/FCV一覧」シートに記入した年間走行量等から自動表示されます。　(※２）水素はCO2排出量を算定しません。</t>
    <rPh sb="9" eb="11">
      <t>イチラン</t>
    </rPh>
    <rPh sb="16" eb="18">
      <t>キニュウ</t>
    </rPh>
    <rPh sb="20" eb="25">
      <t>ネンカンソウコウリョウ</t>
    </rPh>
    <rPh sb="25" eb="26">
      <t>ナド</t>
    </rPh>
    <rPh sb="28" eb="32">
      <t>ジドウヒョウジ</t>
    </rPh>
    <rPh sb="42" eb="44">
      <t>スイソ</t>
    </rPh>
    <rPh sb="48" eb="51">
      <t>ハイシュツリョウ</t>
    </rPh>
    <rPh sb="52" eb="54">
      <t>サンテイ</t>
    </rPh>
    <phoneticPr fontId="4"/>
  </si>
  <si>
    <t>車両の走行メータの表示値</t>
    <rPh sb="0" eb="2">
      <t>シャリョウ</t>
    </rPh>
    <rPh sb="3" eb="5">
      <t>ソウコウ</t>
    </rPh>
    <rPh sb="9" eb="12">
      <t>ヒョウジチ</t>
    </rPh>
    <phoneticPr fontId="4"/>
  </si>
  <si>
    <t>電気(kWh)・水素(kg)使用量</t>
    <phoneticPr fontId="4"/>
  </si>
  <si>
    <t>年度末</t>
    <rPh sb="0" eb="3">
      <t>ネンドマツ</t>
    </rPh>
    <phoneticPr fontId="4"/>
  </si>
  <si>
    <t>４　脱炭素経営宣言について</t>
    <rPh sb="2" eb="3">
      <t>ダツ</t>
    </rPh>
    <rPh sb="3" eb="5">
      <t>タンソ</t>
    </rPh>
    <rPh sb="5" eb="7">
      <t>ケイエイ</t>
    </rPh>
    <rPh sb="7" eb="9">
      <t>センゲン</t>
    </rPh>
    <phoneticPr fontId="4"/>
  </si>
  <si>
    <t>選択</t>
    <rPh sb="0" eb="2">
      <t>センタク</t>
    </rPh>
    <phoneticPr fontId="4"/>
  </si>
  <si>
    <t>５　重点対策実施率の算定と事業者評価（特定事業者）</t>
    <rPh sb="2" eb="4">
      <t>ジュウテン</t>
    </rPh>
    <rPh sb="4" eb="6">
      <t>タイサク</t>
    </rPh>
    <rPh sb="6" eb="8">
      <t>ジッシ</t>
    </rPh>
    <rPh sb="8" eb="9">
      <t>リツ</t>
    </rPh>
    <rPh sb="10" eb="12">
      <t>サンテイ</t>
    </rPh>
    <rPh sb="13" eb="16">
      <t>ジギョウシャ</t>
    </rPh>
    <rPh sb="16" eb="18">
      <t>ヒョウカ</t>
    </rPh>
    <rPh sb="19" eb="24">
      <t>トクテイジギョウシャ</t>
    </rPh>
    <phoneticPr fontId="4"/>
  </si>
  <si>
    <t>６　主な事業所におけるエネルギー使用量及び温室効果ガス排出量</t>
    <rPh sb="2" eb="3">
      <t>オモ</t>
    </rPh>
    <rPh sb="3" eb="4">
      <t>トウネンド</t>
    </rPh>
    <rPh sb="4" eb="7">
      <t>ジギョウショ</t>
    </rPh>
    <phoneticPr fontId="4"/>
  </si>
  <si>
    <t>７　その他事業所のエネルギー使用量及び温室効果ガス排出量</t>
    <rPh sb="4" eb="5">
      <t>タ</t>
    </rPh>
    <rPh sb="5" eb="8">
      <t>ジギョウショ</t>
    </rPh>
    <phoneticPr fontId="4"/>
  </si>
  <si>
    <t>10　自動車の台数及びエネルギー使用量</t>
    <rPh sb="3" eb="6">
      <t>ジドウシャ</t>
    </rPh>
    <rPh sb="7" eb="9">
      <t>ダイスウ</t>
    </rPh>
    <rPh sb="9" eb="10">
      <t>オヨ</t>
    </rPh>
    <rPh sb="16" eb="19">
      <t>シヨウリョウ</t>
    </rPh>
    <phoneticPr fontId="4"/>
  </si>
  <si>
    <t>ファン・ブロワの適正管理</t>
    <rPh sb="8" eb="12">
      <t>テキセイカンリ</t>
    </rPh>
    <phoneticPr fontId="4"/>
  </si>
  <si>
    <t>ポンプの適正管理</t>
    <rPh sb="4" eb="8">
      <t>テキセイカンリ</t>
    </rPh>
    <phoneticPr fontId="4"/>
  </si>
  <si>
    <t>受変電設備の適正管理</t>
    <rPh sb="0" eb="5">
      <t>ジュヘンデンセツビ</t>
    </rPh>
    <rPh sb="6" eb="8">
      <t>テキセイ</t>
    </rPh>
    <phoneticPr fontId="4"/>
  </si>
  <si>
    <t>電気の需要の最適化</t>
    <rPh sb="0" eb="2">
      <t>デンキ</t>
    </rPh>
    <rPh sb="3" eb="5">
      <t>ジュヨウ</t>
    </rPh>
    <rPh sb="6" eb="9">
      <t>サイテキカ</t>
    </rPh>
    <phoneticPr fontId="4"/>
  </si>
  <si>
    <t>エネルギー販売量</t>
    <rPh sb="5" eb="7">
      <t>ハンバイ</t>
    </rPh>
    <phoneticPr fontId="4"/>
  </si>
  <si>
    <t>(2)報告年度の主な事業所におけるエネルギー販売量</t>
    <rPh sb="3" eb="5">
      <t>ホウコク</t>
    </rPh>
    <rPh sb="5" eb="7">
      <t>ネンド</t>
    </rPh>
    <rPh sb="7" eb="9">
      <t>トウネンド</t>
    </rPh>
    <rPh sb="8" eb="9">
      <t>オモ</t>
    </rPh>
    <rPh sb="10" eb="13">
      <t>ジギョウショ</t>
    </rPh>
    <rPh sb="22" eb="24">
      <t>ハンバイ</t>
    </rPh>
    <phoneticPr fontId="4"/>
  </si>
  <si>
    <t>報告年度（</t>
    <rPh sb="0" eb="2">
      <t>ホウコク</t>
    </rPh>
    <rPh sb="2" eb="4">
      <t>ネンド</t>
    </rPh>
    <phoneticPr fontId="4"/>
  </si>
  <si>
    <t>CO2排出量</t>
    <rPh sb="3" eb="5">
      <t>ハイシュツ</t>
    </rPh>
    <rPh sb="5" eb="6">
      <t>リョウ</t>
    </rPh>
    <phoneticPr fontId="4"/>
  </si>
  <si>
    <t>11　報告年度のEV/FCV一覧（「８　自動車エネ量」関係）</t>
    <rPh sb="3" eb="5">
      <t>ホウコク</t>
    </rPh>
    <rPh sb="5" eb="7">
      <t>ネンド</t>
    </rPh>
    <rPh sb="14" eb="16">
      <t>イチラン</t>
    </rPh>
    <rPh sb="25" eb="26">
      <t>リョウ</t>
    </rPh>
    <rPh sb="27" eb="29">
      <t>カンケイ</t>
    </rPh>
    <phoneticPr fontId="4"/>
  </si>
  <si>
    <t>イーレックス(株)</t>
  </si>
  <si>
    <t>リエスパワー(株)</t>
  </si>
  <si>
    <t>エバーグリーン・リテイリング(株)</t>
  </si>
  <si>
    <t>エバーグリーン・マーケティング(株)</t>
  </si>
  <si>
    <t>(株)ＳＥウイングズ</t>
  </si>
  <si>
    <t>(株)イーセル</t>
  </si>
  <si>
    <t>(株)エネット</t>
  </si>
  <si>
    <t>須賀川瓦斯(株)</t>
  </si>
  <si>
    <t>出光興産(株)</t>
  </si>
  <si>
    <t>(株)オプテージ</t>
  </si>
  <si>
    <t>エネサーブ(株)</t>
  </si>
  <si>
    <t>ミツウロコグリーンエネルギー(株)</t>
  </si>
  <si>
    <t>ネクストパワーやまと(株)</t>
  </si>
  <si>
    <t>日本テクノ(株)</t>
  </si>
  <si>
    <t>中央電力エナジー(株)</t>
  </si>
  <si>
    <t>(株)Ｌｏｏｏｐ</t>
  </si>
  <si>
    <t>(株)ナンワエナジー</t>
  </si>
  <si>
    <t>静岡ガス＆パワー(株)</t>
  </si>
  <si>
    <t>荏原環境プラント(株)</t>
  </si>
  <si>
    <t>東京エコサービス(株)</t>
  </si>
  <si>
    <t>ダイヤモンドパワー(株)</t>
  </si>
  <si>
    <t>出光グリーンパワー(株)</t>
  </si>
  <si>
    <t>(株)新出光</t>
  </si>
  <si>
    <t>セントラル石油瓦斯(株)</t>
  </si>
  <si>
    <t>一般財団法人泉佐野電力　　</t>
  </si>
  <si>
    <t>コスモエネルギーソリューションズ(株)</t>
  </si>
  <si>
    <t>(株)グリーンサークル</t>
  </si>
  <si>
    <t>(株)ウエスト電力</t>
  </si>
  <si>
    <t>北海道瓦斯(株)</t>
  </si>
  <si>
    <t>新エネルギー開発(株)</t>
  </si>
  <si>
    <t>伊藤忠エネクス(株)</t>
  </si>
  <si>
    <t>(株)Ｖ－Ｐｏｗｅｒ</t>
  </si>
  <si>
    <t>大和エネルギー(株)</t>
  </si>
  <si>
    <t>大阪瓦斯(株)</t>
  </si>
  <si>
    <t>エフビットコミュニケーションズ(株)　</t>
  </si>
  <si>
    <t>ＥＮＥＯＳ(株)</t>
  </si>
  <si>
    <t>真庭バイオエネルギー(株)</t>
  </si>
  <si>
    <t>三井物産(株)</t>
  </si>
  <si>
    <t>オリックス(株)</t>
  </si>
  <si>
    <t>(株)エネサンス関東</t>
  </si>
  <si>
    <t>(株)ＵＰＤＡＴＥＲ</t>
  </si>
  <si>
    <t>シン・エナジー(株)</t>
  </si>
  <si>
    <t>(株)サニックス</t>
  </si>
  <si>
    <t>(株)コンシェルジュ</t>
  </si>
  <si>
    <t>(株)アイ・グリッド・ソリューションズ</t>
  </si>
  <si>
    <t>サミットエナジー(株)</t>
  </si>
  <si>
    <t>リコージャパン(株)</t>
  </si>
  <si>
    <t>(株)エネルギア・ソリューション・アンド・サービス</t>
  </si>
  <si>
    <t>東京ガス(株)</t>
  </si>
  <si>
    <t>テス・エンジニアリング(株)</t>
  </si>
  <si>
    <t>青梅ガス(株)</t>
  </si>
  <si>
    <t>(株)イーネットワークシステムズ</t>
  </si>
  <si>
    <t>(株)エネアーク関東</t>
  </si>
  <si>
    <t>(株)東急パワーサプライ</t>
  </si>
  <si>
    <t>王子・伊藤忠エネクス電力販売(株)</t>
  </si>
  <si>
    <t>伊藤忠商事(株)</t>
  </si>
  <si>
    <t>(株)エコスタイル</t>
  </si>
  <si>
    <t>入間ガス(株)</t>
  </si>
  <si>
    <t>テプコカスタマーサービス(株)</t>
  </si>
  <si>
    <t>(株)とんでんホールディングス</t>
  </si>
  <si>
    <t>日鉄エンジニアリング(株)</t>
  </si>
  <si>
    <t>ａｕエネルギー＆ライフ(株)(旧：ＫＤＤＩ(株))</t>
  </si>
  <si>
    <t>イワタニ関東(株)</t>
  </si>
  <si>
    <t>イワタニ首都圏(株)</t>
  </si>
  <si>
    <t>サーラｅエナジー(株)</t>
  </si>
  <si>
    <t>(株)地球クラブ</t>
  </si>
  <si>
    <t>(株)エコア</t>
  </si>
  <si>
    <t>西部瓦斯(株)</t>
  </si>
  <si>
    <t>東邦ガス(株)</t>
  </si>
  <si>
    <t>シナネン(株)</t>
  </si>
  <si>
    <t>(株)シナジアパワー</t>
  </si>
  <si>
    <t>カワサキグリーンエナジー(株)</t>
  </si>
  <si>
    <t>大一ガス(株)</t>
  </si>
  <si>
    <t>(株)リミックスポイント</t>
  </si>
  <si>
    <t>大阪いずみ市民生活協同組合</t>
  </si>
  <si>
    <t>(株)中海テレビ放送</t>
  </si>
  <si>
    <t>パシフィックパワー(株)</t>
  </si>
  <si>
    <t>(株)ジェイコムウエスト</t>
  </si>
  <si>
    <t>(株)ジェイコム埼玉・東日本</t>
  </si>
  <si>
    <t>(株)ジェイコム札幌</t>
  </si>
  <si>
    <t>(株)ジェイコム湘南・神奈川</t>
  </si>
  <si>
    <t>(株)ジェイコム千葉</t>
  </si>
  <si>
    <t>(株)ジェイコム東京</t>
  </si>
  <si>
    <t>土浦ケーブルテレビ(株)</t>
  </si>
  <si>
    <t>鹿児島電力(株)</t>
  </si>
  <si>
    <t>太陽ガス(株)</t>
  </si>
  <si>
    <t>アーバンエナジー(株)</t>
  </si>
  <si>
    <t>パワーネクスト(株)</t>
  </si>
  <si>
    <t>合同会社北上新電力</t>
  </si>
  <si>
    <t>パーパススマートパワー(株)</t>
  </si>
  <si>
    <t>(株)タクマエナジー</t>
  </si>
  <si>
    <t>(株)スマートテック</t>
  </si>
  <si>
    <t>水戸電力(株)</t>
  </si>
  <si>
    <t>丸紅新電力(株)</t>
  </si>
  <si>
    <t>奈良電力(株)</t>
  </si>
  <si>
    <t>日立造船(株)</t>
  </si>
  <si>
    <t>大東ガス(株)</t>
  </si>
  <si>
    <t>パナソニックオペレーショナルエクセレンス(株)(旧：パナソニック(株))</t>
  </si>
  <si>
    <t>アストモスエネルギー(株)</t>
  </si>
  <si>
    <t>(株)関電エネルギーソリューション</t>
  </si>
  <si>
    <t>ＭＣリテールエナジー(株)</t>
  </si>
  <si>
    <t>(株)北九州パワー</t>
  </si>
  <si>
    <t>武州瓦斯(株)</t>
  </si>
  <si>
    <t>リニューアブル・ジャパン(株)(旧：(株)みらい電力)</t>
  </si>
  <si>
    <t>大垣ガス(株)</t>
  </si>
  <si>
    <t>(株)藤田商店</t>
  </si>
  <si>
    <t>(株)ケーブルネット下関</t>
  </si>
  <si>
    <t>(株)ジェイコム九州</t>
  </si>
  <si>
    <t>(株)グローバルエンジニアリング</t>
  </si>
  <si>
    <t>九州エナジー(株)</t>
  </si>
  <si>
    <t>(株)トヨタエナジーソリューションズ</t>
  </si>
  <si>
    <t>(株)エナリス・パワー・マーケティング</t>
  </si>
  <si>
    <t>歌舞伎エナジー(株)</t>
  </si>
  <si>
    <t>みやまスマートエネルギー(株)</t>
  </si>
  <si>
    <t>エフィシエント(株)</t>
  </si>
  <si>
    <t>(株)生活クラブエナジー</t>
  </si>
  <si>
    <t>生活協同組合コープこうべ</t>
  </si>
  <si>
    <t>(株)シーエナジー</t>
  </si>
  <si>
    <t>角栄ガス(株)</t>
  </si>
  <si>
    <t>京葉瓦斯(株)</t>
  </si>
  <si>
    <t>凸版印刷(株)</t>
  </si>
  <si>
    <t>伊勢崎ガス(株)</t>
  </si>
  <si>
    <t>キヤノンマーケティングジャパン(株)</t>
  </si>
  <si>
    <t>(株)とっとり市民電力</t>
  </si>
  <si>
    <t>(株)イーエムアイ</t>
  </si>
  <si>
    <t>佐野瓦斯(株)</t>
  </si>
  <si>
    <t>桐生瓦斯(株)</t>
  </si>
  <si>
    <t>森の電力(株)</t>
  </si>
  <si>
    <t>大和ハウス工業(株)　</t>
  </si>
  <si>
    <t>ＨＴＢエナジー(株)</t>
  </si>
  <si>
    <t>(株)アシストワンエナジー</t>
  </si>
  <si>
    <t>(株)フソウ・エナジー</t>
  </si>
  <si>
    <t>湘南電力(株)</t>
  </si>
  <si>
    <t>大東建託パートナーズ(株)</t>
  </si>
  <si>
    <t>Ｊａｐａｎ電力(株)</t>
  </si>
  <si>
    <t>電源開発(株)</t>
  </si>
  <si>
    <t>鈴与商事(株)</t>
  </si>
  <si>
    <t>(株)バランスハーツ</t>
  </si>
  <si>
    <t>ワタミエナジー(株)</t>
  </si>
  <si>
    <t>(株)パルシステム電力</t>
  </si>
  <si>
    <t>ＳＢパワー(株)</t>
  </si>
  <si>
    <t>ＮＦパワーサービス(株)</t>
  </si>
  <si>
    <t>ひおき地域エネルギー(株)</t>
  </si>
  <si>
    <t>和歌山電力(株)</t>
  </si>
  <si>
    <t>日本瓦斯(株)(旧：(株)エナジードリーム)</t>
  </si>
  <si>
    <t>(株)トドック電力</t>
  </si>
  <si>
    <t>九電みらいエナジー(株)</t>
  </si>
  <si>
    <t>(株)ミツウロコヴェッセル</t>
  </si>
  <si>
    <t>(株)フォレストパワー</t>
  </si>
  <si>
    <t>日高都市ガス(株)</t>
  </si>
  <si>
    <t>(株)アドバンテック</t>
  </si>
  <si>
    <t>ローカルエナジー(株)</t>
  </si>
  <si>
    <t>エネックス(株)</t>
  </si>
  <si>
    <t>(株)レクスポート</t>
  </si>
  <si>
    <t>なでしこ電力(株)</t>
  </si>
  <si>
    <t>日田グリーン電力(株)</t>
  </si>
  <si>
    <t>埼玉ガス(株)</t>
  </si>
  <si>
    <t>宮崎パワーライン(株)</t>
  </si>
  <si>
    <t>(株)パワー・オプティマイザー</t>
  </si>
  <si>
    <t>(株)Ｕ－ＰＯＷＥＲ</t>
  </si>
  <si>
    <t>(株)ＴＴＳパワー</t>
  </si>
  <si>
    <t>(株)岩手ウッドパワー</t>
  </si>
  <si>
    <t>里山パワーワークス(株)</t>
  </si>
  <si>
    <t>(株)中之条パワー</t>
  </si>
  <si>
    <t>日産トレーデイング(株)</t>
  </si>
  <si>
    <t>Ｎｅｘｔ　Ｐｏｗｅｒ(株)</t>
  </si>
  <si>
    <t>伊藤忠エネクスホームライフ西日本(株)</t>
  </si>
  <si>
    <t>グリーナ(株)</t>
  </si>
  <si>
    <t>はりま電力(株)</t>
  </si>
  <si>
    <t>(株)浜松新電力</t>
  </si>
  <si>
    <t>ゼロワットパワー(株)</t>
  </si>
  <si>
    <t>アストマックス(株)</t>
  </si>
  <si>
    <t>(株)やまがた新電力</t>
  </si>
  <si>
    <t>一般社団法人東松島みらいとし機構</t>
  </si>
  <si>
    <t>(株)グリーンパワー大東</t>
  </si>
  <si>
    <t>(株)シーラパワー(旧：愛知電力(株))</t>
  </si>
  <si>
    <t>御所野縄文電力(株)</t>
  </si>
  <si>
    <t>(株)カーボンニュートラル(旧：西多摩バイオパワー(株))</t>
  </si>
  <si>
    <t>宮古新電力(株)</t>
  </si>
  <si>
    <t>長崎地域電力(株)</t>
  </si>
  <si>
    <t>(株)エネアーク関西</t>
  </si>
  <si>
    <t>近畿電力(株)</t>
  </si>
  <si>
    <t>新電力おおいた(株)</t>
  </si>
  <si>
    <t>(株)日本セレモニー</t>
  </si>
  <si>
    <t>(株)池見石油店</t>
  </si>
  <si>
    <t>芝浦電力(株)</t>
  </si>
  <si>
    <t>(株)地域創生ホールディングス</t>
  </si>
  <si>
    <t>スズカ電工(株)</t>
  </si>
  <si>
    <t>(株)エーコープサービス</t>
  </si>
  <si>
    <t>サンリン(株)</t>
  </si>
  <si>
    <t>(株)宮崎ガスリビング</t>
  </si>
  <si>
    <t>山陰エレキ・アライアンス(株)</t>
  </si>
  <si>
    <t>ミライフ東日本(株)</t>
  </si>
  <si>
    <t>(株)ウッドエナジー</t>
  </si>
  <si>
    <t>山陰酸素工業(株)</t>
  </si>
  <si>
    <t>武陽ガス(株)</t>
  </si>
  <si>
    <t>北海道電力(株)</t>
  </si>
  <si>
    <t>東北電力(株)</t>
  </si>
  <si>
    <t>東京電力エナジーパートナー(株)</t>
  </si>
  <si>
    <t>中部電力ミライズ(株)</t>
  </si>
  <si>
    <t>北陸電力(株)</t>
  </si>
  <si>
    <t>中国電力(株)</t>
  </si>
  <si>
    <t>四国電力(株)</t>
  </si>
  <si>
    <t>九州電力(株)</t>
  </si>
  <si>
    <t>沖縄電力(株)</t>
  </si>
  <si>
    <t>北日本石油(株)</t>
  </si>
  <si>
    <t>千葉電力(株)</t>
  </si>
  <si>
    <t>(株)坊っちゃん電力</t>
  </si>
  <si>
    <t>やめエネルギー(株)</t>
  </si>
  <si>
    <t>(株)アースインフィニティ</t>
  </si>
  <si>
    <t>足利ガス(株)</t>
  </si>
  <si>
    <t>(株)Ｍｉｓｕｍｉ</t>
  </si>
  <si>
    <t>米子瓦斯(株)</t>
  </si>
  <si>
    <t>(株)エルピオ</t>
  </si>
  <si>
    <t>浜田ガス(株)</t>
  </si>
  <si>
    <t>(株)アメニティ電力</t>
  </si>
  <si>
    <t>岡田建設(株)</t>
  </si>
  <si>
    <t>出雲ガス(株)</t>
  </si>
  <si>
    <t>富山電力(株)</t>
  </si>
  <si>
    <t>一般社団法人グリーンコープでんき</t>
  </si>
  <si>
    <t>公益財団法人東京都環境公社</t>
  </si>
  <si>
    <t>イオンディライト(株)</t>
  </si>
  <si>
    <t>(株)ファミリーネット・ジャパン</t>
  </si>
  <si>
    <t>ＭＫステーションズ(株)</t>
  </si>
  <si>
    <t>フラワーペイメント(株)</t>
  </si>
  <si>
    <t>(株)ＪＴＢコミュニケーションデザイン</t>
  </si>
  <si>
    <t>積水化学工業(株)</t>
  </si>
  <si>
    <t>全農エネルギー(株)</t>
  </si>
  <si>
    <t>(株)ハルエネ</t>
  </si>
  <si>
    <t>三愛オブリ(株)(旧：三愛石油(株))</t>
  </si>
  <si>
    <t>(株)リケン工業</t>
  </si>
  <si>
    <t>(株)ビビット</t>
  </si>
  <si>
    <t>(株)おおた電力</t>
  </si>
  <si>
    <t>伊藤忠プランテック(株)</t>
  </si>
  <si>
    <t>(株)オカモト</t>
  </si>
  <si>
    <t>キタコー(株)</t>
  </si>
  <si>
    <t>生活協同組合コープしが</t>
  </si>
  <si>
    <t>香川電力(株)　</t>
  </si>
  <si>
    <t>(株)ＰｉｎＴ</t>
  </si>
  <si>
    <t>(株)沖縄ガスニューパワー</t>
  </si>
  <si>
    <t>諏訪瓦斯(株)</t>
  </si>
  <si>
    <t>エッセンシャルエナジー(株)</t>
  </si>
  <si>
    <t>(株)エージーピー　</t>
  </si>
  <si>
    <t>(株)いちき串木野電力</t>
  </si>
  <si>
    <t>(株)クローバー・テクノロジーズ(旧：四つ葉電力(株))</t>
  </si>
  <si>
    <t>西武ガス(株)</t>
  </si>
  <si>
    <t>松本ガス(株)</t>
  </si>
  <si>
    <t>南部だんだんエナジー(株)</t>
  </si>
  <si>
    <t>(株)エフエネ</t>
  </si>
  <si>
    <t>こなんウルトラパワー(株)</t>
  </si>
  <si>
    <t>(株)ＣＨＩＢＡむつざわエナジー</t>
  </si>
  <si>
    <t>(株)関西空調　</t>
  </si>
  <si>
    <t>奥出雲電力(株)</t>
  </si>
  <si>
    <t>(株)成田香取エネルギー</t>
  </si>
  <si>
    <t>グローバルソリューションサービス(株)</t>
  </si>
  <si>
    <t>(株)ＣＷＳ</t>
  </si>
  <si>
    <t>ふくしま新電力(株)</t>
  </si>
  <si>
    <t>ティーダッシュ合同会社</t>
  </si>
  <si>
    <t>(株)エネクスライフサービス</t>
  </si>
  <si>
    <t>ネイチャーエナジー小国(株)</t>
  </si>
  <si>
    <t>リエスパワーネクスト(株)</t>
  </si>
  <si>
    <t>京都生活協同組合</t>
  </si>
  <si>
    <t>エネルギーパワー(株)</t>
  </si>
  <si>
    <t>(株)グリムスパワー</t>
  </si>
  <si>
    <t>日本ファシリティ・ソリューション(株)</t>
  </si>
  <si>
    <t>自然電力(株)</t>
  </si>
  <si>
    <t>(株)オノプロックス</t>
  </si>
  <si>
    <t>本庄ガス(株)</t>
  </si>
  <si>
    <t>(株)フィット</t>
  </si>
  <si>
    <t>青森県民エナジー(株)</t>
  </si>
  <si>
    <t>国際航業(株)</t>
  </si>
  <si>
    <t>ローカルでんき(株)</t>
  </si>
  <si>
    <t>(株)明治産業</t>
  </si>
  <si>
    <t>岡山電力(株)</t>
  </si>
  <si>
    <t>ミライフ(株)</t>
  </si>
  <si>
    <t>(株)翠光トップライン</t>
  </si>
  <si>
    <t>楽天エナジー(株)</t>
  </si>
  <si>
    <t>うすきエネルギー(株)</t>
  </si>
  <si>
    <t>(株)トーヨーエネルギーファーム</t>
  </si>
  <si>
    <t>森のエネルギー(株)</t>
  </si>
  <si>
    <t>岐阜電力(株)</t>
  </si>
  <si>
    <t>格安電力(株)</t>
  </si>
  <si>
    <t>(株)エスケーエナジー</t>
  </si>
  <si>
    <t>名南共同エネルギー(株)</t>
  </si>
  <si>
    <t>Ａｐａｍａｎ　Ｅｎｅｒｇｙ(株)</t>
  </si>
  <si>
    <t>(株)ＴＯＫＹＯ油電力</t>
  </si>
  <si>
    <t>大分ケーブルテレコム(株)</t>
  </si>
  <si>
    <t>アストマックス・エネルギー合同会社</t>
  </si>
  <si>
    <t>生活協同組合コープみらい</t>
  </si>
  <si>
    <t>福井電力(株)</t>
  </si>
  <si>
    <t>(株)MKエネルギー</t>
  </si>
  <si>
    <t>エネラボ(株)</t>
  </si>
  <si>
    <t>(株)ネクシィーズ・ゼロ</t>
  </si>
  <si>
    <t>横浜ウォーター(株)</t>
  </si>
  <si>
    <t>スマートエナジー磐田(株)</t>
  </si>
  <si>
    <t>そうまＩグリッド合同会社</t>
  </si>
  <si>
    <t>新潟県民電力(株)</t>
  </si>
  <si>
    <t>エネトレード(株)</t>
  </si>
  <si>
    <t>Ｍｙシティ電力(株)</t>
  </si>
  <si>
    <t>ニシムラ(株)</t>
  </si>
  <si>
    <t>(株)さくら新電力</t>
  </si>
  <si>
    <t>(株)グローアップ</t>
  </si>
  <si>
    <t>いこま市民パワー(株)</t>
  </si>
  <si>
    <t>(株)コープでんき東北</t>
  </si>
  <si>
    <t>おもてなし山形(株)</t>
  </si>
  <si>
    <t>長野都市ガス(株)</t>
  </si>
  <si>
    <t>上田ガス(株)</t>
  </si>
  <si>
    <t>日本瓦斯(株)</t>
  </si>
  <si>
    <t>(株)内藤工業所</t>
  </si>
  <si>
    <t>(株)シグナストラスト</t>
  </si>
  <si>
    <t>ゲーテハウス(株)</t>
  </si>
  <si>
    <t>岩手電力(株)</t>
  </si>
  <si>
    <t>ＪＰエネルギー(株)</t>
  </si>
  <si>
    <t>兵庫電力(株)</t>
  </si>
  <si>
    <t>大和ライフエナジア(株)</t>
  </si>
  <si>
    <t>Ｃｏｃｏテラスたがわ(株)</t>
  </si>
  <si>
    <t>東北電力エナジートレーディング(株)</t>
  </si>
  <si>
    <t>(株)横浜環境デザイン</t>
  </si>
  <si>
    <t>(株)まち未来製作所</t>
  </si>
  <si>
    <t>ＴＲＥＮＤＥ(株)</t>
  </si>
  <si>
    <t>(株)どさんこパワー</t>
  </si>
  <si>
    <t>トリニティエナジー(株)</t>
  </si>
  <si>
    <t>(株)ＬＩＸＩＬ　ＴＥＰＣＯ　スマートパートナーズ</t>
  </si>
  <si>
    <t>(株)ＮＥＸＴ　ＯＮＥ</t>
  </si>
  <si>
    <t>(株)宮交シティ</t>
  </si>
  <si>
    <t>(株)アルファライズ</t>
  </si>
  <si>
    <t>おおすみ半島スマートエネルギー(株)</t>
  </si>
  <si>
    <t>おきなわコープエナジー(株)</t>
  </si>
  <si>
    <t>久慈地域エネルギー(株)</t>
  </si>
  <si>
    <t>弘前ガス(株)</t>
  </si>
  <si>
    <t>(株)フォーバルテレコム　</t>
  </si>
  <si>
    <t>(株)グランデータ</t>
  </si>
  <si>
    <t>くるめエネルギー(株)</t>
  </si>
  <si>
    <t>松阪新電力(株)</t>
  </si>
  <si>
    <t>ヒューリックプロパティソリューション(株)</t>
  </si>
  <si>
    <t>宮崎電力(株)</t>
  </si>
  <si>
    <t>三友エンテック(株)</t>
  </si>
  <si>
    <t>府中・調布まちなかエナジー(株)</t>
  </si>
  <si>
    <t>伊勢志摩電力(株)</t>
  </si>
  <si>
    <t>(株)ＣＤエナジーダイレクト</t>
  </si>
  <si>
    <t>(株)ぶんごおおのエナジー</t>
  </si>
  <si>
    <t>ヴィジョナリーパワー(株)</t>
  </si>
  <si>
    <t>有明エナジー(株)</t>
  </si>
  <si>
    <t>厚木瓦斯(株)</t>
  </si>
  <si>
    <t>(株)エネ・ビジョン</t>
  </si>
  <si>
    <t>イワタニ三重(株)</t>
  </si>
  <si>
    <t>(株)マルヰ</t>
  </si>
  <si>
    <t>大多喜ガス(株)</t>
  </si>
  <si>
    <t>鈴与電力(株)</t>
  </si>
  <si>
    <t>コープ電力(株)</t>
  </si>
  <si>
    <t>生活協同組合コープぐんま</t>
  </si>
  <si>
    <t>とちぎコープ生活協同組合</t>
  </si>
  <si>
    <t>いばらきコープ生活協同組合</t>
  </si>
  <si>
    <t>亀岡ふるさとエナジー(株)</t>
  </si>
  <si>
    <t>(株)織戸組</t>
  </si>
  <si>
    <t>ふかやｅパワー(株)</t>
  </si>
  <si>
    <t>(株)Ｌｉｎｋ　Ｌｉｆｅ</t>
  </si>
  <si>
    <t>(株)グローバルキャスト</t>
  </si>
  <si>
    <t>日本エネルギー総合システム(株)</t>
  </si>
  <si>
    <t>イワタニ東海(株)</t>
  </si>
  <si>
    <t>(株)デライトアップ</t>
  </si>
  <si>
    <t>(株)ところざわ未来電力</t>
  </si>
  <si>
    <t>朝日ガスエナジー(株)</t>
  </si>
  <si>
    <t>(株)エネファント</t>
  </si>
  <si>
    <t>(株)エスエナジー</t>
  </si>
  <si>
    <t>秩父新電力(株)</t>
  </si>
  <si>
    <t>みよしエナジー(株)</t>
  </si>
  <si>
    <t>東日本ガス(株)</t>
  </si>
  <si>
    <t>東彩ガス(株)</t>
  </si>
  <si>
    <t>綿半パートナーズ(株)</t>
  </si>
  <si>
    <t>(株)ｋａｒｃｈ</t>
  </si>
  <si>
    <t>(株)かみでん里山公社</t>
  </si>
  <si>
    <t>(株)三郷ひまわりエナジー</t>
  </si>
  <si>
    <t>(株)球磨村森電力</t>
  </si>
  <si>
    <t>北日本ガス(株)</t>
  </si>
  <si>
    <t>くこくエネルギー(株)(旧：熊本電力(株))</t>
  </si>
  <si>
    <t>(株)エコログ</t>
  </si>
  <si>
    <t>飯田まちづくり電力(株)</t>
  </si>
  <si>
    <t>イワタニ長野(株)</t>
  </si>
  <si>
    <t>シェルジャパン(株)</t>
  </si>
  <si>
    <t>石油資源開発(株)</t>
  </si>
  <si>
    <t>越後天然ガス(株)</t>
  </si>
  <si>
    <t>坂戸ガス(株)</t>
  </si>
  <si>
    <t>(株)デベロップ</t>
  </si>
  <si>
    <t>(株)テレ・マーカー</t>
  </si>
  <si>
    <t>ＭＧＣエネルギー(株)</t>
  </si>
  <si>
    <t>福島フェニックス電力(株)</t>
  </si>
  <si>
    <t>(株)美作国電力</t>
  </si>
  <si>
    <t>エア・ウォーター(株)</t>
  </si>
  <si>
    <t>八幡商事(株)</t>
  </si>
  <si>
    <t>おいでんエネルギー(株)</t>
  </si>
  <si>
    <t>(株)イシオ</t>
  </si>
  <si>
    <t>北陸電力ビズ・エナジーソリューション(株)</t>
  </si>
  <si>
    <t>丸紅伊那みらいでんき(株)</t>
  </si>
  <si>
    <t>富士山エナジー(株)</t>
  </si>
  <si>
    <t>ＷＳエナジー(株)</t>
  </si>
  <si>
    <t>TERA Energy(株)</t>
  </si>
  <si>
    <t>(株)ケアネス(旧：(株)ルーア)</t>
  </si>
  <si>
    <t>ＭＣＰＤ(株)(旧：ＭＣＰＤ合同会社)</t>
  </si>
  <si>
    <t>グリーンシティこばやし(株)</t>
  </si>
  <si>
    <t>(株)吉田石油店</t>
  </si>
  <si>
    <t>スマートエナジー熊本(株)</t>
  </si>
  <si>
    <t>福山未来エナジー(株)</t>
  </si>
  <si>
    <t>(株)メディオテック</t>
  </si>
  <si>
    <t>五島市民電力(株)</t>
  </si>
  <si>
    <t>電力保全サービス(株)</t>
  </si>
  <si>
    <t>リストプロパティーズ(株)</t>
  </si>
  <si>
    <t>(株)情熱電力</t>
  </si>
  <si>
    <t>バンプーパワートレーディング合同会社</t>
  </si>
  <si>
    <t>(株)エイチティーピー</t>
  </si>
  <si>
    <t>(株)センカク</t>
  </si>
  <si>
    <t>新電力いばらき(株)</t>
  </si>
  <si>
    <t>緑屋電気(株)</t>
  </si>
  <si>
    <t>(株)ミナサポ</t>
  </si>
  <si>
    <t>唐津電力(株)</t>
  </si>
  <si>
    <t>ＲＥ１００電力(株)</t>
  </si>
  <si>
    <t>(株)イーネットワーク</t>
  </si>
  <si>
    <t>スマートエコエナジー(株)</t>
  </si>
  <si>
    <t>(株)ＬＥＮＥＴＳ</t>
  </si>
  <si>
    <t>アイエスジー(株)</t>
  </si>
  <si>
    <t>(株)エネクル(旧：堀川産業(株))</t>
  </si>
  <si>
    <t>フィンテックラボ協同組合</t>
  </si>
  <si>
    <t>新電力新潟(株)</t>
  </si>
  <si>
    <t>気仙沼グリーンエナジー(株)</t>
  </si>
  <si>
    <t>(株)ユーラスグリーンエナジー</t>
  </si>
  <si>
    <t>生活協同組合コープながの</t>
  </si>
  <si>
    <t>京セラ関電エナジー合同会社</t>
  </si>
  <si>
    <t>酒田天然瓦斯(株)</t>
  </si>
  <si>
    <t>東亜ガス(株)</t>
  </si>
  <si>
    <t>(株)三河の山里コミュニティパワー</t>
  </si>
  <si>
    <t>新潟スワンエナジー(株)</t>
  </si>
  <si>
    <t>グリーンピープルズパワー(株)</t>
  </si>
  <si>
    <t>レネックス電力合同会社</t>
  </si>
  <si>
    <t>(株)マルイファシリティーズ</t>
  </si>
  <si>
    <t>(株)デンケン</t>
  </si>
  <si>
    <t>(株)東名</t>
  </si>
  <si>
    <t>北海道電力コクリエーション(株)</t>
  </si>
  <si>
    <t>ＮＴＴアノードエナジー(株)</t>
  </si>
  <si>
    <t>スマート電気(株)</t>
  </si>
  <si>
    <t>(株)唐津パワーホールディングス</t>
  </si>
  <si>
    <t>(株)クリーンエネルギー総合研究所</t>
  </si>
  <si>
    <t>ＵＮＩＶＥＲＧＹ(株)</t>
  </si>
  <si>
    <t>ＪＲ西日本住宅サービス(株)</t>
  </si>
  <si>
    <t>(株)アイキューブ・マーケティング</t>
  </si>
  <si>
    <t>デジタルグリッド(株)</t>
  </si>
  <si>
    <t>(株)西九州させぼパワーズ</t>
  </si>
  <si>
    <t>たんたんエナジー(株)</t>
  </si>
  <si>
    <t>(株)能勢・豊能まちづくり</t>
  </si>
  <si>
    <t>(株)再エネ思考電力</t>
  </si>
  <si>
    <t>(株)スマート</t>
  </si>
  <si>
    <t>(株)ジャパネットサービスイノベーション</t>
  </si>
  <si>
    <t>(株)リクルート</t>
  </si>
  <si>
    <t>ＫＢＮ(株)</t>
  </si>
  <si>
    <t>(株)しおさい電力</t>
  </si>
  <si>
    <t>アスエネ(株)</t>
  </si>
  <si>
    <t>ＴＥＰＣＯライフサービス(株)</t>
  </si>
  <si>
    <t>会津エナジー(株)</t>
  </si>
  <si>
    <t>うべ未来エネルギー(株)</t>
  </si>
  <si>
    <t>永井自動車工業(株)</t>
  </si>
  <si>
    <t>陸前高田しみんエネルギー(株)</t>
  </si>
  <si>
    <t>(株)チャームドライフ</t>
  </si>
  <si>
    <t>スターティア(株)</t>
  </si>
  <si>
    <t>東広島スマートエネルギー(株)</t>
  </si>
  <si>
    <t>旭化成(株)</t>
  </si>
  <si>
    <t>京和ガス(株)</t>
  </si>
  <si>
    <t>(株)岡崎建材</t>
  </si>
  <si>
    <t>(株)エフオン</t>
  </si>
  <si>
    <t>(株)岡崎さくら電力</t>
  </si>
  <si>
    <t>旭マルヰガス(株)</t>
  </si>
  <si>
    <t>ＪＲＥトレーディング(株)</t>
  </si>
  <si>
    <t>Ｃａｓｔｌｅｔｏｎ　Ｃｏｍｍｏｄｉｔｉｅｓ　Ｊａｐａｎ合同会社</t>
  </si>
  <si>
    <t>神戸電力(株)</t>
  </si>
  <si>
    <t>エア・ウォーター・ライフソリューション(株)(旧：エア・ウォーター北海道(株))</t>
  </si>
  <si>
    <t>生活協同組合ひろしま</t>
  </si>
  <si>
    <t>(株)ＲｅｎｏＬａｂｏ</t>
  </si>
  <si>
    <t>アークエルテクノロジーズ(株)</t>
  </si>
  <si>
    <t>弥富ガス協同組合</t>
  </si>
  <si>
    <t>エルメック(株)</t>
  </si>
  <si>
    <t>(株)オズエナジー</t>
  </si>
  <si>
    <t>レモンガス(株)</t>
  </si>
  <si>
    <t>(株)日本海水</t>
  </si>
  <si>
    <t>(株)ａｆｔｅｒＦＩＴ</t>
  </si>
  <si>
    <t>中小企業支援(株)</t>
  </si>
  <si>
    <t>サントラベラーズサービス有限会社</t>
  </si>
  <si>
    <t>八千代エンジニヤリング(株)</t>
  </si>
  <si>
    <t>神楽電力(株)</t>
  </si>
  <si>
    <t>ゆきぐに新電力(株)</t>
  </si>
  <si>
    <t>(株)ながさきサステナエナジー</t>
  </si>
  <si>
    <t>(株)Ｉ＆Ｉ</t>
  </si>
  <si>
    <t>(株)グルーヴエナジー</t>
  </si>
  <si>
    <t>高知ニューエナジー(株)</t>
  </si>
  <si>
    <t>もみじ電力(株)</t>
  </si>
  <si>
    <t>(株)縁人</t>
  </si>
  <si>
    <t>Ｔ＆Ｔエナジー(株)</t>
  </si>
  <si>
    <t>(株)ルーク</t>
  </si>
  <si>
    <t>かけがわ報徳パワー(株)</t>
  </si>
  <si>
    <t>ＳｕｓｔａｉｎａｂｌｅＥｎｅｒｇｙ(株)</t>
  </si>
  <si>
    <t>穂の国とよはし電力(株)</t>
  </si>
  <si>
    <t>イワタニセントラル北海道(株)</t>
  </si>
  <si>
    <t>ホームタウンエナジー(株)</t>
  </si>
  <si>
    <t>(株)彩の国でんき</t>
  </si>
  <si>
    <t>(株)クリーンベンチャー２１</t>
  </si>
  <si>
    <t>三河商事(株)</t>
  </si>
  <si>
    <t>(株)みとや</t>
  </si>
  <si>
    <t>三州電力(株)</t>
  </si>
  <si>
    <t>フラットエナジー(株)</t>
  </si>
  <si>
    <t>沖縄新エネ開発(株)</t>
  </si>
  <si>
    <t>つづくみらいエナジー(株)</t>
  </si>
  <si>
    <t>(株)中庄商店</t>
  </si>
  <si>
    <t>(株)ほくだん</t>
  </si>
  <si>
    <t>(株)コノミヤホールディングス</t>
  </si>
  <si>
    <t>(株)ビジョン</t>
  </si>
  <si>
    <t>(株)丸の内電力</t>
  </si>
  <si>
    <t>西川建材工業(株)</t>
  </si>
  <si>
    <t>(株)中京電力</t>
  </si>
  <si>
    <t>(株)クオリティプラス</t>
  </si>
  <si>
    <t>Ｙ．Ｗ．Ｃ(株)</t>
  </si>
  <si>
    <t>ＴＧオクトパスエナジー(株)</t>
  </si>
  <si>
    <t>東北電力フロンティア(株)</t>
  </si>
  <si>
    <t>(株)ファラデー</t>
  </si>
  <si>
    <t>出雲ケーブルビジョン(株)</t>
  </si>
  <si>
    <t>いずも縁結び電力(株)</t>
  </si>
  <si>
    <t>宇都宮ライトパワー(株)</t>
  </si>
  <si>
    <t>燃料の使用</t>
    <rPh sb="0" eb="2">
      <t>ネンリョウ</t>
    </rPh>
    <rPh sb="3" eb="5">
      <t>シヨウ</t>
    </rPh>
    <phoneticPr fontId="4"/>
  </si>
  <si>
    <t>原油</t>
  </si>
  <si>
    <t>GJ/kL</t>
    <phoneticPr fontId="4"/>
  </si>
  <si>
    <t>うちコンデンセート</t>
  </si>
  <si>
    <t>揮発油 </t>
  </si>
  <si>
    <t>重油</t>
  </si>
  <si>
    <t>Ｂ・Ｃ重油</t>
  </si>
  <si>
    <t>GJ/t</t>
    <phoneticPr fontId="4"/>
  </si>
  <si>
    <t>石油ガス</t>
  </si>
  <si>
    <t>液化石油ガス（ＬＰＧ）</t>
  </si>
  <si>
    <t>石油系炭化水素ガス</t>
  </si>
  <si>
    <t>千㎥</t>
    <phoneticPr fontId="4"/>
  </si>
  <si>
    <t>GJ/千㎥</t>
    <phoneticPr fontId="4"/>
  </si>
  <si>
    <t>可燃性天然ガス</t>
  </si>
  <si>
    <t>液化天然ガス（ＬＮＧ）</t>
    <phoneticPr fontId="4"/>
  </si>
  <si>
    <t>その他可燃性天然ガス</t>
  </si>
  <si>
    <t>千㎥</t>
  </si>
  <si>
    <t>原料炭 </t>
  </si>
  <si>
    <t>輸入原料炭</t>
  </si>
  <si>
    <t>コークス用原料炭</t>
  </si>
  <si>
    <t>吹込用原料炭</t>
  </si>
  <si>
    <t>一般炭 </t>
  </si>
  <si>
    <t>輸入一般炭</t>
  </si>
  <si>
    <t>国産一般炭</t>
  </si>
  <si>
    <t>輸入無煙炭 </t>
  </si>
  <si>
    <t>発電用高炉ガス</t>
  </si>
  <si>
    <t>都市ガス</t>
    <rPh sb="0" eb="2">
      <t>トシ</t>
    </rPh>
    <phoneticPr fontId="4"/>
  </si>
  <si>
    <t>黒液</t>
  </si>
  <si>
    <t>木材</t>
  </si>
  <si>
    <t>木質廃材</t>
  </si>
  <si>
    <t>バイオエタノール</t>
  </si>
  <si>
    <t>バイオディーゼル</t>
  </si>
  <si>
    <t>バイオガス</t>
  </si>
  <si>
    <t>その他バイオマス</t>
  </si>
  <si>
    <t>ＲＤＦ</t>
  </si>
  <si>
    <t>ＲＰＦ</t>
  </si>
  <si>
    <t>廃タイヤ</t>
  </si>
  <si>
    <t>廃プラスチック</t>
  </si>
  <si>
    <t>廃油</t>
  </si>
  <si>
    <t>廃棄物ガス</t>
  </si>
  <si>
    <t>混合廃材</t>
  </si>
  <si>
    <t>水素</t>
  </si>
  <si>
    <t>アンモニア</t>
  </si>
  <si>
    <t>他人から供給された熱の使用</t>
    <rPh sb="0" eb="2">
      <t>タニン</t>
    </rPh>
    <rPh sb="4" eb="6">
      <t>キョウキュウ</t>
    </rPh>
    <rPh sb="9" eb="10">
      <t>ネツ</t>
    </rPh>
    <rPh sb="11" eb="13">
      <t>シヨウ</t>
    </rPh>
    <phoneticPr fontId="4"/>
  </si>
  <si>
    <t>GJ/GJ</t>
    <phoneticPr fontId="4"/>
  </si>
  <si>
    <t>産業用以外の蒸気</t>
  </si>
  <si>
    <t>他人から供給された電気等の使用</t>
    <rPh sb="0" eb="2">
      <t>タニン</t>
    </rPh>
    <rPh sb="4" eb="6">
      <t>キョウキュウ</t>
    </rPh>
    <rPh sb="9" eb="11">
      <t>デンキ</t>
    </rPh>
    <rPh sb="11" eb="12">
      <t>トウ</t>
    </rPh>
    <rPh sb="13" eb="15">
      <t>シヨウ</t>
    </rPh>
    <phoneticPr fontId="4"/>
  </si>
  <si>
    <t>電気事業者等</t>
    <rPh sb="0" eb="5">
      <t>デンキジギョウシャ</t>
    </rPh>
    <rPh sb="5" eb="6">
      <t>トウ</t>
    </rPh>
    <phoneticPr fontId="4"/>
  </si>
  <si>
    <t>千kWh</t>
    <phoneticPr fontId="4"/>
  </si>
  <si>
    <t>GJ/千kWh</t>
    <rPh sb="3" eb="4">
      <t>セン</t>
    </rPh>
    <phoneticPr fontId="4"/>
  </si>
  <si>
    <t>自家消費（再エネ）</t>
    <rPh sb="0" eb="4">
      <t>ジカショウヒ</t>
    </rPh>
    <rPh sb="5" eb="6">
      <t>サイ</t>
    </rPh>
    <phoneticPr fontId="4"/>
  </si>
  <si>
    <t>自家消費（再エネ以外）</t>
    <rPh sb="0" eb="4">
      <t>ジカショウヒ</t>
    </rPh>
    <rPh sb="5" eb="6">
      <t>サイ</t>
    </rPh>
    <rPh sb="8" eb="10">
      <t>イガイ</t>
    </rPh>
    <phoneticPr fontId="4"/>
  </si>
  <si>
    <t>排出係数</t>
    <rPh sb="0" eb="4">
      <t>ハイシュツケイスウ</t>
    </rPh>
    <phoneticPr fontId="4"/>
  </si>
  <si>
    <t>排出係数の
単位</t>
    <rPh sb="0" eb="4">
      <t>ハイシュツケイスウ</t>
    </rPh>
    <rPh sb="6" eb="8">
      <t>タンイ</t>
    </rPh>
    <phoneticPr fontId="4"/>
  </si>
  <si>
    <t>tCO₂/GJ</t>
    <phoneticPr fontId="4"/>
  </si>
  <si>
    <t>バイオガソリン（バイオETBE混合ガソリン）</t>
    <phoneticPr fontId="4"/>
  </si>
  <si>
    <t>発電用高炉ガス</t>
    <phoneticPr fontId="4"/>
  </si>
  <si>
    <t>その他選択用</t>
    <rPh sb="2" eb="3">
      <t>タ</t>
    </rPh>
    <rPh sb="3" eb="5">
      <t>センタク</t>
    </rPh>
    <rPh sb="5" eb="6">
      <t>ヨウ</t>
    </rPh>
    <phoneticPr fontId="4"/>
  </si>
  <si>
    <t>原料炭</t>
    <phoneticPr fontId="4"/>
  </si>
  <si>
    <t>一般炭</t>
    <phoneticPr fontId="4"/>
  </si>
  <si>
    <t>無煙炭 </t>
    <phoneticPr fontId="4"/>
  </si>
  <si>
    <t>単位発熱量</t>
  </si>
  <si>
    <t>液化天然ガス（ＬＮＧ）</t>
  </si>
  <si>
    <r>
      <t>CO₂排出係数
（t-CO₂/</t>
    </r>
    <r>
      <rPr>
        <b/>
        <sz val="11"/>
        <color rgb="FFFF0000"/>
        <rFont val="ＭＳ Ｐゴシック"/>
        <family val="3"/>
        <charset val="128"/>
      </rPr>
      <t>千</t>
    </r>
    <r>
      <rPr>
        <sz val="11"/>
        <rFont val="ＭＳ Ｐゴシック"/>
        <family val="3"/>
        <charset val="128"/>
      </rPr>
      <t>kWh）</t>
    </r>
    <rPh sb="3" eb="7">
      <t>ハイシュツケイスウ</t>
    </rPh>
    <rPh sb="15" eb="16">
      <t>セン</t>
    </rPh>
    <phoneticPr fontId="4"/>
  </si>
  <si>
    <r>
      <t xml:space="preserve">再エネ契約割合（％）
</t>
    </r>
    <r>
      <rPr>
        <sz val="7"/>
        <rFont val="ＭＳ Ｐゴシック"/>
        <family val="3"/>
        <charset val="128"/>
      </rPr>
      <t>※再エネ指定証書付きプラン</t>
    </r>
    <rPh sb="0" eb="1">
      <t>サイ</t>
    </rPh>
    <rPh sb="3" eb="5">
      <t>ケイヤク</t>
    </rPh>
    <rPh sb="5" eb="7">
      <t>ワリアイ</t>
    </rPh>
    <phoneticPr fontId="4"/>
  </si>
  <si>
    <t>電気事業者名</t>
    <rPh sb="0" eb="6">
      <t>デンキジギョウシャメイ</t>
    </rPh>
    <phoneticPr fontId="4"/>
  </si>
  <si>
    <t>プルダウン用</t>
    <rPh sb="5" eb="6">
      <t>ヨウ</t>
    </rPh>
    <phoneticPr fontId="4"/>
  </si>
  <si>
    <t>A0002</t>
  </si>
  <si>
    <t>A0003</t>
  </si>
  <si>
    <t>A0004</t>
  </si>
  <si>
    <t>A0006</t>
  </si>
  <si>
    <t>A0007</t>
  </si>
  <si>
    <t>A0008</t>
  </si>
  <si>
    <t>A0009</t>
  </si>
  <si>
    <t>A0011</t>
  </si>
  <si>
    <t>A0012</t>
  </si>
  <si>
    <t>A0013</t>
  </si>
  <si>
    <t>A0014</t>
  </si>
  <si>
    <t>A0015</t>
  </si>
  <si>
    <t>A0016</t>
  </si>
  <si>
    <t>A0017</t>
  </si>
  <si>
    <t>A0018</t>
  </si>
  <si>
    <t>A0019</t>
  </si>
  <si>
    <t>A0020</t>
  </si>
  <si>
    <t>A0021</t>
  </si>
  <si>
    <t>A0023</t>
  </si>
  <si>
    <t>A0024</t>
  </si>
  <si>
    <t>A0025</t>
  </si>
  <si>
    <t>A0026</t>
  </si>
  <si>
    <t>A0027</t>
  </si>
  <si>
    <t>A0028</t>
  </si>
  <si>
    <t>A0031</t>
  </si>
  <si>
    <t>A0032</t>
  </si>
  <si>
    <t>A0034</t>
  </si>
  <si>
    <t>A0035</t>
  </si>
  <si>
    <t>A0036</t>
  </si>
  <si>
    <t>A0037</t>
  </si>
  <si>
    <t>A0039</t>
  </si>
  <si>
    <t>A0042</t>
  </si>
  <si>
    <t>A0043</t>
  </si>
  <si>
    <t>A0045</t>
  </si>
  <si>
    <t>A0046</t>
  </si>
  <si>
    <t>A0048</t>
  </si>
  <si>
    <t>A0049</t>
  </si>
  <si>
    <t>A0050</t>
  </si>
  <si>
    <t>A0051</t>
  </si>
  <si>
    <t>A0052</t>
  </si>
  <si>
    <t>A0053</t>
  </si>
  <si>
    <t>A0054</t>
  </si>
  <si>
    <t>A0055</t>
  </si>
  <si>
    <t>A0056</t>
  </si>
  <si>
    <t>A0057</t>
  </si>
  <si>
    <t>A0058</t>
  </si>
  <si>
    <t>A0060</t>
  </si>
  <si>
    <t>A0061</t>
  </si>
  <si>
    <t>A0062</t>
  </si>
  <si>
    <t>A0063</t>
  </si>
  <si>
    <t>A0064</t>
  </si>
  <si>
    <t>A0065</t>
  </si>
  <si>
    <t>A0066</t>
  </si>
  <si>
    <t>A0067</t>
  </si>
  <si>
    <t>A0068</t>
  </si>
  <si>
    <t>A0069</t>
  </si>
  <si>
    <t>A0070</t>
  </si>
  <si>
    <t>A0071</t>
  </si>
  <si>
    <t>A0072</t>
  </si>
  <si>
    <t>A0073</t>
  </si>
  <si>
    <t>A0074</t>
  </si>
  <si>
    <t>A0075</t>
  </si>
  <si>
    <t>A0076</t>
  </si>
  <si>
    <t>A0077</t>
  </si>
  <si>
    <t>A0079</t>
  </si>
  <si>
    <t>A0080</t>
  </si>
  <si>
    <t>A0081</t>
  </si>
  <si>
    <t>A0082</t>
  </si>
  <si>
    <t>A0083</t>
  </si>
  <si>
    <t>A0084</t>
  </si>
  <si>
    <t>A0085</t>
  </si>
  <si>
    <t>A0086</t>
  </si>
  <si>
    <t>A0087</t>
  </si>
  <si>
    <t>A0088</t>
  </si>
  <si>
    <t>A0089</t>
  </si>
  <si>
    <t>A0090</t>
  </si>
  <si>
    <t>A0091</t>
  </si>
  <si>
    <t>A0092</t>
  </si>
  <si>
    <t>A0093</t>
  </si>
  <si>
    <t>A0098</t>
  </si>
  <si>
    <t>A0103</t>
  </si>
  <si>
    <t>A0104</t>
  </si>
  <si>
    <t>A0105</t>
  </si>
  <si>
    <t>A0107</t>
  </si>
  <si>
    <t>A0110</t>
  </si>
  <si>
    <t>A0119</t>
  </si>
  <si>
    <t>A0120</t>
  </si>
  <si>
    <t>A0121</t>
  </si>
  <si>
    <t>A0122</t>
  </si>
  <si>
    <t>A0123</t>
  </si>
  <si>
    <t>A0124</t>
  </si>
  <si>
    <t>A0125</t>
  </si>
  <si>
    <t>A0126</t>
  </si>
  <si>
    <t>A0127</t>
  </si>
  <si>
    <t>A0128</t>
  </si>
  <si>
    <t>A0130</t>
  </si>
  <si>
    <t>A0133</t>
  </si>
  <si>
    <t>A0134</t>
  </si>
  <si>
    <t>A0135</t>
  </si>
  <si>
    <t>A0136</t>
  </si>
  <si>
    <t>A0137</t>
  </si>
  <si>
    <t>A0138</t>
  </si>
  <si>
    <t>A0140</t>
  </si>
  <si>
    <t>A0141</t>
  </si>
  <si>
    <t>A0142</t>
  </si>
  <si>
    <t>A0143</t>
  </si>
  <si>
    <t>A0144</t>
  </si>
  <si>
    <t>A0145</t>
  </si>
  <si>
    <t>A0146</t>
  </si>
  <si>
    <t>A0147</t>
  </si>
  <si>
    <t>A0149</t>
  </si>
  <si>
    <t>A0150</t>
  </si>
  <si>
    <t>A0151</t>
  </si>
  <si>
    <t>A0153</t>
  </si>
  <si>
    <t>A0154</t>
  </si>
  <si>
    <t>A0155</t>
  </si>
  <si>
    <t>A0156</t>
  </si>
  <si>
    <t>A0157</t>
  </si>
  <si>
    <t>A0158</t>
  </si>
  <si>
    <t>A0159</t>
  </si>
  <si>
    <t>A0160</t>
  </si>
  <si>
    <t>A0161</t>
  </si>
  <si>
    <t>A0162</t>
  </si>
  <si>
    <t>A0163</t>
  </si>
  <si>
    <t>A0164</t>
  </si>
  <si>
    <t>A0165</t>
  </si>
  <si>
    <t>A0166</t>
  </si>
  <si>
    <t>A0167</t>
  </si>
  <si>
    <t>A0168</t>
  </si>
  <si>
    <t>A0169</t>
  </si>
  <si>
    <t>A0170</t>
  </si>
  <si>
    <t>A0172</t>
  </si>
  <si>
    <t>A0173</t>
  </si>
  <si>
    <t>A0175</t>
  </si>
  <si>
    <t>A0177</t>
  </si>
  <si>
    <t>A0178</t>
  </si>
  <si>
    <t>A0179</t>
  </si>
  <si>
    <t>A0180</t>
  </si>
  <si>
    <t>A0181</t>
  </si>
  <si>
    <t>A0183</t>
  </si>
  <si>
    <t>A0184</t>
  </si>
  <si>
    <t>A0185</t>
  </si>
  <si>
    <t>A0186</t>
  </si>
  <si>
    <t>A0187</t>
  </si>
  <si>
    <t>A0188</t>
  </si>
  <si>
    <t>A0189</t>
  </si>
  <si>
    <t>A0190</t>
  </si>
  <si>
    <t>A0191</t>
  </si>
  <si>
    <t>A0193</t>
  </si>
  <si>
    <t>A0194</t>
  </si>
  <si>
    <t>A0195</t>
  </si>
  <si>
    <t>A0196</t>
  </si>
  <si>
    <t>A0197</t>
  </si>
  <si>
    <t>A0199</t>
  </si>
  <si>
    <t>A0200</t>
  </si>
  <si>
    <t>A0203</t>
  </si>
  <si>
    <t>A0204</t>
  </si>
  <si>
    <t>A0206</t>
  </si>
  <si>
    <t>A0209</t>
  </si>
  <si>
    <t>A0210</t>
  </si>
  <si>
    <t>A0211</t>
  </si>
  <si>
    <t>A0213</t>
  </si>
  <si>
    <t>A0214</t>
  </si>
  <si>
    <t>A0216</t>
  </si>
  <si>
    <t>A0217</t>
  </si>
  <si>
    <t>A0218</t>
  </si>
  <si>
    <t>A0220</t>
  </si>
  <si>
    <t>A0221</t>
  </si>
  <si>
    <t>A0222</t>
  </si>
  <si>
    <t>A0223</t>
  </si>
  <si>
    <t>A0226</t>
  </si>
  <si>
    <t>A0227</t>
  </si>
  <si>
    <t>A0228</t>
  </si>
  <si>
    <t>A0229</t>
  </si>
  <si>
    <t>A0230</t>
  </si>
  <si>
    <t>A0231</t>
  </si>
  <si>
    <t>A0232</t>
  </si>
  <si>
    <t>A0234</t>
  </si>
  <si>
    <t>A0236</t>
  </si>
  <si>
    <t>A0237</t>
  </si>
  <si>
    <t>A0238</t>
  </si>
  <si>
    <t>A0239</t>
  </si>
  <si>
    <t>A0240</t>
  </si>
  <si>
    <t>A0241</t>
  </si>
  <si>
    <t>A0243</t>
  </si>
  <si>
    <t>A0245</t>
  </si>
  <si>
    <t>A0246</t>
  </si>
  <si>
    <t>A0248</t>
  </si>
  <si>
    <t>A0250</t>
  </si>
  <si>
    <t>A0253</t>
  </si>
  <si>
    <t>A0254</t>
  </si>
  <si>
    <t>A0256</t>
  </si>
  <si>
    <t>A0257</t>
  </si>
  <si>
    <t>A0258</t>
  </si>
  <si>
    <t>A0259</t>
  </si>
  <si>
    <t>A0261</t>
  </si>
  <si>
    <t>A0263</t>
  </si>
  <si>
    <t>A0264</t>
  </si>
  <si>
    <t>A0265</t>
  </si>
  <si>
    <t>A0267</t>
  </si>
  <si>
    <t>A0268</t>
  </si>
  <si>
    <t>A0269</t>
  </si>
  <si>
    <t>A0270</t>
  </si>
  <si>
    <t>A0271</t>
  </si>
  <si>
    <t>A0272</t>
  </si>
  <si>
    <t>A0273</t>
  </si>
  <si>
    <t>A0274</t>
  </si>
  <si>
    <t>A0275</t>
  </si>
  <si>
    <t>A0276</t>
  </si>
  <si>
    <t>A0277</t>
  </si>
  <si>
    <t>A0278</t>
  </si>
  <si>
    <t>A0279</t>
  </si>
  <si>
    <t>A0280</t>
  </si>
  <si>
    <t>A0281</t>
  </si>
  <si>
    <t>A0283</t>
  </si>
  <si>
    <t>A0284</t>
  </si>
  <si>
    <t>A0285</t>
  </si>
  <si>
    <t>A0286</t>
  </si>
  <si>
    <t>A0287</t>
  </si>
  <si>
    <t>A0288</t>
  </si>
  <si>
    <t>A0292</t>
  </si>
  <si>
    <t>A0293</t>
  </si>
  <si>
    <t>A0294</t>
  </si>
  <si>
    <t>A0295</t>
  </si>
  <si>
    <t>A0296</t>
  </si>
  <si>
    <t>A0298</t>
  </si>
  <si>
    <t>A0300</t>
  </si>
  <si>
    <t>A0303</t>
  </si>
  <si>
    <t>A0305</t>
  </si>
  <si>
    <t>A0306</t>
  </si>
  <si>
    <t>A0308</t>
  </si>
  <si>
    <t>A0310</t>
  </si>
  <si>
    <t>A0311</t>
  </si>
  <si>
    <t>A0312</t>
  </si>
  <si>
    <t>A0313</t>
  </si>
  <si>
    <t>A0314</t>
  </si>
  <si>
    <t>A0315</t>
  </si>
  <si>
    <t>A0317</t>
  </si>
  <si>
    <t>A0318</t>
  </si>
  <si>
    <t>A0323</t>
  </si>
  <si>
    <t>A0324</t>
  </si>
  <si>
    <t>A0330</t>
  </si>
  <si>
    <t>A0332</t>
  </si>
  <si>
    <t>A0336</t>
  </si>
  <si>
    <t>A0337</t>
  </si>
  <si>
    <t>A0338</t>
  </si>
  <si>
    <t>A0340</t>
  </si>
  <si>
    <t>A0342</t>
  </si>
  <si>
    <t>A0343</t>
  </si>
  <si>
    <t>A0344</t>
  </si>
  <si>
    <t>A0345</t>
  </si>
  <si>
    <t>A0348</t>
  </si>
  <si>
    <t>A0349</t>
  </si>
  <si>
    <t>A0350</t>
  </si>
  <si>
    <t>A0351</t>
  </si>
  <si>
    <t>A0352</t>
  </si>
  <si>
    <t>A0353</t>
  </si>
  <si>
    <t>A0355</t>
  </si>
  <si>
    <t>A0356</t>
  </si>
  <si>
    <t>A0360</t>
  </si>
  <si>
    <t>A0362</t>
  </si>
  <si>
    <t>A0364</t>
  </si>
  <si>
    <t>A0365</t>
  </si>
  <si>
    <t>A0366</t>
  </si>
  <si>
    <t>A0367</t>
  </si>
  <si>
    <t>A0368</t>
  </si>
  <si>
    <t>A0369</t>
  </si>
  <si>
    <t>A0371</t>
  </si>
  <si>
    <t>A0372</t>
  </si>
  <si>
    <t>A0373</t>
  </si>
  <si>
    <t>A0376</t>
  </si>
  <si>
    <t>A0377</t>
  </si>
  <si>
    <t>A0378</t>
  </si>
  <si>
    <t>A0379</t>
  </si>
  <si>
    <t>A0380</t>
  </si>
  <si>
    <t>A0381</t>
  </si>
  <si>
    <t>A0382</t>
  </si>
  <si>
    <t>A0383</t>
  </si>
  <si>
    <t>A0385</t>
  </si>
  <si>
    <t>A0386</t>
  </si>
  <si>
    <t>A0387</t>
  </si>
  <si>
    <t>A0388</t>
  </si>
  <si>
    <t>A0389</t>
  </si>
  <si>
    <t>A0390</t>
  </si>
  <si>
    <t>A0391</t>
  </si>
  <si>
    <t>A0392</t>
  </si>
  <si>
    <t>A0393</t>
  </si>
  <si>
    <t>A0396</t>
  </si>
  <si>
    <t>A0397</t>
  </si>
  <si>
    <t>A0398</t>
  </si>
  <si>
    <t>A0402</t>
  </si>
  <si>
    <t>A0403</t>
  </si>
  <si>
    <t>A0405</t>
  </si>
  <si>
    <t>A0406</t>
  </si>
  <si>
    <t>A0411</t>
  </si>
  <si>
    <t>A0413</t>
  </si>
  <si>
    <t>A0415</t>
  </si>
  <si>
    <t>A0416</t>
  </si>
  <si>
    <t>A0418</t>
  </si>
  <si>
    <t>A0419</t>
  </si>
  <si>
    <t>A0420</t>
  </si>
  <si>
    <t>A0424</t>
  </si>
  <si>
    <t>A0425</t>
  </si>
  <si>
    <t>A0427</t>
  </si>
  <si>
    <t>A0429</t>
  </si>
  <si>
    <t>A0430</t>
  </si>
  <si>
    <t>A0431</t>
  </si>
  <si>
    <t>A0435</t>
  </si>
  <si>
    <t>A0436</t>
  </si>
  <si>
    <t>A0437</t>
  </si>
  <si>
    <t>A0438</t>
  </si>
  <si>
    <t>A0439</t>
  </si>
  <si>
    <t>A0440</t>
  </si>
  <si>
    <t>A0441</t>
  </si>
  <si>
    <t>A0442</t>
  </si>
  <si>
    <t>A0443</t>
  </si>
  <si>
    <t>A0445</t>
  </si>
  <si>
    <t>A0446</t>
  </si>
  <si>
    <t>A0447</t>
  </si>
  <si>
    <t>A0448</t>
  </si>
  <si>
    <t>A0451</t>
  </si>
  <si>
    <t>A0452</t>
  </si>
  <si>
    <t>A0453</t>
  </si>
  <si>
    <t>A0454</t>
  </si>
  <si>
    <t>A0455</t>
  </si>
  <si>
    <t>A0456</t>
  </si>
  <si>
    <t>A0457</t>
  </si>
  <si>
    <t>A0458</t>
  </si>
  <si>
    <t>A0461</t>
  </si>
  <si>
    <t>A0463</t>
  </si>
  <si>
    <t>A0465</t>
  </si>
  <si>
    <t>A0466</t>
  </si>
  <si>
    <t>A0467</t>
  </si>
  <si>
    <t>A0468</t>
  </si>
  <si>
    <t>A0470</t>
  </si>
  <si>
    <t>A0471</t>
  </si>
  <si>
    <t>A0472</t>
  </si>
  <si>
    <t>A0473</t>
  </si>
  <si>
    <t>A0476</t>
  </si>
  <si>
    <t>A0477</t>
  </si>
  <si>
    <t>A0480</t>
  </si>
  <si>
    <t>A0481</t>
  </si>
  <si>
    <t>A0482</t>
  </si>
  <si>
    <t>A0484</t>
  </si>
  <si>
    <t>A0486</t>
  </si>
  <si>
    <t>A0487</t>
  </si>
  <si>
    <t>A0490</t>
  </si>
  <si>
    <t>A0491</t>
  </si>
  <si>
    <t>A0493</t>
  </si>
  <si>
    <t>A0494</t>
  </si>
  <si>
    <t>A0495</t>
  </si>
  <si>
    <t>A0499</t>
  </si>
  <si>
    <t>A0500</t>
  </si>
  <si>
    <t>A0501</t>
  </si>
  <si>
    <t>A0502</t>
  </si>
  <si>
    <t>A0503</t>
  </si>
  <si>
    <t>A0506</t>
  </si>
  <si>
    <t>A0507</t>
  </si>
  <si>
    <t>A0508</t>
  </si>
  <si>
    <t>A0509</t>
  </si>
  <si>
    <t>A0510</t>
  </si>
  <si>
    <t>A0511</t>
  </si>
  <si>
    <t>A0513</t>
  </si>
  <si>
    <t>A0514</t>
  </si>
  <si>
    <t>A0515</t>
  </si>
  <si>
    <t>A0518</t>
  </si>
  <si>
    <t>A0519</t>
  </si>
  <si>
    <t>A0520</t>
  </si>
  <si>
    <t>A0522</t>
  </si>
  <si>
    <t>A0525</t>
  </si>
  <si>
    <t>A0526</t>
  </si>
  <si>
    <t>A0528</t>
  </si>
  <si>
    <t>A0529</t>
  </si>
  <si>
    <t>A0533</t>
  </si>
  <si>
    <t>A0534</t>
  </si>
  <si>
    <t>A0536</t>
  </si>
  <si>
    <t>A0537</t>
  </si>
  <si>
    <t>A0538</t>
  </si>
  <si>
    <t>A0539</t>
  </si>
  <si>
    <t>A0543</t>
  </si>
  <si>
    <t>A0546</t>
  </si>
  <si>
    <t>A0547</t>
  </si>
  <si>
    <t>A0548</t>
  </si>
  <si>
    <t>A0549</t>
  </si>
  <si>
    <t>A0550</t>
  </si>
  <si>
    <t>A0551</t>
  </si>
  <si>
    <t>A0552</t>
  </si>
  <si>
    <t>A0553</t>
  </si>
  <si>
    <t>A0555</t>
  </si>
  <si>
    <t>A0556</t>
  </si>
  <si>
    <t>A0558</t>
  </si>
  <si>
    <t>A0559</t>
  </si>
  <si>
    <t>A0560</t>
  </si>
  <si>
    <t>A0562</t>
  </si>
  <si>
    <t>A0565</t>
  </si>
  <si>
    <t>A0567</t>
  </si>
  <si>
    <t>A0568</t>
  </si>
  <si>
    <t>A0570</t>
  </si>
  <si>
    <t>A0571</t>
  </si>
  <si>
    <t>A0572</t>
  </si>
  <si>
    <t>A0573</t>
  </si>
  <si>
    <t>A0575</t>
  </si>
  <si>
    <t>A0577</t>
  </si>
  <si>
    <t>A0578</t>
  </si>
  <si>
    <t>A0581</t>
  </si>
  <si>
    <t>A0582</t>
  </si>
  <si>
    <t>A0583</t>
  </si>
  <si>
    <t>A0584</t>
  </si>
  <si>
    <t>A0586</t>
  </si>
  <si>
    <t>A0587</t>
  </si>
  <si>
    <t>A0589</t>
  </si>
  <si>
    <t>A0590</t>
  </si>
  <si>
    <t>A0592</t>
  </si>
  <si>
    <t>A0596</t>
  </si>
  <si>
    <t>A0597</t>
  </si>
  <si>
    <t>A0598</t>
  </si>
  <si>
    <t>A0602</t>
  </si>
  <si>
    <t>A0603</t>
  </si>
  <si>
    <t>A0604</t>
  </si>
  <si>
    <t>A0605</t>
  </si>
  <si>
    <t>A0606</t>
  </si>
  <si>
    <t>A0607</t>
  </si>
  <si>
    <t>A0609</t>
  </si>
  <si>
    <t>A0610</t>
  </si>
  <si>
    <t>A0611</t>
  </si>
  <si>
    <t>A0615</t>
  </si>
  <si>
    <t>A0617</t>
  </si>
  <si>
    <t>A0620</t>
  </si>
  <si>
    <t>A0622</t>
  </si>
  <si>
    <t>A0624</t>
  </si>
  <si>
    <t>A0627</t>
  </si>
  <si>
    <t>A0629</t>
  </si>
  <si>
    <t>A0630</t>
  </si>
  <si>
    <t>A0631</t>
  </si>
  <si>
    <t>A0632</t>
  </si>
  <si>
    <t>A0636</t>
  </si>
  <si>
    <t>A0637</t>
  </si>
  <si>
    <t>A0639</t>
  </si>
  <si>
    <t>A0640</t>
  </si>
  <si>
    <t>A0641</t>
  </si>
  <si>
    <t>A0642</t>
  </si>
  <si>
    <t>A0644</t>
  </si>
  <si>
    <t>A0647</t>
  </si>
  <si>
    <t>A0648</t>
  </si>
  <si>
    <t>A0649</t>
  </si>
  <si>
    <t>A0650</t>
  </si>
  <si>
    <t>A0652</t>
  </si>
  <si>
    <t>A0653</t>
  </si>
  <si>
    <t>A0654</t>
  </si>
  <si>
    <t>A0655</t>
  </si>
  <si>
    <t>A0656</t>
  </si>
  <si>
    <t>A0660</t>
  </si>
  <si>
    <t>A0661</t>
  </si>
  <si>
    <t>A0663</t>
  </si>
  <si>
    <t>A0664</t>
  </si>
  <si>
    <t>A0666</t>
  </si>
  <si>
    <t>A0667</t>
  </si>
  <si>
    <t>A0668</t>
  </si>
  <si>
    <t>A0670</t>
  </si>
  <si>
    <t>A0671</t>
  </si>
  <si>
    <t>A0673</t>
  </si>
  <si>
    <t>A0675</t>
  </si>
  <si>
    <t>A0676</t>
  </si>
  <si>
    <t>A0677</t>
  </si>
  <si>
    <t>A0678</t>
  </si>
  <si>
    <t>A0679</t>
  </si>
  <si>
    <t>A0680</t>
  </si>
  <si>
    <t>A0681</t>
  </si>
  <si>
    <t>A0683</t>
  </si>
  <si>
    <t>A0685</t>
  </si>
  <si>
    <t>A0687</t>
  </si>
  <si>
    <t>A0689</t>
  </si>
  <si>
    <t>A0690</t>
  </si>
  <si>
    <t>A0692</t>
  </si>
  <si>
    <t>A0693</t>
  </si>
  <si>
    <t>A0696</t>
  </si>
  <si>
    <t>A0698</t>
  </si>
  <si>
    <t>A0699</t>
  </si>
  <si>
    <t>A0702</t>
  </si>
  <si>
    <t>A0703</t>
  </si>
  <si>
    <t>A0704</t>
  </si>
  <si>
    <t>A0705</t>
  </si>
  <si>
    <t>A0708</t>
  </si>
  <si>
    <t>A0709</t>
  </si>
  <si>
    <t>A0711</t>
  </si>
  <si>
    <t>A0712</t>
  </si>
  <si>
    <t>A0713</t>
  </si>
  <si>
    <t>A0714</t>
  </si>
  <si>
    <t>A0715</t>
  </si>
  <si>
    <t>A0716</t>
  </si>
  <si>
    <t>A0718</t>
  </si>
  <si>
    <t>A0720</t>
  </si>
  <si>
    <t>A0721</t>
  </si>
  <si>
    <t>A0722</t>
  </si>
  <si>
    <t>A0726</t>
  </si>
  <si>
    <t>A0729</t>
  </si>
  <si>
    <t>A0730</t>
  </si>
  <si>
    <t>A0732</t>
  </si>
  <si>
    <t>A0734</t>
  </si>
  <si>
    <t>A0738</t>
  </si>
  <si>
    <t>A0739</t>
  </si>
  <si>
    <t>A0740</t>
  </si>
  <si>
    <t>A0742</t>
  </si>
  <si>
    <t>A0743</t>
  </si>
  <si>
    <t>A0744</t>
  </si>
  <si>
    <t>A0746</t>
  </si>
  <si>
    <t>A0747</t>
  </si>
  <si>
    <t>A0748</t>
  </si>
  <si>
    <t>A0752</t>
  </si>
  <si>
    <t>A0753</t>
  </si>
  <si>
    <t>A0754</t>
  </si>
  <si>
    <t>A0759</t>
  </si>
  <si>
    <t>A0760</t>
  </si>
  <si>
    <t>A0761</t>
  </si>
  <si>
    <t>A0762</t>
  </si>
  <si>
    <t>A0763</t>
  </si>
  <si>
    <t>A0764</t>
  </si>
  <si>
    <t>A0766</t>
  </si>
  <si>
    <t>A0769</t>
  </si>
  <si>
    <t>A0770</t>
  </si>
  <si>
    <t>A0774</t>
  </si>
  <si>
    <t>A0780</t>
  </si>
  <si>
    <t>A0781</t>
  </si>
  <si>
    <t>A0782</t>
  </si>
  <si>
    <t>A0783</t>
  </si>
  <si>
    <t>A0785</t>
  </si>
  <si>
    <t>A0786</t>
  </si>
  <si>
    <t>A0793</t>
  </si>
  <si>
    <t>A0796</t>
  </si>
  <si>
    <t>A0798</t>
  </si>
  <si>
    <t>A0803</t>
  </si>
  <si>
    <t>A0806</t>
  </si>
  <si>
    <t>A0808</t>
  </si>
  <si>
    <t>①各機器を台帳化（設置場所、仕様、性能、容量など）していますか。
②機器管理台帳に、各機器の取得年月、修理、改造履歴等が記録されていますか。</t>
    <rPh sb="34" eb="36">
      <t>キキ</t>
    </rPh>
    <rPh sb="36" eb="38">
      <t>カンリ</t>
    </rPh>
    <rPh sb="38" eb="40">
      <t>ダイチョウ</t>
    </rPh>
    <rPh sb="42" eb="43">
      <t>カク</t>
    </rPh>
    <rPh sb="43" eb="45">
      <t>キキ</t>
    </rPh>
    <rPh sb="46" eb="48">
      <t>シュトク</t>
    </rPh>
    <rPh sb="48" eb="50">
      <t>ネンゲツ</t>
    </rPh>
    <rPh sb="51" eb="53">
      <t>シュウリ</t>
    </rPh>
    <rPh sb="54" eb="56">
      <t>カイゾウ</t>
    </rPh>
    <rPh sb="56" eb="58">
      <t>リレキ</t>
    </rPh>
    <rPh sb="58" eb="59">
      <t>ナド</t>
    </rPh>
    <rPh sb="60" eb="62">
      <t>キロク</t>
    </rPh>
    <phoneticPr fontId="4"/>
  </si>
  <si>
    <t>①エネルギー種別や設備区分・系統ごとに使用状況を整理していますか。
②共通したエネルギー単位に換算し比較しやすく整理していますか。（例：円/kWh、円/L、円/㎥）</t>
    <phoneticPr fontId="4"/>
  </si>
  <si>
    <t>①省エネや省CO2活動推進のための体制を確立していますか。
②責任と役割分担を示した表や活動記録がありますか。</t>
    <phoneticPr fontId="4"/>
  </si>
  <si>
    <t>①死角スペースや過剰な照明の点灯が無く、適切な照度で管理していますか。
②人的操作が難しい場合、センサーやタイマー制御により省エネを図っていますか。
③高効率照明器具（LED・Hf）の採用により省エネを図っていますか。</t>
    <phoneticPr fontId="4"/>
  </si>
  <si>
    <t>①室温を適切に管理し、室温と設定温度の温度差を補正していますか。
②フィルターの清掃を定期的に行っていますか。
③中間期の外気導入を行っていますか。
④過剰な換気とならないように、二酸化炭素濃度などを確認し把握していますか。</t>
    <phoneticPr fontId="4"/>
  </si>
  <si>
    <t>①熱源停止直後、搬送装置のみの運転で余熱を活用していますか。
②冷房負荷が少ない時、冷水出口温度を緩和していますか。
③冷却水入口温度を適正値に調整していますか。
④空気比が適正値であるか、排ガス酸素濃度の値から確認していますか。</t>
    <phoneticPr fontId="4"/>
  </si>
  <si>
    <t>①空気比を確認し適正に管理していますか。
②ボイラー運転スケジュール・圧力・温度を確認し適正に管理していますか。
③蒸気漏れや、保温対策未実施・劣化箇所を確認及び改修していますか。</t>
    <phoneticPr fontId="4"/>
  </si>
  <si>
    <t>①搬送系統における流量の管理方法を定め適正に管理していますか。
②定期的に管理方法を評価し必要に応じて見直していますか。</t>
    <phoneticPr fontId="4"/>
  </si>
  <si>
    <t>①搬送系統における風量の管理方法を定め適正に管理していますか。
②定期的に管理方法を評価し必要に応じて見直していますか。</t>
    <phoneticPr fontId="4"/>
  </si>
  <si>
    <t>①使用側の圧力を把握して、吐出圧力を適正に設定していますか。
②コンプレッサーの吸気温度を適正に保っていますか。
③定期的にフィルターの清掃やエア漏れの点検を実施していますか。
④現状を反映した圧縮空気配管図を整備し、搬送ロス等を確認していますか。</t>
    <phoneticPr fontId="4"/>
  </si>
  <si>
    <t>①給湯（貯留）温度を適切に管理していますか。
②スケジュール設定や省エネモード機能を活用していますか。</t>
    <phoneticPr fontId="4"/>
  </si>
  <si>
    <t>①利用状況に応じて、休止や台数制限を行っていますか。
②階段を積極的に利用するように周知していますか。</t>
    <phoneticPr fontId="4"/>
  </si>
  <si>
    <t>①発電効率、熱利用率及び総合効率を定期的に把握し、目標値を設定していますか。</t>
    <phoneticPr fontId="4"/>
  </si>
  <si>
    <t>①取得年月や型式、整備（補修）履歴を台帳化していますか。
②定期点検や日常点検（タイヤ圧等）の情報を記録していますか。
③運転者にエコドライブを教育していますか。
④燃料使用量や車両別の走行距離等を定期的に把握していますか。</t>
    <phoneticPr fontId="4"/>
  </si>
  <si>
    <t>①エネルギー管理システムで、デマンド監視機能を利用していますか。
②エネルギー管理システムを利用して、機器制御を適切に行っていますか。</t>
    <phoneticPr fontId="4"/>
  </si>
  <si>
    <t>①自ら発電した再生可能エネルギーを自家消費していますか。
  例）コーポレートPPAモデルを活用して再エネ電力を調達
      自己所有型設置で再エネ電力を調達</t>
    <phoneticPr fontId="4"/>
  </si>
  <si>
    <t>①電気やガス使用などに伴って発生したCO₂をクレジット等によりオフセットしていますか。
　例）小売電気事業者から環境価値が付与された電力を調達（再エネ電力メニューの契約等）
　　　非化石証書やJ-クレジット等の個別調達</t>
    <phoneticPr fontId="4"/>
  </si>
  <si>
    <r>
      <t>①サプライチェーン全体で排出量を把握していますか。
②主要なサプライヤーに対して、排出削減に関する対話を行っていますか。</t>
    </r>
    <r>
      <rPr>
        <strike/>
        <sz val="10"/>
        <rFont val="ＭＳ 明朝"/>
        <family val="1"/>
        <charset val="128"/>
      </rPr>
      <t xml:space="preserve">
</t>
    </r>
    <r>
      <rPr>
        <sz val="10"/>
        <rFont val="ＭＳ 明朝"/>
        <family val="1"/>
        <charset val="128"/>
      </rPr>
      <t>③サプライチェーン全体で排出量の削減目標をたてていますか。</t>
    </r>
    <phoneticPr fontId="4"/>
  </si>
  <si>
    <t>①エネルギー総使用量における原油換算量を前年度比で、10%以上削減しましたか。（※10）</t>
    <rPh sb="14" eb="19">
      <t>ゲンユカンサンリョウ</t>
    </rPh>
    <rPh sb="20" eb="24">
      <t>ゼンネンドヒ</t>
    </rPh>
    <rPh sb="29" eb="31">
      <t>イジョウ</t>
    </rPh>
    <rPh sb="31" eb="33">
      <t>サクゲン</t>
    </rPh>
    <phoneticPr fontId="4"/>
  </si>
  <si>
    <t>空調・換気設備の適正管理
（ルームエアコンを含み、
６に該当する事項を除く。）　</t>
    <phoneticPr fontId="4"/>
  </si>
  <si>
    <t>ボイラーの適正管理
（給湯設備、空調設備は除く）</t>
    <rPh sb="5" eb="7">
      <t>テキセイ</t>
    </rPh>
    <rPh sb="7" eb="9">
      <t>カンリ</t>
    </rPh>
    <rPh sb="11" eb="13">
      <t>キュウトウ</t>
    </rPh>
    <rPh sb="13" eb="15">
      <t>セツビ</t>
    </rPh>
    <rPh sb="18" eb="19">
      <t>セツ</t>
    </rPh>
    <rPh sb="19" eb="20">
      <t>ビ</t>
    </rPh>
    <rPh sb="21" eb="22">
      <t>ノゾ</t>
    </rPh>
    <phoneticPr fontId="4"/>
  </si>
  <si>
    <t>コンプレッサーの適正管理</t>
    <rPh sb="8" eb="10">
      <t>テキセイ</t>
    </rPh>
    <rPh sb="10" eb="12">
      <t>カンリ</t>
    </rPh>
    <phoneticPr fontId="4"/>
  </si>
  <si>
    <t>※１ すべての事業所がテナントであるといった設備機器の更新権限がない場合や年間のエネルギー使用量が15kL未満の事業所には適用しない。</t>
  </si>
  <si>
    <t>※２ モーター出力合計が15kW以上とならない一の系統を構成するポンプには適用しない。</t>
  </si>
  <si>
    <t>※３ モーター出力合計が、11kW以上とならない一の系統を構成するファン・ブロワーには適用しない。</t>
  </si>
  <si>
    <t>※４ モーター出力合計が、15kW以上とならない圧縮空気系統を構成するコンプレッサ（容積型に限る（ターボ型は対象外））には適用しない。</t>
  </si>
  <si>
    <t>※６ 賃貸契約等により、その把握や権限が及ばない場合には適用しない。</t>
  </si>
  <si>
    <t>※７ 発電に適した設置スペースが無い場合は「非該当」を選択することができる。</t>
  </si>
  <si>
    <t>※８ 基準年度比削減目安に達成している場合は「非該当」を選択することができる。なお、カーボン・オフセットは基準年度比削減目安を満たすことを必須とする。</t>
  </si>
  <si>
    <t>特殊自動車</t>
  </si>
  <si>
    <t>特種自動車</t>
  </si>
  <si>
    <t>年度</t>
    <rPh sb="0" eb="2">
      <t>ネンド</t>
    </rPh>
    <phoneticPr fontId="3"/>
  </si>
  <si>
    <r>
      <t>【年間走行量計算用の入力欄】</t>
    </r>
    <r>
      <rPr>
        <sz val="8.5"/>
        <color theme="1"/>
        <rFont val="ＭＳ Ｐゴシック"/>
        <family val="3"/>
        <charset val="128"/>
      </rPr>
      <t>※「報告年度末の表示値」から「前年度末の表示値」を差し引いた値が「年間走行量」に自動表示されます</t>
    </r>
    <rPh sb="1" eb="6">
      <t>ネンカンソウコウリョウ</t>
    </rPh>
    <rPh sb="6" eb="8">
      <t>ケイサン</t>
    </rPh>
    <rPh sb="8" eb="9">
      <t>ヨウ</t>
    </rPh>
    <rPh sb="10" eb="12">
      <t>ニュウリョク</t>
    </rPh>
    <rPh sb="12" eb="13">
      <t>ラン</t>
    </rPh>
    <rPh sb="16" eb="18">
      <t>ホウコク</t>
    </rPh>
    <rPh sb="18" eb="20">
      <t>ネンド</t>
    </rPh>
    <rPh sb="20" eb="21">
      <t>マツ</t>
    </rPh>
    <rPh sb="22" eb="25">
      <t>ヒョウジチ</t>
    </rPh>
    <rPh sb="29" eb="32">
      <t>ゼンネンド</t>
    </rPh>
    <rPh sb="32" eb="33">
      <t>マツ</t>
    </rPh>
    <rPh sb="34" eb="37">
      <t>ヒョウジチ</t>
    </rPh>
    <rPh sb="39" eb="40">
      <t>サ</t>
    </rPh>
    <rPh sb="41" eb="42">
      <t>ヒ</t>
    </rPh>
    <rPh sb="44" eb="45">
      <t>アタイ</t>
    </rPh>
    <rPh sb="47" eb="52">
      <t>ネンカンソウコウリョウ</t>
    </rPh>
    <rPh sb="54" eb="56">
      <t>ジドウ</t>
    </rPh>
    <rPh sb="56" eb="58">
      <t>ヒョウジ</t>
    </rPh>
    <phoneticPr fontId="4"/>
  </si>
  <si>
    <t>ゼロエミッション車等の導入</t>
    <rPh sb="8" eb="9">
      <t>シャ</t>
    </rPh>
    <rPh sb="9" eb="10">
      <t>トウ</t>
    </rPh>
    <rPh sb="11" eb="13">
      <t>ドウニュウ</t>
    </rPh>
    <phoneticPr fontId="4"/>
  </si>
  <si>
    <t>未実施</t>
    <rPh sb="0" eb="3">
      <t>ミジッシ</t>
    </rPh>
    <phoneticPr fontId="4"/>
  </si>
  <si>
    <t>（※１）1・2号事業者は電気自動車に充電する電気は事業所の電気使用量に含まれるとみなし、「0.00」が自動表示されます。3号事業者は</t>
    <rPh sb="7" eb="8">
      <t>ゴウ</t>
    </rPh>
    <rPh sb="8" eb="11">
      <t>ジギョウシャ</t>
    </rPh>
    <rPh sb="12" eb="17">
      <t>デンキジドウシャ</t>
    </rPh>
    <rPh sb="18" eb="20">
      <t>ジュウデン</t>
    </rPh>
    <rPh sb="22" eb="24">
      <t>デンキ</t>
    </rPh>
    <rPh sb="25" eb="28">
      <t>ジギョウショ</t>
    </rPh>
    <rPh sb="29" eb="34">
      <t>デンキシヨウリョウ</t>
    </rPh>
    <rPh sb="35" eb="36">
      <t>フク</t>
    </rPh>
    <rPh sb="51" eb="55">
      <t>ジドウヒョウジ</t>
    </rPh>
    <rPh sb="61" eb="62">
      <t>ゴウ</t>
    </rPh>
    <rPh sb="62" eb="65">
      <t>ジギョウシャ</t>
    </rPh>
    <phoneticPr fontId="4"/>
  </si>
  <si>
    <t>東北電力ネットワーク(株)</t>
  </si>
  <si>
    <t>東京電力パワーグリッド(株)</t>
  </si>
  <si>
    <t>北陸電力送配電(株)</t>
  </si>
  <si>
    <t>関西電力送配電(株)</t>
  </si>
  <si>
    <t>中国電力ネットワーク(株)</t>
  </si>
  <si>
    <t>四国電力送配電(株)</t>
  </si>
  <si>
    <t>九州電力送配電(株)</t>
  </si>
  <si>
    <t>北海道電力ネットワーク(株)</t>
  </si>
  <si>
    <t>中部電力パワーグリッド(株)</t>
  </si>
  <si>
    <r>
      <t>CO₂排出係数</t>
    </r>
    <r>
      <rPr>
        <sz val="6"/>
        <color theme="1"/>
        <rFont val="ＭＳ Ｐゴシック"/>
        <family val="3"/>
        <charset val="128"/>
      </rPr>
      <t>(kg-CO2/kWhまたはkg-CO2/kg)</t>
    </r>
    <rPh sb="3" eb="7">
      <t>ハイシュツケイスウ</t>
    </rPh>
    <phoneticPr fontId="4"/>
  </si>
  <si>
    <t>(1)重点対策（基本項目）の実施状況①</t>
    <rPh sb="3" eb="7">
      <t>ジュウテンタイサク</t>
    </rPh>
    <rPh sb="8" eb="10">
      <t>キホン</t>
    </rPh>
    <rPh sb="10" eb="12">
      <t>コウモク</t>
    </rPh>
    <rPh sb="14" eb="16">
      <t>ジッシ</t>
    </rPh>
    <rPh sb="16" eb="18">
      <t>ジョウキョウ</t>
    </rPh>
    <phoneticPr fontId="4"/>
  </si>
  <si>
    <t>①力率を適正に調整していますか。
②変圧器の運転は、負荷率及び負荷バランスが適切になるよう管理していますか。</t>
    <rPh sb="29" eb="30">
      <t>オヨ</t>
    </rPh>
    <phoneticPr fontId="4"/>
  </si>
  <si>
    <t>(2)重点対策（基本項目）の実施状況②</t>
    <rPh sb="3" eb="7">
      <t>ジュウテンタイサク</t>
    </rPh>
    <rPh sb="8" eb="10">
      <t>キホン</t>
    </rPh>
    <rPh sb="10" eb="12">
      <t>コウモク</t>
    </rPh>
    <rPh sb="14" eb="16">
      <t>ジッシ</t>
    </rPh>
    <rPh sb="16" eb="18">
      <t>ジョウキョウ</t>
    </rPh>
    <phoneticPr fontId="4"/>
  </si>
  <si>
    <t>①新築・増改築する建築物のZEB化、または、既存建築物について、ZEB化技術の導入もしくはZEB化の可能性調査をしていますか。
　※ZEBに、Nearly ZEB、ZEB Ready、ZEB Oriented を含む。</t>
    <rPh sb="106" eb="107">
      <t>フク</t>
    </rPh>
    <phoneticPr fontId="4"/>
  </si>
  <si>
    <t>①蓄電池や氷蓄熱装置などを利用して、電気の需要を最適化していますか。
②ディマンド・リスポンス（ネガワット取引など）を検討、または、実施していますか。</t>
    <rPh sb="1" eb="4">
      <t>チクデンチ</t>
    </rPh>
    <rPh sb="5" eb="6">
      <t>コオリ</t>
    </rPh>
    <rPh sb="6" eb="8">
      <t>チクネツ</t>
    </rPh>
    <rPh sb="8" eb="10">
      <t>ソウチ</t>
    </rPh>
    <rPh sb="13" eb="15">
      <t>リヨウ</t>
    </rPh>
    <rPh sb="18" eb="20">
      <t>デンキ</t>
    </rPh>
    <rPh sb="21" eb="23">
      <t>ジュヨウ</t>
    </rPh>
    <rPh sb="24" eb="26">
      <t>サイテキ</t>
    </rPh>
    <rPh sb="26" eb="27">
      <t>カ</t>
    </rPh>
    <phoneticPr fontId="4"/>
  </si>
  <si>
    <t>宣言するを選択いただいた場合、大阪府のホームページから宣言書の様式をダウンロードいただき、必要事項を記入の上、提出いただく必要があります。
　大阪府HP：大阪府脱炭素経営宣言
　URL：https://www.pref.osaka.lg.jp/eneseisaku/datsutanso_sengen/index.html
　※脱炭素経営宣言をいただくと、府から「脱炭素経営宣言登録証」を発行し、府HP等でPRするほか、脱炭素経営につながる各種支援メニューを提供し、
　　各事業者の実態に応じて適切なサポートを実施します。</t>
    <phoneticPr fontId="4"/>
  </si>
  <si>
    <t>温室効果ガス排出量と密接な関係を持つ値の名称</t>
    <rPh sb="0" eb="4">
      <t>オンシツコウカ</t>
    </rPh>
    <rPh sb="6" eb="9">
      <t>ハイシュツリョウ</t>
    </rPh>
    <rPh sb="10" eb="12">
      <t>ミッセツ</t>
    </rPh>
    <rPh sb="13" eb="15">
      <t>カンケイ</t>
    </rPh>
    <rPh sb="16" eb="17">
      <t>モ</t>
    </rPh>
    <rPh sb="18" eb="19">
      <t>アタイ</t>
    </rPh>
    <rPh sb="20" eb="22">
      <t>メイショウ</t>
    </rPh>
    <phoneticPr fontId="4"/>
  </si>
  <si>
    <t>自己託送（再エネ）</t>
    <rPh sb="0" eb="4">
      <t>ジコタクソウ</t>
    </rPh>
    <rPh sb="5" eb="6">
      <t>サイ</t>
    </rPh>
    <phoneticPr fontId="4"/>
  </si>
  <si>
    <t>①「届出対象年度に導入した乗用車(軽自動車含む)のうち90%」または「保有車両(貨物車等含む)のうち40％」のいずれかが電動車※9となっていますか。
②「届出対象年度に導入した乗用車(軽自動車含む)のうち40％」または「保有車両(貨物車等含む)のうち10％」のいずれかがゼロエミッション車※9となっていますか。
③来客車両または従業員通勤車両が利用できるEV用充電設備が設置されている事業所がありますか。</t>
    <rPh sb="2" eb="8">
      <t>トドケデタイショウネンド</t>
    </rPh>
    <rPh sb="77" eb="83">
      <t>トドケデタイショウネンド</t>
    </rPh>
    <phoneticPr fontId="4"/>
  </si>
  <si>
    <t>自己託送・自家消費（再エネ）合計</t>
    <rPh sb="0" eb="4">
      <t>ジコタクソウ</t>
    </rPh>
    <rPh sb="5" eb="9">
      <t>ジカショウヒ</t>
    </rPh>
    <rPh sb="10" eb="11">
      <t>サイ</t>
    </rPh>
    <rPh sb="14" eb="16">
      <t>ゴウケイ</t>
    </rPh>
    <phoneticPr fontId="4"/>
  </si>
  <si>
    <t>A0659</t>
  </si>
  <si>
    <t>(株)かづのパワー</t>
  </si>
  <si>
    <t>A0695</t>
  </si>
  <si>
    <t>ＫＭパワー(株)</t>
  </si>
  <si>
    <t>A0741</t>
  </si>
  <si>
    <t>Ｎａｔｕｒｅ(株)</t>
  </si>
  <si>
    <t>A0758</t>
  </si>
  <si>
    <t>(株)みやきエネルギー</t>
  </si>
  <si>
    <t>恵那電力(株)</t>
    <rPh sb="0" eb="4">
      <t>エナデンリョク</t>
    </rPh>
    <phoneticPr fontId="66"/>
  </si>
  <si>
    <t>A0809</t>
  </si>
  <si>
    <t>A0817</t>
  </si>
  <si>
    <t>A0819</t>
  </si>
  <si>
    <t>(株)ボーダレス・ジャパン</t>
  </si>
  <si>
    <t>A0820</t>
  </si>
  <si>
    <t>(株)ワット</t>
  </si>
  <si>
    <t>A0822</t>
  </si>
  <si>
    <t>A0826</t>
  </si>
  <si>
    <t>A0827</t>
  </si>
  <si>
    <t>A0829</t>
  </si>
  <si>
    <t>A0831</t>
  </si>
  <si>
    <t>A0835</t>
  </si>
  <si>
    <t>A0840</t>
  </si>
  <si>
    <t>特定送配電事業者</t>
    <rPh sb="0" eb="8">
      <t>トクテイソウハイデンジギョウシャ</t>
    </rPh>
    <phoneticPr fontId="4"/>
  </si>
  <si>
    <t>特定送配電事業者</t>
    <rPh sb="0" eb="5">
      <t>トクテイソウハイデン</t>
    </rPh>
    <rPh sb="5" eb="8">
      <t>ジギョウシャ</t>
    </rPh>
    <phoneticPr fontId="4"/>
  </si>
  <si>
    <t>(株)エネワンでんき(旧：(株)サイサン、(株)いちたかガスワン)</t>
  </si>
  <si>
    <t>(株)リエネ (旧：(株)Ｓｈａｒｅｄ　Ｅｎｅｒｇｙ)</t>
  </si>
  <si>
    <t>A0040</t>
  </si>
  <si>
    <t>アルカナエナジー(株)</t>
  </si>
  <si>
    <t>(株)エネウィル</t>
  </si>
  <si>
    <t>関西電力(株) (旧：(株)Ｋｅｎｅｓエネルギーサービス)</t>
  </si>
  <si>
    <t>レジル(株)(旧：中央電力(株))</t>
  </si>
  <si>
    <t>ワンワールドエナジー(株)</t>
  </si>
  <si>
    <t>(株)ムダカラ(旧：(株)ユビニティー)</t>
  </si>
  <si>
    <t>Ｑ．ＥＮＥＳＴでんき(株)</t>
  </si>
  <si>
    <t>エンジー・エナジー・マーケティング・ジャパン(株)(旧：加賀市総合サービス(株))</t>
  </si>
  <si>
    <t>(株)タケエイでんき(旧：(株)ふくしま未来パワー、(株)花巻銀河パワー、(株)大仙こまちパワー、(株)津軽あっぷるパワー)</t>
  </si>
  <si>
    <t>A0737</t>
  </si>
  <si>
    <t>(株)ライフエナジー</t>
  </si>
  <si>
    <t>A0772</t>
  </si>
  <si>
    <t>(株)エスコ</t>
  </si>
  <si>
    <t>A0792</t>
  </si>
  <si>
    <t>(株)ＭＴエナジー</t>
  </si>
  <si>
    <t>A0802</t>
  </si>
  <si>
    <t>大塚ビジネスサポート(株)</t>
  </si>
  <si>
    <t>A0807</t>
  </si>
  <si>
    <t>帯広電力(株)</t>
  </si>
  <si>
    <t>(株)なんとエナジー</t>
  </si>
  <si>
    <t>広島ガス(株)</t>
  </si>
  <si>
    <t>(株)ＦＰＳ</t>
  </si>
  <si>
    <t>大熊るるるん電力(株)</t>
  </si>
  <si>
    <t>特種東海製紙(株)</t>
  </si>
  <si>
    <t>おきたま新電力(株)</t>
  </si>
  <si>
    <t>河原実業(株)</t>
  </si>
  <si>
    <t>アースシグナルソリューションズ(株)</t>
  </si>
  <si>
    <t>揮発油（Ｅ３ガソリン、バイオガソリンを除く）</t>
    <rPh sb="0" eb="3">
      <t>キハツユ</t>
    </rPh>
    <phoneticPr fontId="4"/>
  </si>
  <si>
    <t>廃プラスチック類（一般廃棄物）</t>
    <rPh sb="7" eb="8">
      <t>ルイ</t>
    </rPh>
    <rPh sb="9" eb="14">
      <t>イッパンハイキブツ</t>
    </rPh>
    <phoneticPr fontId="4"/>
  </si>
  <si>
    <t>廃プラスチック類（産業廃棄物）</t>
    <rPh sb="7" eb="8">
      <t>ルイ</t>
    </rPh>
    <rPh sb="9" eb="11">
      <t>サンギョウ</t>
    </rPh>
    <rPh sb="11" eb="14">
      <t>ハイキブツ</t>
    </rPh>
    <phoneticPr fontId="4"/>
  </si>
  <si>
    <t>電気事業者等</t>
    <rPh sb="0" eb="2">
      <t>デンキ</t>
    </rPh>
    <rPh sb="2" eb="5">
      <t>ジギョウシャ</t>
    </rPh>
    <rPh sb="5" eb="6">
      <t>トウ</t>
    </rPh>
    <phoneticPr fontId="4"/>
  </si>
  <si>
    <t>tCO₂/千kWh</t>
    <rPh sb="5" eb="6">
      <t>セン</t>
    </rPh>
    <phoneticPr fontId="4"/>
  </si>
  <si>
    <t>パーフルオロシクロブタン</t>
    <phoneticPr fontId="4"/>
  </si>
  <si>
    <t>整理番号</t>
    <rPh sb="0" eb="4">
      <t>セイリバンゴウ</t>
    </rPh>
    <phoneticPr fontId="4"/>
  </si>
  <si>
    <t>報告対象年度（</t>
    <rPh sb="0" eb="2">
      <t>ホウコク</t>
    </rPh>
    <rPh sb="2" eb="4">
      <t>タイショウ</t>
    </rPh>
    <rPh sb="4" eb="6">
      <t>ネンドトウネンド</t>
    </rPh>
    <phoneticPr fontId="4"/>
  </si>
  <si>
    <t>脱炭素化該当状況</t>
    <rPh sb="0" eb="4">
      <t>ダツタンソカ</t>
    </rPh>
    <rPh sb="4" eb="6">
      <t>ガイトウ</t>
    </rPh>
    <rPh sb="6" eb="8">
      <t>ジョウキョウ</t>
    </rPh>
    <phoneticPr fontId="4"/>
  </si>
  <si>
    <t>評価</t>
  </si>
  <si>
    <t>基準年度比削減率</t>
  </si>
  <si>
    <t>前年度比削減率</t>
  </si>
  <si>
    <t>重点対策実施率</t>
  </si>
  <si>
    <t>S</t>
  </si>
  <si>
    <t>削減目安</t>
  </si>
  <si>
    <t>以上</t>
  </si>
  <si>
    <t>5％以上</t>
  </si>
  <si>
    <t>100％超</t>
  </si>
  <si>
    <t>AAA</t>
  </si>
  <si>
    <t>90-100%</t>
  </si>
  <si>
    <t>AA</t>
  </si>
  <si>
    <t>90％未満</t>
  </si>
  <si>
    <t>1.5％以上5％未満</t>
  </si>
  <si>
    <t>90％以上</t>
  </si>
  <si>
    <t>A</t>
  </si>
  <si>
    <t>1.5%未満</t>
  </si>
  <si>
    <t>B</t>
  </si>
  <si>
    <t>未満</t>
  </si>
  <si>
    <t>1.5%以上</t>
  </si>
  <si>
    <t>C</t>
  </si>
  <si>
    <t>脱炭素化ランク</t>
  </si>
  <si>
    <t>プラチナ</t>
  </si>
  <si>
    <t>100％以上</t>
  </si>
  <si>
    <t>ゴールド</t>
  </si>
  <si>
    <t>50％以上</t>
  </si>
  <si>
    <t>シルバー</t>
  </si>
  <si>
    <t>25％以上</t>
  </si>
  <si>
    <t>以下のURLの電気事業者別排出係数一覧よりご確認ください。
https://ghg-santeikohyo.env.go.jp/calc</t>
    <phoneticPr fontId="4"/>
  </si>
  <si>
    <r>
      <rPr>
        <b/>
        <sz val="9"/>
        <color theme="1"/>
        <rFont val="ＭＳ 明朝"/>
        <family val="1"/>
        <charset val="128"/>
      </rPr>
      <t>実施済みの場合は、左欄に取り組み内容を記載してください。</t>
    </r>
    <r>
      <rPr>
        <sz val="9"/>
        <color theme="1"/>
        <rFont val="ＭＳ 明朝"/>
        <family val="1"/>
        <charset val="128"/>
      </rPr>
      <t xml:space="preserve">
</t>
    </r>
    <r>
      <rPr>
        <sz val="8"/>
        <color theme="1"/>
        <rFont val="ＭＳ 明朝"/>
        <family val="1"/>
        <charset val="128"/>
      </rPr>
      <t>（取組み例）
・緑化や遮熱塗料など建築物の高温化を抑制する取組み
・気候変動影響のリスクを考慮したBCP（業務継続計画）策定
・豪雨や台風による災害対策を目的とした訓練、建物設計における災害対策
・労働現場における従業員の熱中症対策
・水質改善や生態系調査のための活動
・猛暑や暖冬に適応した農作物の生産手法や品種改良
※適応とは、現在または将来の発生が予想される気候変動の影響に備え、その被害を回避し、または和らげ、もしくは有益な機会としていかしていく考え方です。</t>
    </r>
    <phoneticPr fontId="4"/>
  </si>
  <si>
    <t>温室効果ガス排出量と
密接な関係を持つ値</t>
    <rPh sb="0" eb="2">
      <t>オンシツ</t>
    </rPh>
    <rPh sb="2" eb="4">
      <t>コウカ</t>
    </rPh>
    <rPh sb="6" eb="8">
      <t>ハイシュツ</t>
    </rPh>
    <rPh sb="8" eb="9">
      <t>リョウ</t>
    </rPh>
    <rPh sb="11" eb="13">
      <t>ミッセツ</t>
    </rPh>
    <rPh sb="14" eb="16">
      <t>カンケイ</t>
    </rPh>
    <rPh sb="17" eb="18">
      <t>モ</t>
    </rPh>
    <rPh sb="19" eb="20">
      <t>アタイ</t>
    </rPh>
    <phoneticPr fontId="4"/>
  </si>
  <si>
    <t>８　報告年度の主な事業所における電力使用量（電気事業者等からの供給分）</t>
    <rPh sb="2" eb="4">
      <t>ホウコク</t>
    </rPh>
    <rPh sb="4" eb="6">
      <t>ネンド</t>
    </rPh>
    <rPh sb="6" eb="8">
      <t>トウネンド</t>
    </rPh>
    <rPh sb="7" eb="8">
      <t>オモ</t>
    </rPh>
    <rPh sb="9" eb="12">
      <t>ジギョウショ</t>
    </rPh>
    <rPh sb="16" eb="18">
      <t>デンリョク</t>
    </rPh>
    <rPh sb="18" eb="21">
      <t>シヨウリョウ</t>
    </rPh>
    <rPh sb="22" eb="24">
      <t>デンキ</t>
    </rPh>
    <rPh sb="24" eb="27">
      <t>ジギョウシャ</t>
    </rPh>
    <rPh sb="27" eb="28">
      <t>トウ</t>
    </rPh>
    <rPh sb="31" eb="34">
      <t>キョウキュウブン</t>
    </rPh>
    <phoneticPr fontId="4"/>
  </si>
  <si>
    <t>９　報告年度のその他事業所における電力使用量（電気事業者等からの供給分）</t>
    <rPh sb="2" eb="4">
      <t>ホウコク</t>
    </rPh>
    <rPh sb="4" eb="6">
      <t>ネンド</t>
    </rPh>
    <rPh sb="6" eb="8">
      <t>トウネンド</t>
    </rPh>
    <rPh sb="9" eb="10">
      <t>タ</t>
    </rPh>
    <rPh sb="10" eb="13">
      <t>ジギョウショ</t>
    </rPh>
    <rPh sb="17" eb="19">
      <t>デンリョク</t>
    </rPh>
    <rPh sb="19" eb="22">
      <t>シヨウリョウ</t>
    </rPh>
    <rPh sb="23" eb="25">
      <t>デンキ</t>
    </rPh>
    <rPh sb="25" eb="28">
      <t>ジギョウシャ</t>
    </rPh>
    <rPh sb="28" eb="29">
      <t>トウ</t>
    </rPh>
    <rPh sb="32" eb="35">
      <t>キョウキュウブン</t>
    </rPh>
    <phoneticPr fontId="4"/>
  </si>
  <si>
    <t>※９ ゼロエミッション車とは電気自動車(EV)、プラグインハイブリッド自動車、燃料電池自動車をいう。電動車とはゼロエミッション車、ハイブリッド自動車をいう。</t>
    <phoneticPr fontId="4"/>
  </si>
  <si>
    <t>※10 実績報告書１年目は前年度実績の記載が不要のため、非該当とする。なお、原油換算量削減率が10%以上であっても、削減の主な理由が省エネ対策の取り組みではないなど、自らの判断で「非該当」を</t>
    <phoneticPr fontId="4"/>
  </si>
  <si>
    <t>選択することができる。</t>
  </si>
  <si>
    <t>【別表第１】単位発熱量（令和６年５月改定）</t>
    <rPh sb="12" eb="14">
      <t>レイワ</t>
    </rPh>
    <phoneticPr fontId="4"/>
  </si>
  <si>
    <t>【別表第２】排出係数（令和６年５月改定）</t>
    <rPh sb="11" eb="13">
      <t>レイワ</t>
    </rPh>
    <rPh sb="14" eb="15">
      <t>ネン</t>
    </rPh>
    <rPh sb="16" eb="17">
      <t>ガツ</t>
    </rPh>
    <rPh sb="17" eb="19">
      <t>カイテイ</t>
    </rPh>
    <phoneticPr fontId="4"/>
  </si>
  <si>
    <t>【別表第３】地球温暖化係数（令和６年５月改定）</t>
    <rPh sb="6" eb="13">
      <t>チキュウオンダンカケイスウ</t>
    </rPh>
    <rPh sb="14" eb="16">
      <t>レイワ</t>
    </rPh>
    <rPh sb="17" eb="18">
      <t>ネン</t>
    </rPh>
    <rPh sb="19" eb="20">
      <t>ガツ</t>
    </rPh>
    <rPh sb="20" eb="22">
      <t>カイテイ</t>
    </rPh>
    <phoneticPr fontId="4"/>
  </si>
  <si>
    <t>(1)報告年度のその他事業所におけるエネルギー使用量と販売量</t>
    <rPh sb="3" eb="5">
      <t>ホウコク</t>
    </rPh>
    <rPh sb="5" eb="7">
      <t>ネンド</t>
    </rPh>
    <rPh sb="10" eb="13">
      <t>タジギョウ</t>
    </rPh>
    <rPh sb="13" eb="14">
      <t>ショ</t>
    </rPh>
    <rPh sb="14" eb="16">
      <t>トウネンド</t>
    </rPh>
    <rPh sb="27" eb="30">
      <t>ハンバイリョウ</t>
    </rPh>
    <phoneticPr fontId="4"/>
  </si>
  <si>
    <t>※５ 該当設備が無い事業所は「非該当」とする。</t>
    <phoneticPr fontId="4"/>
  </si>
  <si>
    <t>(2)報告年度のその他事業所におけるそのほかの温室効果ガス排出量</t>
    <rPh sb="3" eb="5">
      <t>ホウコク</t>
    </rPh>
    <rPh sb="5" eb="7">
      <t>ネンド</t>
    </rPh>
    <rPh sb="10" eb="14">
      <t>タジギョウショ</t>
    </rPh>
    <phoneticPr fontId="4"/>
  </si>
  <si>
    <t>2026 Ver.1</t>
    <phoneticPr fontId="4"/>
  </si>
  <si>
    <r>
      <t>①次のいずれかを実施していますか。</t>
    </r>
    <r>
      <rPr>
        <strike/>
        <sz val="10"/>
        <color indexed="8"/>
        <rFont val="ＭＳ 明朝"/>
        <family val="1"/>
        <charset val="128"/>
      </rPr>
      <t xml:space="preserve">
</t>
    </r>
    <r>
      <rPr>
        <sz val="10"/>
        <color indexed="8"/>
        <rFont val="ＭＳ 明朝"/>
        <family val="1"/>
        <charset val="128"/>
      </rPr>
      <t>　・J-クレジット（大阪府内にある森林の吸収量に限る）を創出していますか。</t>
    </r>
    <r>
      <rPr>
        <strike/>
        <sz val="10"/>
        <color indexed="8"/>
        <rFont val="ＭＳ 明朝"/>
        <family val="1"/>
        <charset val="128"/>
      </rPr>
      <t xml:space="preserve">
</t>
    </r>
    <r>
      <rPr>
        <sz val="10"/>
        <color indexed="8"/>
        <rFont val="ＭＳ 明朝"/>
        <family val="1"/>
        <charset val="128"/>
      </rPr>
      <t>　・大阪府内における森林整備による、大阪府CO₂森林吸収量・木材固定量認証制度の認証を受けていますか。
  ・大阪府内産木材の利用による、大阪府CO₂森林吸収量・木材固定量認証制度の認証を受けていますか。</t>
    </r>
    <r>
      <rPr>
        <sz val="10"/>
        <color theme="1"/>
        <rFont val="ＭＳ 明朝"/>
        <family val="1"/>
        <charset val="128"/>
      </rPr>
      <t xml:space="preserve">
　・大阪府内において、森林経営活動や木材製品の利用により炭素蓄積の量に変化が生じていますか。</t>
    </r>
    <rPh sb="1" eb="2">
      <t>ツギ</t>
    </rPh>
    <rPh sb="8" eb="10">
      <t>ジッシ</t>
    </rPh>
    <rPh sb="28" eb="31">
      <t>オオサカフ</t>
    </rPh>
    <rPh sb="31" eb="32">
      <t>ナイ</t>
    </rPh>
    <rPh sb="40" eb="41">
      <t>リョウ</t>
    </rPh>
    <phoneticPr fontId="4"/>
  </si>
  <si>
    <t>大阪府CO₂森林吸収量・木材固定量認証制度における森林吸収量及び大阪府内における森林経営活動による森林等炭素蓄積変化量</t>
    <rPh sb="0" eb="3">
      <t>オオサカフ</t>
    </rPh>
    <rPh sb="6" eb="8">
      <t>シンリン</t>
    </rPh>
    <rPh sb="8" eb="10">
      <t>キュウシュウ</t>
    </rPh>
    <rPh sb="10" eb="11">
      <t>リョウ</t>
    </rPh>
    <rPh sb="12" eb="14">
      <t>モクザイ</t>
    </rPh>
    <rPh sb="14" eb="16">
      <t>コテイ</t>
    </rPh>
    <rPh sb="16" eb="17">
      <t>リョウ</t>
    </rPh>
    <rPh sb="17" eb="19">
      <t>ニンショウ</t>
    </rPh>
    <rPh sb="19" eb="21">
      <t>セイド</t>
    </rPh>
    <rPh sb="25" eb="27">
      <t>シンリン</t>
    </rPh>
    <rPh sb="27" eb="29">
      <t>キュウシュウ</t>
    </rPh>
    <rPh sb="29" eb="30">
      <t>リョウ</t>
    </rPh>
    <rPh sb="30" eb="31">
      <t>オヨ</t>
    </rPh>
    <rPh sb="32" eb="36">
      <t>オオサカフナイ</t>
    </rPh>
    <phoneticPr fontId="4"/>
  </si>
  <si>
    <t>大阪府CO₂森林吸収量・木材固定量認証制度における木材固定量及び大阪府内における木材製品利用による森林等炭素蓄積変化量</t>
    <rPh sb="0" eb="3">
      <t>オオサカフ</t>
    </rPh>
    <rPh sb="6" eb="8">
      <t>シンリン</t>
    </rPh>
    <rPh sb="8" eb="10">
      <t>キュウシュウ</t>
    </rPh>
    <rPh sb="10" eb="11">
      <t>リョウ</t>
    </rPh>
    <rPh sb="12" eb="14">
      <t>モクザイ</t>
    </rPh>
    <rPh sb="14" eb="16">
      <t>コテイ</t>
    </rPh>
    <rPh sb="16" eb="17">
      <t>リョウ</t>
    </rPh>
    <rPh sb="17" eb="19">
      <t>ニンショウ</t>
    </rPh>
    <rPh sb="19" eb="21">
      <t>セイド</t>
    </rPh>
    <rPh sb="25" eb="27">
      <t>モクザイ</t>
    </rPh>
    <rPh sb="27" eb="30">
      <t>コテイリョウ</t>
    </rPh>
    <rPh sb="30" eb="31">
      <t>オヨ</t>
    </rPh>
    <rPh sb="40" eb="42">
      <t>モクザイ</t>
    </rPh>
    <rPh sb="44" eb="46">
      <t>リヨウ</t>
    </rPh>
    <phoneticPr fontId="4"/>
  </si>
  <si>
    <t>○</t>
    <phoneticPr fontId="4"/>
  </si>
  <si>
    <t>大阪府大阪市住之江区南港北1-14-16</t>
    <phoneticPr fontId="4"/>
  </si>
  <si>
    <t>大阪府咲州庁舎</t>
    <phoneticPr fontId="4"/>
  </si>
  <si>
    <t>株式会社〇〇工業</t>
    <phoneticPr fontId="4"/>
  </si>
  <si>
    <t>代表取締役　〇〇</t>
    <phoneticPr fontId="4"/>
  </si>
  <si>
    <t>✓</t>
  </si>
  <si>
    <t>〇〇推進課　担当者名</t>
    <rPh sb="6" eb="9">
      <t>タントウシャ</t>
    </rPh>
    <rPh sb="9" eb="10">
      <t>メイ</t>
    </rPh>
    <phoneticPr fontId="4"/>
  </si>
  <si>
    <t>XXX-XXXX-XXXX</t>
    <phoneticPr fontId="4"/>
  </si>
  <si>
    <t>XXXXX@XXX.co.jp　</t>
    <phoneticPr fontId="4"/>
  </si>
  <si>
    <t>生産量</t>
    <rPh sb="0" eb="2">
      <t>セイサン</t>
    </rPh>
    <rPh sb="2" eb="3">
      <t>リョウ</t>
    </rPh>
    <phoneticPr fontId="4"/>
  </si>
  <si>
    <t>万ｔ</t>
    <rPh sb="0" eb="1">
      <t>マン</t>
    </rPh>
    <phoneticPr fontId="4"/>
  </si>
  <si>
    <t>すでに宣言している</t>
  </si>
  <si>
    <t>〇〇事業所</t>
  </si>
  <si>
    <t>実施済み</t>
  </si>
  <si>
    <t>・緑化や遮熱塗料など建築物の高温化を抑制する取組み
・気候変動影響のリスクを考慮したBCP（業務継続計画）策定
・豪雨や台風による災害対策を目的とした訓練、建物設計における災害対策
・労働現場における従業員の熱中症対策
・水質改善や生態系調査のための活動
・猛暑や暖冬に適応した農作物の生産手法や品種改良</t>
    <phoneticPr fontId="4"/>
  </si>
  <si>
    <t>実施済み</t>
    <phoneticPr fontId="4"/>
  </si>
  <si>
    <t>未実施</t>
  </si>
  <si>
    <t>メタン</t>
  </si>
  <si>
    <t>A0272関西電力(株) (旧：(株)Ｋｅｎｅｓエネルギーサービス)</t>
  </si>
  <si>
    <t>A0009(株)エネット</t>
  </si>
  <si>
    <t>レ</t>
  </si>
  <si>
    <t>大阪</t>
    <rPh sb="0" eb="2">
      <t>オオサカ</t>
    </rPh>
    <phoneticPr fontId="4"/>
  </si>
  <si>
    <t>あ</t>
    <phoneticPr fontId="4"/>
  </si>
  <si>
    <t>平成23年12月</t>
    <rPh sb="0" eb="2">
      <t>ヘイセイ</t>
    </rPh>
    <rPh sb="4" eb="5">
      <t>ネン</t>
    </rPh>
    <rPh sb="7" eb="8">
      <t>ガツ</t>
    </rPh>
    <phoneticPr fontId="4"/>
  </si>
  <si>
    <t>軽自動車</t>
    <rPh sb="0" eb="4">
      <t>ケイジドウシャ</t>
    </rPh>
    <phoneticPr fontId="4"/>
  </si>
  <si>
    <t>ZAB</t>
    <phoneticPr fontId="4"/>
  </si>
  <si>
    <t>電気</t>
    <rPh sb="0" eb="2">
      <t>デンキ</t>
    </rPh>
    <phoneticPr fontId="4"/>
  </si>
  <si>
    <t>車両台数の削減や公共交通機関の利用により、温室効果ガス排出量が基準年度比で○○％削減した。</t>
    <phoneticPr fontId="4"/>
  </si>
  <si>
    <t>電気自動車の導入を検討する。
エコドライブを社員に徹底する。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</si>
</sst>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 "/>
    <numFmt numFmtId="177" formatCode="#,##0.0;[Red]\-#,##0.0"/>
    <numFmt numFmtId="178" formatCode="0.0"/>
    <numFmt numFmtId="179" formatCode="0.00_);[Red]\(0.00\)"/>
    <numFmt numFmtId="180" formatCode="0_);[Red]\(0\)"/>
    <numFmt numFmtId="181" formatCode="0.0_ "/>
    <numFmt numFmtId="182" formatCode="#,##0_);[Red]\(#,##0\)"/>
    <numFmt numFmtId="183" formatCode="#,##0_ "/>
    <numFmt numFmtId="184" formatCode="#,##0_ ;[Red]\-#,##0\ "/>
    <numFmt numFmtId="185" formatCode="General;\(General\);0"/>
    <numFmt numFmtId="186" formatCode="#,##0.0_ ;[Red]\-#,##0.0\ "/>
    <numFmt numFmtId="187" formatCode="0.000_ "/>
    <numFmt numFmtId="188" formatCode="0.000000_ "/>
    <numFmt numFmtId="189" formatCode="0.0_);[Red]\(0.0\)"/>
    <numFmt numFmtId="190" formatCode="#,##0.00_ ;[Red]\-#,##0.00\ "/>
    <numFmt numFmtId="191" formatCode="#,##0&quot;%&quot;"/>
    <numFmt numFmtId="192" formatCode="#,##0.0"/>
    <numFmt numFmtId="193" formatCode="General;\(General\);0.00"/>
    <numFmt numFmtId="194" formatCode="#,##0.00_);[Red]\(#,##0.00\)"/>
    <numFmt numFmtId="195" formatCode="0.0000"/>
    <numFmt numFmtId="196" formatCode="#,##0.0_ "/>
  </numFmts>
  <fonts count="8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9"/>
      <name val="ＭＳ 明朝"/>
      <family val="1"/>
      <charset val="128"/>
    </font>
    <font>
      <sz val="10"/>
      <name val="ＭＳ Ｐ明朝"/>
      <family val="1"/>
      <charset val="128"/>
    </font>
    <font>
      <vertAlign val="subscript"/>
      <sz val="10"/>
      <name val="ＭＳ 明朝"/>
      <family val="1"/>
      <charset val="128"/>
    </font>
    <font>
      <vertAlign val="superscript"/>
      <sz val="10"/>
      <name val="ＭＳ 明朝"/>
      <family val="1"/>
      <charset val="128"/>
    </font>
    <font>
      <sz val="11"/>
      <name val="ＭＳ Ｐ明朝"/>
      <family val="1"/>
      <charset val="128"/>
    </font>
    <font>
      <sz val="10"/>
      <color indexed="18"/>
      <name val="ＭＳ Ｐ明朝"/>
      <family val="1"/>
      <charset val="128"/>
    </font>
    <font>
      <sz val="8"/>
      <name val="ＭＳ 明朝"/>
      <family val="1"/>
      <charset val="128"/>
    </font>
    <font>
      <sz val="10"/>
      <color indexed="18"/>
      <name val="ＭＳ 明朝"/>
      <family val="1"/>
      <charset val="128"/>
    </font>
    <font>
      <sz val="9"/>
      <color indexed="81"/>
      <name val="ＭＳ Ｐゴシック"/>
      <family val="3"/>
      <charset val="128"/>
    </font>
    <font>
      <sz val="10"/>
      <color indexed="10"/>
      <name val="ＭＳ 明朝"/>
      <family val="1"/>
      <charset val="128"/>
    </font>
    <font>
      <sz val="10"/>
      <color indexed="12"/>
      <name val="ＭＳ 明朝"/>
      <family val="1"/>
      <charset val="128"/>
    </font>
    <font>
      <vertAlign val="subscript"/>
      <sz val="10"/>
      <color indexed="12"/>
      <name val="ＭＳ 明朝"/>
      <family val="1"/>
      <charset val="128"/>
    </font>
    <font>
      <sz val="10"/>
      <name val="ＭＳ Ｐゴシック"/>
      <family val="3"/>
      <charset val="128"/>
    </font>
    <font>
      <sz val="11"/>
      <color indexed="8"/>
      <name val="ＭＳ Ｐゴシック"/>
      <family val="3"/>
      <charset val="128"/>
    </font>
    <font>
      <sz val="26"/>
      <name val="ＭＳ 明朝"/>
      <family val="1"/>
      <charset val="128"/>
    </font>
    <font>
      <b/>
      <sz val="10"/>
      <name val="ＭＳ 明朝"/>
      <family val="1"/>
      <charset val="128"/>
    </font>
    <font>
      <sz val="11"/>
      <color indexed="12"/>
      <name val="ＭＳ 明朝"/>
      <family val="1"/>
      <charset val="128"/>
    </font>
    <font>
      <b/>
      <sz val="10"/>
      <name val="ＭＳ Ｐ明朝"/>
      <family val="1"/>
      <charset val="128"/>
    </font>
    <font>
      <b/>
      <vertAlign val="subscript"/>
      <sz val="10"/>
      <name val="ＭＳ 明朝"/>
      <family val="1"/>
      <charset val="128"/>
    </font>
    <font>
      <vertAlign val="subscript"/>
      <sz val="11"/>
      <name val="ＭＳ Ｐゴシック"/>
      <family val="3"/>
      <charset val="128"/>
    </font>
    <font>
      <b/>
      <sz val="11"/>
      <name val="ＭＳ Ｐゴシック"/>
      <family val="3"/>
      <charset val="128"/>
    </font>
    <font>
      <sz val="9"/>
      <color indexed="81"/>
      <name val="MS P ゴシック"/>
      <family val="3"/>
      <charset val="128"/>
    </font>
    <font>
      <b/>
      <sz val="9"/>
      <color indexed="10"/>
      <name val="MS P ゴシック"/>
      <family val="3"/>
      <charset val="128"/>
    </font>
    <font>
      <sz val="9"/>
      <name val="ＭＳ Ｐゴシック"/>
      <family val="3"/>
      <charset val="128"/>
    </font>
    <font>
      <b/>
      <sz val="9"/>
      <color indexed="81"/>
      <name val="MS P ゴシック"/>
      <family val="3"/>
      <charset val="128"/>
    </font>
    <font>
      <b/>
      <sz val="9"/>
      <name val="ＭＳ Ｐゴシック"/>
      <family val="3"/>
      <charset val="128"/>
    </font>
    <font>
      <sz val="7"/>
      <name val="ＭＳ Ｐゴシック"/>
      <family val="3"/>
      <charset val="128"/>
    </font>
    <font>
      <sz val="9"/>
      <name val="ＭＳ Ｐ明朝"/>
      <family val="1"/>
      <charset val="128"/>
    </font>
    <font>
      <strike/>
      <sz val="10"/>
      <name val="ＭＳ 明朝"/>
      <family val="1"/>
      <charset val="128"/>
    </font>
    <font>
      <sz val="10"/>
      <color indexed="8"/>
      <name val="ＭＳ 明朝"/>
      <family val="1"/>
      <charset val="128"/>
    </font>
    <font>
      <strike/>
      <sz val="10"/>
      <color indexed="8"/>
      <name val="ＭＳ 明朝"/>
      <family val="1"/>
      <charset val="128"/>
    </font>
    <font>
      <b/>
      <sz val="20"/>
      <name val="ＭＳ Ｐゴシック"/>
      <family val="3"/>
      <charset val="128"/>
    </font>
    <font>
      <sz val="11"/>
      <color theme="1"/>
      <name val="ＭＳ Ｐゴシック"/>
      <family val="3"/>
      <charset val="128"/>
      <scheme val="minor"/>
    </font>
    <font>
      <sz val="10"/>
      <color rgb="FF0000FF"/>
      <name val="ＭＳ 明朝"/>
      <family val="1"/>
      <charset val="128"/>
    </font>
    <font>
      <b/>
      <sz val="12"/>
      <color rgb="FFFF0000"/>
      <name val="ＭＳ ゴシック"/>
      <family val="3"/>
      <charset val="128"/>
    </font>
    <font>
      <sz val="10"/>
      <color rgb="FFFF0000"/>
      <name val="ＭＳ Ｐ明朝"/>
      <family val="1"/>
      <charset val="128"/>
    </font>
    <font>
      <sz val="10"/>
      <color theme="1"/>
      <name val="ＭＳ 明朝"/>
      <family val="1"/>
      <charset val="128"/>
    </font>
    <font>
      <b/>
      <sz val="10"/>
      <color rgb="FFFF0000"/>
      <name val="ＭＳ 明朝"/>
      <family val="1"/>
      <charset val="128"/>
    </font>
    <font>
      <sz val="10"/>
      <color rgb="FF000000"/>
      <name val="ＭＳ Ｐ明朝"/>
      <family val="1"/>
      <charset val="128"/>
    </font>
    <font>
      <sz val="10"/>
      <color theme="1"/>
      <name val="ＭＳ Ｐ明朝"/>
      <family val="1"/>
      <charset val="128"/>
    </font>
    <font>
      <sz val="11"/>
      <color theme="1"/>
      <name val="ＭＳ Ｐ明朝"/>
      <family val="1"/>
      <charset val="128"/>
    </font>
    <font>
      <sz val="10"/>
      <color rgb="FFFF0000"/>
      <name val="ＭＳ 明朝"/>
      <family val="1"/>
      <charset val="128"/>
    </font>
    <font>
      <sz val="11"/>
      <color theme="1"/>
      <name val="ＭＳ 明朝"/>
      <family val="1"/>
      <charset val="128"/>
    </font>
    <font>
      <sz val="10"/>
      <color theme="1"/>
      <name val="ＭＳ Ｐゴシック"/>
      <family val="3"/>
      <charset val="128"/>
    </font>
    <font>
      <sz val="20"/>
      <name val="ＭＳ Ｐゴシック"/>
      <family val="3"/>
      <charset val="128"/>
    </font>
    <font>
      <sz val="11"/>
      <name val="ＭＳ 明朝"/>
      <family val="1"/>
      <charset val="128"/>
    </font>
    <font>
      <b/>
      <sz val="11"/>
      <color indexed="12"/>
      <name val="ＭＳ 明朝"/>
      <family val="1"/>
      <charset val="128"/>
    </font>
    <font>
      <sz val="11"/>
      <color theme="1"/>
      <name val="ＭＳ Ｐゴシック"/>
      <family val="3"/>
      <charset val="128"/>
    </font>
    <font>
      <sz val="7"/>
      <name val="ＭＳ 明朝"/>
      <family val="1"/>
      <charset val="128"/>
    </font>
    <font>
      <b/>
      <sz val="11"/>
      <color rgb="FFFF0000"/>
      <name val="ＭＳ Ｐゴシック"/>
      <family val="3"/>
      <charset val="128"/>
    </font>
    <font>
      <sz val="11"/>
      <color rgb="FFFF0000"/>
      <name val="ＭＳ Ｐゴシック"/>
      <family val="3"/>
      <charset val="128"/>
    </font>
    <font>
      <sz val="12"/>
      <name val="ＭＳ 明朝"/>
      <family val="1"/>
      <charset val="128"/>
    </font>
    <font>
      <sz val="12"/>
      <name val="ＭＳ Ｐ明朝"/>
      <family val="1"/>
      <charset val="128"/>
    </font>
    <font>
      <sz val="12"/>
      <name val="游明朝"/>
      <family val="1"/>
      <charset val="128"/>
    </font>
    <font>
      <sz val="12"/>
      <name val="ＭＳ Ｐゴシック"/>
      <family val="3"/>
      <charset val="128"/>
    </font>
    <font>
      <sz val="11"/>
      <color rgb="FF000000"/>
      <name val="ＭＳ Ｐ明朝"/>
      <family val="1"/>
      <charset val="128"/>
    </font>
    <font>
      <sz val="10"/>
      <name val="ＭＳ Ｐゴシック"/>
      <family val="3"/>
      <charset val="128"/>
      <scheme val="major"/>
    </font>
    <font>
      <sz val="8.5"/>
      <color theme="1"/>
      <name val="ＭＳ 明朝"/>
      <family val="1"/>
      <charset val="128"/>
    </font>
    <font>
      <sz val="8.5"/>
      <color theme="1"/>
      <name val="ＭＳ Ｐゴシック"/>
      <family val="3"/>
      <charset val="128"/>
    </font>
    <font>
      <b/>
      <sz val="11"/>
      <color theme="1"/>
      <name val="ＭＳ Ｐゴシック"/>
      <family val="3"/>
      <charset val="128"/>
    </font>
    <font>
      <sz val="8"/>
      <color theme="1"/>
      <name val="ＭＳ 明朝"/>
      <family val="1"/>
      <charset val="128"/>
    </font>
    <font>
      <sz val="9"/>
      <color theme="1"/>
      <name val="ＭＳ 明朝"/>
      <family val="1"/>
      <charset val="128"/>
    </font>
    <font>
      <sz val="6"/>
      <color theme="1"/>
      <name val="ＭＳ Ｐゴシック"/>
      <family val="3"/>
      <charset val="128"/>
    </font>
    <font>
      <b/>
      <sz val="9"/>
      <color theme="1"/>
      <name val="ＭＳ 明朝"/>
      <family val="1"/>
      <charset val="128"/>
    </font>
    <font>
      <sz val="7"/>
      <color rgb="FF0000FF"/>
      <name val="ＭＳ 明朝"/>
      <family val="1"/>
      <charset val="128"/>
    </font>
    <font>
      <sz val="11"/>
      <color rgb="FF000000"/>
      <name val="BIZ UDPゴシック"/>
      <family val="3"/>
      <charset val="128"/>
    </font>
    <font>
      <sz val="11"/>
      <name val="BIZ UDPゴシック"/>
      <family val="3"/>
      <charset val="128"/>
    </font>
    <font>
      <b/>
      <sz val="10"/>
      <color rgb="FF00B050"/>
      <name val="ＭＳ 明朝"/>
      <family val="1"/>
      <charset val="128"/>
    </font>
    <font>
      <b/>
      <sz val="10"/>
      <color rgb="FF00B050"/>
      <name val="BIZ UDPゴシック"/>
      <family val="3"/>
      <charset val="128"/>
    </font>
    <font>
      <b/>
      <sz val="11"/>
      <color rgb="FF00B050"/>
      <name val="BIZ UDPゴシック"/>
      <family val="3"/>
      <charset val="128"/>
    </font>
    <font>
      <u/>
      <sz val="11"/>
      <color theme="10"/>
      <name val="ＭＳ Ｐゴシック"/>
      <family val="3"/>
      <charset val="128"/>
    </font>
    <font>
      <u/>
      <sz val="11"/>
      <color rgb="FF00B050"/>
      <name val="ＭＳ Ｐゴシック"/>
      <family val="3"/>
      <charset val="128"/>
    </font>
    <font>
      <sz val="10"/>
      <name val="BIZ UDPゴシック"/>
      <family val="3"/>
      <charset val="128"/>
    </font>
    <font>
      <b/>
      <sz val="12"/>
      <color rgb="FF00B050"/>
      <name val="BIZ UDPゴシック"/>
      <family val="3"/>
      <charset val="128"/>
    </font>
    <font>
      <b/>
      <sz val="8.5"/>
      <color rgb="FF00B050"/>
      <name val="BIZ UDPゴシック"/>
      <family val="3"/>
      <charset val="128"/>
    </font>
    <font>
      <b/>
      <sz val="8"/>
      <color rgb="FF00B050"/>
      <name val="BIZ UDPゴシック"/>
      <family val="3"/>
      <charset val="128"/>
    </font>
  </fonts>
  <fills count="12">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rgb="FFCCFFFF"/>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FF2CC"/>
        <bgColor indexed="64"/>
      </patternFill>
    </fill>
    <fill>
      <patternFill patternType="solid">
        <fgColor rgb="FFFFFF99"/>
        <bgColor rgb="FF000000"/>
      </patternFill>
    </fill>
  </fills>
  <borders count="14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dashed">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bottom style="medium">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double">
        <color indexed="64"/>
      </top>
      <bottom style="thin">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medium">
        <color indexed="64"/>
      </right>
      <top style="double">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medium">
        <color indexed="64"/>
      </right>
      <top style="double">
        <color indexed="64"/>
      </top>
      <bottom style="thin">
        <color indexed="64"/>
      </bottom>
      <diagonal style="thin">
        <color indexed="64"/>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ouble">
        <color indexed="64"/>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thick">
        <color indexed="64"/>
      </right>
      <top style="medium">
        <color rgb="FF000000"/>
      </top>
      <bottom style="medium">
        <color rgb="FF000000"/>
      </bottom>
      <diagonal/>
    </border>
    <border>
      <left/>
      <right style="thick">
        <color indexed="64"/>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ck">
        <color indexed="64"/>
      </right>
      <top style="medium">
        <color rgb="FF000000"/>
      </top>
      <bottom/>
      <diagonal/>
    </border>
    <border>
      <left style="medium">
        <color rgb="FF000000"/>
      </left>
      <right style="thick">
        <color indexed="64"/>
      </right>
      <top/>
      <bottom style="medium">
        <color rgb="FF000000"/>
      </bottom>
      <diagonal/>
    </border>
  </borders>
  <cellStyleXfs count="8">
    <xf numFmtId="0" fontId="0"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alignment vertical="center"/>
    </xf>
    <xf numFmtId="0" fontId="39" fillId="0" borderId="0">
      <alignment vertical="center"/>
    </xf>
    <xf numFmtId="0" fontId="3" fillId="0" borderId="0"/>
    <xf numFmtId="0" fontId="2" fillId="0" borderId="0">
      <alignment vertical="center"/>
    </xf>
    <xf numFmtId="0" fontId="77" fillId="0" borderId="0" applyNumberFormat="0" applyFill="0" applyBorder="0" applyAlignment="0" applyProtection="0">
      <alignment vertical="center"/>
    </xf>
    <xf numFmtId="0" fontId="1" fillId="0" borderId="0">
      <alignment vertical="center"/>
    </xf>
  </cellStyleXfs>
  <cellXfs count="907">
    <xf numFmtId="0" fontId="0" fillId="0" borderId="0" xfId="0">
      <alignment vertical="center"/>
    </xf>
    <xf numFmtId="0" fontId="5" fillId="2" borderId="0" xfId="0" applyFont="1" applyFill="1" applyProtection="1">
      <alignment vertical="center"/>
      <protection locked="0"/>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7" fillId="0" borderId="0" xfId="0" applyFont="1">
      <alignment vertical="center"/>
    </xf>
    <xf numFmtId="0" fontId="7"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49" fontId="7" fillId="0" borderId="0" xfId="0" applyNumberFormat="1" applyFont="1">
      <alignment vertical="center"/>
    </xf>
    <xf numFmtId="49" fontId="7" fillId="0" borderId="0" xfId="0" applyNumberFormat="1" applyFont="1" applyAlignment="1">
      <alignment horizontal="left" vertical="center"/>
    </xf>
    <xf numFmtId="0" fontId="7" fillId="0" borderId="0" xfId="0" applyFont="1" applyAlignment="1">
      <alignment horizontal="left" vertical="center"/>
    </xf>
    <xf numFmtId="0" fontId="17" fillId="0" borderId="0" xfId="0" applyFont="1">
      <alignment vertical="center"/>
    </xf>
    <xf numFmtId="0" fontId="17" fillId="0" borderId="6" xfId="0" applyFont="1" applyBorder="1">
      <alignment vertical="center"/>
    </xf>
    <xf numFmtId="0" fontId="17" fillId="0" borderId="7" xfId="0" applyFont="1" applyBorder="1">
      <alignment vertical="center"/>
    </xf>
    <xf numFmtId="0" fontId="17" fillId="0" borderId="5"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8" fillId="0" borderId="0" xfId="0" applyFont="1">
      <alignment vertical="center"/>
    </xf>
    <xf numFmtId="0" fontId="8" fillId="0" borderId="5" xfId="0" applyFont="1" applyBorder="1">
      <alignment vertical="center"/>
    </xf>
    <xf numFmtId="0" fontId="8" fillId="0" borderId="5" xfId="0" applyFont="1" applyBorder="1" applyAlignment="1">
      <alignment horizontal="right" vertical="center"/>
    </xf>
    <xf numFmtId="0" fontId="14" fillId="0" borderId="0" xfId="0" applyFont="1" applyAlignment="1">
      <alignment horizontal="center" vertical="center"/>
    </xf>
    <xf numFmtId="49" fontId="12" fillId="0" borderId="0" xfId="0" applyNumberFormat="1"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1" fillId="0" borderId="6" xfId="0" applyFont="1" applyBorder="1">
      <alignment vertical="center"/>
    </xf>
    <xf numFmtId="0" fontId="11" fillId="0" borderId="7" xfId="0" applyFont="1" applyBorder="1">
      <alignment vertical="center"/>
    </xf>
    <xf numFmtId="0" fontId="11" fillId="0" borderId="0" xfId="0" applyFont="1">
      <alignment vertical="center"/>
    </xf>
    <xf numFmtId="0" fontId="11" fillId="0" borderId="5" xfId="0" applyFont="1" applyBorder="1">
      <alignment vertical="center"/>
    </xf>
    <xf numFmtId="0" fontId="40" fillId="0" borderId="0" xfId="0" applyFont="1">
      <alignment vertical="center"/>
    </xf>
    <xf numFmtId="179" fontId="5" fillId="0" borderId="0" xfId="0" applyNumberFormat="1" applyFont="1">
      <alignment vertical="center"/>
    </xf>
    <xf numFmtId="179" fontId="0" fillId="0" borderId="0" xfId="0" applyNumberFormat="1">
      <alignment vertical="center"/>
    </xf>
    <xf numFmtId="0" fontId="7" fillId="0" borderId="0" xfId="0" applyFont="1" applyAlignment="1">
      <alignment horizontal="right" vertical="center"/>
    </xf>
    <xf numFmtId="0" fontId="16" fillId="0" borderId="0" xfId="0" applyFont="1" applyAlignment="1">
      <alignment horizontal="center" vertical="center"/>
    </xf>
    <xf numFmtId="0" fontId="42" fillId="0" borderId="0" xfId="0" applyFont="1" applyAlignment="1">
      <alignment horizontal="center" vertical="center"/>
    </xf>
    <xf numFmtId="0" fontId="0" fillId="0" borderId="0" xfId="0" applyAlignment="1">
      <alignment horizontal="left" vertical="center"/>
    </xf>
    <xf numFmtId="38" fontId="21" fillId="0" borderId="0" xfId="1" applyFont="1" applyFill="1" applyBorder="1" applyAlignment="1" applyProtection="1">
      <alignment vertical="center"/>
    </xf>
    <xf numFmtId="0" fontId="5" fillId="2" borderId="5" xfId="0" applyFont="1" applyFill="1" applyBorder="1" applyAlignment="1" applyProtection="1">
      <alignment horizontal="center" vertical="center" shrinkToFit="1"/>
      <protection locked="0"/>
    </xf>
    <xf numFmtId="0" fontId="43" fillId="0" borderId="0" xfId="0" applyFont="1">
      <alignment vertical="center"/>
    </xf>
    <xf numFmtId="49" fontId="7" fillId="0" borderId="0" xfId="0" applyNumberFormat="1" applyFont="1" applyAlignment="1">
      <alignment horizontal="center" vertical="center"/>
    </xf>
    <xf numFmtId="0" fontId="5" fillId="0" borderId="13" xfId="0" applyFont="1" applyBorder="1">
      <alignment vertical="center"/>
    </xf>
    <xf numFmtId="0" fontId="5" fillId="0" borderId="14" xfId="0" applyFont="1" applyBorder="1" applyAlignment="1">
      <alignment horizontal="right" vertical="center"/>
    </xf>
    <xf numFmtId="0" fontId="5" fillId="3" borderId="5" xfId="0" applyFont="1" applyFill="1" applyBorder="1" applyAlignment="1">
      <alignment horizontal="center" vertical="center"/>
    </xf>
    <xf numFmtId="177" fontId="5" fillId="0" borderId="0" xfId="1" applyNumberFormat="1" applyFont="1" applyFill="1" applyBorder="1" applyAlignment="1" applyProtection="1">
      <alignment vertical="center"/>
    </xf>
    <xf numFmtId="0" fontId="22" fillId="0" borderId="15" xfId="0" applyFont="1" applyBorder="1">
      <alignment vertical="center"/>
    </xf>
    <xf numFmtId="0" fontId="22" fillId="0" borderId="16" xfId="0" applyFont="1" applyBorder="1">
      <alignment vertical="center"/>
    </xf>
    <xf numFmtId="0" fontId="22" fillId="0" borderId="17" xfId="0" applyFont="1" applyBorder="1">
      <alignment vertical="center"/>
    </xf>
    <xf numFmtId="0" fontId="19" fillId="0" borderId="0" xfId="0" applyFont="1">
      <alignment vertical="center"/>
    </xf>
    <xf numFmtId="0" fontId="44" fillId="0" borderId="0" xfId="0" applyFont="1">
      <alignment vertical="center"/>
    </xf>
    <xf numFmtId="0" fontId="5" fillId="0" borderId="0" xfId="0" applyFont="1" applyAlignment="1">
      <alignment horizontal="left" vertical="center" shrinkToFit="1"/>
    </xf>
    <xf numFmtId="0" fontId="0" fillId="4" borderId="39" xfId="0" applyFill="1" applyBorder="1" applyAlignment="1" applyProtection="1">
      <alignment horizontal="center" vertical="center" wrapText="1"/>
      <protection locked="0"/>
    </xf>
    <xf numFmtId="0" fontId="0" fillId="4" borderId="23" xfId="0" applyFill="1" applyBorder="1" applyAlignment="1" applyProtection="1">
      <alignment horizontal="center" vertical="center" wrapText="1"/>
      <protection locked="0"/>
    </xf>
    <xf numFmtId="38" fontId="43" fillId="0" borderId="5" xfId="1" applyFont="1" applyFill="1" applyBorder="1" applyAlignment="1" applyProtection="1">
      <alignment horizontal="right" vertical="center"/>
    </xf>
    <xf numFmtId="0" fontId="40" fillId="0" borderId="42" xfId="0" applyFont="1" applyBorder="1">
      <alignment vertical="center"/>
    </xf>
    <xf numFmtId="0" fontId="40" fillId="0" borderId="7" xfId="0" applyFont="1" applyBorder="1">
      <alignment vertical="center"/>
    </xf>
    <xf numFmtId="0" fontId="40" fillId="0" borderId="2" xfId="0" applyFont="1" applyBorder="1">
      <alignment vertical="center"/>
    </xf>
    <xf numFmtId="0" fontId="43" fillId="0" borderId="6" xfId="0" applyFont="1" applyBorder="1">
      <alignment vertical="center"/>
    </xf>
    <xf numFmtId="0" fontId="5" fillId="0" borderId="51" xfId="0" applyFont="1" applyBorder="1" applyAlignment="1">
      <alignment horizontal="center" vertical="center"/>
    </xf>
    <xf numFmtId="185" fontId="0" fillId="4" borderId="8" xfId="0" applyNumberFormat="1" applyFill="1" applyBorder="1" applyAlignment="1" applyProtection="1">
      <alignment horizontal="center" vertical="center"/>
      <protection locked="0"/>
    </xf>
    <xf numFmtId="180" fontId="48" fillId="0" borderId="8" xfId="0" applyNumberFormat="1" applyFont="1" applyBorder="1" applyAlignment="1">
      <alignment horizontal="center" vertical="center"/>
    </xf>
    <xf numFmtId="180" fontId="12" fillId="0" borderId="0" xfId="0" applyNumberFormat="1" applyFont="1" applyAlignment="1">
      <alignment horizontal="center" vertical="center"/>
    </xf>
    <xf numFmtId="178" fontId="17" fillId="5" borderId="3" xfId="0" applyNumberFormat="1" applyFont="1" applyFill="1" applyBorder="1">
      <alignment vertical="center"/>
    </xf>
    <xf numFmtId="178" fontId="17" fillId="0" borderId="3" xfId="0" applyNumberFormat="1" applyFont="1" applyBorder="1" applyAlignment="1">
      <alignment horizontal="center" vertical="center"/>
    </xf>
    <xf numFmtId="0" fontId="17" fillId="0" borderId="42" xfId="0" applyFont="1" applyBorder="1">
      <alignment vertical="center"/>
    </xf>
    <xf numFmtId="0" fontId="0" fillId="0" borderId="0" xfId="0" applyAlignment="1">
      <alignment vertical="center" wrapText="1"/>
    </xf>
    <xf numFmtId="0" fontId="0" fillId="7" borderId="8" xfId="0" applyFill="1" applyBorder="1" applyAlignment="1">
      <alignment horizontal="center" vertical="center"/>
    </xf>
    <xf numFmtId="180" fontId="43" fillId="5" borderId="6" xfId="1" applyNumberFormat="1" applyFont="1" applyFill="1" applyBorder="1" applyAlignment="1" applyProtection="1">
      <alignment horizontal="center" vertical="center"/>
    </xf>
    <xf numFmtId="38" fontId="43" fillId="0" borderId="6" xfId="1" applyFont="1" applyFill="1" applyBorder="1" applyAlignment="1" applyProtection="1">
      <alignment horizontal="center" vertical="center"/>
    </xf>
    <xf numFmtId="0" fontId="40" fillId="5" borderId="6" xfId="0" applyFont="1" applyFill="1" applyBorder="1" applyAlignment="1">
      <alignment horizontal="center" vertical="center"/>
    </xf>
    <xf numFmtId="0" fontId="40" fillId="0" borderId="5" xfId="0" applyFont="1" applyBorder="1">
      <alignment vertical="center"/>
    </xf>
    <xf numFmtId="0" fontId="40" fillId="0" borderId="6" xfId="0" applyFont="1" applyBorder="1">
      <alignment vertical="center"/>
    </xf>
    <xf numFmtId="0" fontId="40" fillId="3" borderId="6" xfId="0" applyFont="1" applyFill="1" applyBorder="1" applyAlignment="1">
      <alignment horizontal="center" vertical="center"/>
    </xf>
    <xf numFmtId="0" fontId="43" fillId="2" borderId="6" xfId="0" applyFont="1" applyFill="1" applyBorder="1" applyAlignment="1" applyProtection="1">
      <alignment horizontal="left" vertical="center"/>
      <protection locked="0"/>
    </xf>
    <xf numFmtId="0" fontId="43" fillId="4" borderId="5" xfId="0" applyFont="1" applyFill="1" applyBorder="1" applyAlignment="1" applyProtection="1">
      <alignment horizontal="center" vertical="center"/>
      <protection locked="0"/>
    </xf>
    <xf numFmtId="0" fontId="54" fillId="0" borderId="0" xfId="0" applyFont="1">
      <alignment vertical="center"/>
    </xf>
    <xf numFmtId="0" fontId="5" fillId="0" borderId="56" xfId="0" applyFont="1" applyBorder="1">
      <alignment vertical="center"/>
    </xf>
    <xf numFmtId="0" fontId="5" fillId="0" borderId="56" xfId="0" applyFont="1" applyBorder="1" applyAlignment="1">
      <alignment horizontal="center" vertical="center"/>
    </xf>
    <xf numFmtId="0" fontId="57"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43" fillId="0" borderId="14" xfId="0" applyFont="1" applyBorder="1">
      <alignment vertical="center"/>
    </xf>
    <xf numFmtId="0" fontId="43" fillId="0" borderId="18" xfId="0" applyFont="1" applyBorder="1">
      <alignment vertical="center"/>
    </xf>
    <xf numFmtId="0" fontId="43" fillId="0" borderId="100" xfId="0" applyFont="1" applyBorder="1" applyAlignment="1">
      <alignment horizontal="center" vertical="center"/>
    </xf>
    <xf numFmtId="0" fontId="43" fillId="0" borderId="98" xfId="0" applyFont="1" applyBorder="1">
      <alignment vertical="center"/>
    </xf>
    <xf numFmtId="0" fontId="43" fillId="0" borderId="4" xfId="0" applyFont="1" applyBorder="1">
      <alignment vertical="center"/>
    </xf>
    <xf numFmtId="0" fontId="43" fillId="0" borderId="50" xfId="0" applyFont="1" applyBorder="1">
      <alignment vertical="center"/>
    </xf>
    <xf numFmtId="0" fontId="19" fillId="0" borderId="29" xfId="4" applyFont="1" applyBorder="1" applyAlignment="1">
      <alignment horizontal="center"/>
    </xf>
    <xf numFmtId="0" fontId="19" fillId="4" borderId="36" xfId="4" applyFont="1" applyFill="1" applyBorder="1" applyAlignment="1" applyProtection="1">
      <alignment shrinkToFit="1"/>
      <protection locked="0"/>
    </xf>
    <xf numFmtId="49" fontId="19" fillId="4" borderId="36" xfId="4" applyNumberFormat="1" applyFont="1" applyFill="1" applyBorder="1" applyAlignment="1" applyProtection="1">
      <alignment shrinkToFit="1"/>
      <protection locked="0"/>
    </xf>
    <xf numFmtId="0" fontId="19" fillId="4" borderId="37" xfId="4" applyFont="1" applyFill="1" applyBorder="1" applyAlignment="1" applyProtection="1">
      <alignment shrinkToFit="1"/>
      <protection locked="0"/>
    </xf>
    <xf numFmtId="183" fontId="19" fillId="4" borderId="36" xfId="4" applyNumberFormat="1" applyFont="1" applyFill="1" applyBorder="1" applyAlignment="1" applyProtection="1">
      <alignment shrinkToFit="1"/>
      <protection locked="0"/>
    </xf>
    <xf numFmtId="0" fontId="50" fillId="0" borderId="29" xfId="4" applyFont="1" applyBorder="1" applyAlignment="1">
      <alignment horizontal="center"/>
    </xf>
    <xf numFmtId="0" fontId="50" fillId="4" borderId="36" xfId="4" applyFont="1" applyFill="1" applyBorder="1" applyAlignment="1" applyProtection="1">
      <alignment shrinkToFit="1"/>
      <protection locked="0"/>
    </xf>
    <xf numFmtId="49" fontId="50" fillId="4" borderId="36" xfId="4" applyNumberFormat="1" applyFont="1" applyFill="1" applyBorder="1" applyAlignment="1" applyProtection="1">
      <alignment shrinkToFit="1"/>
      <protection locked="0"/>
    </xf>
    <xf numFmtId="0" fontId="50" fillId="4" borderId="37" xfId="4" applyFont="1" applyFill="1" applyBorder="1" applyAlignment="1" applyProtection="1">
      <alignment shrinkToFit="1"/>
      <protection locked="0"/>
    </xf>
    <xf numFmtId="183" fontId="50" fillId="4" borderId="36" xfId="4" applyNumberFormat="1" applyFont="1" applyFill="1" applyBorder="1" applyAlignment="1" applyProtection="1">
      <alignment shrinkToFit="1"/>
      <protection locked="0"/>
    </xf>
    <xf numFmtId="188" fontId="50" fillId="5" borderId="8" xfId="4" applyNumberFormat="1" applyFont="1" applyFill="1" applyBorder="1" applyAlignment="1">
      <alignment horizontal="right" vertical="center" shrinkToFit="1"/>
    </xf>
    <xf numFmtId="0" fontId="50" fillId="4" borderId="8" xfId="4" applyFont="1" applyFill="1" applyBorder="1" applyAlignment="1" applyProtection="1">
      <alignment shrinkToFit="1"/>
      <protection locked="0"/>
    </xf>
    <xf numFmtId="49" fontId="50" fillId="4" borderId="8" xfId="4" applyNumberFormat="1" applyFont="1" applyFill="1" applyBorder="1" applyAlignment="1" applyProtection="1">
      <alignment shrinkToFit="1"/>
      <protection locked="0"/>
    </xf>
    <xf numFmtId="0" fontId="50" fillId="4" borderId="38" xfId="4" applyFont="1" applyFill="1" applyBorder="1" applyAlignment="1" applyProtection="1">
      <alignment shrinkToFit="1"/>
      <protection locked="0"/>
    </xf>
    <xf numFmtId="183" fontId="50" fillId="4" borderId="8" xfId="4" applyNumberFormat="1" applyFont="1" applyFill="1" applyBorder="1" applyAlignment="1" applyProtection="1">
      <alignment shrinkToFit="1"/>
      <protection locked="0"/>
    </xf>
    <xf numFmtId="185" fontId="0" fillId="4" borderId="40" xfId="0" applyNumberFormat="1" applyFill="1" applyBorder="1" applyAlignment="1" applyProtection="1">
      <alignment horizontal="center" vertical="center"/>
      <protection locked="0"/>
    </xf>
    <xf numFmtId="191" fontId="0" fillId="4" borderId="43" xfId="0" applyNumberFormat="1" applyFill="1" applyBorder="1" applyAlignment="1" applyProtection="1">
      <alignment horizontal="center" vertical="center"/>
      <protection locked="0"/>
    </xf>
    <xf numFmtId="191" fontId="0" fillId="4" borderId="44" xfId="0" applyNumberFormat="1" applyFill="1" applyBorder="1" applyAlignment="1" applyProtection="1">
      <alignment horizontal="center" vertical="center"/>
      <protection locked="0"/>
    </xf>
    <xf numFmtId="185" fontId="0" fillId="4" borderId="46" xfId="0" applyNumberFormat="1" applyFill="1" applyBorder="1" applyAlignment="1" applyProtection="1">
      <alignment horizontal="center" vertical="center"/>
      <protection locked="0"/>
    </xf>
    <xf numFmtId="191" fontId="0" fillId="4" borderId="41" xfId="0" applyNumberFormat="1" applyFill="1" applyBorder="1" applyAlignment="1" applyProtection="1">
      <alignment horizontal="center" vertical="center"/>
      <protection locked="0"/>
    </xf>
    <xf numFmtId="185" fontId="0" fillId="4" borderId="49" xfId="0" applyNumberFormat="1" applyFill="1" applyBorder="1" applyAlignment="1" applyProtection="1">
      <alignment horizontal="center" vertical="center"/>
      <protection locked="0"/>
    </xf>
    <xf numFmtId="0" fontId="0" fillId="4" borderId="59" xfId="0" applyFill="1" applyBorder="1" applyAlignment="1" applyProtection="1">
      <alignment horizontal="center" vertical="center" wrapText="1"/>
      <protection locked="0"/>
    </xf>
    <xf numFmtId="0" fontId="47" fillId="0" borderId="36"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8" xfId="0" applyFont="1" applyBorder="1" applyAlignment="1">
      <alignment horizontal="center" vertical="center"/>
    </xf>
    <xf numFmtId="0" fontId="47" fillId="0" borderId="41" xfId="0" applyFont="1" applyBorder="1" applyAlignment="1">
      <alignment horizontal="center" vertical="center"/>
    </xf>
    <xf numFmtId="0" fontId="11" fillId="0" borderId="8" xfId="0" applyFont="1" applyBorder="1" applyAlignment="1">
      <alignment horizontal="center" vertical="center"/>
    </xf>
    <xf numFmtId="0" fontId="11" fillId="0" borderId="26" xfId="0" applyFont="1" applyBorder="1" applyAlignment="1">
      <alignment horizontal="center" vertical="center"/>
    </xf>
    <xf numFmtId="0" fontId="60" fillId="0" borderId="0" xfId="0" applyFont="1">
      <alignment vertical="center"/>
    </xf>
    <xf numFmtId="0" fontId="61" fillId="0" borderId="0" xfId="0" applyFont="1">
      <alignment vertical="center"/>
    </xf>
    <xf numFmtId="0" fontId="61" fillId="0" borderId="0" xfId="0" applyFont="1" applyAlignment="1">
      <alignment horizontal="center" vertical="center"/>
    </xf>
    <xf numFmtId="0" fontId="11" fillId="0" borderId="25" xfId="0" applyFont="1" applyBorder="1" applyAlignment="1">
      <alignment vertical="top" wrapText="1"/>
    </xf>
    <xf numFmtId="0" fontId="8" fillId="0" borderId="8" xfId="0" applyFont="1" applyBorder="1" applyAlignment="1">
      <alignment horizontal="center" vertical="center"/>
    </xf>
    <xf numFmtId="0" fontId="5" fillId="3" borderId="61" xfId="0" applyFont="1" applyFill="1" applyBorder="1" applyAlignment="1">
      <alignment horizontal="center" vertical="center"/>
    </xf>
    <xf numFmtId="0" fontId="5" fillId="3" borderId="9" xfId="0" applyFont="1" applyFill="1" applyBorder="1" applyAlignment="1">
      <alignment horizontal="center" vertical="center"/>
    </xf>
    <xf numFmtId="49" fontId="5" fillId="0" borderId="0" xfId="0" applyNumberFormat="1" applyFont="1">
      <alignment vertical="center"/>
    </xf>
    <xf numFmtId="0" fontId="19" fillId="0" borderId="8" xfId="4" applyFont="1" applyBorder="1" applyAlignment="1">
      <alignment horizontal="center" vertical="center" wrapText="1"/>
    </xf>
    <xf numFmtId="0" fontId="64" fillId="0" borderId="0" xfId="0" applyFont="1" applyAlignment="1">
      <alignment horizontal="left" vertical="center"/>
    </xf>
    <xf numFmtId="0" fontId="27" fillId="0" borderId="0" xfId="0" applyFont="1">
      <alignment vertical="center"/>
    </xf>
    <xf numFmtId="0" fontId="27" fillId="0" borderId="41" xfId="0" applyFont="1" applyBorder="1" applyAlignment="1">
      <alignment horizontal="center" vertical="center"/>
    </xf>
    <xf numFmtId="0" fontId="27" fillId="0" borderId="36" xfId="0" applyFont="1" applyBorder="1" applyAlignment="1">
      <alignment horizontal="center" vertical="center"/>
    </xf>
    <xf numFmtId="0" fontId="54" fillId="5" borderId="12" xfId="0" applyFont="1" applyFill="1" applyBorder="1">
      <alignment vertical="center"/>
    </xf>
    <xf numFmtId="38" fontId="50" fillId="5" borderId="42" xfId="4" applyNumberFormat="1" applyFont="1" applyFill="1" applyBorder="1" applyAlignment="1">
      <alignment shrinkToFit="1"/>
    </xf>
    <xf numFmtId="181" fontId="50" fillId="5" borderId="3" xfId="4" applyNumberFormat="1" applyFont="1" applyFill="1" applyBorder="1" applyAlignment="1">
      <alignment horizontal="right" shrinkToFit="1"/>
    </xf>
    <xf numFmtId="181" fontId="50" fillId="4" borderId="3" xfId="4" applyNumberFormat="1" applyFont="1" applyFill="1" applyBorder="1" applyAlignment="1" applyProtection="1">
      <alignment horizontal="right" vertical="center" shrinkToFit="1"/>
      <protection locked="0"/>
    </xf>
    <xf numFmtId="187" fontId="50" fillId="4" borderId="3" xfId="4" applyNumberFormat="1" applyFont="1" applyFill="1" applyBorder="1" applyAlignment="1" applyProtection="1">
      <alignment horizontal="right" vertical="center" shrinkToFit="1"/>
      <protection locked="0"/>
    </xf>
    <xf numFmtId="0" fontId="66" fillId="0" borderId="0" xfId="0" applyFont="1">
      <alignment vertical="center"/>
    </xf>
    <xf numFmtId="0" fontId="54" fillId="5" borderId="4" xfId="0" applyFont="1" applyFill="1" applyBorder="1" applyAlignment="1">
      <alignment horizontal="center" vertical="center"/>
    </xf>
    <xf numFmtId="0" fontId="5" fillId="0" borderId="36" xfId="0" applyFont="1" applyBorder="1" applyAlignment="1">
      <alignment vertical="center" wrapText="1"/>
    </xf>
    <xf numFmtId="49" fontId="5" fillId="0" borderId="8" xfId="0" applyNumberFormat="1" applyFont="1" applyBorder="1" applyAlignment="1">
      <alignment vertical="center" wrapText="1"/>
    </xf>
    <xf numFmtId="0" fontId="5" fillId="0" borderId="8" xfId="0" applyFont="1" applyBorder="1" applyAlignment="1">
      <alignment vertical="center" wrapText="1"/>
    </xf>
    <xf numFmtId="0" fontId="5" fillId="0" borderId="41" xfId="0" applyFont="1" applyBorder="1" applyAlignment="1">
      <alignment vertical="center" wrapText="1"/>
    </xf>
    <xf numFmtId="0" fontId="43" fillId="0" borderId="36" xfId="0" applyFont="1" applyBorder="1" applyAlignment="1">
      <alignment vertical="center" wrapText="1"/>
    </xf>
    <xf numFmtId="0" fontId="5" fillId="0" borderId="26" xfId="0" applyFont="1" applyBorder="1" applyAlignment="1">
      <alignment horizontal="left" vertical="center" wrapText="1"/>
    </xf>
    <xf numFmtId="0" fontId="5" fillId="0" borderId="49" xfId="0" applyFont="1" applyBorder="1" applyAlignment="1">
      <alignment vertical="center" wrapText="1"/>
    </xf>
    <xf numFmtId="179" fontId="48" fillId="0" borderId="0" xfId="0" applyNumberFormat="1" applyFont="1" applyAlignment="1">
      <alignment horizontal="right" vertical="center"/>
    </xf>
    <xf numFmtId="179" fontId="48" fillId="0" borderId="0" xfId="0" applyNumberFormat="1" applyFont="1">
      <alignment vertical="center"/>
    </xf>
    <xf numFmtId="0" fontId="43" fillId="0" borderId="0" xfId="0" applyFont="1" applyAlignment="1">
      <alignment horizontal="left" vertical="center"/>
    </xf>
    <xf numFmtId="0" fontId="43" fillId="0" borderId="0" xfId="0" applyFont="1" applyAlignment="1">
      <alignment horizontal="right" vertical="center"/>
    </xf>
    <xf numFmtId="0" fontId="43" fillId="0" borderId="0" xfId="0" applyFont="1" applyAlignment="1">
      <alignment horizontal="center" vertical="center"/>
    </xf>
    <xf numFmtId="49" fontId="43" fillId="0" borderId="14" xfId="0" applyNumberFormat="1" applyFont="1" applyBorder="1" applyAlignment="1">
      <alignment horizontal="right" vertical="center"/>
    </xf>
    <xf numFmtId="0" fontId="43" fillId="0" borderId="18" xfId="0" applyFont="1" applyBorder="1" applyAlignment="1">
      <alignment horizontal="right" vertical="center"/>
    </xf>
    <xf numFmtId="0" fontId="43" fillId="5" borderId="18" xfId="0" applyFont="1" applyFill="1" applyBorder="1" applyAlignment="1">
      <alignment horizontal="center" vertical="center"/>
    </xf>
    <xf numFmtId="0" fontId="43" fillId="0" borderId="33" xfId="0" applyFont="1" applyBorder="1">
      <alignment vertical="center"/>
    </xf>
    <xf numFmtId="0" fontId="43" fillId="2" borderId="34" xfId="0" applyFont="1" applyFill="1" applyBorder="1" applyAlignment="1" applyProtection="1">
      <alignment horizontal="left" vertical="center"/>
      <protection locked="0"/>
    </xf>
    <xf numFmtId="0" fontId="43" fillId="4" borderId="85" xfId="0" applyFont="1" applyFill="1" applyBorder="1" applyAlignment="1" applyProtection="1">
      <alignment horizontal="center" vertical="center"/>
      <protection locked="0"/>
    </xf>
    <xf numFmtId="186" fontId="43" fillId="5" borderId="131" xfId="0" applyNumberFormat="1" applyFont="1" applyFill="1" applyBorder="1" applyAlignment="1">
      <alignment horizontal="center" vertical="center"/>
    </xf>
    <xf numFmtId="49" fontId="43" fillId="0" borderId="30" xfId="0" applyNumberFormat="1" applyFont="1" applyBorder="1" applyAlignment="1">
      <alignment horizontal="right" vertical="center"/>
    </xf>
    <xf numFmtId="0" fontId="43" fillId="0" borderId="31" xfId="0" applyFont="1" applyBorder="1" applyAlignment="1">
      <alignment horizontal="right" vertical="center"/>
    </xf>
    <xf numFmtId="0" fontId="43" fillId="5" borderId="31" xfId="0" applyFont="1" applyFill="1" applyBorder="1" applyAlignment="1">
      <alignment horizontal="center" vertical="center"/>
    </xf>
    <xf numFmtId="0" fontId="43" fillId="0" borderId="34" xfId="0" applyFont="1" applyBorder="1">
      <alignment vertical="center"/>
    </xf>
    <xf numFmtId="0" fontId="46" fillId="0" borderId="0" xfId="0" applyFont="1" applyAlignment="1">
      <alignment horizontal="left" vertical="center"/>
    </xf>
    <xf numFmtId="38" fontId="43" fillId="0" borderId="0" xfId="2" applyFont="1" applyFill="1" applyBorder="1" applyAlignment="1" applyProtection="1">
      <alignment horizontal="center" vertical="center"/>
    </xf>
    <xf numFmtId="0" fontId="43" fillId="2" borderId="8" xfId="0" applyFont="1" applyFill="1" applyBorder="1" applyAlignment="1" applyProtection="1">
      <alignment horizontal="center" vertical="center"/>
      <protection locked="0"/>
    </xf>
    <xf numFmtId="1" fontId="43" fillId="5" borderId="12" xfId="0" applyNumberFormat="1" applyFont="1" applyFill="1" applyBorder="1" applyAlignment="1">
      <alignment horizontal="center" vertical="center"/>
    </xf>
    <xf numFmtId="0" fontId="43" fillId="0" borderId="20" xfId="0" applyFont="1" applyBorder="1" applyAlignment="1">
      <alignment horizontal="left" vertical="center"/>
    </xf>
    <xf numFmtId="181" fontId="50" fillId="4" borderId="3" xfId="4" applyNumberFormat="1" applyFont="1" applyFill="1" applyBorder="1" applyAlignment="1" applyProtection="1">
      <alignment horizontal="center" vertical="center" shrinkToFit="1"/>
      <protection locked="0"/>
    </xf>
    <xf numFmtId="181" fontId="50" fillId="4" borderId="5" xfId="4" applyNumberFormat="1" applyFont="1" applyFill="1" applyBorder="1" applyAlignment="1" applyProtection="1">
      <alignment horizontal="center" vertical="center" shrinkToFit="1"/>
      <protection locked="0"/>
    </xf>
    <xf numFmtId="0" fontId="19" fillId="4" borderId="125" xfId="4" applyFont="1" applyFill="1" applyBorder="1" applyAlignment="1" applyProtection="1">
      <alignment horizontal="center" vertical="center" shrinkToFit="1"/>
      <protection locked="0"/>
    </xf>
    <xf numFmtId="0" fontId="50" fillId="4" borderId="125" xfId="4" applyFont="1" applyFill="1" applyBorder="1" applyAlignment="1" applyProtection="1">
      <alignment horizontal="center" vertical="center" shrinkToFit="1"/>
      <protection locked="0"/>
    </xf>
    <xf numFmtId="0" fontId="50" fillId="4" borderId="124" xfId="4" applyFont="1" applyFill="1" applyBorder="1" applyAlignment="1" applyProtection="1">
      <alignment horizontal="center" vertical="center" shrinkToFit="1"/>
      <protection locked="0"/>
    </xf>
    <xf numFmtId="2" fontId="54" fillId="5" borderId="12" xfId="0" applyNumberFormat="1" applyFont="1" applyFill="1" applyBorder="1">
      <alignment vertical="center"/>
    </xf>
    <xf numFmtId="183" fontId="0" fillId="4" borderId="8" xfId="0" applyNumberFormat="1" applyFill="1" applyBorder="1" applyProtection="1">
      <alignment vertical="center"/>
      <protection locked="0"/>
    </xf>
    <xf numFmtId="0" fontId="43" fillId="0" borderId="5" xfId="0" applyFont="1" applyBorder="1" applyAlignment="1">
      <alignment horizontal="center" vertical="center"/>
    </xf>
    <xf numFmtId="0" fontId="43" fillId="0" borderId="3" xfId="0" applyFont="1" applyBorder="1" applyAlignment="1">
      <alignment horizontal="center" vertical="center"/>
    </xf>
    <xf numFmtId="0" fontId="43" fillId="0" borderId="19" xfId="0" applyFont="1" applyBorder="1">
      <alignment vertical="center"/>
    </xf>
    <xf numFmtId="0" fontId="43" fillId="0" borderId="20" xfId="0" applyFont="1" applyBorder="1">
      <alignment vertical="center"/>
    </xf>
    <xf numFmtId="0" fontId="43" fillId="0" borderId="5" xfId="0" applyFont="1" applyBorder="1">
      <alignment vertical="center"/>
    </xf>
    <xf numFmtId="0" fontId="43" fillId="0" borderId="21" xfId="0" applyFont="1" applyBorder="1">
      <alignment vertical="center"/>
    </xf>
    <xf numFmtId="0" fontId="43" fillId="0" borderId="41" xfId="0" applyFont="1" applyBorder="1" applyAlignment="1">
      <alignment horizontal="center" vertical="center" wrapText="1"/>
    </xf>
    <xf numFmtId="0" fontId="43" fillId="0" borderId="61" xfId="0" applyFont="1" applyBorder="1" applyAlignment="1">
      <alignment horizontal="center" vertical="center" wrapText="1"/>
    </xf>
    <xf numFmtId="0" fontId="43" fillId="0" borderId="100" xfId="0" applyFont="1" applyBorder="1">
      <alignment vertical="center"/>
    </xf>
    <xf numFmtId="0" fontId="67" fillId="0" borderId="18" xfId="0" applyFont="1" applyBorder="1">
      <alignment vertical="center"/>
    </xf>
    <xf numFmtId="0" fontId="43" fillId="0" borderId="1" xfId="0" applyFont="1" applyBorder="1">
      <alignment vertical="center"/>
    </xf>
    <xf numFmtId="0" fontId="67" fillId="0" borderId="0" xfId="0" applyFont="1">
      <alignment vertical="center"/>
    </xf>
    <xf numFmtId="0" fontId="67" fillId="0" borderId="6" xfId="0" applyFont="1" applyBorder="1">
      <alignment vertical="center"/>
    </xf>
    <xf numFmtId="0" fontId="43" fillId="0" borderId="3" xfId="0" applyFont="1" applyBorder="1">
      <alignment vertical="center"/>
    </xf>
    <xf numFmtId="0" fontId="67" fillId="0" borderId="4" xfId="0" applyFont="1" applyBorder="1">
      <alignment vertical="center"/>
    </xf>
    <xf numFmtId="0" fontId="43" fillId="0" borderId="85" xfId="0" applyFont="1" applyBorder="1">
      <alignment vertical="center"/>
    </xf>
    <xf numFmtId="0" fontId="67" fillId="0" borderId="34" xfId="0" applyFont="1" applyBorder="1">
      <alignment vertical="center"/>
    </xf>
    <xf numFmtId="0" fontId="68" fillId="0" borderId="4" xfId="0" applyFont="1" applyBorder="1">
      <alignment vertical="center"/>
    </xf>
    <xf numFmtId="0" fontId="43" fillId="5" borderId="22" xfId="0" applyFont="1" applyFill="1" applyBorder="1" applyAlignment="1">
      <alignment horizontal="center" vertical="center"/>
    </xf>
    <xf numFmtId="0" fontId="43" fillId="5" borderId="46" xfId="0" applyFont="1" applyFill="1" applyBorder="1" applyAlignment="1">
      <alignment horizontal="center" vertical="center"/>
    </xf>
    <xf numFmtId="0" fontId="43" fillId="5" borderId="115" xfId="0" applyFont="1" applyFill="1" applyBorder="1" applyAlignment="1">
      <alignment horizontal="center" vertical="center"/>
    </xf>
    <xf numFmtId="0" fontId="68" fillId="0" borderId="6" xfId="0" applyFont="1" applyBorder="1">
      <alignment vertical="center"/>
    </xf>
    <xf numFmtId="0" fontId="43" fillId="5" borderId="25" xfId="0" applyFont="1" applyFill="1" applyBorder="1" applyAlignment="1">
      <alignment horizontal="center" vertical="center"/>
    </xf>
    <xf numFmtId="0" fontId="43" fillId="5" borderId="26" xfId="0" applyFont="1" applyFill="1" applyBorder="1" applyAlignment="1">
      <alignment horizontal="center" vertical="center"/>
    </xf>
    <xf numFmtId="0" fontId="43" fillId="5" borderId="27" xfId="0" applyFont="1" applyFill="1" applyBorder="1" applyAlignment="1">
      <alignment horizontal="center" vertical="center"/>
    </xf>
    <xf numFmtId="186" fontId="43" fillId="5" borderId="122" xfId="0" applyNumberFormat="1" applyFont="1" applyFill="1" applyBorder="1" applyAlignment="1">
      <alignment horizontal="center" vertical="center"/>
    </xf>
    <xf numFmtId="186" fontId="43" fillId="5" borderId="83" xfId="0" applyNumberFormat="1" applyFont="1" applyFill="1" applyBorder="1" applyAlignment="1">
      <alignment horizontal="center" vertical="center"/>
    </xf>
    <xf numFmtId="186" fontId="43" fillId="5" borderId="24" xfId="0" applyNumberFormat="1" applyFont="1" applyFill="1" applyBorder="1" applyAlignment="1">
      <alignment horizontal="center" vertical="center"/>
    </xf>
    <xf numFmtId="0" fontId="43" fillId="0" borderId="31" xfId="0" applyFont="1" applyBorder="1">
      <alignment vertical="center"/>
    </xf>
    <xf numFmtId="0" fontId="43" fillId="0" borderId="32" xfId="0" applyFont="1" applyBorder="1">
      <alignment vertical="center"/>
    </xf>
    <xf numFmtId="0" fontId="43" fillId="0" borderId="35" xfId="0" applyFont="1" applyBorder="1">
      <alignment vertical="center"/>
    </xf>
    <xf numFmtId="176" fontId="43" fillId="0" borderId="0" xfId="0" applyNumberFormat="1" applyFont="1" applyAlignment="1">
      <alignment horizontal="center" vertical="center"/>
    </xf>
    <xf numFmtId="0" fontId="43" fillId="0" borderId="28" xfId="0" applyFont="1" applyBorder="1">
      <alignment vertical="center"/>
    </xf>
    <xf numFmtId="0" fontId="43" fillId="0" borderId="7" xfId="0" applyFont="1" applyBorder="1">
      <alignment vertical="center"/>
    </xf>
    <xf numFmtId="0" fontId="43" fillId="0" borderId="22" xfId="0" applyFont="1" applyBorder="1">
      <alignment vertical="center"/>
    </xf>
    <xf numFmtId="0" fontId="43" fillId="0" borderId="29" xfId="0" applyFont="1" applyBorder="1">
      <alignment vertical="center"/>
    </xf>
    <xf numFmtId="0" fontId="43" fillId="0" borderId="8" xfId="0" applyFont="1" applyBorder="1" applyAlignment="1">
      <alignment horizontal="center" vertical="center" shrinkToFit="1"/>
    </xf>
    <xf numFmtId="0" fontId="43" fillId="0" borderId="24" xfId="0" applyFont="1" applyBorder="1" applyAlignment="1">
      <alignment horizontal="center" vertical="center" shrinkToFit="1"/>
    </xf>
    <xf numFmtId="0" fontId="43" fillId="5" borderId="23" xfId="0" applyFont="1" applyFill="1" applyBorder="1" applyAlignment="1">
      <alignment horizontal="center" vertical="center"/>
    </xf>
    <xf numFmtId="0" fontId="43" fillId="5" borderId="8" xfId="0" applyFont="1" applyFill="1" applyBorder="1" applyAlignment="1">
      <alignment horizontal="center" vertical="center"/>
    </xf>
    <xf numFmtId="178" fontId="43" fillId="5" borderId="8" xfId="0" applyNumberFormat="1" applyFont="1" applyFill="1" applyBorder="1" applyAlignment="1">
      <alignment horizontal="center" vertical="center"/>
    </xf>
    <xf numFmtId="178" fontId="43" fillId="5" borderId="24" xfId="0" applyNumberFormat="1" applyFont="1" applyFill="1" applyBorder="1" applyAlignment="1">
      <alignment horizontal="center" vertical="center"/>
    </xf>
    <xf numFmtId="178" fontId="43" fillId="5" borderId="26" xfId="0" applyNumberFormat="1" applyFont="1" applyFill="1" applyBorder="1" applyAlignment="1">
      <alignment horizontal="center" vertical="center"/>
    </xf>
    <xf numFmtId="178" fontId="43" fillId="5" borderId="27" xfId="0" applyNumberFormat="1" applyFont="1" applyFill="1" applyBorder="1" applyAlignment="1">
      <alignment horizontal="center" vertical="center"/>
    </xf>
    <xf numFmtId="0" fontId="43" fillId="4" borderId="39" xfId="0" applyFont="1" applyFill="1" applyBorder="1" applyAlignment="1" applyProtection="1">
      <alignment horizontal="center" vertical="center"/>
      <protection locked="0"/>
    </xf>
    <xf numFmtId="0" fontId="43" fillId="4" borderId="59" xfId="0" applyFont="1" applyFill="1" applyBorder="1" applyAlignment="1" applyProtection="1">
      <alignment horizontal="center" vertical="center"/>
      <protection locked="0"/>
    </xf>
    <xf numFmtId="0" fontId="43" fillId="4" borderId="122" xfId="0" applyFont="1" applyFill="1" applyBorder="1" applyAlignment="1" applyProtection="1">
      <alignment horizontal="center" vertical="center"/>
      <protection locked="0"/>
    </xf>
    <xf numFmtId="0" fontId="43" fillId="4" borderId="23" xfId="0" applyFont="1" applyFill="1" applyBorder="1" applyAlignment="1" applyProtection="1">
      <alignment horizontal="center" vertical="center"/>
      <protection locked="0"/>
    </xf>
    <xf numFmtId="0" fontId="43" fillId="4" borderId="8" xfId="0" applyFont="1" applyFill="1" applyBorder="1" applyAlignment="1" applyProtection="1">
      <alignment horizontal="center" vertical="center"/>
      <protection locked="0"/>
    </xf>
    <xf numFmtId="0" fontId="43" fillId="4" borderId="24" xfId="0" applyFont="1" applyFill="1" applyBorder="1" applyAlignment="1" applyProtection="1">
      <alignment horizontal="center" vertical="center"/>
      <protection locked="0"/>
    </xf>
    <xf numFmtId="0" fontId="43" fillId="4" borderId="25" xfId="0" applyFont="1" applyFill="1" applyBorder="1" applyAlignment="1" applyProtection="1">
      <alignment horizontal="center" vertical="center"/>
      <protection locked="0"/>
    </xf>
    <xf numFmtId="0" fontId="43" fillId="4" borderId="26" xfId="0" applyFont="1" applyFill="1" applyBorder="1" applyAlignment="1" applyProtection="1">
      <alignment horizontal="center" vertical="center"/>
      <protection locked="0"/>
    </xf>
    <xf numFmtId="0" fontId="43" fillId="4" borderId="27" xfId="0" applyFont="1" applyFill="1" applyBorder="1" applyAlignment="1" applyProtection="1">
      <alignment horizontal="center" vertical="center"/>
      <protection locked="0"/>
    </xf>
    <xf numFmtId="186" fontId="43" fillId="4" borderId="24" xfId="0" applyNumberFormat="1" applyFont="1" applyFill="1" applyBorder="1" applyAlignment="1" applyProtection="1">
      <alignment horizontal="center" vertical="center"/>
      <protection locked="0"/>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17" fillId="0" borderId="5" xfId="0" applyFont="1" applyBorder="1" applyAlignment="1">
      <alignment horizontal="center" vertical="center"/>
    </xf>
    <xf numFmtId="0" fontId="40" fillId="0" borderId="6" xfId="0" applyFont="1" applyBorder="1" applyAlignment="1">
      <alignment horizontal="center" vertical="center"/>
    </xf>
    <xf numFmtId="0" fontId="5" fillId="0" borderId="5" xfId="0" applyFont="1" applyBorder="1" applyAlignment="1">
      <alignment horizontal="right" vertical="center"/>
    </xf>
    <xf numFmtId="0" fontId="8" fillId="0" borderId="41" xfId="0" applyFont="1" applyBorder="1" applyAlignment="1">
      <alignment horizontal="center" vertical="center"/>
    </xf>
    <xf numFmtId="0" fontId="5" fillId="5" borderId="6" xfId="0" applyFont="1" applyFill="1" applyBorder="1" applyAlignment="1">
      <alignment horizontal="center" vertical="center"/>
    </xf>
    <xf numFmtId="0" fontId="5" fillId="4" borderId="6" xfId="0" applyFont="1" applyFill="1" applyBorder="1" applyAlignment="1" applyProtection="1">
      <alignment horizontal="center" vertical="center"/>
      <protection locked="0"/>
    </xf>
    <xf numFmtId="0" fontId="5" fillId="0" borderId="23"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8" fillId="0" borderId="49" xfId="0" applyFont="1" applyBorder="1" applyAlignment="1">
      <alignment horizontal="center" vertical="center"/>
    </xf>
    <xf numFmtId="0" fontId="5" fillId="0" borderId="8" xfId="0" applyFont="1" applyBorder="1" applyAlignment="1">
      <alignment horizontal="left" vertical="center"/>
    </xf>
    <xf numFmtId="0" fontId="0" fillId="0" borderId="8" xfId="0" applyBorder="1" applyAlignment="1">
      <alignment horizontal="center" vertical="center"/>
    </xf>
    <xf numFmtId="0" fontId="0" fillId="6" borderId="8" xfId="0" applyFill="1" applyBorder="1" applyAlignment="1">
      <alignment horizontal="center" vertical="center"/>
    </xf>
    <xf numFmtId="0" fontId="41" fillId="0" borderId="0" xfId="0" applyFont="1">
      <alignment vertical="center"/>
    </xf>
    <xf numFmtId="0" fontId="5" fillId="4" borderId="8" xfId="0" applyFont="1" applyFill="1" applyBorder="1" applyAlignment="1" applyProtection="1">
      <alignment horizontal="center" vertical="center"/>
      <protection locked="0"/>
    </xf>
    <xf numFmtId="184" fontId="5" fillId="0" borderId="5" xfId="0" applyNumberFormat="1" applyFont="1" applyBorder="1" applyAlignment="1">
      <alignment horizontal="right" vertical="center"/>
    </xf>
    <xf numFmtId="184" fontId="5" fillId="0" borderId="7" xfId="1" applyNumberFormat="1" applyFont="1" applyFill="1" applyBorder="1" applyAlignment="1" applyProtection="1">
      <alignment horizontal="right" vertical="center"/>
    </xf>
    <xf numFmtId="0" fontId="30" fillId="0" borderId="8" xfId="0" applyFont="1" applyBorder="1" applyAlignment="1">
      <alignment horizontal="center" vertical="center"/>
    </xf>
    <xf numFmtId="0" fontId="19" fillId="0" borderId="8" xfId="0" applyFont="1" applyBorder="1" applyAlignment="1">
      <alignment horizontal="center" vertical="center"/>
    </xf>
    <xf numFmtId="0" fontId="19" fillId="0" borderId="60" xfId="0" applyFont="1" applyBorder="1" applyAlignment="1">
      <alignment horizontal="center" vertical="center"/>
    </xf>
    <xf numFmtId="0" fontId="5" fillId="0" borderId="59" xfId="0" applyFont="1" applyBorder="1" applyAlignment="1">
      <alignment horizontal="center" vertical="center"/>
    </xf>
    <xf numFmtId="0" fontId="5" fillId="5" borderId="59" xfId="0" applyFont="1" applyFill="1" applyBorder="1" applyAlignment="1">
      <alignment horizontal="center" vertical="center"/>
    </xf>
    <xf numFmtId="0" fontId="19" fillId="0" borderId="88" xfId="0" applyFont="1" applyBorder="1" applyAlignment="1">
      <alignment horizontal="center" vertical="center"/>
    </xf>
    <xf numFmtId="0" fontId="19" fillId="0" borderId="89" xfId="0" applyFont="1" applyBorder="1" applyAlignment="1">
      <alignment horizontal="center" vertical="center"/>
    </xf>
    <xf numFmtId="178" fontId="5" fillId="5" borderId="8" xfId="0" applyNumberFormat="1" applyFont="1" applyFill="1" applyBorder="1" applyAlignment="1">
      <alignment horizontal="center" vertical="center"/>
    </xf>
    <xf numFmtId="178" fontId="5" fillId="0" borderId="41" xfId="0" applyNumberFormat="1" applyFont="1" applyBorder="1" applyAlignment="1">
      <alignment horizontal="center" vertical="center"/>
    </xf>
    <xf numFmtId="0" fontId="19" fillId="5" borderId="61" xfId="0" applyFont="1" applyFill="1" applyBorder="1" applyAlignment="1">
      <alignment horizontal="center" vertical="center"/>
    </xf>
    <xf numFmtId="0" fontId="5" fillId="0" borderId="26" xfId="0" applyFont="1" applyBorder="1" applyAlignment="1">
      <alignment horizontal="center" vertical="center"/>
    </xf>
    <xf numFmtId="178" fontId="5" fillId="5" borderId="26" xfId="0" applyNumberFormat="1" applyFont="1" applyFill="1" applyBorder="1" applyAlignment="1">
      <alignment horizontal="center" vertical="center"/>
    </xf>
    <xf numFmtId="178" fontId="5" fillId="5" borderId="27" xfId="0" applyNumberFormat="1" applyFont="1" applyFill="1" applyBorder="1" applyAlignment="1">
      <alignment horizontal="center" vertical="center"/>
    </xf>
    <xf numFmtId="0" fontId="19" fillId="0" borderId="0" xfId="0" applyFont="1" applyAlignment="1">
      <alignment horizontal="center" vertical="center"/>
    </xf>
    <xf numFmtId="178" fontId="5" fillId="0" borderId="0" xfId="0" applyNumberFormat="1" applyFont="1" applyAlignment="1">
      <alignment horizontal="center" vertical="center"/>
    </xf>
    <xf numFmtId="0" fontId="19" fillId="0" borderId="56" xfId="0" applyFont="1" applyBorder="1" applyAlignment="1">
      <alignment vertical="center" wrapText="1"/>
    </xf>
    <xf numFmtId="0" fontId="19" fillId="0" borderId="56" xfId="0" applyFont="1" applyBorder="1" applyAlignment="1">
      <alignment horizontal="right" vertical="center" wrapText="1"/>
    </xf>
    <xf numFmtId="0" fontId="19" fillId="0" borderId="0" xfId="0" applyFont="1" applyAlignment="1">
      <alignment vertical="center" wrapText="1"/>
    </xf>
    <xf numFmtId="0" fontId="5" fillId="0" borderId="54" xfId="0" applyFont="1" applyBorder="1" applyAlignment="1">
      <alignment horizontal="center" vertical="center" wrapText="1"/>
    </xf>
    <xf numFmtId="0" fontId="5" fillId="0" borderId="55" xfId="0" applyFont="1" applyBorder="1" applyAlignment="1">
      <alignment horizontal="center" vertical="center"/>
    </xf>
    <xf numFmtId="0" fontId="5" fillId="0" borderId="55" xfId="0" applyFont="1" applyBorder="1" applyAlignment="1">
      <alignment horizontal="center" vertical="center" wrapText="1"/>
    </xf>
    <xf numFmtId="0" fontId="5" fillId="0" borderId="29" xfId="0" applyFont="1" applyBorder="1" applyAlignment="1">
      <alignment horizontal="center" vertical="center"/>
    </xf>
    <xf numFmtId="0" fontId="30" fillId="0" borderId="0" xfId="0" applyFont="1" applyAlignment="1">
      <alignment horizontal="center" vertical="center" wrapText="1"/>
    </xf>
    <xf numFmtId="0" fontId="30" fillId="0" borderId="0" xfId="0" applyFont="1" applyAlignment="1">
      <alignment horizontal="center" vertical="center"/>
    </xf>
    <xf numFmtId="0" fontId="30" fillId="0" borderId="0" xfId="0" applyFont="1">
      <alignment vertical="center"/>
    </xf>
    <xf numFmtId="0" fontId="5" fillId="0" borderId="28" xfId="0" applyFont="1" applyBorder="1" applyAlignment="1">
      <alignment horizontal="center" vertical="center"/>
    </xf>
    <xf numFmtId="0" fontId="5" fillId="5" borderId="57" xfId="0" applyFont="1" applyFill="1" applyBorder="1" applyAlignment="1">
      <alignment horizontal="center" vertical="center" wrapText="1"/>
    </xf>
    <xf numFmtId="0" fontId="5" fillId="5" borderId="58" xfId="0"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5" fillId="0" borderId="25" xfId="0" applyFont="1" applyBorder="1" applyAlignment="1">
      <alignment horizontal="center" vertical="center"/>
    </xf>
    <xf numFmtId="0" fontId="5" fillId="5" borderId="26" xfId="0" applyFont="1" applyFill="1" applyBorder="1" applyAlignment="1">
      <alignment horizontal="center" vertical="center" wrapText="1"/>
    </xf>
    <xf numFmtId="0" fontId="5" fillId="0" borderId="23" xfId="0" applyFont="1" applyBorder="1" applyAlignment="1">
      <alignment horizontal="center" vertical="center" wrapText="1"/>
    </xf>
    <xf numFmtId="0" fontId="5" fillId="0" borderId="53" xfId="0" applyFont="1" applyBorder="1" applyAlignment="1">
      <alignment horizontal="center" vertical="center" wrapText="1"/>
    </xf>
    <xf numFmtId="0" fontId="5" fillId="5" borderId="48" xfId="0" applyFont="1" applyFill="1" applyBorder="1" applyAlignment="1">
      <alignment horizontal="center" vertical="center" wrapText="1"/>
    </xf>
    <xf numFmtId="0" fontId="63" fillId="0" borderId="0" xfId="0" applyFont="1">
      <alignment vertical="center"/>
    </xf>
    <xf numFmtId="0" fontId="46" fillId="0" borderId="36" xfId="0" applyFont="1" applyBorder="1" applyAlignment="1">
      <alignment horizontal="center" vertical="center" wrapText="1"/>
    </xf>
    <xf numFmtId="0" fontId="45" fillId="0" borderId="36" xfId="0" applyFont="1" applyBorder="1" applyAlignment="1">
      <alignment horizontal="center" vertical="center"/>
    </xf>
    <xf numFmtId="0" fontId="46" fillId="0" borderId="8" xfId="0" applyFont="1" applyBorder="1" applyAlignment="1">
      <alignment horizontal="center" vertical="center" wrapText="1"/>
    </xf>
    <xf numFmtId="0" fontId="45" fillId="0" borderId="8" xfId="0" applyFont="1" applyBorder="1" applyAlignment="1">
      <alignment horizontal="center" vertical="center"/>
    </xf>
    <xf numFmtId="0" fontId="46" fillId="0" borderId="8" xfId="0" applyFont="1" applyBorder="1" applyAlignment="1">
      <alignment vertical="center" wrapText="1"/>
    </xf>
    <xf numFmtId="0" fontId="46" fillId="9" borderId="8" xfId="0" applyFont="1" applyFill="1" applyBorder="1" applyAlignment="1">
      <alignment horizontal="center" vertical="center" wrapText="1"/>
    </xf>
    <xf numFmtId="0" fontId="46" fillId="0" borderId="8" xfId="0" applyFont="1" applyBorder="1" applyAlignment="1">
      <alignment horizontal="center" vertical="center"/>
    </xf>
    <xf numFmtId="0" fontId="46" fillId="0" borderId="41" xfId="0" applyFont="1" applyBorder="1" applyAlignment="1">
      <alignment horizontal="center" vertical="center"/>
    </xf>
    <xf numFmtId="0" fontId="46" fillId="0" borderId="41" xfId="0" applyFont="1" applyBorder="1" applyAlignment="1">
      <alignment horizontal="center" vertical="center" wrapText="1"/>
    </xf>
    <xf numFmtId="0" fontId="5" fillId="0" borderId="102" xfId="0" applyFont="1" applyBorder="1">
      <alignment vertical="center"/>
    </xf>
    <xf numFmtId="0" fontId="0" fillId="0" borderId="8" xfId="0" applyBorder="1">
      <alignment vertical="center"/>
    </xf>
    <xf numFmtId="192" fontId="0" fillId="5" borderId="43" xfId="0" applyNumberFormat="1" applyFill="1" applyBorder="1" applyAlignment="1">
      <alignment horizontal="center" vertical="center"/>
    </xf>
    <xf numFmtId="193" fontId="0" fillId="5" borderId="43" xfId="0" applyNumberFormat="1" applyFill="1" applyBorder="1" applyAlignment="1">
      <alignment horizontal="center" vertical="center"/>
    </xf>
    <xf numFmtId="185" fontId="0" fillId="5" borderId="43" xfId="0" applyNumberFormat="1" applyFill="1" applyBorder="1" applyAlignment="1">
      <alignment horizontal="center" vertical="center"/>
    </xf>
    <xf numFmtId="9" fontId="19" fillId="0" borderId="1" xfId="0" applyNumberFormat="1" applyFont="1" applyBorder="1" applyAlignment="1">
      <alignment vertical="center" wrapText="1"/>
    </xf>
    <xf numFmtId="192" fontId="0" fillId="5" borderId="44" xfId="0" applyNumberFormat="1" applyFill="1" applyBorder="1" applyAlignment="1">
      <alignment horizontal="center" vertical="center"/>
    </xf>
    <xf numFmtId="193" fontId="0" fillId="5" borderId="44" xfId="0" applyNumberFormat="1" applyFill="1" applyBorder="1" applyAlignment="1">
      <alignment horizontal="center" vertical="center"/>
    </xf>
    <xf numFmtId="185" fontId="0" fillId="5" borderId="44" xfId="0" applyNumberFormat="1" applyFill="1" applyBorder="1" applyAlignment="1">
      <alignment horizontal="center" vertical="center"/>
    </xf>
    <xf numFmtId="185" fontId="0" fillId="5" borderId="41" xfId="0" applyNumberFormat="1" applyFill="1" applyBorder="1" applyAlignment="1">
      <alignment horizontal="center" vertical="center"/>
    </xf>
    <xf numFmtId="0" fontId="30" fillId="0" borderId="50" xfId="0" applyFont="1" applyBorder="1" applyAlignment="1">
      <alignment horizontal="center" vertical="center" wrapText="1"/>
    </xf>
    <xf numFmtId="0" fontId="30" fillId="0" borderId="49" xfId="0" applyFont="1" applyBorder="1" applyAlignment="1">
      <alignment horizontal="center" vertical="center" wrapText="1"/>
    </xf>
    <xf numFmtId="0" fontId="30" fillId="0" borderId="10" xfId="0" applyFont="1" applyBorder="1" applyAlignment="1">
      <alignment horizontal="center" vertical="center" wrapText="1"/>
    </xf>
    <xf numFmtId="3" fontId="30" fillId="0" borderId="41" xfId="0" applyNumberFormat="1" applyFont="1" applyBorder="1" applyAlignment="1">
      <alignment horizontal="center" vertical="center"/>
    </xf>
    <xf numFmtId="193" fontId="0" fillId="5" borderId="8" xfId="0" applyNumberFormat="1" applyFill="1" applyBorder="1" applyAlignment="1">
      <alignment horizontal="center" vertical="center"/>
    </xf>
    <xf numFmtId="185" fontId="0" fillId="5" borderId="8" xfId="0" applyNumberFormat="1" applyFill="1" applyBorder="1" applyAlignment="1">
      <alignment horizontal="center" vertical="center"/>
    </xf>
    <xf numFmtId="194" fontId="27" fillId="5" borderId="45" xfId="0" applyNumberFormat="1" applyFont="1" applyFill="1" applyBorder="1" applyAlignment="1">
      <alignment horizontal="center" vertical="center"/>
    </xf>
    <xf numFmtId="182" fontId="32" fillId="0" borderId="45" xfId="0" applyNumberFormat="1" applyFont="1" applyBorder="1" applyAlignment="1">
      <alignment horizontal="center" vertical="center"/>
    </xf>
    <xf numFmtId="192" fontId="27" fillId="5" borderId="45" xfId="0" applyNumberFormat="1" applyFont="1" applyFill="1" applyBorder="1" applyAlignment="1">
      <alignment horizontal="center" vertical="center"/>
    </xf>
    <xf numFmtId="182" fontId="27" fillId="5" borderId="45" xfId="0" applyNumberFormat="1" applyFont="1" applyFill="1" applyBorder="1" applyAlignment="1">
      <alignment horizontal="center" vertical="center"/>
    </xf>
    <xf numFmtId="194" fontId="0" fillId="0" borderId="0" xfId="0" applyNumberFormat="1">
      <alignment vertical="center"/>
    </xf>
    <xf numFmtId="194" fontId="27" fillId="5" borderId="47" xfId="0" applyNumberFormat="1" applyFont="1" applyFill="1" applyBorder="1" applyAlignment="1">
      <alignment horizontal="center" vertical="center"/>
    </xf>
    <xf numFmtId="182" fontId="32" fillId="0" borderId="47" xfId="0" applyNumberFormat="1" applyFont="1" applyBorder="1" applyAlignment="1">
      <alignment horizontal="center" vertical="center"/>
    </xf>
    <xf numFmtId="192" fontId="27" fillId="5" borderId="47" xfId="0" applyNumberFormat="1" applyFont="1" applyFill="1" applyBorder="1" applyAlignment="1">
      <alignment horizontal="center" vertical="center"/>
    </xf>
    <xf numFmtId="182" fontId="27" fillId="5" borderId="47" xfId="0" applyNumberFormat="1" applyFont="1" applyFill="1" applyBorder="1" applyAlignment="1">
      <alignment horizontal="center" vertical="center"/>
    </xf>
    <xf numFmtId="0" fontId="0" fillId="0" borderId="1" xfId="0" applyBorder="1">
      <alignment vertical="center"/>
    </xf>
    <xf numFmtId="194" fontId="57" fillId="0" borderId="0" xfId="0" applyNumberFormat="1" applyFont="1">
      <alignment vertical="center"/>
    </xf>
    <xf numFmtId="185" fontId="0" fillId="5" borderId="52" xfId="0" applyNumberFormat="1" applyFill="1" applyBorder="1" applyAlignment="1">
      <alignment horizontal="center" vertical="center"/>
    </xf>
    <xf numFmtId="194" fontId="27" fillId="5" borderId="48" xfId="0" applyNumberFormat="1" applyFont="1" applyFill="1" applyBorder="1" applyAlignment="1">
      <alignment horizontal="center" vertical="center"/>
    </xf>
    <xf numFmtId="0" fontId="30" fillId="0" borderId="48" xfId="0" applyFont="1" applyBorder="1" applyAlignment="1">
      <alignment horizontal="center" vertical="center" wrapText="1"/>
    </xf>
    <xf numFmtId="0" fontId="0" fillId="0" borderId="0" xfId="0" applyAlignment="1">
      <alignment horizontal="center" vertical="center" wrapText="1"/>
    </xf>
    <xf numFmtId="185" fontId="0" fillId="5" borderId="0" xfId="0" applyNumberFormat="1" applyFill="1" applyAlignment="1">
      <alignment horizontal="center" vertical="center"/>
    </xf>
    <xf numFmtId="182" fontId="27" fillId="5" borderId="0" xfId="0" applyNumberFormat="1" applyFont="1" applyFill="1" applyAlignment="1">
      <alignment horizontal="center" vertical="center"/>
    </xf>
    <xf numFmtId="9" fontId="19" fillId="0" borderId="2" xfId="0" applyNumberFormat="1" applyFont="1" applyBorder="1" applyAlignment="1">
      <alignment vertical="center" wrapText="1"/>
    </xf>
    <xf numFmtId="9" fontId="19" fillId="0" borderId="0" xfId="0" applyNumberFormat="1" applyFont="1" applyAlignment="1">
      <alignment vertical="center" wrapText="1"/>
    </xf>
    <xf numFmtId="0" fontId="46" fillId="0" borderId="8" xfId="0" applyFont="1" applyBorder="1" applyAlignment="1">
      <alignment horizontal="left" vertical="center" wrapText="1"/>
    </xf>
    <xf numFmtId="0" fontId="46" fillId="0" borderId="36" xfId="0" applyFont="1" applyBorder="1" applyAlignment="1">
      <alignment horizontal="left" vertical="center" wrapText="1"/>
    </xf>
    <xf numFmtId="0" fontId="11" fillId="0" borderId="26" xfId="0" applyFont="1" applyBorder="1" applyAlignment="1">
      <alignment horizontal="left" vertical="center"/>
    </xf>
    <xf numFmtId="0" fontId="47" fillId="0" borderId="8" xfId="0" applyFont="1" applyBorder="1" applyAlignment="1">
      <alignment horizontal="left" vertical="center" wrapText="1"/>
    </xf>
    <xf numFmtId="0" fontId="47" fillId="0" borderId="36" xfId="0" applyFont="1" applyBorder="1" applyAlignment="1">
      <alignment horizontal="left" vertical="center" wrapText="1"/>
    </xf>
    <xf numFmtId="0" fontId="58" fillId="0" borderId="0" xfId="0" applyFont="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81" xfId="0" applyFont="1" applyBorder="1" applyAlignment="1">
      <alignment horizontal="center" vertical="center" wrapText="1"/>
    </xf>
    <xf numFmtId="0" fontId="59" fillId="0" borderId="0" xfId="0" applyFont="1" applyAlignment="1">
      <alignment horizontal="center" vertical="center"/>
    </xf>
    <xf numFmtId="0" fontId="47" fillId="0" borderId="36" xfId="0" applyFont="1" applyBorder="1" applyAlignment="1">
      <alignment horizontal="right" vertical="center" wrapText="1"/>
    </xf>
    <xf numFmtId="0" fontId="59" fillId="0" borderId="83" xfId="0" applyFont="1" applyBorder="1" applyAlignment="1">
      <alignment horizontal="center" vertical="center"/>
    </xf>
    <xf numFmtId="0" fontId="47" fillId="0" borderId="8" xfId="0" applyFont="1" applyBorder="1" applyAlignment="1">
      <alignment horizontal="right" vertical="center" wrapText="1"/>
    </xf>
    <xf numFmtId="0" fontId="59" fillId="0" borderId="24" xfId="0" applyFont="1" applyBorder="1" applyAlignment="1">
      <alignment horizontal="center" vertical="center"/>
    </xf>
    <xf numFmtId="0" fontId="47" fillId="0" borderId="41" xfId="0" applyFont="1" applyBorder="1" applyAlignment="1">
      <alignment horizontal="right" vertical="center" wrapText="1"/>
    </xf>
    <xf numFmtId="0" fontId="59" fillId="0" borderId="61" xfId="0" applyFont="1" applyBorder="1" applyAlignment="1">
      <alignment horizontal="center" vertical="center"/>
    </xf>
    <xf numFmtId="0" fontId="11" fillId="0" borderId="8" xfId="0" applyFont="1" applyBorder="1" applyAlignment="1">
      <alignment horizontal="right" vertical="center"/>
    </xf>
    <xf numFmtId="0" fontId="11" fillId="0" borderId="24" xfId="0" applyFont="1" applyBorder="1" applyAlignment="1">
      <alignment horizontal="center" vertical="center"/>
    </xf>
    <xf numFmtId="0" fontId="11" fillId="0" borderId="26" xfId="0" applyFont="1" applyBorder="1" applyAlignment="1">
      <alignment horizontal="right" vertical="center"/>
    </xf>
    <xf numFmtId="0" fontId="11" fillId="0" borderId="27" xfId="0" applyFont="1" applyBorder="1" applyAlignment="1">
      <alignment horizontal="center" vertical="center"/>
    </xf>
    <xf numFmtId="0" fontId="59" fillId="0" borderId="0" xfId="0" applyFont="1" applyAlignment="1">
      <alignment horizontal="right" vertical="center"/>
    </xf>
    <xf numFmtId="0" fontId="59" fillId="0" borderId="0" xfId="0" applyFont="1">
      <alignment vertical="center"/>
    </xf>
    <xf numFmtId="0" fontId="62" fillId="0" borderId="36" xfId="0" applyFont="1" applyBorder="1" applyAlignment="1">
      <alignment horizontal="right" vertical="center"/>
    </xf>
    <xf numFmtId="0" fontId="11" fillId="0" borderId="128" xfId="0" applyFont="1" applyBorder="1" applyAlignment="1">
      <alignment horizontal="center" vertical="center"/>
    </xf>
    <xf numFmtId="0" fontId="62" fillId="0" borderId="8" xfId="0" applyFont="1" applyBorder="1" applyAlignment="1">
      <alignment horizontal="right" vertical="center"/>
    </xf>
    <xf numFmtId="195" fontId="62" fillId="0" borderId="8" xfId="0" applyNumberFormat="1" applyFont="1" applyBorder="1" applyAlignment="1">
      <alignment horizontal="right" vertical="center"/>
    </xf>
    <xf numFmtId="0" fontId="11" fillId="0" borderId="26" xfId="0" applyFont="1" applyBorder="1" applyAlignment="1">
      <alignment horizontal="left" vertical="top" wrapText="1"/>
    </xf>
    <xf numFmtId="0" fontId="11" fillId="0" borderId="0" xfId="0" applyFont="1" applyAlignment="1">
      <alignment vertical="top" wrapText="1"/>
    </xf>
    <xf numFmtId="0" fontId="11" fillId="0" borderId="132" xfId="0" applyFont="1" applyBorder="1">
      <alignment vertical="center"/>
    </xf>
    <xf numFmtId="0" fontId="11" fillId="0" borderId="29" xfId="0" applyFont="1" applyBorder="1" applyAlignment="1">
      <alignment horizontal="center" vertical="center"/>
    </xf>
    <xf numFmtId="0" fontId="11" fillId="0" borderId="36" xfId="0" applyFont="1" applyBorder="1" applyAlignment="1"/>
    <xf numFmtId="0" fontId="11" fillId="0" borderId="83" xfId="0" applyFont="1" applyBorder="1">
      <alignment vertical="center"/>
    </xf>
    <xf numFmtId="0" fontId="11" fillId="0" borderId="23" xfId="0" applyFont="1" applyBorder="1" applyAlignment="1">
      <alignment horizontal="center" vertical="center"/>
    </xf>
    <xf numFmtId="0" fontId="11" fillId="0" borderId="8" xfId="0" applyFont="1" applyBorder="1" applyAlignment="1"/>
    <xf numFmtId="0" fontId="11" fillId="0" borderId="24" xfId="0" applyFont="1" applyBorder="1">
      <alignment vertical="center"/>
    </xf>
    <xf numFmtId="0" fontId="11" fillId="0" borderId="8" xfId="0" applyFont="1" applyBorder="1">
      <alignment vertical="center"/>
    </xf>
    <xf numFmtId="0" fontId="11" fillId="0" borderId="28" xfId="0" applyFont="1" applyBorder="1" applyAlignment="1">
      <alignment horizontal="center" vertical="center"/>
    </xf>
    <xf numFmtId="0" fontId="11" fillId="0" borderId="22" xfId="0" applyFont="1" applyBorder="1" applyAlignment="1">
      <alignment horizontal="center" vertical="center"/>
    </xf>
    <xf numFmtId="3" fontId="11" fillId="0" borderId="24" xfId="0" applyNumberFormat="1" applyFont="1" applyBorder="1">
      <alignment vertical="center"/>
    </xf>
    <xf numFmtId="0" fontId="11" fillId="0" borderId="41" xfId="0" applyFont="1" applyBorder="1">
      <alignment vertical="center"/>
    </xf>
    <xf numFmtId="0" fontId="11" fillId="0" borderId="61" xfId="0" applyFont="1" applyBorder="1">
      <alignment vertical="center"/>
    </xf>
    <xf numFmtId="3" fontId="11" fillId="0" borderId="61" xfId="0" applyNumberFormat="1" applyFont="1" applyBorder="1">
      <alignment vertical="center"/>
    </xf>
    <xf numFmtId="0" fontId="11" fillId="0" borderId="36" xfId="0" applyFont="1" applyBorder="1">
      <alignment vertical="center"/>
    </xf>
    <xf numFmtId="0" fontId="11" fillId="0" borderId="25" xfId="0" applyFont="1" applyBorder="1" applyAlignment="1">
      <alignment horizontal="center" vertical="center"/>
    </xf>
    <xf numFmtId="0" fontId="11" fillId="0" borderId="26" xfId="0" applyFont="1" applyBorder="1" applyAlignment="1"/>
    <xf numFmtId="3" fontId="11" fillId="0" borderId="27" xfId="0" applyNumberFormat="1" applyFont="1" applyBorder="1">
      <alignment vertical="center"/>
    </xf>
    <xf numFmtId="0" fontId="73" fillId="0" borderId="139" xfId="0" applyFont="1" applyBorder="1" applyAlignment="1">
      <alignment horizontal="center" vertical="center" wrapText="1"/>
    </xf>
    <xf numFmtId="0" fontId="73" fillId="0" borderId="144" xfId="0" applyFont="1" applyBorder="1" applyAlignment="1">
      <alignment horizontal="center" vertical="center" wrapText="1"/>
    </xf>
    <xf numFmtId="0" fontId="0" fillId="0" borderId="144" xfId="0" applyBorder="1" applyAlignment="1">
      <alignment vertical="center" wrapText="1"/>
    </xf>
    <xf numFmtId="0" fontId="0" fillId="0" borderId="141" xfId="0" applyBorder="1" applyAlignment="1">
      <alignment vertical="center" wrapText="1"/>
    </xf>
    <xf numFmtId="0" fontId="73" fillId="0" borderId="143" xfId="0" applyFont="1" applyBorder="1" applyAlignment="1">
      <alignment horizontal="center" vertical="center" wrapText="1"/>
    </xf>
    <xf numFmtId="0" fontId="73" fillId="0" borderId="141" xfId="0" applyFont="1" applyBorder="1" applyAlignment="1">
      <alignment horizontal="center" vertical="center" wrapText="1"/>
    </xf>
    <xf numFmtId="0" fontId="72" fillId="10" borderId="137" xfId="0" applyFont="1" applyFill="1" applyBorder="1" applyAlignment="1">
      <alignment horizontal="center" vertical="center" wrapText="1"/>
    </xf>
    <xf numFmtId="0" fontId="72" fillId="10" borderId="140" xfId="0" applyFont="1" applyFill="1" applyBorder="1" applyAlignment="1">
      <alignment horizontal="center" vertical="center" wrapText="1"/>
    </xf>
    <xf numFmtId="0" fontId="72" fillId="10" borderId="142" xfId="0" applyFont="1" applyFill="1" applyBorder="1" applyAlignment="1">
      <alignment horizontal="center" vertical="center" wrapText="1"/>
    </xf>
    <xf numFmtId="0" fontId="0" fillId="4" borderId="8" xfId="0" applyFill="1" applyBorder="1" applyAlignment="1" applyProtection="1">
      <alignment horizontal="center" vertical="center" wrapText="1"/>
      <protection locked="0"/>
    </xf>
    <xf numFmtId="0" fontId="0" fillId="4" borderId="46" xfId="0" applyFill="1" applyBorder="1" applyAlignment="1" applyProtection="1">
      <alignment horizontal="center" vertical="center" wrapText="1"/>
      <protection locked="0"/>
    </xf>
    <xf numFmtId="196" fontId="0" fillId="0" borderId="0" xfId="0" applyNumberFormat="1">
      <alignment vertical="center"/>
    </xf>
    <xf numFmtId="40" fontId="17" fillId="5" borderId="6" xfId="1" applyNumberFormat="1" applyFont="1" applyFill="1" applyBorder="1" applyAlignment="1" applyProtection="1">
      <alignment horizontal="center" vertical="center"/>
    </xf>
    <xf numFmtId="40" fontId="17" fillId="8" borderId="6" xfId="1" applyNumberFormat="1" applyFont="1" applyFill="1" applyBorder="1" applyAlignment="1" applyProtection="1">
      <alignment horizontal="center" vertical="center"/>
    </xf>
    <xf numFmtId="0" fontId="17" fillId="8" borderId="5" xfId="0" applyFont="1" applyFill="1" applyBorder="1">
      <alignment vertical="center"/>
    </xf>
    <xf numFmtId="0" fontId="5" fillId="0" borderId="0" xfId="0" applyFont="1" applyAlignment="1">
      <alignment horizontal="right" vertical="center"/>
    </xf>
    <xf numFmtId="183" fontId="0" fillId="8" borderId="8" xfId="0" applyNumberFormat="1" applyFill="1" applyBorder="1" applyProtection="1">
      <alignment vertical="center"/>
      <protection locked="0"/>
    </xf>
    <xf numFmtId="40" fontId="43" fillId="0" borderId="6" xfId="1" applyNumberFormat="1" applyFont="1" applyFill="1" applyBorder="1" applyAlignment="1" applyProtection="1">
      <alignment horizontal="center" vertical="center"/>
      <protection locked="0"/>
    </xf>
    <xf numFmtId="40" fontId="43" fillId="0" borderId="5" xfId="1" applyNumberFormat="1" applyFont="1" applyFill="1" applyBorder="1" applyAlignment="1" applyProtection="1">
      <alignment horizontal="center" vertical="center"/>
      <protection locked="0"/>
    </xf>
    <xf numFmtId="40" fontId="17" fillId="4" borderId="6" xfId="1" applyNumberFormat="1" applyFont="1" applyFill="1" applyBorder="1" applyAlignment="1" applyProtection="1">
      <alignment horizontal="center" vertical="center"/>
      <protection locked="0"/>
    </xf>
    <xf numFmtId="178" fontId="17" fillId="4" borderId="3" xfId="0" applyNumberFormat="1" applyFont="1" applyFill="1" applyBorder="1" applyProtection="1">
      <alignment vertical="center"/>
      <protection locked="0"/>
    </xf>
    <xf numFmtId="0" fontId="5" fillId="0" borderId="0" xfId="0" applyFont="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center"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43" fillId="0" borderId="8" xfId="0" applyFont="1" applyBorder="1" applyAlignment="1">
      <alignment horizontal="center" vertical="center"/>
    </xf>
    <xf numFmtId="0" fontId="74" fillId="2" borderId="0" xfId="0" applyFont="1" applyFill="1" applyAlignment="1" applyProtection="1">
      <alignment horizontal="center" vertical="center"/>
      <protection locked="0"/>
    </xf>
    <xf numFmtId="0" fontId="74" fillId="4" borderId="8" xfId="0" applyFont="1" applyFill="1" applyBorder="1" applyAlignment="1" applyProtection="1">
      <alignment horizontal="center" vertical="center"/>
      <protection locked="0"/>
    </xf>
    <xf numFmtId="0" fontId="75" fillId="2" borderId="5" xfId="0" applyFont="1" applyFill="1" applyBorder="1" applyAlignment="1" applyProtection="1">
      <alignment horizontal="center" vertical="center" shrinkToFit="1"/>
      <protection locked="0"/>
    </xf>
    <xf numFmtId="0" fontId="75" fillId="4" borderId="8" xfId="0" applyFont="1" applyFill="1" applyBorder="1" applyAlignment="1" applyProtection="1">
      <alignment horizontal="center" vertical="center"/>
      <protection locked="0"/>
    </xf>
    <xf numFmtId="0" fontId="75" fillId="2" borderId="8" xfId="0" applyFont="1" applyFill="1" applyBorder="1" applyAlignment="1" applyProtection="1">
      <alignment horizontal="center" vertical="center" shrinkToFit="1"/>
      <protection locked="0"/>
    </xf>
    <xf numFmtId="0" fontId="75" fillId="2" borderId="6" xfId="0" applyFont="1" applyFill="1" applyBorder="1" applyAlignment="1" applyProtection="1">
      <alignment horizontal="center" vertical="center"/>
      <protection locked="0"/>
    </xf>
    <xf numFmtId="0" fontId="79" fillId="0" borderId="0" xfId="0" applyFont="1">
      <alignment vertical="center"/>
    </xf>
    <xf numFmtId="0" fontId="80" fillId="11" borderId="56" xfId="0" applyFont="1" applyFill="1" applyBorder="1" applyAlignment="1" applyProtection="1">
      <alignment horizontal="center" vertical="center" wrapText="1"/>
      <protection locked="0"/>
    </xf>
    <xf numFmtId="0" fontId="80" fillId="11" borderId="36" xfId="0" applyFont="1" applyFill="1" applyBorder="1" applyAlignment="1" applyProtection="1">
      <alignment horizontal="center" vertical="center" wrapText="1"/>
      <protection locked="0"/>
    </xf>
    <xf numFmtId="0" fontId="80" fillId="11" borderId="8" xfId="0" applyFont="1" applyFill="1" applyBorder="1" applyAlignment="1" applyProtection="1">
      <alignment horizontal="center" vertical="center" wrapText="1"/>
      <protection locked="0"/>
    </xf>
    <xf numFmtId="0" fontId="80" fillId="4" borderId="36" xfId="0" applyFont="1" applyFill="1" applyBorder="1" applyAlignment="1" applyProtection="1">
      <alignment horizontal="center" vertical="center" wrapText="1"/>
      <protection locked="0"/>
    </xf>
    <xf numFmtId="0" fontId="80" fillId="4" borderId="8" xfId="0" applyFont="1" applyFill="1" applyBorder="1" applyAlignment="1" applyProtection="1">
      <alignment horizontal="center" vertical="center" wrapText="1"/>
      <protection locked="0"/>
    </xf>
    <xf numFmtId="0" fontId="80" fillId="4" borderId="49" xfId="0" applyFont="1" applyFill="1" applyBorder="1" applyAlignment="1" applyProtection="1">
      <alignment horizontal="center" vertical="center" wrapText="1"/>
      <protection locked="0"/>
    </xf>
    <xf numFmtId="0" fontId="82" fillId="4" borderId="39" xfId="0" applyFont="1" applyFill="1" applyBorder="1" applyAlignment="1" applyProtection="1">
      <alignment horizontal="left" vertical="center" wrapText="1"/>
      <protection locked="0"/>
    </xf>
    <xf numFmtId="0" fontId="76" fillId="4" borderId="59" xfId="0" applyFont="1" applyFill="1" applyBorder="1" applyAlignment="1" applyProtection="1">
      <alignment horizontal="center" vertical="center" wrapText="1"/>
      <protection locked="0"/>
    </xf>
    <xf numFmtId="185" fontId="76" fillId="4" borderId="40" xfId="0" applyNumberFormat="1" applyFont="1" applyFill="1" applyBorder="1" applyAlignment="1" applyProtection="1">
      <alignment horizontal="center" vertical="center"/>
      <protection locked="0"/>
    </xf>
    <xf numFmtId="191" fontId="76" fillId="4" borderId="43" xfId="0" applyNumberFormat="1" applyFont="1" applyFill="1" applyBorder="1" applyAlignment="1" applyProtection="1">
      <alignment horizontal="center" vertical="center"/>
      <protection locked="0"/>
    </xf>
    <xf numFmtId="0" fontId="76" fillId="4" borderId="8" xfId="0" applyFont="1" applyFill="1" applyBorder="1" applyAlignment="1" applyProtection="1">
      <alignment horizontal="center" vertical="center" wrapText="1"/>
      <protection locked="0"/>
    </xf>
    <xf numFmtId="0" fontId="75" fillId="4" borderId="39" xfId="0" applyFont="1" applyFill="1" applyBorder="1" applyAlignment="1" applyProtection="1">
      <alignment horizontal="center" vertical="center"/>
      <protection locked="0"/>
    </xf>
    <xf numFmtId="0" fontId="75" fillId="4" borderId="59" xfId="0" applyFont="1" applyFill="1" applyBorder="1" applyAlignment="1" applyProtection="1">
      <alignment horizontal="center" vertical="center"/>
      <protection locked="0"/>
    </xf>
    <xf numFmtId="0" fontId="75" fillId="4" borderId="23" xfId="0" applyFont="1" applyFill="1" applyBorder="1" applyAlignment="1" applyProtection="1">
      <alignment horizontal="center" vertical="center"/>
      <protection locked="0"/>
    </xf>
    <xf numFmtId="0" fontId="75" fillId="2" borderId="8" xfId="0" applyFont="1" applyFill="1" applyBorder="1" applyAlignment="1" applyProtection="1">
      <alignment horizontal="center" vertical="center"/>
      <protection locked="0"/>
    </xf>
    <xf numFmtId="0" fontId="75" fillId="4" borderId="36" xfId="4" applyFont="1" applyFill="1" applyBorder="1" applyAlignment="1" applyProtection="1">
      <alignment horizontal="center" shrinkToFit="1"/>
      <protection locked="0"/>
    </xf>
    <xf numFmtId="49" fontId="75" fillId="4" borderId="36" xfId="4" applyNumberFormat="1" applyFont="1" applyFill="1" applyBorder="1" applyAlignment="1" applyProtection="1">
      <alignment horizontal="center" shrinkToFit="1"/>
      <protection locked="0"/>
    </xf>
    <xf numFmtId="0" fontId="75" fillId="4" borderId="37" xfId="4" applyFont="1" applyFill="1" applyBorder="1" applyAlignment="1" applyProtection="1">
      <alignment horizontal="center" shrinkToFit="1"/>
      <protection locked="0"/>
    </xf>
    <xf numFmtId="183" fontId="75" fillId="4" borderId="36" xfId="4" applyNumberFormat="1" applyFont="1" applyFill="1" applyBorder="1" applyAlignment="1" applyProtection="1">
      <alignment horizontal="center" shrinkToFit="1"/>
      <protection locked="0"/>
    </xf>
    <xf numFmtId="0" fontId="75" fillId="4" borderId="125" xfId="4" applyFont="1" applyFill="1" applyBorder="1" applyAlignment="1" applyProtection="1">
      <alignment horizontal="center" shrinkToFit="1"/>
      <protection locked="0"/>
    </xf>
    <xf numFmtId="181" fontId="75" fillId="4" borderId="3" xfId="4" applyNumberFormat="1" applyFont="1" applyFill="1" applyBorder="1" applyAlignment="1" applyProtection="1">
      <alignment horizontal="center" vertical="center" shrinkToFit="1"/>
      <protection locked="0"/>
    </xf>
    <xf numFmtId="187" fontId="75" fillId="4" borderId="3" xfId="4" applyNumberFormat="1" applyFont="1" applyFill="1" applyBorder="1" applyAlignment="1" applyProtection="1">
      <alignment horizontal="center" vertical="center" shrinkToFit="1"/>
      <protection locked="0"/>
    </xf>
    <xf numFmtId="183" fontId="76" fillId="4" borderId="8" xfId="0" applyNumberFormat="1" applyFont="1" applyFill="1" applyBorder="1" applyAlignment="1" applyProtection="1">
      <alignment horizontal="center" vertical="center"/>
      <protection locked="0"/>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40" fillId="0" borderId="8" xfId="0" applyFont="1" applyBorder="1" applyAlignment="1">
      <alignment horizontal="left" vertical="center"/>
    </xf>
    <xf numFmtId="0" fontId="40" fillId="0" borderId="5" xfId="0" applyFont="1" applyBorder="1" applyAlignment="1">
      <alignment horizontal="left" vertical="center"/>
    </xf>
    <xf numFmtId="0" fontId="5" fillId="0" borderId="8" xfId="0" applyFont="1" applyBorder="1" applyAlignment="1">
      <alignment horizontal="left" vertical="center" wrapText="1"/>
    </xf>
    <xf numFmtId="0" fontId="5" fillId="0" borderId="1" xfId="0" applyFont="1" applyBorder="1" applyAlignment="1">
      <alignment horizontal="right" vertical="center"/>
    </xf>
    <xf numFmtId="0" fontId="5" fillId="0" borderId="0" xfId="0" applyFont="1" applyAlignment="1">
      <alignment horizontal="right" vertical="center"/>
    </xf>
    <xf numFmtId="0" fontId="7" fillId="0" borderId="0" xfId="0" applyFont="1" applyAlignment="1">
      <alignment horizontal="left" vertical="center"/>
    </xf>
    <xf numFmtId="0" fontId="17" fillId="0" borderId="9" xfId="0" applyFont="1" applyBorder="1" applyAlignment="1">
      <alignment horizontal="left" vertical="center"/>
    </xf>
    <xf numFmtId="0" fontId="17" fillId="0" borderId="13" xfId="0" applyFont="1" applyBorder="1" applyAlignment="1">
      <alignment horizontal="left" vertical="center"/>
    </xf>
    <xf numFmtId="0" fontId="17" fillId="0" borderId="10" xfId="0" applyFont="1" applyBorder="1" applyAlignment="1">
      <alignment horizontal="left" vertical="center"/>
    </xf>
    <xf numFmtId="0" fontId="17" fillId="0" borderId="1" xfId="0" applyFont="1" applyBorder="1" applyAlignment="1">
      <alignment horizontal="left" vertical="center"/>
    </xf>
    <xf numFmtId="0" fontId="17" fillId="0" borderId="0" xfId="0" applyFont="1" applyAlignment="1">
      <alignment horizontal="lef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40" fillId="8" borderId="5" xfId="0" applyFont="1" applyFill="1" applyBorder="1" applyAlignment="1">
      <alignment horizontal="left" vertical="center"/>
    </xf>
    <xf numFmtId="0" fontId="40" fillId="8" borderId="6" xfId="0" applyFont="1" applyFill="1" applyBorder="1" applyAlignment="1">
      <alignment horizontal="left" vertical="center"/>
    </xf>
    <xf numFmtId="0" fontId="40" fillId="8" borderId="7" xfId="0" applyFont="1" applyFill="1" applyBorder="1" applyAlignment="1">
      <alignment horizontal="left" vertical="center"/>
    </xf>
    <xf numFmtId="0" fontId="43" fillId="8" borderId="5" xfId="0" applyFont="1" applyFill="1" applyBorder="1" applyAlignment="1">
      <alignment horizontal="left" vertical="center"/>
    </xf>
    <xf numFmtId="0" fontId="43" fillId="8" borderId="6" xfId="0" applyFont="1" applyFill="1" applyBorder="1" applyAlignment="1">
      <alignment horizontal="left" vertical="center"/>
    </xf>
    <xf numFmtId="0" fontId="43" fillId="8" borderId="7" xfId="0" applyFont="1" applyFill="1" applyBorder="1" applyAlignment="1">
      <alignment horizontal="left" vertical="center"/>
    </xf>
    <xf numFmtId="0" fontId="76" fillId="4" borderId="46" xfId="0" applyFont="1" applyFill="1" applyBorder="1" applyAlignment="1" applyProtection="1">
      <alignment horizontal="left" vertical="center"/>
      <protection locked="0"/>
    </xf>
    <xf numFmtId="0" fontId="49" fillId="4" borderId="5" xfId="0" applyFont="1" applyFill="1" applyBorder="1" applyAlignment="1" applyProtection="1">
      <alignment horizontal="left" vertical="center"/>
      <protection locked="0"/>
    </xf>
    <xf numFmtId="0" fontId="49" fillId="4" borderId="6" xfId="0" applyFont="1" applyFill="1" applyBorder="1" applyAlignment="1" applyProtection="1">
      <alignment horizontal="left" vertical="center"/>
      <protection locked="0"/>
    </xf>
    <xf numFmtId="0" fontId="49" fillId="4" borderId="7" xfId="0" applyFont="1" applyFill="1" applyBorder="1" applyAlignment="1" applyProtection="1">
      <alignment horizontal="left" vertical="center"/>
      <protection locked="0"/>
    </xf>
    <xf numFmtId="0" fontId="5" fillId="0" borderId="0" xfId="0" applyFont="1" applyAlignment="1">
      <alignment horizontal="left" vertical="center"/>
    </xf>
    <xf numFmtId="0" fontId="5" fillId="0" borderId="2" xfId="0" applyFont="1" applyBorder="1" applyAlignment="1">
      <alignment horizontal="left"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75" fillId="2" borderId="62" xfId="0" applyFont="1" applyFill="1" applyBorder="1" applyAlignment="1" applyProtection="1">
      <alignment horizontal="left" vertical="center" shrinkToFit="1"/>
      <protection locked="0"/>
    </xf>
    <xf numFmtId="0" fontId="75" fillId="2" borderId="63" xfId="0" applyFont="1" applyFill="1" applyBorder="1" applyAlignment="1" applyProtection="1">
      <alignment horizontal="left" vertical="center" shrinkToFit="1"/>
      <protection locked="0"/>
    </xf>
    <xf numFmtId="0" fontId="75" fillId="2" borderId="64" xfId="0" applyFont="1" applyFill="1" applyBorder="1" applyAlignment="1" applyProtection="1">
      <alignment horizontal="left" vertical="center" shrinkToFit="1"/>
      <protection locked="0"/>
    </xf>
    <xf numFmtId="0" fontId="75" fillId="2" borderId="65" xfId="0" applyFont="1" applyFill="1" applyBorder="1" applyAlignment="1" applyProtection="1">
      <alignment horizontal="left" vertical="center" shrinkToFit="1"/>
      <protection locked="0"/>
    </xf>
    <xf numFmtId="0" fontId="7" fillId="0" borderId="13" xfId="0" applyFont="1" applyBorder="1" applyAlignment="1">
      <alignment horizontal="left" vertical="center"/>
    </xf>
    <xf numFmtId="0" fontId="5" fillId="0" borderId="9" xfId="0" applyFont="1" applyBorder="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42" xfId="0" applyFont="1" applyBorder="1" applyAlignment="1">
      <alignment horizontal="left" vertical="center" wrapText="1"/>
    </xf>
    <xf numFmtId="0" fontId="5" fillId="0" borderId="9" xfId="0" applyFont="1" applyBorder="1" applyAlignment="1">
      <alignment horizontal="left" vertical="center"/>
    </xf>
    <xf numFmtId="0" fontId="5" fillId="0" borderId="13" xfId="0" applyFont="1" applyBorder="1" applyAlignment="1">
      <alignment horizontal="left" vertical="center"/>
    </xf>
    <xf numFmtId="0" fontId="5" fillId="0" borderId="10"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42" xfId="0" applyFont="1" applyBorder="1" applyAlignment="1">
      <alignment horizontal="left" vertical="center"/>
    </xf>
    <xf numFmtId="0" fontId="5" fillId="0" borderId="8" xfId="0" applyFont="1" applyBorder="1" applyAlignment="1">
      <alignment horizontal="left" vertical="center"/>
    </xf>
    <xf numFmtId="0" fontId="75" fillId="4" borderId="8" xfId="0" applyFont="1" applyFill="1" applyBorder="1" applyAlignment="1" applyProtection="1">
      <alignment horizontal="left" vertical="center"/>
      <protection locked="0"/>
    </xf>
    <xf numFmtId="0" fontId="75" fillId="4" borderId="5" xfId="0" applyFont="1" applyFill="1" applyBorder="1" applyAlignment="1" applyProtection="1">
      <alignment horizontal="left" vertical="center"/>
      <protection locked="0"/>
    </xf>
    <xf numFmtId="0" fontId="75" fillId="4" borderId="6" xfId="0" applyFont="1" applyFill="1" applyBorder="1" applyAlignment="1" applyProtection="1">
      <alignment horizontal="left" vertical="center"/>
      <protection locked="0"/>
    </xf>
    <xf numFmtId="0" fontId="75" fillId="4" borderId="7" xfId="0" applyFont="1" applyFill="1" applyBorder="1" applyAlignment="1" applyProtection="1">
      <alignment horizontal="left" vertical="center"/>
      <protection locked="0"/>
    </xf>
    <xf numFmtId="0" fontId="78" fillId="4" borderId="6" xfId="6" applyFont="1" applyFill="1" applyBorder="1" applyAlignment="1" applyProtection="1">
      <alignment horizontal="left" vertical="center"/>
      <protection locked="0"/>
    </xf>
    <xf numFmtId="0" fontId="78" fillId="4" borderId="7" xfId="6" applyFont="1" applyFill="1" applyBorder="1" applyAlignment="1" applyProtection="1">
      <alignment horizontal="left" vertical="center"/>
      <protection locked="0"/>
    </xf>
    <xf numFmtId="0" fontId="5" fillId="0" borderId="1" xfId="0" applyFont="1" applyBorder="1" applyAlignment="1">
      <alignment horizontal="left" vertical="center"/>
    </xf>
    <xf numFmtId="0" fontId="5" fillId="4" borderId="5" xfId="0" applyFont="1" applyFill="1" applyBorder="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5" fillId="4" borderId="8" xfId="0" applyFont="1" applyFill="1" applyBorder="1" applyAlignment="1" applyProtection="1">
      <alignment horizontal="left" vertical="center" shrinkToFit="1"/>
      <protection locked="0"/>
    </xf>
    <xf numFmtId="0" fontId="5" fillId="2" borderId="5" xfId="0" applyFont="1" applyFill="1"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0" fillId="0" borderId="66" xfId="0" applyBorder="1" applyAlignment="1" applyProtection="1">
      <alignment horizontal="left" vertical="center" shrinkToFit="1"/>
      <protection locked="0"/>
    </xf>
    <xf numFmtId="0" fontId="5" fillId="2" borderId="67" xfId="0" applyFont="1" applyFill="1" applyBorder="1" applyAlignment="1" applyProtection="1">
      <alignment horizontal="left" vertical="center" shrinkToFit="1"/>
      <protection locked="0"/>
    </xf>
    <xf numFmtId="0" fontId="5" fillId="2" borderId="6" xfId="0" applyFont="1" applyFill="1" applyBorder="1" applyAlignment="1" applyProtection="1">
      <alignment horizontal="left" vertical="center" shrinkToFit="1"/>
      <protection locked="0"/>
    </xf>
    <xf numFmtId="0" fontId="5" fillId="2" borderId="7" xfId="0" applyFont="1" applyFill="1" applyBorder="1" applyAlignment="1" applyProtection="1">
      <alignment horizontal="left" vertical="center" shrinkToFit="1"/>
      <protection locked="0"/>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6" xfId="0" applyFont="1" applyBorder="1" applyAlignment="1">
      <alignment horizontal="center" vertical="center"/>
    </xf>
    <xf numFmtId="0" fontId="75" fillId="2" borderId="67" xfId="0" applyFont="1" applyFill="1" applyBorder="1" applyAlignment="1" applyProtection="1">
      <alignment horizontal="left" vertical="center" shrinkToFit="1"/>
      <protection locked="0"/>
    </xf>
    <xf numFmtId="0" fontId="75" fillId="2" borderId="6" xfId="0" applyFont="1" applyFill="1" applyBorder="1" applyAlignment="1" applyProtection="1">
      <alignment horizontal="left" vertical="center" shrinkToFit="1"/>
      <protection locked="0"/>
    </xf>
    <xf numFmtId="0" fontId="75" fillId="2" borderId="7" xfId="0" applyFont="1" applyFill="1" applyBorder="1" applyAlignment="1" applyProtection="1">
      <alignment horizontal="left" vertical="center" shrinkToFit="1"/>
      <protection locked="0"/>
    </xf>
    <xf numFmtId="0" fontId="75" fillId="2" borderId="5" xfId="0" applyFont="1" applyFill="1" applyBorder="1" applyAlignment="1" applyProtection="1">
      <alignment horizontal="left" vertical="center" shrinkToFit="1"/>
      <protection locked="0"/>
    </xf>
    <xf numFmtId="0" fontId="76" fillId="0" borderId="6" xfId="0" applyFont="1" applyBorder="1" applyAlignment="1" applyProtection="1">
      <alignment horizontal="left" vertical="center" shrinkToFit="1"/>
      <protection locked="0"/>
    </xf>
    <xf numFmtId="0" fontId="76" fillId="0" borderId="66" xfId="0" applyFont="1" applyBorder="1" applyAlignment="1" applyProtection="1">
      <alignment horizontal="left" vertical="center" shrinkToFit="1"/>
      <protection locked="0"/>
    </xf>
    <xf numFmtId="0" fontId="75" fillId="4" borderId="8" xfId="0" applyFont="1" applyFill="1" applyBorder="1" applyAlignment="1" applyProtection="1">
      <alignment horizontal="left" vertical="center" shrinkToFit="1"/>
      <protection locked="0"/>
    </xf>
    <xf numFmtId="0" fontId="75" fillId="4" borderId="5" xfId="0" applyFont="1" applyFill="1" applyBorder="1" applyAlignment="1" applyProtection="1">
      <alignment horizontal="center" vertical="center"/>
      <protection locked="0"/>
    </xf>
    <xf numFmtId="0" fontId="75" fillId="4" borderId="6" xfId="0" applyFont="1" applyFill="1" applyBorder="1" applyAlignment="1" applyProtection="1">
      <alignment horizontal="center" vertical="center"/>
      <protection locked="0"/>
    </xf>
    <xf numFmtId="0" fontId="75" fillId="4" borderId="7" xfId="0" applyFont="1" applyFill="1" applyBorder="1" applyAlignment="1" applyProtection="1">
      <alignment horizontal="center" vertical="center"/>
      <protection locked="0"/>
    </xf>
    <xf numFmtId="0" fontId="5" fillId="0" borderId="0" xfId="0" applyFont="1" applyAlignment="1">
      <alignment horizontal="left" vertical="center" wrapText="1"/>
    </xf>
    <xf numFmtId="0" fontId="75" fillId="2" borderId="5" xfId="0" applyFont="1" applyFill="1" applyBorder="1" applyAlignment="1" applyProtection="1">
      <alignment horizontal="left" vertical="center" wrapText="1"/>
      <protection locked="0"/>
    </xf>
    <xf numFmtId="0" fontId="75" fillId="2" borderId="6" xfId="0" applyFont="1" applyFill="1" applyBorder="1" applyAlignment="1" applyProtection="1">
      <alignment horizontal="left" vertical="center" wrapText="1"/>
      <protection locked="0"/>
    </xf>
    <xf numFmtId="0" fontId="75" fillId="2" borderId="7" xfId="0" applyFont="1" applyFill="1" applyBorder="1" applyAlignment="1" applyProtection="1">
      <alignment horizontal="left" vertical="center" wrapText="1"/>
      <protection locked="0"/>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43" fillId="0" borderId="9" xfId="0" applyFont="1" applyBorder="1" applyAlignment="1">
      <alignment horizontal="center" vertical="center"/>
    </xf>
    <xf numFmtId="0" fontId="43" fillId="0" borderId="13" xfId="0" applyFont="1" applyBorder="1" applyAlignment="1">
      <alignment horizontal="center" vertical="center"/>
    </xf>
    <xf numFmtId="0" fontId="17" fillId="0" borderId="0" xfId="0" applyFont="1" applyAlignment="1">
      <alignment horizontal="center" vertical="center"/>
    </xf>
    <xf numFmtId="0" fontId="5" fillId="8" borderId="68" xfId="0" applyFont="1" applyFill="1" applyBorder="1" applyAlignment="1">
      <alignment horizontal="center" vertical="center"/>
    </xf>
    <xf numFmtId="0" fontId="5" fillId="8" borderId="7" xfId="0" applyFont="1" applyFill="1" applyBorder="1" applyAlignment="1">
      <alignment horizontal="center" vertical="center"/>
    </xf>
    <xf numFmtId="0" fontId="71" fillId="0" borderId="5" xfId="0" applyFont="1" applyBorder="1" applyAlignment="1">
      <alignment horizontal="center" vertical="center" wrapText="1"/>
    </xf>
    <xf numFmtId="0" fontId="71" fillId="0" borderId="7" xfId="0" applyFont="1" applyBorder="1" applyAlignment="1">
      <alignment horizontal="center" vertical="center" wrapText="1"/>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177" fontId="17" fillId="5" borderId="6" xfId="1" applyNumberFormat="1" applyFont="1" applyFill="1" applyBorder="1" applyAlignment="1" applyProtection="1">
      <alignment horizontal="center" vertical="center"/>
    </xf>
    <xf numFmtId="0" fontId="5" fillId="0" borderId="5" xfId="0" applyFont="1" applyBorder="1" applyAlignment="1">
      <alignment horizontal="center" vertical="center" wrapText="1"/>
    </xf>
    <xf numFmtId="0" fontId="5" fillId="0" borderId="69" xfId="0" applyFont="1" applyBorder="1" applyAlignment="1">
      <alignment horizontal="center"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5" fillId="0" borderId="5" xfId="0" applyFont="1" applyBorder="1" applyAlignment="1">
      <alignment horizontal="right" vertical="center"/>
    </xf>
    <xf numFmtId="0" fontId="5" fillId="0" borderId="6" xfId="0" applyFont="1" applyBorder="1" applyAlignment="1">
      <alignment horizontal="right" vertical="center"/>
    </xf>
    <xf numFmtId="177" fontId="75" fillId="4" borderId="6" xfId="1" applyNumberFormat="1" applyFont="1" applyFill="1" applyBorder="1" applyAlignment="1" applyProtection="1">
      <alignment horizontal="center" vertical="center"/>
      <protection locked="0"/>
    </xf>
    <xf numFmtId="0" fontId="17" fillId="0" borderId="5" xfId="0" applyFont="1" applyBorder="1" applyAlignment="1">
      <alignment horizontal="left" vertical="center"/>
    </xf>
    <xf numFmtId="0" fontId="17" fillId="0" borderId="6" xfId="0" applyFont="1" applyBorder="1" applyAlignment="1">
      <alignment horizontal="left" vertical="center"/>
    </xf>
    <xf numFmtId="177" fontId="52" fillId="3" borderId="6" xfId="1" applyNumberFormat="1" applyFont="1" applyFill="1" applyBorder="1" applyAlignment="1" applyProtection="1">
      <alignment horizontal="center" vertical="center"/>
    </xf>
    <xf numFmtId="0" fontId="17" fillId="0" borderId="0" xfId="0" applyFont="1" applyAlignment="1">
      <alignment vertical="center" wrapText="1"/>
    </xf>
    <xf numFmtId="177" fontId="52" fillId="4" borderId="6" xfId="1" applyNumberFormat="1" applyFont="1" applyFill="1" applyBorder="1" applyAlignment="1" applyProtection="1">
      <alignment horizontal="center" vertical="center"/>
      <protection locked="0"/>
    </xf>
    <xf numFmtId="0" fontId="17" fillId="0" borderId="6" xfId="0" applyFont="1" applyBorder="1" applyAlignment="1">
      <alignment horizontal="center" vertical="center"/>
    </xf>
    <xf numFmtId="177" fontId="53" fillId="3" borderId="5" xfId="1" applyNumberFormat="1" applyFont="1" applyFill="1" applyBorder="1" applyAlignment="1" applyProtection="1">
      <alignment horizontal="center" vertical="center"/>
    </xf>
    <xf numFmtId="177" fontId="53" fillId="3" borderId="6" xfId="1" applyNumberFormat="1" applyFont="1" applyFill="1" applyBorder="1" applyAlignment="1" applyProtection="1">
      <alignment horizontal="center" vertical="center"/>
    </xf>
    <xf numFmtId="177" fontId="53" fillId="5" borderId="5" xfId="1" applyNumberFormat="1" applyFont="1" applyFill="1" applyBorder="1" applyAlignment="1" applyProtection="1">
      <alignment horizontal="center" vertical="center"/>
    </xf>
    <xf numFmtId="177" fontId="53" fillId="5" borderId="6" xfId="1" applyNumberFormat="1" applyFont="1" applyFill="1" applyBorder="1" applyAlignment="1" applyProtection="1">
      <alignment horizontal="center" vertical="center"/>
    </xf>
    <xf numFmtId="0" fontId="5" fillId="0" borderId="68" xfId="0" applyFont="1" applyBorder="1" applyAlignment="1">
      <alignment horizontal="center" vertical="center"/>
    </xf>
    <xf numFmtId="0" fontId="5" fillId="5" borderId="6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8" xfId="0" applyFont="1" applyFill="1" applyBorder="1" applyAlignment="1" applyProtection="1">
      <alignment horizontal="center" vertical="center"/>
      <protection locked="0"/>
    </xf>
    <xf numFmtId="0" fontId="5" fillId="5" borderId="7" xfId="0" applyFont="1" applyFill="1" applyBorder="1" applyAlignment="1" applyProtection="1">
      <alignment horizontal="center" vertical="center"/>
      <protection locked="0"/>
    </xf>
    <xf numFmtId="0" fontId="75" fillId="4" borderId="68" xfId="0" applyFont="1" applyFill="1" applyBorder="1" applyAlignment="1" applyProtection="1">
      <alignment horizontal="center" vertical="center"/>
      <protection locked="0"/>
    </xf>
    <xf numFmtId="0" fontId="43" fillId="4" borderId="5" xfId="0" applyFont="1" applyFill="1" applyBorder="1" applyAlignment="1" applyProtection="1">
      <alignment horizontal="center" vertical="center"/>
      <protection locked="0"/>
    </xf>
    <xf numFmtId="0" fontId="43" fillId="4" borderId="6" xfId="0" applyFont="1" applyFill="1" applyBorder="1" applyAlignment="1" applyProtection="1">
      <alignment horizontal="center" vertical="center"/>
      <protection locked="0"/>
    </xf>
    <xf numFmtId="0" fontId="43" fillId="4" borderId="69" xfId="0" applyFont="1" applyFill="1" applyBorder="1" applyAlignment="1" applyProtection="1">
      <alignment horizontal="center" vertical="center"/>
      <protection locked="0"/>
    </xf>
    <xf numFmtId="0" fontId="43" fillId="8" borderId="5" xfId="0" applyFont="1" applyFill="1" applyBorder="1" applyAlignment="1">
      <alignment horizontal="center" vertical="center"/>
    </xf>
    <xf numFmtId="0" fontId="43" fillId="8" borderId="6" xfId="0" applyFont="1" applyFill="1" applyBorder="1" applyAlignment="1">
      <alignment horizontal="center" vertical="center"/>
    </xf>
    <xf numFmtId="0" fontId="43" fillId="8" borderId="69" xfId="0" applyFont="1" applyFill="1" applyBorder="1" applyAlignment="1">
      <alignment horizontal="center" vertical="center"/>
    </xf>
    <xf numFmtId="0" fontId="75" fillId="4" borderId="69" xfId="0" applyFont="1" applyFill="1" applyBorder="1" applyAlignment="1" applyProtection="1">
      <alignment horizontal="center" vertical="center"/>
      <protection locked="0"/>
    </xf>
    <xf numFmtId="177" fontId="23" fillId="3" borderId="6" xfId="1" applyNumberFormat="1" applyFont="1" applyFill="1" applyBorder="1" applyAlignment="1" applyProtection="1">
      <alignment horizontal="center" vertical="center"/>
    </xf>
    <xf numFmtId="38" fontId="75" fillId="4" borderId="6" xfId="1" applyFont="1" applyFill="1" applyBorder="1" applyAlignment="1" applyProtection="1">
      <alignment horizontal="center" vertical="center"/>
      <protection locked="0"/>
    </xf>
    <xf numFmtId="177" fontId="23" fillId="5" borderId="6" xfId="1" applyNumberFormat="1" applyFont="1" applyFill="1" applyBorder="1" applyAlignment="1" applyProtection="1">
      <alignment horizontal="center" vertical="center"/>
    </xf>
    <xf numFmtId="177" fontId="17" fillId="8" borderId="6" xfId="1" applyNumberFormat="1" applyFont="1" applyFill="1" applyBorder="1" applyAlignment="1" applyProtection="1">
      <alignment horizontal="center" vertical="center"/>
    </xf>
    <xf numFmtId="0" fontId="73" fillId="0" borderId="138" xfId="0" applyFont="1" applyBorder="1" applyAlignment="1">
      <alignment horizontal="center" vertical="center" wrapText="1"/>
    </xf>
    <xf numFmtId="0" fontId="73" fillId="0" borderId="139" xfId="0" applyFont="1" applyBorder="1" applyAlignment="1">
      <alignment horizontal="center" vertical="center" wrapText="1"/>
    </xf>
    <xf numFmtId="0" fontId="73" fillId="0" borderId="146" xfId="0" applyFont="1" applyBorder="1" applyAlignment="1">
      <alignment horizontal="center" vertical="center" wrapText="1"/>
    </xf>
    <xf numFmtId="0" fontId="73" fillId="0" borderId="147" xfId="0" applyFont="1" applyBorder="1" applyAlignment="1">
      <alignment horizontal="center" vertical="center" wrapText="1"/>
    </xf>
    <xf numFmtId="0" fontId="73" fillId="0" borderId="145" xfId="0" applyFont="1" applyBorder="1" applyAlignment="1">
      <alignment horizontal="center" vertical="center" wrapText="1"/>
    </xf>
    <xf numFmtId="0" fontId="72" fillId="10" borderId="138" xfId="0" applyFont="1" applyFill="1" applyBorder="1" applyAlignment="1">
      <alignment horizontal="center" vertical="center" wrapText="1"/>
    </xf>
    <xf numFmtId="0" fontId="72" fillId="10" borderId="139" xfId="0" applyFont="1" applyFill="1" applyBorder="1" applyAlignment="1">
      <alignment horizontal="center" vertical="center" wrapText="1"/>
    </xf>
    <xf numFmtId="0" fontId="72" fillId="10" borderId="146" xfId="0" applyFont="1" applyFill="1" applyBorder="1" applyAlignment="1">
      <alignment horizontal="center" vertical="center" wrapText="1"/>
    </xf>
    <xf numFmtId="0" fontId="72" fillId="10" borderId="147" xfId="0" applyFont="1" applyFill="1" applyBorder="1" applyAlignment="1">
      <alignment horizontal="center" vertical="center" wrapText="1"/>
    </xf>
    <xf numFmtId="0" fontId="19" fillId="0" borderId="30" xfId="0" applyFont="1" applyBorder="1" applyAlignment="1">
      <alignment horizontal="center" vertical="center"/>
    </xf>
    <xf numFmtId="0" fontId="19" fillId="0" borderId="32" xfId="0" applyFont="1" applyBorder="1" applyAlignment="1">
      <alignment horizontal="center" vertical="center"/>
    </xf>
    <xf numFmtId="0" fontId="51" fillId="5" borderId="97" xfId="0" applyFont="1" applyFill="1" applyBorder="1" applyAlignment="1">
      <alignment horizontal="center" vertical="center"/>
    </xf>
    <xf numFmtId="0" fontId="51" fillId="5" borderId="99" xfId="0" applyFont="1" applyFill="1" applyBorder="1" applyAlignment="1">
      <alignment horizontal="center" vertical="center"/>
    </xf>
    <xf numFmtId="0" fontId="51" fillId="5" borderId="82" xfId="0" applyFont="1" applyFill="1" applyBorder="1" applyAlignment="1">
      <alignment horizontal="center" vertical="center"/>
    </xf>
    <xf numFmtId="0" fontId="51" fillId="5" borderId="120" xfId="0" applyFont="1" applyFill="1" applyBorder="1" applyAlignment="1">
      <alignment horizontal="center" vertical="center"/>
    </xf>
    <xf numFmtId="0" fontId="5" fillId="0" borderId="5" xfId="0" applyFont="1" applyBorder="1" applyAlignment="1">
      <alignment horizontal="left" vertical="center" wrapText="1"/>
    </xf>
    <xf numFmtId="0" fontId="5" fillId="0" borderId="24" xfId="0" applyFont="1" applyBorder="1" applyAlignment="1">
      <alignment horizontal="left" vertical="center" wrapText="1"/>
    </xf>
    <xf numFmtId="0" fontId="5" fillId="0" borderId="82" xfId="0" applyFont="1" applyBorder="1" applyAlignment="1">
      <alignment horizontal="center" vertical="center"/>
    </xf>
    <xf numFmtId="0" fontId="5" fillId="0" borderId="58" xfId="0" applyFont="1" applyBorder="1" applyAlignment="1">
      <alignment horizontal="center" vertical="center"/>
    </xf>
    <xf numFmtId="0" fontId="5" fillId="0" borderId="74"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76" xfId="0" applyFont="1" applyBorder="1" applyAlignment="1">
      <alignment horizontal="center" vertical="center" wrapText="1"/>
    </xf>
    <xf numFmtId="0" fontId="43" fillId="0" borderId="8" xfId="0" applyFont="1" applyBorder="1" applyAlignment="1">
      <alignment horizontal="left" vertical="center" wrapText="1"/>
    </xf>
    <xf numFmtId="0" fontId="43" fillId="0" borderId="5" xfId="0" applyFont="1" applyBorder="1" applyAlignment="1">
      <alignment horizontal="left" vertical="center" wrapText="1"/>
    </xf>
    <xf numFmtId="0" fontId="43" fillId="0" borderId="24" xfId="0" applyFont="1" applyBorder="1" applyAlignment="1">
      <alignment horizontal="left" vertical="center" wrapText="1"/>
    </xf>
    <xf numFmtId="0" fontId="5" fillId="0" borderId="49" xfId="0" applyFont="1" applyBorder="1" applyAlignment="1">
      <alignment horizontal="left" vertical="center" wrapText="1"/>
    </xf>
    <xf numFmtId="0" fontId="5" fillId="0" borderId="11" xfId="0" applyFont="1" applyBorder="1" applyAlignment="1">
      <alignment horizontal="left" vertical="center" wrapText="1"/>
    </xf>
    <xf numFmtId="0" fontId="5" fillId="0" borderId="84" xfId="0" applyFont="1" applyBorder="1" applyAlignment="1">
      <alignment horizontal="left" vertical="center" wrapText="1"/>
    </xf>
    <xf numFmtId="0" fontId="19" fillId="0" borderId="56" xfId="0" applyFont="1" applyBorder="1" applyAlignment="1">
      <alignment horizontal="left" vertical="center" wrapText="1"/>
    </xf>
    <xf numFmtId="0" fontId="68" fillId="0" borderId="26" xfId="0" applyFont="1" applyBorder="1" applyAlignment="1">
      <alignment horizontal="left" vertical="center" wrapText="1"/>
    </xf>
    <xf numFmtId="0" fontId="68" fillId="0" borderId="85" xfId="0" applyFont="1" applyBorder="1" applyAlignment="1">
      <alignment horizontal="left" vertical="center" wrapText="1"/>
    </xf>
    <xf numFmtId="0" fontId="68" fillId="0" borderId="27" xfId="0" applyFont="1" applyBorder="1" applyAlignment="1">
      <alignment horizontal="left" vertical="center" wrapText="1"/>
    </xf>
    <xf numFmtId="0" fontId="5" fillId="0" borderId="36" xfId="0" applyFont="1" applyBorder="1" applyAlignment="1">
      <alignment horizontal="left" vertical="center" wrapText="1"/>
    </xf>
    <xf numFmtId="0" fontId="5" fillId="0" borderId="83" xfId="0" applyFont="1" applyBorder="1" applyAlignment="1">
      <alignment horizontal="left" vertical="center" wrapText="1"/>
    </xf>
    <xf numFmtId="0" fontId="5" fillId="0" borderId="55"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81" fillId="4" borderId="26" xfId="0" applyFont="1" applyFill="1" applyBorder="1" applyAlignment="1" applyProtection="1">
      <alignment horizontal="left" vertical="center" wrapText="1"/>
      <protection locked="0"/>
    </xf>
    <xf numFmtId="0" fontId="5" fillId="0" borderId="56" xfId="0" applyFont="1" applyBorder="1" applyAlignment="1">
      <alignment horizontal="left" vertical="center" wrapText="1"/>
    </xf>
    <xf numFmtId="0" fontId="19" fillId="0" borderId="8" xfId="0" applyFont="1" applyBorder="1" applyAlignment="1">
      <alignment horizontal="center" vertical="center"/>
    </xf>
    <xf numFmtId="0" fontId="5" fillId="0" borderId="70" xfId="0" applyFont="1" applyBorder="1" applyAlignment="1">
      <alignment horizontal="center" vertical="center"/>
    </xf>
    <xf numFmtId="0" fontId="5" fillId="0" borderId="57" xfId="0" applyFont="1" applyBorder="1" applyAlignment="1">
      <alignment horizontal="center" vertical="center"/>
    </xf>
    <xf numFmtId="0" fontId="5" fillId="0" borderId="71"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79" xfId="0" applyFont="1" applyBorder="1" applyAlignment="1">
      <alignment horizontal="center" vertical="center" wrapText="1"/>
    </xf>
    <xf numFmtId="0" fontId="75" fillId="4" borderId="86" xfId="0" applyFont="1" applyFill="1" applyBorder="1" applyAlignment="1" applyProtection="1">
      <alignment horizontal="center" vertical="center"/>
      <protection locked="0"/>
    </xf>
    <xf numFmtId="0" fontId="75" fillId="4" borderId="87" xfId="0" applyFont="1" applyFill="1" applyBorder="1" applyAlignment="1" applyProtection="1">
      <alignment horizontal="center" vertical="center"/>
      <protection locked="0"/>
    </xf>
    <xf numFmtId="0" fontId="19" fillId="0" borderId="14" xfId="0" applyFont="1" applyBorder="1" applyAlignment="1">
      <alignment horizontal="center" vertical="center"/>
    </xf>
    <xf numFmtId="0" fontId="19" fillId="0" borderId="19" xfId="0" applyFont="1" applyBorder="1" applyAlignment="1">
      <alignment horizontal="center" vertical="center"/>
    </xf>
    <xf numFmtId="0" fontId="38" fillId="5" borderId="20" xfId="0" applyFont="1" applyFill="1" applyBorder="1" applyAlignment="1">
      <alignment horizontal="center" vertical="center"/>
    </xf>
    <xf numFmtId="0" fontId="38" fillId="5" borderId="119" xfId="0" applyFont="1" applyFill="1" applyBorder="1" applyAlignment="1">
      <alignment horizontal="center" vertical="center"/>
    </xf>
    <xf numFmtId="0" fontId="38" fillId="5" borderId="82" xfId="0" applyFont="1" applyFill="1" applyBorder="1" applyAlignment="1">
      <alignment horizontal="center" vertical="center"/>
    </xf>
    <xf numFmtId="0" fontId="38" fillId="5" borderId="120" xfId="0" applyFont="1" applyFill="1" applyBorder="1" applyAlignment="1">
      <alignment horizontal="center" vertical="center"/>
    </xf>
    <xf numFmtId="0" fontId="5" fillId="0" borderId="135" xfId="0" applyFont="1" applyBorder="1" applyAlignment="1">
      <alignment horizontal="left" vertical="center" wrapText="1"/>
    </xf>
    <xf numFmtId="0" fontId="5" fillId="0" borderId="92" xfId="0" applyFont="1" applyBorder="1" applyAlignment="1">
      <alignment horizontal="left" vertical="center" wrapText="1"/>
    </xf>
    <xf numFmtId="0" fontId="5" fillId="0" borderId="136" xfId="0" applyFont="1" applyBorder="1" applyAlignment="1">
      <alignment horizontal="left" vertical="center" wrapText="1"/>
    </xf>
    <xf numFmtId="0" fontId="48" fillId="0" borderId="8" xfId="0" applyFont="1" applyBorder="1" applyAlignment="1">
      <alignment horizontal="center" vertical="center"/>
    </xf>
    <xf numFmtId="179" fontId="48" fillId="0" borderId="8" xfId="0" applyNumberFormat="1"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189" fontId="22" fillId="5" borderId="16" xfId="0" applyNumberFormat="1" applyFont="1" applyFill="1" applyBorder="1" applyAlignment="1">
      <alignment horizontal="center" vertical="center"/>
    </xf>
    <xf numFmtId="189" fontId="5" fillId="5" borderId="6" xfId="0" applyNumberFormat="1" applyFont="1" applyFill="1" applyBorder="1" applyAlignment="1">
      <alignment horizontal="center" vertical="center"/>
    </xf>
    <xf numFmtId="0" fontId="8" fillId="0" borderId="41" xfId="0" applyFont="1" applyBorder="1" applyAlignment="1">
      <alignment horizontal="center" vertical="center"/>
    </xf>
    <xf numFmtId="0" fontId="8" fillId="0" borderId="46" xfId="0" applyFont="1" applyBorder="1" applyAlignment="1">
      <alignment horizontal="center" vertical="center"/>
    </xf>
    <xf numFmtId="0" fontId="8" fillId="0" borderId="36" xfId="0" applyFont="1" applyBorder="1" applyAlignment="1">
      <alignment horizontal="center" vertical="center"/>
    </xf>
    <xf numFmtId="0" fontId="82" fillId="4" borderId="6" xfId="0" applyFont="1" applyFill="1" applyBorder="1" applyAlignment="1" applyProtection="1">
      <alignment horizontal="center" vertical="center"/>
      <protection locked="0"/>
    </xf>
    <xf numFmtId="0" fontId="13" fillId="4" borderId="6" xfId="0" applyFont="1" applyFill="1" applyBorder="1" applyAlignment="1" applyProtection="1">
      <alignment horizontal="center" vertical="center"/>
      <protection locked="0"/>
    </xf>
    <xf numFmtId="38" fontId="5" fillId="0" borderId="85" xfId="1" applyFont="1" applyFill="1" applyBorder="1" applyAlignment="1" applyProtection="1">
      <alignment horizontal="center" vertical="center"/>
    </xf>
    <xf numFmtId="38" fontId="5" fillId="0" borderId="90" xfId="1" applyFont="1" applyFill="1" applyBorder="1" applyAlignment="1" applyProtection="1">
      <alignment horizontal="center" vertical="center"/>
    </xf>
    <xf numFmtId="189" fontId="5" fillId="5" borderId="85" xfId="1" applyNumberFormat="1" applyFont="1" applyFill="1" applyBorder="1" applyAlignment="1" applyProtection="1">
      <alignment horizontal="right" vertical="center"/>
    </xf>
    <xf numFmtId="189" fontId="5" fillId="5" borderId="35" xfId="1" applyNumberFormat="1" applyFont="1" applyFill="1" applyBorder="1" applyAlignment="1" applyProtection="1">
      <alignment horizontal="right" vertical="center"/>
    </xf>
    <xf numFmtId="0" fontId="5" fillId="5" borderId="6" xfId="0" applyFont="1" applyFill="1" applyBorder="1" applyAlignment="1">
      <alignment horizontal="center" vertical="center"/>
    </xf>
    <xf numFmtId="38" fontId="5" fillId="0" borderId="33" xfId="1" applyFont="1" applyFill="1" applyBorder="1" applyAlignment="1" applyProtection="1">
      <alignment horizontal="center" vertical="center"/>
    </xf>
    <xf numFmtId="181" fontId="5" fillId="3" borderId="5" xfId="1" applyNumberFormat="1" applyFont="1" applyFill="1" applyBorder="1" applyAlignment="1" applyProtection="1">
      <alignment horizontal="right" vertical="center"/>
    </xf>
    <xf numFmtId="181" fontId="5" fillId="3" borderId="7" xfId="1" applyNumberFormat="1" applyFont="1" applyFill="1" applyBorder="1" applyAlignment="1" applyProtection="1">
      <alignment horizontal="right" vertical="center"/>
    </xf>
    <xf numFmtId="38" fontId="5" fillId="0" borderId="5" xfId="1" applyFont="1" applyFill="1" applyBorder="1" applyAlignment="1" applyProtection="1">
      <alignment horizontal="center" vertical="center"/>
    </xf>
    <xf numFmtId="38" fontId="5" fillId="0" borderId="91" xfId="1" applyFont="1" applyFill="1" applyBorder="1" applyAlignment="1" applyProtection="1">
      <alignment horizontal="center" vertical="center"/>
    </xf>
    <xf numFmtId="38" fontId="5" fillId="0" borderId="50" xfId="1" applyFont="1" applyFill="1" applyBorder="1" applyAlignment="1" applyProtection="1">
      <alignment horizontal="center" vertical="center"/>
    </xf>
    <xf numFmtId="38" fontId="5" fillId="0" borderId="7" xfId="1" applyFont="1" applyFill="1" applyBorder="1" applyAlignment="1" applyProtection="1">
      <alignment horizontal="center" vertical="center"/>
    </xf>
    <xf numFmtId="181" fontId="5" fillId="3" borderId="36" xfId="1" applyNumberFormat="1" applyFont="1" applyFill="1" applyBorder="1" applyAlignment="1" applyProtection="1">
      <alignment horizontal="right" vertical="center"/>
    </xf>
    <xf numFmtId="38" fontId="5" fillId="0" borderId="36" xfId="1" applyFont="1" applyFill="1" applyBorder="1" applyAlignment="1" applyProtection="1">
      <alignment horizontal="center" vertical="center"/>
    </xf>
    <xf numFmtId="38" fontId="5" fillId="0" borderId="83" xfId="1" applyFont="1" applyFill="1" applyBorder="1" applyAlignment="1" applyProtection="1">
      <alignment horizontal="center" vertical="center"/>
    </xf>
    <xf numFmtId="38" fontId="5" fillId="0" borderId="29" xfId="1" applyFont="1" applyFill="1" applyBorder="1" applyAlignment="1" applyProtection="1">
      <alignment horizontal="center" vertical="center"/>
    </xf>
    <xf numFmtId="181" fontId="5" fillId="0" borderId="92" xfId="1" applyNumberFormat="1" applyFont="1" applyFill="1" applyBorder="1" applyAlignment="1" applyProtection="1">
      <alignment horizontal="center" vertical="center"/>
    </xf>
    <xf numFmtId="181" fontId="5" fillId="0" borderId="93" xfId="1" applyNumberFormat="1" applyFont="1" applyFill="1" applyBorder="1" applyAlignment="1" applyProtection="1">
      <alignment horizontal="center" vertical="center"/>
    </xf>
    <xf numFmtId="189" fontId="5" fillId="0" borderId="11" xfId="1" applyNumberFormat="1" applyFont="1" applyFill="1" applyBorder="1" applyAlignment="1" applyProtection="1">
      <alignment horizontal="center" vertical="center"/>
    </xf>
    <xf numFmtId="189" fontId="5" fillId="0" borderId="94" xfId="1" applyNumberFormat="1" applyFont="1" applyFill="1" applyBorder="1" applyAlignment="1" applyProtection="1">
      <alignment horizontal="center" vertical="center"/>
    </xf>
    <xf numFmtId="179" fontId="5" fillId="2" borderId="53" xfId="1" applyNumberFormat="1" applyFont="1" applyFill="1" applyBorder="1" applyAlignment="1" applyProtection="1">
      <alignment horizontal="right" vertical="center"/>
    </xf>
    <xf numFmtId="179" fontId="5" fillId="2" borderId="49" xfId="1" applyNumberFormat="1" applyFont="1" applyFill="1" applyBorder="1" applyAlignment="1" applyProtection="1">
      <alignment horizontal="right" vertical="center"/>
    </xf>
    <xf numFmtId="179" fontId="5" fillId="2" borderId="53" xfId="1" applyNumberFormat="1" applyFont="1" applyFill="1" applyBorder="1" applyAlignment="1" applyProtection="1">
      <alignment horizontal="right" vertical="center"/>
      <protection locked="0"/>
    </xf>
    <xf numFmtId="179" fontId="5" fillId="2" borderId="49" xfId="1" applyNumberFormat="1" applyFont="1" applyFill="1" applyBorder="1" applyAlignment="1" applyProtection="1">
      <alignment horizontal="right" vertical="center"/>
      <protection locked="0"/>
    </xf>
    <xf numFmtId="181" fontId="5" fillId="5" borderId="5" xfId="1" applyNumberFormat="1" applyFont="1" applyFill="1" applyBorder="1" applyAlignment="1" applyProtection="1">
      <alignment horizontal="right" vertical="center"/>
    </xf>
    <xf numFmtId="181" fontId="5" fillId="5" borderId="7" xfId="1" applyNumberFormat="1" applyFont="1" applyFill="1" applyBorder="1" applyAlignment="1" applyProtection="1">
      <alignment horizontal="right" vertical="center"/>
    </xf>
    <xf numFmtId="0" fontId="5" fillId="0" borderId="11" xfId="0" applyFont="1" applyBorder="1" applyAlignment="1">
      <alignment horizontal="left" vertical="center"/>
    </xf>
    <xf numFmtId="0" fontId="5" fillId="0" borderId="101" xfId="0" applyFont="1" applyBorder="1" applyAlignment="1">
      <alignment horizontal="left" vertical="center"/>
    </xf>
    <xf numFmtId="0" fontId="5" fillId="0" borderId="96" xfId="0" applyFont="1" applyBorder="1" applyAlignment="1">
      <alignment horizontal="left" vertical="center"/>
    </xf>
    <xf numFmtId="179" fontId="5" fillId="2" borderId="23" xfId="1" applyNumberFormat="1" applyFont="1" applyFill="1" applyBorder="1" applyAlignment="1" applyProtection="1">
      <alignment horizontal="right" vertical="center"/>
    </xf>
    <xf numFmtId="179" fontId="5" fillId="2" borderId="8" xfId="1" applyNumberFormat="1" applyFont="1" applyFill="1" applyBorder="1" applyAlignment="1" applyProtection="1">
      <alignment horizontal="right" vertical="center"/>
    </xf>
    <xf numFmtId="179" fontId="5" fillId="2" borderId="23" xfId="1" applyNumberFormat="1" applyFont="1" applyFill="1" applyBorder="1" applyAlignment="1" applyProtection="1">
      <alignment horizontal="right" vertical="center"/>
      <protection locked="0"/>
    </xf>
    <xf numFmtId="179" fontId="5" fillId="2" borderId="8" xfId="1" applyNumberFormat="1" applyFont="1" applyFill="1" applyBorder="1" applyAlignment="1" applyProtection="1">
      <alignment horizontal="right" vertical="center"/>
      <protection locked="0"/>
    </xf>
    <xf numFmtId="189" fontId="5" fillId="4" borderId="127" xfId="1" applyNumberFormat="1" applyFont="1" applyFill="1" applyBorder="1" applyAlignment="1" applyProtection="1">
      <alignment horizontal="right" vertical="center"/>
    </xf>
    <xf numFmtId="189" fontId="5" fillId="4" borderId="128" xfId="1" applyNumberFormat="1" applyFont="1" applyFill="1" applyBorder="1" applyAlignment="1" applyProtection="1">
      <alignment horizontal="right" vertical="center"/>
    </xf>
    <xf numFmtId="179" fontId="5" fillId="2" borderId="126" xfId="1" applyNumberFormat="1" applyFont="1" applyFill="1" applyBorder="1" applyAlignment="1" applyProtection="1">
      <alignment horizontal="right" vertical="center"/>
    </xf>
    <xf numFmtId="179" fontId="5" fillId="2" borderId="127" xfId="1" applyNumberFormat="1" applyFont="1" applyFill="1" applyBorder="1" applyAlignment="1" applyProtection="1">
      <alignment horizontal="right" vertical="center"/>
    </xf>
    <xf numFmtId="181" fontId="5" fillId="3" borderId="127" xfId="1" applyNumberFormat="1" applyFont="1" applyFill="1" applyBorder="1" applyAlignment="1" applyProtection="1">
      <alignment horizontal="right" vertical="center"/>
    </xf>
    <xf numFmtId="189" fontId="5" fillId="4" borderId="127" xfId="1" applyNumberFormat="1" applyFont="1" applyFill="1" applyBorder="1" applyAlignment="1" applyProtection="1">
      <alignment horizontal="right" vertical="center"/>
      <protection locked="0"/>
    </xf>
    <xf numFmtId="189" fontId="5" fillId="4" borderId="128" xfId="1" applyNumberFormat="1" applyFont="1" applyFill="1" applyBorder="1" applyAlignment="1" applyProtection="1">
      <alignment horizontal="right" vertical="center"/>
      <protection locked="0"/>
    </xf>
    <xf numFmtId="179" fontId="5" fillId="2" borderId="126" xfId="1" applyNumberFormat="1" applyFont="1" applyFill="1" applyBorder="1" applyAlignment="1" applyProtection="1">
      <alignment horizontal="right" vertical="center"/>
      <protection locked="0"/>
    </xf>
    <xf numFmtId="179" fontId="5" fillId="2" borderId="127" xfId="1" applyNumberFormat="1" applyFont="1" applyFill="1" applyBorder="1" applyAlignment="1" applyProtection="1">
      <alignment horizontal="right" vertical="center"/>
      <protection locked="0"/>
    </xf>
    <xf numFmtId="0" fontId="5" fillId="0" borderId="102" xfId="0" applyFont="1" applyBorder="1" applyAlignment="1">
      <alignment horizontal="left" vertical="center"/>
    </xf>
    <xf numFmtId="0" fontId="5" fillId="0" borderId="103" xfId="0" applyFont="1" applyBorder="1" applyAlignment="1">
      <alignment horizontal="left" vertical="center"/>
    </xf>
    <xf numFmtId="0" fontId="5" fillId="0" borderId="57" xfId="0" applyFont="1" applyBorder="1" applyAlignment="1">
      <alignment horizontal="left" vertical="center"/>
    </xf>
    <xf numFmtId="179" fontId="5" fillId="2" borderId="28" xfId="1" applyNumberFormat="1" applyFont="1" applyFill="1" applyBorder="1" applyAlignment="1" applyProtection="1">
      <alignment horizontal="right" vertical="center"/>
    </xf>
    <xf numFmtId="179" fontId="5" fillId="2" borderId="41" xfId="1" applyNumberFormat="1" applyFont="1" applyFill="1" applyBorder="1" applyAlignment="1" applyProtection="1">
      <alignment horizontal="right" vertical="center"/>
    </xf>
    <xf numFmtId="181" fontId="5" fillId="3" borderId="9" xfId="1" applyNumberFormat="1" applyFont="1" applyFill="1" applyBorder="1" applyAlignment="1" applyProtection="1">
      <alignment horizontal="right" vertical="center"/>
    </xf>
    <xf numFmtId="181" fontId="5" fillId="3" borderId="10" xfId="1" applyNumberFormat="1" applyFont="1" applyFill="1" applyBorder="1" applyAlignment="1" applyProtection="1">
      <alignment horizontal="right" vertical="center"/>
    </xf>
    <xf numFmtId="189" fontId="5" fillId="5" borderId="9" xfId="1" applyNumberFormat="1" applyFont="1" applyFill="1" applyBorder="1" applyAlignment="1" applyProtection="1">
      <alignment horizontal="right" vertical="center"/>
    </xf>
    <xf numFmtId="189" fontId="5" fillId="5" borderId="99" xfId="1" applyNumberFormat="1" applyFont="1" applyFill="1" applyBorder="1" applyAlignment="1" applyProtection="1">
      <alignment horizontal="right" vertical="center"/>
    </xf>
    <xf numFmtId="179" fontId="5" fillId="2" borderId="28" xfId="1" applyNumberFormat="1" applyFont="1" applyFill="1" applyBorder="1" applyAlignment="1" applyProtection="1">
      <alignment horizontal="right" vertical="center"/>
      <protection locked="0"/>
    </xf>
    <xf numFmtId="179" fontId="5" fillId="2" borderId="41" xfId="1" applyNumberFormat="1" applyFont="1" applyFill="1" applyBorder="1" applyAlignment="1" applyProtection="1">
      <alignment horizontal="right" vertical="center"/>
      <protection locked="0"/>
    </xf>
    <xf numFmtId="189" fontId="5" fillId="5" borderId="5" xfId="1" applyNumberFormat="1" applyFont="1" applyFill="1" applyBorder="1" applyAlignment="1" applyProtection="1">
      <alignment horizontal="right" vertical="center"/>
    </xf>
    <xf numFmtId="189" fontId="5" fillId="5" borderId="91" xfId="1" applyNumberFormat="1" applyFont="1" applyFill="1" applyBorder="1" applyAlignment="1" applyProtection="1">
      <alignment horizontal="right" vertical="center"/>
    </xf>
    <xf numFmtId="49" fontId="5" fillId="4" borderId="13" xfId="0" applyNumberFormat="1" applyFont="1" applyFill="1" applyBorder="1" applyAlignment="1" applyProtection="1">
      <alignment horizontal="center" vertical="center"/>
      <protection locked="0"/>
    </xf>
    <xf numFmtId="49" fontId="5" fillId="4" borderId="10" xfId="0" applyNumberFormat="1" applyFont="1" applyFill="1" applyBorder="1" applyAlignment="1" applyProtection="1">
      <alignment horizontal="center" vertical="center"/>
      <protection locked="0"/>
    </xf>
    <xf numFmtId="49" fontId="5" fillId="4" borderId="6" xfId="0" applyNumberFormat="1" applyFont="1" applyFill="1" applyBorder="1" applyAlignment="1" applyProtection="1">
      <alignment horizontal="center" vertical="center"/>
      <protection locked="0"/>
    </xf>
    <xf numFmtId="49" fontId="5" fillId="4" borderId="7" xfId="0" applyNumberFormat="1" applyFont="1" applyFill="1" applyBorder="1" applyAlignment="1" applyProtection="1">
      <alignment horizontal="center" vertical="center"/>
      <protection locked="0"/>
    </xf>
    <xf numFmtId="181" fontId="5" fillId="3" borderId="8" xfId="1" applyNumberFormat="1" applyFont="1" applyFill="1" applyBorder="1" applyAlignment="1" applyProtection="1">
      <alignment horizontal="right" vertical="center"/>
    </xf>
    <xf numFmtId="0" fontId="5" fillId="0" borderId="91" xfId="0" applyFont="1" applyBorder="1" applyAlignment="1">
      <alignment horizontal="center" vertical="center"/>
    </xf>
    <xf numFmtId="0" fontId="5" fillId="0" borderId="23"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97"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98" xfId="0" applyFont="1" applyBorder="1" applyAlignment="1">
      <alignment horizontal="center" vertical="center"/>
    </xf>
    <xf numFmtId="0" fontId="5" fillId="0" borderId="4" xfId="0" applyFont="1" applyBorder="1" applyAlignment="1">
      <alignment horizontal="center" vertical="center"/>
    </xf>
    <xf numFmtId="0" fontId="5" fillId="0" borderId="42" xfId="0" applyFont="1" applyBorder="1" applyAlignment="1">
      <alignment horizontal="center" vertical="center"/>
    </xf>
    <xf numFmtId="0" fontId="5" fillId="5" borderId="100"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189" fontId="5" fillId="5" borderId="127" xfId="1" applyNumberFormat="1" applyFont="1" applyFill="1" applyBorder="1" applyAlignment="1" applyProtection="1">
      <alignment horizontal="right" vertical="center"/>
    </xf>
    <xf numFmtId="189" fontId="5" fillId="5" borderId="128" xfId="1" applyNumberFormat="1" applyFont="1" applyFill="1" applyBorder="1" applyAlignment="1" applyProtection="1">
      <alignment horizontal="right" vertical="center"/>
    </xf>
    <xf numFmtId="179" fontId="5" fillId="5" borderId="126" xfId="1" applyNumberFormat="1" applyFont="1" applyFill="1" applyBorder="1" applyAlignment="1" applyProtection="1">
      <alignment horizontal="right" vertical="center"/>
    </xf>
    <xf numFmtId="179" fontId="5" fillId="5" borderId="127" xfId="1" applyNumberFormat="1" applyFont="1" applyFill="1" applyBorder="1" applyAlignment="1" applyProtection="1">
      <alignment horizontal="right" vertical="center"/>
    </xf>
    <xf numFmtId="179" fontId="75" fillId="2" borderId="23" xfId="1" applyNumberFormat="1" applyFont="1" applyFill="1" applyBorder="1" applyAlignment="1" applyProtection="1">
      <alignment horizontal="right" vertical="center"/>
      <protection locked="0"/>
    </xf>
    <xf numFmtId="179" fontId="75" fillId="2" borderId="8" xfId="1" applyNumberFormat="1" applyFont="1" applyFill="1" applyBorder="1" applyAlignment="1" applyProtection="1">
      <alignment horizontal="right" vertical="center"/>
      <protection locked="0"/>
    </xf>
    <xf numFmtId="0" fontId="8" fillId="0" borderId="11" xfId="0" applyFont="1" applyBorder="1" applyAlignment="1">
      <alignment horizontal="center" vertical="center"/>
    </xf>
    <xf numFmtId="0" fontId="8" fillId="0" borderId="96" xfId="0" applyFont="1" applyBorder="1" applyAlignment="1">
      <alignment horizontal="center" vertical="center"/>
    </xf>
    <xf numFmtId="0" fontId="46" fillId="0" borderId="45" xfId="0" applyFont="1" applyBorder="1" applyAlignment="1">
      <alignment horizontal="left" vertical="center" wrapText="1"/>
    </xf>
    <xf numFmtId="0" fontId="46" fillId="0" borderId="36" xfId="0" applyFont="1" applyBorder="1" applyAlignment="1">
      <alignment horizontal="left" vertical="center" wrapText="1"/>
    </xf>
    <xf numFmtId="0" fontId="46" fillId="0" borderId="5" xfId="0" applyFont="1" applyBorder="1" applyAlignment="1">
      <alignment horizontal="left" vertical="center" wrapText="1"/>
    </xf>
    <xf numFmtId="0" fontId="46" fillId="0" borderId="7" xfId="0" applyFont="1" applyBorder="1" applyAlignment="1">
      <alignment horizontal="left" vertical="center" wrapText="1"/>
    </xf>
    <xf numFmtId="0" fontId="46" fillId="9" borderId="5" xfId="0" applyFont="1" applyFill="1" applyBorder="1" applyAlignment="1">
      <alignment horizontal="left" vertical="center" wrapText="1"/>
    </xf>
    <xf numFmtId="0" fontId="46" fillId="9" borderId="7" xfId="0" applyFont="1" applyFill="1" applyBorder="1" applyAlignment="1">
      <alignment horizontal="left" vertical="center" wrapText="1"/>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49" xfId="0" applyFont="1" applyBorder="1" applyAlignment="1">
      <alignment horizontal="center" vertical="center"/>
    </xf>
    <xf numFmtId="0" fontId="8" fillId="0" borderId="102" xfId="0" applyFont="1" applyBorder="1" applyAlignment="1">
      <alignment horizontal="center" vertical="center"/>
    </xf>
    <xf numFmtId="0" fontId="8" fillId="0" borderId="57" xfId="0" applyFont="1" applyBorder="1" applyAlignment="1">
      <alignment horizontal="center" vertical="center"/>
    </xf>
    <xf numFmtId="0" fontId="46" fillId="0" borderId="8"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5" fillId="4" borderId="6" xfId="0" applyFont="1" applyFill="1" applyBorder="1" applyAlignment="1" applyProtection="1">
      <alignment horizontal="center" vertical="center"/>
      <protection locked="0"/>
    </xf>
    <xf numFmtId="0" fontId="48" fillId="0" borderId="5" xfId="0" applyFont="1" applyBorder="1" applyAlignment="1">
      <alignment horizontal="center" vertical="center"/>
    </xf>
    <xf numFmtId="0" fontId="48" fillId="0" borderId="7" xfId="0" applyFont="1" applyBorder="1" applyAlignment="1">
      <alignment horizontal="center" vertical="center"/>
    </xf>
    <xf numFmtId="181" fontId="5" fillId="5" borderId="6" xfId="0" applyNumberFormat="1" applyFont="1" applyFill="1" applyBorder="1" applyAlignment="1">
      <alignment horizontal="center" vertical="center"/>
    </xf>
    <xf numFmtId="189" fontId="5" fillId="5" borderId="29" xfId="1" applyNumberFormat="1" applyFont="1" applyFill="1" applyBorder="1" applyAlignment="1" applyProtection="1">
      <alignment horizontal="right" vertical="center"/>
    </xf>
    <xf numFmtId="189" fontId="5" fillId="5" borderId="36" xfId="1" applyNumberFormat="1" applyFont="1" applyFill="1" applyBorder="1" applyAlignment="1" applyProtection="1">
      <alignment horizontal="right" vertical="center"/>
    </xf>
    <xf numFmtId="181" fontId="5" fillId="3" borderId="11" xfId="1" applyNumberFormat="1" applyFont="1" applyFill="1" applyBorder="1" applyAlignment="1" applyProtection="1">
      <alignment horizontal="right" vertical="center"/>
    </xf>
    <xf numFmtId="181" fontId="5" fillId="3" borderId="96" xfId="1" applyNumberFormat="1" applyFont="1" applyFill="1" applyBorder="1" applyAlignment="1" applyProtection="1">
      <alignment horizontal="right" vertical="center"/>
    </xf>
    <xf numFmtId="181" fontId="5" fillId="3" borderId="24" xfId="1" applyNumberFormat="1" applyFont="1" applyFill="1" applyBorder="1" applyAlignment="1" applyProtection="1">
      <alignment horizontal="right"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104" xfId="0" applyFont="1" applyBorder="1" applyAlignment="1">
      <alignment horizontal="center" vertical="center"/>
    </xf>
    <xf numFmtId="0" fontId="5" fillId="0" borderId="105" xfId="0" applyFont="1" applyBorder="1" applyAlignment="1">
      <alignment horizontal="center" vertical="center" wrapText="1"/>
    </xf>
    <xf numFmtId="0" fontId="5" fillId="0" borderId="32" xfId="0" applyFont="1" applyBorder="1" applyAlignment="1">
      <alignment horizontal="center" vertical="center" wrapText="1"/>
    </xf>
    <xf numFmtId="0" fontId="0" fillId="4" borderId="8" xfId="0" applyFill="1" applyBorder="1" applyAlignment="1" applyProtection="1">
      <alignment horizontal="center" vertical="center" wrapText="1"/>
      <protection locked="0"/>
    </xf>
    <xf numFmtId="192" fontId="0" fillId="5" borderId="113" xfId="0" applyNumberFormat="1" applyFill="1" applyBorder="1" applyAlignment="1">
      <alignment horizontal="center" vertical="center"/>
    </xf>
    <xf numFmtId="192" fontId="0" fillId="5" borderId="114" xfId="0" applyNumberFormat="1" applyFill="1" applyBorder="1" applyAlignment="1">
      <alignment horizontal="center" vertical="center"/>
    </xf>
    <xf numFmtId="0" fontId="19" fillId="0" borderId="95" xfId="0" applyFont="1" applyBorder="1" applyAlignment="1">
      <alignment horizontal="center" vertical="center" wrapText="1"/>
    </xf>
    <xf numFmtId="0" fontId="19" fillId="0" borderId="101" xfId="0" applyFont="1" applyBorder="1" applyAlignment="1">
      <alignment horizontal="center" vertical="center" wrapText="1"/>
    </xf>
    <xf numFmtId="0" fontId="19" fillId="0" borderId="96" xfId="0" applyFont="1" applyBorder="1" applyAlignment="1">
      <alignment horizontal="center" vertical="center" wrapText="1"/>
    </xf>
    <xf numFmtId="3" fontId="0" fillId="0" borderId="5" xfId="0" applyNumberFormat="1" applyBorder="1" applyAlignment="1">
      <alignment horizontal="center" vertical="center"/>
    </xf>
    <xf numFmtId="3" fontId="0" fillId="0" borderId="7" xfId="0" applyNumberFormat="1" applyBorder="1" applyAlignment="1">
      <alignment horizontal="center" vertical="center"/>
    </xf>
    <xf numFmtId="0" fontId="27" fillId="0" borderId="106" xfId="0" applyFont="1" applyBorder="1" applyAlignment="1">
      <alignment horizontal="center" vertical="center"/>
    </xf>
    <xf numFmtId="0" fontId="27" fillId="0" borderId="107" xfId="0" applyFont="1" applyBorder="1" applyAlignment="1">
      <alignment horizontal="center" vertical="center"/>
    </xf>
    <xf numFmtId="0" fontId="27" fillId="0" borderId="108" xfId="0" applyFont="1" applyBorder="1" applyAlignment="1">
      <alignment horizontal="center" vertical="center"/>
    </xf>
    <xf numFmtId="192" fontId="27" fillId="5" borderId="112" xfId="0" applyNumberFormat="1" applyFont="1" applyFill="1" applyBorder="1" applyAlignment="1">
      <alignment horizontal="center" vertical="center"/>
    </xf>
    <xf numFmtId="192" fontId="27" fillId="5" borderId="108" xfId="0" applyNumberFormat="1" applyFont="1" applyFill="1"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41" xfId="0" applyBorder="1" applyAlignment="1">
      <alignment horizontal="center" vertical="center" wrapText="1"/>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26" xfId="0" applyBorder="1" applyAlignment="1">
      <alignment horizontal="center" vertical="center"/>
    </xf>
    <xf numFmtId="0" fontId="0" fillId="0" borderId="41" xfId="0"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09" xfId="0" applyBorder="1" applyAlignment="1">
      <alignment horizontal="center" vertical="center" wrapText="1"/>
    </xf>
    <xf numFmtId="0" fontId="0" fillId="0" borderId="58" xfId="0" applyBorder="1" applyAlignment="1">
      <alignment horizontal="center" vertical="center" wrapText="1"/>
    </xf>
    <xf numFmtId="0" fontId="0" fillId="5" borderId="40" xfId="0" applyFill="1" applyBorder="1" applyAlignment="1">
      <alignment horizontal="center" vertical="center"/>
    </xf>
    <xf numFmtId="0" fontId="0" fillId="5" borderId="46" xfId="0" applyFill="1" applyBorder="1" applyAlignment="1">
      <alignment horizontal="center" vertical="center"/>
    </xf>
    <xf numFmtId="0" fontId="0" fillId="5" borderId="48" xfId="0" applyFill="1" applyBorder="1" applyAlignment="1">
      <alignment horizontal="center" vertical="center"/>
    </xf>
    <xf numFmtId="0" fontId="0" fillId="5" borderId="105" xfId="0" applyFill="1" applyBorder="1" applyAlignment="1">
      <alignment horizontal="center" vertical="center" textRotation="255"/>
    </xf>
    <xf numFmtId="0" fontId="0" fillId="5" borderId="1" xfId="0" applyFill="1" applyBorder="1" applyAlignment="1">
      <alignment horizontal="center" vertical="center" textRotation="255"/>
    </xf>
    <xf numFmtId="0" fontId="0" fillId="5" borderId="118" xfId="0" applyFill="1" applyBorder="1" applyAlignment="1">
      <alignment horizontal="center" vertical="center" textRotation="255"/>
    </xf>
    <xf numFmtId="192" fontId="0" fillId="5" borderId="110" xfId="0" applyNumberFormat="1" applyFill="1" applyBorder="1" applyAlignment="1">
      <alignment horizontal="center" vertical="center"/>
    </xf>
    <xf numFmtId="192" fontId="0" fillId="5" borderId="111" xfId="0" applyNumberFormat="1" applyFill="1" applyBorder="1" applyAlignment="1">
      <alignment horizontal="center" vertical="center"/>
    </xf>
    <xf numFmtId="0" fontId="0" fillId="0" borderId="46" xfId="0" applyBorder="1" applyAlignment="1">
      <alignment horizontal="center" vertical="center" wrapText="1"/>
    </xf>
    <xf numFmtId="0" fontId="0" fillId="0" borderId="48" xfId="0" applyBorder="1" applyAlignment="1">
      <alignment horizontal="center" vertical="center" wrapText="1"/>
    </xf>
    <xf numFmtId="0" fontId="76" fillId="4" borderId="40" xfId="0" applyFont="1" applyFill="1" applyBorder="1" applyAlignment="1" applyProtection="1">
      <alignment horizontal="center" vertical="center" wrapText="1"/>
      <protection locked="0"/>
    </xf>
    <xf numFmtId="0" fontId="0" fillId="5" borderId="30" xfId="0" applyFill="1" applyBorder="1" applyAlignment="1">
      <alignment horizontal="center" vertical="center"/>
    </xf>
    <xf numFmtId="0" fontId="0" fillId="5" borderId="20" xfId="0" applyFill="1" applyBorder="1" applyAlignment="1">
      <alignment horizontal="center" vertical="center"/>
    </xf>
    <xf numFmtId="0" fontId="0" fillId="5" borderId="115" xfId="0" applyFill="1" applyBorder="1" applyAlignment="1">
      <alignment horizontal="center" vertical="center" textRotation="255"/>
    </xf>
    <xf numFmtId="0" fontId="27" fillId="0" borderId="116" xfId="0" applyFont="1" applyBorder="1" applyAlignment="1">
      <alignment horizontal="center" vertical="center"/>
    </xf>
    <xf numFmtId="0" fontId="27" fillId="0" borderId="117" xfId="0" applyFont="1" applyBorder="1" applyAlignment="1">
      <alignment horizontal="center" vertical="center"/>
    </xf>
    <xf numFmtId="0" fontId="0" fillId="5" borderId="82" xfId="0" applyFill="1" applyBorder="1" applyAlignment="1">
      <alignment horizontal="center" vertical="center"/>
    </xf>
    <xf numFmtId="0" fontId="0" fillId="0" borderId="109" xfId="0" applyBorder="1" applyAlignment="1">
      <alignment horizontal="center" vertical="center"/>
    </xf>
    <xf numFmtId="0" fontId="43" fillId="0" borderId="1" xfId="0" applyFont="1" applyBorder="1" applyAlignment="1">
      <alignment horizontal="center" vertical="center"/>
    </xf>
    <xf numFmtId="0" fontId="43" fillId="0" borderId="0" xfId="0" applyFont="1" applyAlignment="1">
      <alignment horizontal="center" vertical="center"/>
    </xf>
    <xf numFmtId="0" fontId="43" fillId="0" borderId="3" xfId="0" applyFont="1" applyBorder="1" applyAlignment="1">
      <alignment horizontal="center" vertical="center"/>
    </xf>
    <xf numFmtId="0" fontId="43" fillId="0" borderId="4" xfId="0" applyFont="1" applyBorder="1" applyAlignment="1">
      <alignment horizontal="center" vertical="center"/>
    </xf>
    <xf numFmtId="0" fontId="43" fillId="0" borderId="8"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5" xfId="0" applyFont="1" applyBorder="1" applyAlignment="1">
      <alignment horizontal="center" vertical="center"/>
    </xf>
    <xf numFmtId="0" fontId="43" fillId="0" borderId="6" xfId="0" applyFont="1" applyBorder="1" applyAlignment="1">
      <alignment horizontal="center" vertical="center"/>
    </xf>
    <xf numFmtId="178" fontId="43" fillId="5" borderId="15" xfId="0" applyNumberFormat="1" applyFont="1" applyFill="1" applyBorder="1" applyAlignment="1">
      <alignment horizontal="center" vertical="center"/>
    </xf>
    <xf numFmtId="178" fontId="43" fillId="5" borderId="17" xfId="0" applyNumberFormat="1" applyFont="1" applyFill="1" applyBorder="1" applyAlignment="1">
      <alignment horizontal="center" vertical="center"/>
    </xf>
    <xf numFmtId="0" fontId="43" fillId="0" borderId="8" xfId="0" applyFont="1" applyBorder="1" applyAlignment="1">
      <alignment horizontal="center" vertical="center"/>
    </xf>
    <xf numFmtId="0" fontId="43" fillId="0" borderId="99" xfId="0" applyFont="1" applyBorder="1" applyAlignment="1">
      <alignment horizontal="center" vertical="center"/>
    </xf>
    <xf numFmtId="0" fontId="43" fillId="0" borderId="119" xfId="0" applyFont="1" applyBorder="1" applyAlignment="1">
      <alignment horizontal="center" vertical="center"/>
    </xf>
    <xf numFmtId="0" fontId="43" fillId="0" borderId="21" xfId="0" applyFont="1" applyBorder="1" applyAlignment="1">
      <alignment horizontal="center" vertical="center"/>
    </xf>
    <xf numFmtId="0" fontId="43" fillId="0" borderId="9" xfId="0" applyFont="1" applyBorder="1" applyAlignment="1">
      <alignment horizontal="center" vertical="center" wrapText="1"/>
    </xf>
    <xf numFmtId="0" fontId="43" fillId="0" borderId="99"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91" xfId="0" applyFont="1" applyBorder="1" applyAlignment="1">
      <alignment horizontal="center" vertical="center"/>
    </xf>
    <xf numFmtId="0" fontId="43" fillId="2" borderId="0" xfId="0" applyFont="1" applyFill="1" applyAlignment="1" applyProtection="1">
      <alignment horizontal="left" vertical="center"/>
      <protection locked="0"/>
    </xf>
    <xf numFmtId="186" fontId="43" fillId="0" borderId="129" xfId="0" applyNumberFormat="1" applyFont="1" applyBorder="1" applyAlignment="1">
      <alignment horizontal="center" vertical="center"/>
    </xf>
    <xf numFmtId="186" fontId="43" fillId="0" borderId="130" xfId="0" applyNumberFormat="1" applyFont="1" applyBorder="1" applyAlignment="1">
      <alignment horizontal="center" vertical="center"/>
    </xf>
    <xf numFmtId="186" fontId="43" fillId="5" borderId="130" xfId="0" applyNumberFormat="1" applyFont="1" applyFill="1" applyBorder="1" applyAlignment="1">
      <alignment horizontal="center" vertical="center"/>
    </xf>
    <xf numFmtId="0" fontId="46" fillId="0" borderId="5" xfId="0" applyFont="1" applyBorder="1" applyAlignment="1">
      <alignment horizontal="left" vertical="center"/>
    </xf>
    <xf numFmtId="0" fontId="46" fillId="0" borderId="6" xfId="0" applyFont="1" applyBorder="1" applyAlignment="1">
      <alignment horizontal="left" vertical="center"/>
    </xf>
    <xf numFmtId="177" fontId="43" fillId="5" borderId="34" xfId="2" applyNumberFormat="1" applyFont="1" applyFill="1" applyBorder="1" applyAlignment="1" applyProtection="1">
      <alignment horizontal="center" vertical="center"/>
    </xf>
    <xf numFmtId="176" fontId="43" fillId="0" borderId="0" xfId="0" applyNumberFormat="1" applyFont="1" applyAlignment="1">
      <alignment horizontal="center" vertical="center"/>
    </xf>
    <xf numFmtId="190" fontId="43" fillId="2" borderId="28" xfId="2" applyNumberFormat="1" applyFont="1" applyFill="1" applyBorder="1" applyAlignment="1" applyProtection="1">
      <alignment horizontal="center" vertical="center"/>
      <protection locked="0"/>
    </xf>
    <xf numFmtId="190" fontId="43" fillId="2" borderId="41" xfId="2" applyNumberFormat="1" applyFont="1" applyFill="1" applyBorder="1" applyAlignment="1" applyProtection="1">
      <alignment horizontal="center" vertical="center"/>
      <protection locked="0"/>
    </xf>
    <xf numFmtId="186" fontId="43" fillId="4" borderId="9" xfId="2" applyNumberFormat="1" applyFont="1" applyFill="1" applyBorder="1" applyAlignment="1" applyProtection="1">
      <alignment horizontal="center" vertical="center"/>
      <protection locked="0"/>
    </xf>
    <xf numFmtId="186" fontId="43" fillId="4" borderId="10" xfId="2" applyNumberFormat="1" applyFont="1" applyFill="1" applyBorder="1" applyAlignment="1" applyProtection="1">
      <alignment horizontal="center" vertical="center"/>
      <protection locked="0"/>
    </xf>
    <xf numFmtId="0" fontId="75" fillId="4" borderId="14" xfId="0" applyFont="1" applyFill="1" applyBorder="1" applyAlignment="1" applyProtection="1">
      <alignment horizontal="center" vertical="center"/>
      <protection locked="0"/>
    </xf>
    <xf numFmtId="0" fontId="75" fillId="4" borderId="51" xfId="0" applyFont="1" applyFill="1" applyBorder="1" applyAlignment="1" applyProtection="1">
      <alignment horizontal="center" vertical="center"/>
      <protection locked="0"/>
    </xf>
    <xf numFmtId="186" fontId="43" fillId="3" borderId="8" xfId="2" applyNumberFormat="1" applyFont="1" applyFill="1" applyBorder="1" applyAlignment="1" applyProtection="1">
      <alignment horizontal="center" vertical="center"/>
    </xf>
    <xf numFmtId="0" fontId="75" fillId="4" borderId="50" xfId="0" applyFont="1" applyFill="1" applyBorder="1" applyAlignment="1" applyProtection="1">
      <alignment horizontal="center" vertical="center"/>
      <protection locked="0"/>
    </xf>
    <xf numFmtId="190" fontId="43" fillId="2" borderId="23" xfId="2" applyNumberFormat="1" applyFont="1" applyFill="1" applyBorder="1" applyAlignment="1" applyProtection="1">
      <alignment horizontal="center" vertical="center"/>
      <protection locked="0"/>
    </xf>
    <xf numFmtId="190" fontId="43" fillId="2" borderId="8" xfId="2" applyNumberFormat="1" applyFont="1" applyFill="1" applyBorder="1" applyAlignment="1" applyProtection="1">
      <alignment horizontal="center" vertical="center"/>
      <protection locked="0"/>
    </xf>
    <xf numFmtId="186" fontId="43" fillId="4" borderId="5" xfId="2" applyNumberFormat="1" applyFont="1" applyFill="1" applyBorder="1" applyAlignment="1" applyProtection="1">
      <alignment horizontal="center" vertical="center"/>
      <protection locked="0"/>
    </xf>
    <xf numFmtId="186" fontId="43" fillId="4" borderId="7" xfId="2" applyNumberFormat="1" applyFont="1" applyFill="1" applyBorder="1" applyAlignment="1" applyProtection="1">
      <alignment horizontal="center" vertical="center"/>
      <protection locked="0"/>
    </xf>
    <xf numFmtId="0" fontId="43" fillId="0" borderId="61" xfId="0" applyFont="1" applyBorder="1" applyAlignment="1">
      <alignment horizontal="center" vertical="center" wrapText="1"/>
    </xf>
    <xf numFmtId="0" fontId="43" fillId="0" borderId="115" xfId="0" applyFont="1" applyBorder="1" applyAlignment="1">
      <alignment horizontal="center" vertical="center" wrapText="1"/>
    </xf>
    <xf numFmtId="0" fontId="43" fillId="0" borderId="97" xfId="0" applyFont="1" applyBorder="1" applyAlignment="1">
      <alignment horizontal="center" vertical="center"/>
    </xf>
    <xf numFmtId="0" fontId="43" fillId="0" borderId="10" xfId="0" applyFont="1" applyBorder="1" applyAlignment="1">
      <alignment horizontal="center" vertical="center"/>
    </xf>
    <xf numFmtId="0" fontId="43" fillId="0" borderId="20" xfId="0" applyFont="1" applyBorder="1" applyAlignment="1">
      <alignment horizontal="center" vertical="center"/>
    </xf>
    <xf numFmtId="0" fontId="43" fillId="0" borderId="2" xfId="0" applyFont="1" applyBorder="1" applyAlignment="1">
      <alignment horizontal="center" vertical="center"/>
    </xf>
    <xf numFmtId="190" fontId="43" fillId="5" borderId="39" xfId="2" applyNumberFormat="1" applyFont="1" applyFill="1" applyBorder="1" applyAlignment="1" applyProtection="1">
      <alignment horizontal="center" vertical="center"/>
    </xf>
    <xf numFmtId="190" fontId="43" fillId="5" borderId="59" xfId="2" applyNumberFormat="1" applyFont="1" applyFill="1" applyBorder="1" applyAlignment="1" applyProtection="1">
      <alignment horizontal="center" vertical="center"/>
    </xf>
    <xf numFmtId="186" fontId="43" fillId="3" borderId="59" xfId="2" applyNumberFormat="1" applyFont="1" applyFill="1" applyBorder="1" applyAlignment="1" applyProtection="1">
      <alignment horizontal="center" vertical="center"/>
    </xf>
    <xf numFmtId="190" fontId="43" fillId="5" borderId="50" xfId="2" applyNumberFormat="1" applyFont="1" applyFill="1" applyBorder="1" applyAlignment="1" applyProtection="1">
      <alignment horizontal="center" vertical="center"/>
    </xf>
    <xf numFmtId="190" fontId="43" fillId="5" borderId="7" xfId="2" applyNumberFormat="1" applyFont="1" applyFill="1" applyBorder="1" applyAlignment="1" applyProtection="1">
      <alignment horizontal="center" vertical="center"/>
    </xf>
    <xf numFmtId="186" fontId="43" fillId="3" borderId="5" xfId="2" applyNumberFormat="1" applyFont="1" applyFill="1" applyBorder="1" applyAlignment="1" applyProtection="1">
      <alignment horizontal="center" vertical="center"/>
    </xf>
    <xf numFmtId="186" fontId="43" fillId="3" borderId="7" xfId="2" applyNumberFormat="1" applyFont="1" applyFill="1" applyBorder="1" applyAlignment="1" applyProtection="1">
      <alignment horizontal="center" vertical="center"/>
    </xf>
    <xf numFmtId="0" fontId="43" fillId="0" borderId="30" xfId="0" applyFont="1" applyBorder="1" applyAlignment="1">
      <alignment horizontal="center" vertical="center"/>
    </xf>
    <xf numFmtId="0" fontId="43" fillId="0" borderId="31" xfId="0" applyFont="1" applyBorder="1" applyAlignment="1">
      <alignment horizontal="center" vertical="center"/>
    </xf>
    <xf numFmtId="0" fontId="43" fillId="0" borderId="121" xfId="0" applyFont="1" applyBorder="1" applyAlignment="1">
      <alignment horizontal="center" vertical="center" wrapText="1"/>
    </xf>
    <xf numFmtId="0" fontId="43" fillId="0" borderId="22"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46" xfId="0" applyFont="1" applyBorder="1" applyAlignment="1">
      <alignment horizontal="center" vertical="center"/>
    </xf>
    <xf numFmtId="0" fontId="43" fillId="0" borderId="36" xfId="0" applyFont="1" applyBorder="1" applyAlignment="1">
      <alignment horizontal="center" vertical="center"/>
    </xf>
    <xf numFmtId="0" fontId="43" fillId="0" borderId="98"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42" xfId="0" applyFont="1" applyBorder="1" applyAlignment="1">
      <alignment horizontal="center" vertical="center" wrapText="1"/>
    </xf>
    <xf numFmtId="0" fontId="43" fillId="0" borderId="28" xfId="0" applyFont="1" applyBorder="1" applyAlignment="1">
      <alignment horizontal="center" vertical="center"/>
    </xf>
    <xf numFmtId="0" fontId="43" fillId="0" borderId="22" xfId="0" applyFont="1" applyBorder="1" applyAlignment="1">
      <alignment horizontal="center" vertical="center"/>
    </xf>
    <xf numFmtId="0" fontId="43" fillId="0" borderId="29" xfId="0" applyFont="1" applyBorder="1" applyAlignment="1">
      <alignment horizontal="center" vertical="center"/>
    </xf>
    <xf numFmtId="0" fontId="43" fillId="0" borderId="123" xfId="0" applyFont="1" applyBorder="1" applyAlignment="1">
      <alignment horizontal="center" vertical="center"/>
    </xf>
    <xf numFmtId="0" fontId="50" fillId="0" borderId="8" xfId="4" applyFont="1" applyBorder="1" applyAlignment="1">
      <alignment horizontal="center" vertical="center" wrapText="1"/>
    </xf>
    <xf numFmtId="0" fontId="19" fillId="0" borderId="124" xfId="4" applyFont="1" applyBorder="1" applyAlignment="1">
      <alignment horizontal="center" vertical="center" wrapText="1"/>
    </xf>
    <xf numFmtId="0" fontId="19" fillId="0" borderId="124" xfId="4" applyFont="1" applyBorder="1"/>
    <xf numFmtId="0" fontId="50" fillId="0" borderId="10" xfId="4" applyFont="1" applyBorder="1" applyAlignment="1">
      <alignment horizontal="center" vertical="center" wrapText="1"/>
    </xf>
    <xf numFmtId="0" fontId="50" fillId="0" borderId="42" xfId="4" applyFont="1" applyBorder="1" applyAlignment="1">
      <alignment horizontal="center" vertical="center" wrapText="1"/>
    </xf>
    <xf numFmtId="0" fontId="65" fillId="0" borderId="8" xfId="4" applyFont="1" applyBorder="1" applyAlignment="1">
      <alignment horizontal="center" vertical="center" wrapText="1"/>
    </xf>
    <xf numFmtId="0" fontId="50" fillId="0" borderId="41" xfId="4" applyFont="1" applyBorder="1" applyAlignment="1">
      <alignment horizontal="center" vertical="center" wrapText="1"/>
    </xf>
    <xf numFmtId="0" fontId="50" fillId="0" borderId="36" xfId="4" applyFont="1" applyBorder="1" applyAlignment="1">
      <alignment horizontal="center" vertical="center" wrapText="1"/>
    </xf>
    <xf numFmtId="0" fontId="19" fillId="0" borderId="8" xfId="4" applyFont="1" applyBorder="1" applyAlignment="1">
      <alignment horizontal="center" vertical="center" wrapText="1"/>
    </xf>
    <xf numFmtId="0" fontId="19" fillId="0" borderId="8" xfId="4" applyFont="1" applyBorder="1"/>
    <xf numFmtId="0" fontId="0" fillId="0" borderId="8" xfId="4" applyFont="1" applyBorder="1"/>
    <xf numFmtId="0" fontId="0" fillId="0" borderId="8" xfId="4" applyFont="1" applyBorder="1" applyAlignment="1">
      <alignment horizontal="center" vertical="center" wrapText="1"/>
    </xf>
    <xf numFmtId="0" fontId="19" fillId="0" borderId="8" xfId="4" applyFont="1" applyBorder="1" applyAlignment="1">
      <alignment horizontal="center" vertical="center"/>
    </xf>
    <xf numFmtId="0" fontId="0" fillId="6" borderId="8" xfId="0" applyFill="1" applyBorder="1" applyAlignment="1">
      <alignment horizontal="center" vertical="center"/>
    </xf>
    <xf numFmtId="0" fontId="0" fillId="6" borderId="8" xfId="0" applyFill="1" applyBorder="1" applyAlignment="1">
      <alignment horizontal="center" vertical="center" wrapText="1"/>
    </xf>
    <xf numFmtId="0" fontId="0" fillId="6" borderId="9" xfId="0" applyFill="1" applyBorder="1" applyAlignment="1">
      <alignment horizontal="center" vertical="center"/>
    </xf>
    <xf numFmtId="0" fontId="0" fillId="6" borderId="10" xfId="0" applyFill="1" applyBorder="1" applyAlignment="1">
      <alignment horizontal="center" vertical="center"/>
    </xf>
    <xf numFmtId="0" fontId="0" fillId="6" borderId="3" xfId="0" applyFill="1" applyBorder="1" applyAlignment="1">
      <alignment horizontal="center" vertical="center"/>
    </xf>
    <xf numFmtId="0" fontId="0" fillId="6" borderId="42" xfId="0" applyFill="1" applyBorder="1" applyAlignment="1">
      <alignment horizontal="center" vertical="center"/>
    </xf>
    <xf numFmtId="0" fontId="47" fillId="0" borderId="8" xfId="0" applyFont="1" applyBorder="1" applyAlignment="1">
      <alignment horizontal="left" vertical="center" wrapText="1"/>
    </xf>
    <xf numFmtId="0" fontId="58" fillId="0" borderId="0" xfId="0" applyFont="1" applyAlignment="1">
      <alignment horizontal="left" vertical="center" wrapText="1"/>
    </xf>
    <xf numFmtId="0" fontId="11" fillId="0" borderId="55" xfId="0" applyFont="1" applyBorder="1" applyAlignment="1">
      <alignment horizontal="center" vertical="center"/>
    </xf>
    <xf numFmtId="0" fontId="11" fillId="0" borderId="29" xfId="0" applyFont="1" applyBorder="1" applyAlignment="1">
      <alignment horizontal="left" vertical="top"/>
    </xf>
    <xf numFmtId="0" fontId="11" fillId="0" borderId="23" xfId="0" applyFont="1" applyBorder="1" applyAlignment="1">
      <alignment horizontal="left" vertical="top"/>
    </xf>
    <xf numFmtId="0" fontId="47" fillId="0" borderId="36" xfId="0" applyFont="1" applyBorder="1" applyAlignment="1">
      <alignment horizontal="left" vertical="center" wrapText="1"/>
    </xf>
    <xf numFmtId="0" fontId="47" fillId="0" borderId="5" xfId="0" applyFont="1" applyBorder="1" applyAlignment="1">
      <alignment horizontal="left" vertical="center" wrapText="1"/>
    </xf>
    <xf numFmtId="0" fontId="47" fillId="0" borderId="7" xfId="0" applyFont="1" applyBorder="1" applyAlignment="1">
      <alignment horizontal="left" vertical="center" wrapText="1"/>
    </xf>
    <xf numFmtId="0" fontId="11" fillId="0" borderId="23" xfId="0" applyFont="1" applyBorder="1" applyAlignment="1">
      <alignment horizontal="left" vertical="top" wrapText="1"/>
    </xf>
    <xf numFmtId="0" fontId="11" fillId="0" borderId="25" xfId="0" applyFont="1" applyBorder="1" applyAlignment="1">
      <alignment horizontal="left" vertical="top" wrapText="1"/>
    </xf>
    <xf numFmtId="0" fontId="11" fillId="0" borderId="8" xfId="0" applyFont="1" applyBorder="1" applyAlignment="1">
      <alignment horizontal="left" vertical="center"/>
    </xf>
    <xf numFmtId="0" fontId="11" fillId="0" borderId="26" xfId="0" applyFont="1" applyBorder="1" applyAlignment="1">
      <alignment horizontal="left" vertical="center"/>
    </xf>
    <xf numFmtId="0" fontId="11" fillId="0" borderId="28" xfId="0" applyFont="1" applyBorder="1" applyAlignment="1">
      <alignment horizontal="left" vertical="top" wrapText="1"/>
    </xf>
    <xf numFmtId="0" fontId="11" fillId="0" borderId="22" xfId="0" applyFont="1" applyBorder="1" applyAlignment="1">
      <alignment horizontal="left" vertical="top" wrapText="1"/>
    </xf>
    <xf numFmtId="0" fontId="47" fillId="0" borderId="41" xfId="0" applyFont="1" applyBorder="1" applyAlignment="1">
      <alignment horizontal="left" vertical="center" wrapText="1"/>
    </xf>
    <xf numFmtId="0" fontId="11" fillId="0" borderId="13" xfId="0" applyFont="1" applyBorder="1" applyAlignment="1">
      <alignment horizontal="left" vertical="center"/>
    </xf>
    <xf numFmtId="0" fontId="11" fillId="0" borderId="133" xfId="0" applyFont="1" applyBorder="1" applyAlignment="1">
      <alignment horizontal="center" vertical="center"/>
    </xf>
    <xf numFmtId="0" fontId="11" fillId="0" borderId="134" xfId="0" applyFont="1" applyBorder="1" applyAlignment="1">
      <alignment horizontal="center" vertical="center"/>
    </xf>
    <xf numFmtId="0" fontId="11" fillId="0" borderId="36" xfId="0" applyFont="1" applyBorder="1" applyAlignment="1">
      <alignment horizontal="left" vertical="center"/>
    </xf>
    <xf numFmtId="0" fontId="11" fillId="0" borderId="0" xfId="0" applyFont="1" applyAlignment="1">
      <alignment horizontal="left" vertical="center"/>
    </xf>
  </cellXfs>
  <cellStyles count="8">
    <cellStyle name="ハイパーリンク" xfId="6" builtinId="8"/>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 name="標準 5" xfId="5" xr:uid="{00000000-0005-0000-0000-000005000000}"/>
    <cellStyle name="標準 5 2" xfId="7" xr:uid="{0734BBF4-4A18-4D40-9D53-E98E24ACA050}"/>
  </cellStyles>
  <dxfs count="17">
    <dxf>
      <font>
        <color rgb="FF9C0006"/>
      </font>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0000FF"/>
      </font>
    </dxf>
    <dxf>
      <font>
        <color rgb="FF0000FF"/>
      </font>
    </dxf>
  </dxfs>
  <tableStyles count="0" defaultTableStyle="TableStyleMedium2" defaultPivotStyle="PivotStyleLight16"/>
  <colors>
    <mruColors>
      <color rgb="FFFFFF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7.xml.rels><?xml version="1.0" encoding="UTF-8" standalone="yes"?>
<Relationships xmlns="http://schemas.openxmlformats.org/package/2006/relationships"><Relationship Id="rId1" Type="http://schemas.openxmlformats.org/officeDocument/2006/relationships/hyperlink" Target="https://policies.env.go.jp/earth/ghg-santeikohyo/calc.html" TargetMode="External"/></Relationships>
</file>

<file path=xl/drawings/drawing1.xml><?xml version="1.0" encoding="utf-8"?>
<xdr:wsDr xmlns:xdr="http://schemas.openxmlformats.org/drawingml/2006/spreadsheetDrawing" xmlns:a="http://schemas.openxmlformats.org/drawingml/2006/main">
  <xdr:twoCellAnchor>
    <xdr:from>
      <xdr:col>9</xdr:col>
      <xdr:colOff>360167</xdr:colOff>
      <xdr:row>4</xdr:row>
      <xdr:rowOff>6025</xdr:rowOff>
    </xdr:from>
    <xdr:to>
      <xdr:col>14</xdr:col>
      <xdr:colOff>388136</xdr:colOff>
      <xdr:row>9</xdr:row>
      <xdr:rowOff>61964</xdr:rowOff>
    </xdr:to>
    <xdr:sp macro="" textlink="">
      <xdr:nvSpPr>
        <xdr:cNvPr id="2" name="正方形/長方形 1">
          <a:extLst>
            <a:ext uri="{FF2B5EF4-FFF2-40B4-BE49-F238E27FC236}">
              <a16:creationId xmlns:a16="http://schemas.microsoft.com/office/drawing/2014/main" id="{35648F0A-2E95-4490-8A11-63EA80B582F2}"/>
            </a:ext>
          </a:extLst>
        </xdr:cNvPr>
        <xdr:cNvSpPr/>
      </xdr:nvSpPr>
      <xdr:spPr>
        <a:xfrm>
          <a:off x="4217792" y="958525"/>
          <a:ext cx="2171094" cy="100843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379337</xdr:colOff>
      <xdr:row>1</xdr:row>
      <xdr:rowOff>276225</xdr:rowOff>
    </xdr:from>
    <xdr:to>
      <xdr:col>14</xdr:col>
      <xdr:colOff>390524</xdr:colOff>
      <xdr:row>3</xdr:row>
      <xdr:rowOff>116016</xdr:rowOff>
    </xdr:to>
    <xdr:sp macro="" textlink="">
      <xdr:nvSpPr>
        <xdr:cNvPr id="3" name="正方形/長方形 2">
          <a:extLst>
            <a:ext uri="{FF2B5EF4-FFF2-40B4-BE49-F238E27FC236}">
              <a16:creationId xmlns:a16="http://schemas.microsoft.com/office/drawing/2014/main" id="{F90E1EA9-B716-469F-A04A-CC934E718183}"/>
            </a:ext>
          </a:extLst>
        </xdr:cNvPr>
        <xdr:cNvSpPr/>
      </xdr:nvSpPr>
      <xdr:spPr>
        <a:xfrm>
          <a:off x="3808337" y="466725"/>
          <a:ext cx="2582937" cy="411291"/>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390525</xdr:colOff>
      <xdr:row>1</xdr:row>
      <xdr:rowOff>296881</xdr:rowOff>
    </xdr:from>
    <xdr:ext cx="469459" cy="489695"/>
    <xdr:sp macro="" textlink="">
      <xdr:nvSpPr>
        <xdr:cNvPr id="4" name="テキスト ボックス 3">
          <a:extLst>
            <a:ext uri="{FF2B5EF4-FFF2-40B4-BE49-F238E27FC236}">
              <a16:creationId xmlns:a16="http://schemas.microsoft.com/office/drawing/2014/main" id="{D3F61FC7-F693-451B-B2B2-51BA8B184F97}"/>
            </a:ext>
          </a:extLst>
        </xdr:cNvPr>
        <xdr:cNvSpPr txBox="1"/>
      </xdr:nvSpPr>
      <xdr:spPr>
        <a:xfrm>
          <a:off x="3390900" y="487381"/>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oneCellAnchor>
    <xdr:from>
      <xdr:col>8</xdr:col>
      <xdr:colOff>385419</xdr:colOff>
      <xdr:row>4</xdr:row>
      <xdr:rowOff>187852</xdr:rowOff>
    </xdr:from>
    <xdr:ext cx="469459" cy="489695"/>
    <xdr:sp macro="" textlink="">
      <xdr:nvSpPr>
        <xdr:cNvPr id="5" name="テキスト ボックス 4">
          <a:extLst>
            <a:ext uri="{FF2B5EF4-FFF2-40B4-BE49-F238E27FC236}">
              <a16:creationId xmlns:a16="http://schemas.microsoft.com/office/drawing/2014/main" id="{D94FB356-3748-44CF-B60B-482CBDB1AC1C}"/>
            </a:ext>
          </a:extLst>
        </xdr:cNvPr>
        <xdr:cNvSpPr txBox="1"/>
      </xdr:nvSpPr>
      <xdr:spPr>
        <a:xfrm>
          <a:off x="3814419" y="1140352"/>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oneCellAnchor>
    <xdr:from>
      <xdr:col>3</xdr:col>
      <xdr:colOff>400050</xdr:colOff>
      <xdr:row>15</xdr:row>
      <xdr:rowOff>91160</xdr:rowOff>
    </xdr:from>
    <xdr:ext cx="469459" cy="489695"/>
    <xdr:sp macro="" textlink="">
      <xdr:nvSpPr>
        <xdr:cNvPr id="6" name="テキスト ボックス 5">
          <a:extLst>
            <a:ext uri="{FF2B5EF4-FFF2-40B4-BE49-F238E27FC236}">
              <a16:creationId xmlns:a16="http://schemas.microsoft.com/office/drawing/2014/main" id="{5AC1F51C-9DFB-4612-A22F-CA2F5DDEE895}"/>
            </a:ext>
          </a:extLst>
        </xdr:cNvPr>
        <xdr:cNvSpPr txBox="1"/>
      </xdr:nvSpPr>
      <xdr:spPr>
        <a:xfrm>
          <a:off x="1685925" y="358683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twoCellAnchor>
    <xdr:from>
      <xdr:col>4</xdr:col>
      <xdr:colOff>407364</xdr:colOff>
      <xdr:row>14</xdr:row>
      <xdr:rowOff>9525</xdr:rowOff>
    </xdr:from>
    <xdr:to>
      <xdr:col>6</xdr:col>
      <xdr:colOff>20879</xdr:colOff>
      <xdr:row>17</xdr:row>
      <xdr:rowOff>1981</xdr:rowOff>
    </xdr:to>
    <xdr:sp macro="" textlink="">
      <xdr:nvSpPr>
        <xdr:cNvPr id="7" name="正方形/長方形 6">
          <a:extLst>
            <a:ext uri="{FF2B5EF4-FFF2-40B4-BE49-F238E27FC236}">
              <a16:creationId xmlns:a16="http://schemas.microsoft.com/office/drawing/2014/main" id="{090463F7-CF38-4606-BF7D-15E094CAC37E}"/>
            </a:ext>
          </a:extLst>
        </xdr:cNvPr>
        <xdr:cNvSpPr/>
      </xdr:nvSpPr>
      <xdr:spPr>
        <a:xfrm>
          <a:off x="2121864" y="2867025"/>
          <a:ext cx="470765" cy="1906981"/>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7314</xdr:colOff>
      <xdr:row>17</xdr:row>
      <xdr:rowOff>14631</xdr:rowOff>
    </xdr:from>
    <xdr:to>
      <xdr:col>15</xdr:col>
      <xdr:colOff>7244</xdr:colOff>
      <xdr:row>21</xdr:row>
      <xdr:rowOff>43893</xdr:rowOff>
    </xdr:to>
    <xdr:sp macro="" textlink="">
      <xdr:nvSpPr>
        <xdr:cNvPr id="8" name="正方形/長方形 7">
          <a:extLst>
            <a:ext uri="{FF2B5EF4-FFF2-40B4-BE49-F238E27FC236}">
              <a16:creationId xmlns:a16="http://schemas.microsoft.com/office/drawing/2014/main" id="{47CB6C4D-F822-4817-95BB-36F7B38C2019}"/>
            </a:ext>
          </a:extLst>
        </xdr:cNvPr>
        <xdr:cNvSpPr/>
      </xdr:nvSpPr>
      <xdr:spPr>
        <a:xfrm>
          <a:off x="2150439" y="4786656"/>
          <a:ext cx="4278936" cy="1172262"/>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393371</xdr:colOff>
      <xdr:row>30</xdr:row>
      <xdr:rowOff>163516</xdr:rowOff>
    </xdr:from>
    <xdr:to>
      <xdr:col>14</xdr:col>
      <xdr:colOff>378669</xdr:colOff>
      <xdr:row>34</xdr:row>
      <xdr:rowOff>25819</xdr:rowOff>
    </xdr:to>
    <xdr:sp macro="" textlink="">
      <xdr:nvSpPr>
        <xdr:cNvPr id="9" name="正方形/長方形 8">
          <a:extLst>
            <a:ext uri="{FF2B5EF4-FFF2-40B4-BE49-F238E27FC236}">
              <a16:creationId xmlns:a16="http://schemas.microsoft.com/office/drawing/2014/main" id="{625F6CD5-A8A8-4C7A-BAC8-621506E0EF35}"/>
            </a:ext>
          </a:extLst>
        </xdr:cNvPr>
        <xdr:cNvSpPr/>
      </xdr:nvSpPr>
      <xdr:spPr>
        <a:xfrm>
          <a:off x="2107871" y="8840791"/>
          <a:ext cx="4271548" cy="624303"/>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26320</xdr:colOff>
      <xdr:row>30</xdr:row>
      <xdr:rowOff>87426</xdr:rowOff>
    </xdr:from>
    <xdr:ext cx="469459" cy="489695"/>
    <xdr:sp macro="" textlink="">
      <xdr:nvSpPr>
        <xdr:cNvPr id="10" name="テキスト ボックス 9">
          <a:extLst>
            <a:ext uri="{FF2B5EF4-FFF2-40B4-BE49-F238E27FC236}">
              <a16:creationId xmlns:a16="http://schemas.microsoft.com/office/drawing/2014/main" id="{154D518B-5AF1-4CAD-931E-A9DD4905976B}"/>
            </a:ext>
          </a:extLst>
        </xdr:cNvPr>
        <xdr:cNvSpPr txBox="1"/>
      </xdr:nvSpPr>
      <xdr:spPr>
        <a:xfrm>
          <a:off x="1740820" y="8764701"/>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⑤</a:t>
          </a:r>
        </a:p>
      </xdr:txBody>
    </xdr:sp>
    <xdr:clientData/>
  </xdr:oneCellAnchor>
  <xdr:twoCellAnchor>
    <xdr:from>
      <xdr:col>2</xdr:col>
      <xdr:colOff>11962</xdr:colOff>
      <xdr:row>33</xdr:row>
      <xdr:rowOff>169773</xdr:rowOff>
    </xdr:from>
    <xdr:to>
      <xdr:col>4</xdr:col>
      <xdr:colOff>428038</xdr:colOff>
      <xdr:row>35</xdr:row>
      <xdr:rowOff>16155</xdr:rowOff>
    </xdr:to>
    <xdr:sp macro="" textlink="">
      <xdr:nvSpPr>
        <xdr:cNvPr id="11" name="正方形/長方形 10">
          <a:extLst>
            <a:ext uri="{FF2B5EF4-FFF2-40B4-BE49-F238E27FC236}">
              <a16:creationId xmlns:a16="http://schemas.microsoft.com/office/drawing/2014/main" id="{D01B742C-AC50-4383-B890-707A9F077694}"/>
            </a:ext>
          </a:extLst>
        </xdr:cNvPr>
        <xdr:cNvSpPr/>
      </xdr:nvSpPr>
      <xdr:spPr>
        <a:xfrm>
          <a:off x="869212" y="9418548"/>
          <a:ext cx="1273326" cy="227382"/>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96774</xdr:colOff>
      <xdr:row>32</xdr:row>
      <xdr:rowOff>38100</xdr:rowOff>
    </xdr:from>
    <xdr:ext cx="469459" cy="489695"/>
    <xdr:sp macro="" textlink="">
      <xdr:nvSpPr>
        <xdr:cNvPr id="12" name="テキスト ボックス 11">
          <a:extLst>
            <a:ext uri="{FF2B5EF4-FFF2-40B4-BE49-F238E27FC236}">
              <a16:creationId xmlns:a16="http://schemas.microsoft.com/office/drawing/2014/main" id="{41D3D473-82D3-4176-96BD-F1FC906D8C32}"/>
            </a:ext>
          </a:extLst>
        </xdr:cNvPr>
        <xdr:cNvSpPr txBox="1"/>
      </xdr:nvSpPr>
      <xdr:spPr>
        <a:xfrm>
          <a:off x="525399" y="909637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⑥</a:t>
          </a:r>
        </a:p>
      </xdr:txBody>
    </xdr:sp>
    <xdr:clientData/>
  </xdr:oneCellAnchor>
  <xdr:oneCellAnchor>
    <xdr:from>
      <xdr:col>0</xdr:col>
      <xdr:colOff>123825</xdr:colOff>
      <xdr:row>35</xdr:row>
      <xdr:rowOff>95937</xdr:rowOff>
    </xdr:from>
    <xdr:ext cx="5530613" cy="2704413"/>
    <xdr:sp macro="" textlink="">
      <xdr:nvSpPr>
        <xdr:cNvPr id="13" name="テキスト ボックス 12">
          <a:extLst>
            <a:ext uri="{FF2B5EF4-FFF2-40B4-BE49-F238E27FC236}">
              <a16:creationId xmlns:a16="http://schemas.microsoft.com/office/drawing/2014/main" id="{A4837623-5712-421A-8387-29353D734DE2}"/>
            </a:ext>
          </a:extLst>
        </xdr:cNvPr>
        <xdr:cNvSpPr txBox="1"/>
      </xdr:nvSpPr>
      <xdr:spPr>
        <a:xfrm>
          <a:off x="123825" y="9725712"/>
          <a:ext cx="5530613" cy="2704413"/>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①届出を作成した日付を入力してください。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②本社の住所、事業者名、代表者氏名を入力してください。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③該当する特定事業者の要件の欄にチェックを入れてください。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④事業者の業種をプルダウンメニューより選択してください。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⑤この届出についての</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問い合わせが可能な担当者の情報</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⑥対策計画書に記載している５桁の整理番号を入力してください。ご不明な場合は、</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大阪府環境農林水産部脱炭素・エネルギー政策課脱炭素モビリティグループ</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06-6210-95</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８６）までお問い合わせください。</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oneCellAnchor>
    <xdr:from>
      <xdr:col>16</xdr:col>
      <xdr:colOff>9525</xdr:colOff>
      <xdr:row>1</xdr:row>
      <xdr:rowOff>180975</xdr:rowOff>
    </xdr:from>
    <xdr:ext cx="6067424" cy="2486025"/>
    <xdr:sp macro="" textlink="">
      <xdr:nvSpPr>
        <xdr:cNvPr id="14" name="テキスト ボックス 13">
          <a:extLst>
            <a:ext uri="{FF2B5EF4-FFF2-40B4-BE49-F238E27FC236}">
              <a16:creationId xmlns:a16="http://schemas.microsoft.com/office/drawing/2014/main" id="{0471066B-B34B-4B35-AEDE-752449AE1D1A}"/>
            </a:ext>
          </a:extLst>
        </xdr:cNvPr>
        <xdr:cNvSpPr txBox="1"/>
      </xdr:nvSpPr>
      <xdr:spPr>
        <a:xfrm>
          <a:off x="6438900" y="371475"/>
          <a:ext cx="6067424" cy="2486025"/>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＜作成が必要なシート＞</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en-US" altLang="ja-JP" sz="1100" b="1">
              <a:solidFill>
                <a:schemeClr val="tx1"/>
              </a:solidFill>
              <a:latin typeface="BIZ UDPゴシック" panose="020B0400000000000000" pitchFamily="50" charset="-128"/>
              <a:ea typeface="BIZ UDPゴシック" panose="020B0400000000000000" pitchFamily="50" charset="-128"/>
            </a:rPr>
            <a:t>【</a:t>
          </a:r>
          <a:r>
            <a:rPr kumimoji="1" lang="ja-JP" altLang="en-US" sz="1100" b="1">
              <a:solidFill>
                <a:schemeClr val="tx1"/>
              </a:solidFill>
              <a:latin typeface="BIZ UDPゴシック" panose="020B0400000000000000" pitchFamily="50" charset="-128"/>
              <a:ea typeface="BIZ UDPゴシック" panose="020B0400000000000000" pitchFamily="50" charset="-128"/>
            </a:rPr>
            <a:t>必須</a:t>
          </a:r>
          <a:r>
            <a:rPr kumimoji="1" lang="en-US" altLang="ja-JP" sz="1100" b="1">
              <a:solidFill>
                <a:schemeClr val="tx1"/>
              </a:solidFill>
              <a:latin typeface="BIZ UDPゴシック" panose="020B0400000000000000" pitchFamily="50" charset="-128"/>
              <a:ea typeface="BIZ UDPゴシック" panose="020B0400000000000000" pitchFamily="50" charset="-128"/>
            </a:rPr>
            <a:t>】</a:t>
          </a:r>
        </a:p>
        <a:p>
          <a:r>
            <a:rPr kumimoji="1" lang="ja-JP" altLang="en-US" sz="1100" b="1">
              <a:solidFill>
                <a:schemeClr val="tx1"/>
              </a:solidFill>
              <a:latin typeface="BIZ UDPゴシック" panose="020B0400000000000000" pitchFamily="50" charset="-128"/>
              <a:ea typeface="BIZ UDPゴシック" panose="020B0400000000000000" pitchFamily="50" charset="-128"/>
            </a:rPr>
            <a:t> ・シート「１表紙」</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・シート「３対策まとめ」</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baseline="0">
              <a:solidFill>
                <a:schemeClr val="tx1"/>
              </a:solidFill>
              <a:latin typeface="BIZ UDPゴシック" panose="020B0400000000000000" pitchFamily="50" charset="-128"/>
              <a:ea typeface="BIZ UDPゴシック" panose="020B0400000000000000" pitchFamily="50" charset="-128"/>
            </a:rPr>
            <a:t> </a:t>
          </a:r>
          <a:r>
            <a:rPr kumimoji="1" lang="ja-JP" altLang="en-US" sz="1100" b="1">
              <a:solidFill>
                <a:schemeClr val="tx1"/>
              </a:solidFill>
              <a:latin typeface="BIZ UDPゴシック" panose="020B0400000000000000" pitchFamily="50" charset="-128"/>
              <a:ea typeface="BIZ UDPゴシック" panose="020B0400000000000000" pitchFamily="50" charset="-128"/>
            </a:rPr>
            <a:t>・シート「</a:t>
          </a:r>
          <a:r>
            <a:rPr kumimoji="1" lang="en-US" altLang="ja-JP" sz="1100" b="1">
              <a:solidFill>
                <a:schemeClr val="tx1"/>
              </a:solidFill>
              <a:latin typeface="BIZ UDPゴシック" panose="020B0400000000000000" pitchFamily="50" charset="-128"/>
              <a:ea typeface="BIZ UDPゴシック" panose="020B0400000000000000" pitchFamily="50" charset="-128"/>
            </a:rPr>
            <a:t>4</a:t>
          </a:r>
          <a:r>
            <a:rPr kumimoji="1" lang="ja-JP" altLang="en-US" sz="1100" b="1">
              <a:solidFill>
                <a:schemeClr val="tx1"/>
              </a:solidFill>
              <a:latin typeface="BIZ UDPゴシック" panose="020B0400000000000000" pitchFamily="50" charset="-128"/>
              <a:ea typeface="BIZ UDPゴシック" panose="020B0400000000000000" pitchFamily="50" charset="-128"/>
            </a:rPr>
            <a:t>重点対策」</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・シート「８自動車エネ量」</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・シート</a:t>
          </a:r>
          <a:r>
            <a:rPr kumimoji="1" lang="ja-JP" altLang="en-US" sz="1100" b="1" baseline="0">
              <a:solidFill>
                <a:schemeClr val="tx1"/>
              </a:solidFill>
              <a:latin typeface="BIZ UDPゴシック" panose="020B0400000000000000" pitchFamily="50" charset="-128"/>
              <a:ea typeface="BIZ UDPゴシック" panose="020B0400000000000000" pitchFamily="50" charset="-128"/>
            </a:rPr>
            <a:t>「９</a:t>
          </a:r>
          <a:r>
            <a:rPr kumimoji="1" lang="en-US" altLang="ja-JP" sz="1100" b="1" baseline="0">
              <a:solidFill>
                <a:schemeClr val="tx1"/>
              </a:solidFill>
              <a:latin typeface="BIZ UDPゴシック" panose="020B0400000000000000" pitchFamily="50" charset="-128"/>
              <a:ea typeface="BIZ UDPゴシック" panose="020B0400000000000000" pitchFamily="50" charset="-128"/>
            </a:rPr>
            <a:t>EV</a:t>
          </a:r>
          <a:r>
            <a:rPr kumimoji="1" lang="ja-JP" altLang="en-US" sz="1100" b="1" baseline="0">
              <a:solidFill>
                <a:schemeClr val="tx1"/>
              </a:solidFill>
              <a:latin typeface="BIZ UDPゴシック" panose="020B0400000000000000" pitchFamily="50" charset="-128"/>
              <a:ea typeface="BIZ UDPゴシック" panose="020B0400000000000000" pitchFamily="50" charset="-128"/>
            </a:rPr>
            <a:t>・</a:t>
          </a:r>
          <a:r>
            <a:rPr kumimoji="1" lang="en-US" altLang="ja-JP" sz="1100" b="1" baseline="0">
              <a:solidFill>
                <a:schemeClr val="tx1"/>
              </a:solidFill>
              <a:latin typeface="BIZ UDPゴシック" panose="020B0400000000000000" pitchFamily="50" charset="-128"/>
              <a:ea typeface="BIZ UDPゴシック" panose="020B0400000000000000" pitchFamily="50" charset="-128"/>
            </a:rPr>
            <a:t>FCV</a:t>
          </a:r>
          <a:r>
            <a:rPr kumimoji="1" lang="ja-JP" altLang="en-US" sz="1100" b="1" baseline="0">
              <a:solidFill>
                <a:schemeClr val="tx1"/>
              </a:solidFill>
              <a:latin typeface="BIZ UDPゴシック" panose="020B0400000000000000" pitchFamily="50" charset="-128"/>
              <a:ea typeface="BIZ UDPゴシック" panose="020B0400000000000000" pitchFamily="50" charset="-128"/>
            </a:rPr>
            <a:t>一覧」（</a:t>
          </a:r>
          <a:r>
            <a:rPr kumimoji="1" lang="en-US" altLang="ja-JP" sz="1100" b="1" baseline="0">
              <a:solidFill>
                <a:schemeClr val="tx1"/>
              </a:solidFill>
              <a:latin typeface="BIZ UDPゴシック" panose="020B0400000000000000" pitchFamily="50" charset="-128"/>
              <a:ea typeface="BIZ UDPゴシック" panose="020B0400000000000000" pitchFamily="50" charset="-128"/>
            </a:rPr>
            <a:t>※</a:t>
          </a:r>
          <a:r>
            <a:rPr kumimoji="1" lang="ja-JP" altLang="en-US" sz="1100" b="1" baseline="0">
              <a:solidFill>
                <a:schemeClr val="tx1"/>
              </a:solidFill>
              <a:latin typeface="BIZ UDPゴシック" panose="020B0400000000000000" pitchFamily="50" charset="-128"/>
              <a:ea typeface="BIZ UDPゴシック" panose="020B0400000000000000" pitchFamily="50" charset="-128"/>
            </a:rPr>
            <a:t>電気自動車や燃料自動車を保有している場合）</a:t>
          </a:r>
        </a:p>
        <a:p>
          <a:endParaRPr kumimoji="1" lang="en-US" altLang="ja-JP" sz="1100" b="1" baseline="0">
            <a:solidFill>
              <a:schemeClr val="tx1"/>
            </a:solidFill>
            <a:latin typeface="BIZ UDPゴシック" panose="020B0400000000000000" pitchFamily="50" charset="-128"/>
            <a:ea typeface="BIZ UDPゴシック" panose="020B0400000000000000" pitchFamily="50" charset="-128"/>
          </a:endParaRPr>
        </a:p>
        <a:p>
          <a:r>
            <a:rPr kumimoji="1" lang="en-US" altLang="ja-JP" sz="1100" b="1" baseline="0">
              <a:solidFill>
                <a:schemeClr val="tx1"/>
              </a:solidFill>
              <a:latin typeface="BIZ UDPゴシック" panose="020B0400000000000000" pitchFamily="50" charset="-128"/>
              <a:ea typeface="BIZ UDPゴシック" panose="020B0400000000000000" pitchFamily="50" charset="-128"/>
            </a:rPr>
            <a:t>【</a:t>
          </a:r>
          <a:r>
            <a:rPr kumimoji="1" lang="ja-JP" altLang="en-US" sz="1100" b="1" baseline="0">
              <a:solidFill>
                <a:schemeClr val="tx1"/>
              </a:solidFill>
              <a:latin typeface="BIZ UDPゴシック" panose="020B0400000000000000" pitchFamily="50" charset="-128"/>
              <a:ea typeface="BIZ UDPゴシック" panose="020B0400000000000000" pitchFamily="50" charset="-128"/>
            </a:rPr>
            <a:t>対策計画書で事業所内で</a:t>
          </a:r>
          <a:r>
            <a:rPr kumimoji="1" lang="ja-JP" altLang="en-US" sz="1100" b="1">
              <a:solidFill>
                <a:schemeClr val="tx1"/>
              </a:solidFill>
              <a:latin typeface="BIZ UDPゴシック" panose="020B0400000000000000" pitchFamily="50" charset="-128"/>
              <a:ea typeface="BIZ UDPゴシック" panose="020B0400000000000000" pitchFamily="50" charset="-128"/>
            </a:rPr>
            <a:t>電気や都市ガス等をご記入いただいた事業者</a:t>
          </a:r>
          <a:r>
            <a:rPr kumimoji="1" lang="en-US" altLang="ja-JP" sz="1100" b="1">
              <a:solidFill>
                <a:schemeClr val="tx1"/>
              </a:solidFill>
              <a:latin typeface="BIZ UDPゴシック" panose="020B0400000000000000" pitchFamily="50" charset="-128"/>
              <a:ea typeface="BIZ UDPゴシック" panose="020B0400000000000000" pitchFamily="50" charset="-128"/>
            </a:rPr>
            <a:t>】</a:t>
          </a:r>
          <a:endParaRPr kumimoji="1" lang="en-US" altLang="ja-JP" sz="10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・シート「</a:t>
          </a:r>
          <a:r>
            <a:rPr kumimoji="1" lang="en-US" altLang="ja-JP" sz="1100" b="1">
              <a:solidFill>
                <a:schemeClr val="tx1"/>
              </a:solidFill>
              <a:latin typeface="BIZ UDPゴシック" panose="020B0400000000000000" pitchFamily="50" charset="-128"/>
              <a:ea typeface="BIZ UDPゴシック" panose="020B0400000000000000" pitchFamily="50" charset="-128"/>
            </a:rPr>
            <a:t>2</a:t>
          </a:r>
          <a:r>
            <a:rPr kumimoji="1" lang="ja-JP" altLang="en-US" sz="1100" b="1">
              <a:solidFill>
                <a:schemeClr val="tx1"/>
              </a:solidFill>
              <a:latin typeface="BIZ UDPゴシック" panose="020B0400000000000000" pitchFamily="50" charset="-128"/>
              <a:ea typeface="BIZ UDPゴシック" panose="020B0400000000000000" pitchFamily="50" charset="-128"/>
            </a:rPr>
            <a:t>事業所名」</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・シート「</a:t>
          </a:r>
          <a:r>
            <a:rPr kumimoji="1" lang="en-US" altLang="ja-JP" sz="1100" b="1">
              <a:solidFill>
                <a:schemeClr val="tx1"/>
              </a:solidFill>
              <a:latin typeface="BIZ UDPゴシック" panose="020B0400000000000000" pitchFamily="50" charset="-128"/>
              <a:ea typeface="BIZ UDPゴシック" panose="020B0400000000000000" pitchFamily="50" charset="-128"/>
            </a:rPr>
            <a:t>6</a:t>
          </a:r>
          <a:r>
            <a:rPr kumimoji="1" lang="ja-JP" altLang="en-US" sz="1100" b="1">
              <a:solidFill>
                <a:schemeClr val="tx1"/>
              </a:solidFill>
              <a:latin typeface="BIZ UDPゴシック" panose="020B0400000000000000" pitchFamily="50" charset="-128"/>
              <a:ea typeface="BIZ UDPゴシック" panose="020B0400000000000000" pitchFamily="50" charset="-128"/>
            </a:rPr>
            <a:t>その他エネ量」</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・シート「</a:t>
          </a:r>
          <a:r>
            <a:rPr kumimoji="1" lang="en-US" altLang="ja-JP" sz="1100" b="1">
              <a:solidFill>
                <a:schemeClr val="tx1"/>
              </a:solidFill>
              <a:latin typeface="BIZ UDPゴシック" panose="020B0400000000000000" pitchFamily="50" charset="-128"/>
              <a:ea typeface="BIZ UDPゴシック" panose="020B0400000000000000" pitchFamily="50" charset="-128"/>
            </a:rPr>
            <a:t>7</a:t>
          </a:r>
          <a:r>
            <a:rPr kumimoji="1" lang="ja-JP" altLang="en-US" sz="1100" b="1">
              <a:solidFill>
                <a:schemeClr val="tx1"/>
              </a:solidFill>
              <a:latin typeface="BIZ UDPゴシック" panose="020B0400000000000000" pitchFamily="50" charset="-128"/>
              <a:ea typeface="BIZ UDPゴシック" panose="020B0400000000000000" pitchFamily="50" charset="-128"/>
            </a:rPr>
            <a:t>電気使用量」</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0</xdr:colOff>
      <xdr:row>35</xdr:row>
      <xdr:rowOff>0</xdr:rowOff>
    </xdr:from>
    <xdr:to>
      <xdr:col>6</xdr:col>
      <xdr:colOff>2437</xdr:colOff>
      <xdr:row>36</xdr:row>
      <xdr:rowOff>23166</xdr:rowOff>
    </xdr:to>
    <xdr:sp macro="" textlink="">
      <xdr:nvSpPr>
        <xdr:cNvPr id="2" name="正方形/長方形 1">
          <a:extLst>
            <a:ext uri="{FF2B5EF4-FFF2-40B4-BE49-F238E27FC236}">
              <a16:creationId xmlns:a16="http://schemas.microsoft.com/office/drawing/2014/main" id="{D20F5815-D8C9-44D1-9DC3-9314AB9FCAE4}"/>
            </a:ext>
          </a:extLst>
        </xdr:cNvPr>
        <xdr:cNvSpPr/>
      </xdr:nvSpPr>
      <xdr:spPr>
        <a:xfrm>
          <a:off x="3438525" y="2857500"/>
          <a:ext cx="2012212" cy="21366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419100</xdr:colOff>
      <xdr:row>34</xdr:row>
      <xdr:rowOff>177315</xdr:rowOff>
    </xdr:from>
    <xdr:to>
      <xdr:col>1</xdr:col>
      <xdr:colOff>745160</xdr:colOff>
      <xdr:row>36</xdr:row>
      <xdr:rowOff>19051</xdr:rowOff>
    </xdr:to>
    <xdr:sp macro="" textlink="">
      <xdr:nvSpPr>
        <xdr:cNvPr id="3" name="正方形/長方形 2">
          <a:extLst>
            <a:ext uri="{FF2B5EF4-FFF2-40B4-BE49-F238E27FC236}">
              <a16:creationId xmlns:a16="http://schemas.microsoft.com/office/drawing/2014/main" id="{E3721978-1A09-480A-B730-F949D477150D}"/>
            </a:ext>
          </a:extLst>
        </xdr:cNvPr>
        <xdr:cNvSpPr/>
      </xdr:nvSpPr>
      <xdr:spPr>
        <a:xfrm>
          <a:off x="419100" y="2844315"/>
          <a:ext cx="754685" cy="22273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xdr:col>
      <xdr:colOff>393802</xdr:colOff>
      <xdr:row>34</xdr:row>
      <xdr:rowOff>95629</xdr:rowOff>
    </xdr:from>
    <xdr:ext cx="469459" cy="489695"/>
    <xdr:sp macro="" textlink="">
      <xdr:nvSpPr>
        <xdr:cNvPr id="4" name="テキスト ボックス 3">
          <a:extLst>
            <a:ext uri="{FF2B5EF4-FFF2-40B4-BE49-F238E27FC236}">
              <a16:creationId xmlns:a16="http://schemas.microsoft.com/office/drawing/2014/main" id="{31D96437-C48C-49CE-B10F-60E24360B677}"/>
            </a:ext>
          </a:extLst>
        </xdr:cNvPr>
        <xdr:cNvSpPr txBox="1"/>
      </xdr:nvSpPr>
      <xdr:spPr>
        <a:xfrm>
          <a:off x="2327377" y="2762629"/>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oneCellAnchor>
    <xdr:from>
      <xdr:col>0</xdr:col>
      <xdr:colOff>0</xdr:colOff>
      <xdr:row>34</xdr:row>
      <xdr:rowOff>94410</xdr:rowOff>
    </xdr:from>
    <xdr:ext cx="469459" cy="489695"/>
    <xdr:sp macro="" textlink="">
      <xdr:nvSpPr>
        <xdr:cNvPr id="5" name="テキスト ボックス 4">
          <a:extLst>
            <a:ext uri="{FF2B5EF4-FFF2-40B4-BE49-F238E27FC236}">
              <a16:creationId xmlns:a16="http://schemas.microsoft.com/office/drawing/2014/main" id="{9F6620D3-C81C-4E9A-84E6-B4EB4C11B2BE}"/>
            </a:ext>
          </a:extLst>
        </xdr:cNvPr>
        <xdr:cNvSpPr txBox="1"/>
      </xdr:nvSpPr>
      <xdr:spPr>
        <a:xfrm>
          <a:off x="0" y="2761410"/>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oneCellAnchor>
    <xdr:from>
      <xdr:col>0</xdr:col>
      <xdr:colOff>371475</xdr:colOff>
      <xdr:row>36</xdr:row>
      <xdr:rowOff>66675</xdr:rowOff>
    </xdr:from>
    <xdr:ext cx="7900417" cy="1127835"/>
    <xdr:sp macro="" textlink="">
      <xdr:nvSpPr>
        <xdr:cNvPr id="9" name="テキスト ボックス 8">
          <a:extLst>
            <a:ext uri="{FF2B5EF4-FFF2-40B4-BE49-F238E27FC236}">
              <a16:creationId xmlns:a16="http://schemas.microsoft.com/office/drawing/2014/main" id="{E27DEED3-2FF9-444F-9D64-9390DC7EA662}"/>
            </a:ext>
          </a:extLst>
        </xdr:cNvPr>
        <xdr:cNvSpPr txBox="1"/>
      </xdr:nvSpPr>
      <xdr:spPr>
        <a:xfrm>
          <a:off x="371475" y="3114675"/>
          <a:ext cx="7900417" cy="1127835"/>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①その他事業所の欄には、エネルギー使用量が原油換算で</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1,500kL/</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年未満の事業所の数を入力してください。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②その他事業所の主たる業種を選択してください。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555956</xdr:colOff>
      <xdr:row>1</xdr:row>
      <xdr:rowOff>175567</xdr:rowOff>
    </xdr:from>
    <xdr:to>
      <xdr:col>2</xdr:col>
      <xdr:colOff>44936</xdr:colOff>
      <xdr:row>3</xdr:row>
      <xdr:rowOff>25082</xdr:rowOff>
    </xdr:to>
    <xdr:sp macro="" textlink="">
      <xdr:nvSpPr>
        <xdr:cNvPr id="2" name="正方形/長方形 1">
          <a:extLst>
            <a:ext uri="{FF2B5EF4-FFF2-40B4-BE49-F238E27FC236}">
              <a16:creationId xmlns:a16="http://schemas.microsoft.com/office/drawing/2014/main" id="{12260871-D99A-44B9-B47A-B6A8E50B9977}"/>
            </a:ext>
          </a:extLst>
        </xdr:cNvPr>
        <xdr:cNvSpPr/>
      </xdr:nvSpPr>
      <xdr:spPr>
        <a:xfrm>
          <a:off x="555956" y="366067"/>
          <a:ext cx="689130" cy="297190"/>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441992</xdr:colOff>
      <xdr:row>6</xdr:row>
      <xdr:rowOff>10161</xdr:rowOff>
    </xdr:from>
    <xdr:to>
      <xdr:col>7</xdr:col>
      <xdr:colOff>476478</xdr:colOff>
      <xdr:row>12</xdr:row>
      <xdr:rowOff>371475</xdr:rowOff>
    </xdr:to>
    <xdr:sp macro="" textlink="">
      <xdr:nvSpPr>
        <xdr:cNvPr id="3" name="正方形/長方形 2">
          <a:extLst>
            <a:ext uri="{FF2B5EF4-FFF2-40B4-BE49-F238E27FC236}">
              <a16:creationId xmlns:a16="http://schemas.microsoft.com/office/drawing/2014/main" id="{331B75DC-98D0-40F1-B753-8C2A65222D6F}"/>
            </a:ext>
          </a:extLst>
        </xdr:cNvPr>
        <xdr:cNvSpPr/>
      </xdr:nvSpPr>
      <xdr:spPr>
        <a:xfrm>
          <a:off x="2842292" y="953136"/>
          <a:ext cx="1834711" cy="229488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46971</xdr:colOff>
      <xdr:row>5</xdr:row>
      <xdr:rowOff>76797</xdr:rowOff>
    </xdr:from>
    <xdr:ext cx="469459" cy="489695"/>
    <xdr:sp macro="" textlink="">
      <xdr:nvSpPr>
        <xdr:cNvPr id="4" name="テキスト ボックス 3">
          <a:extLst>
            <a:ext uri="{FF2B5EF4-FFF2-40B4-BE49-F238E27FC236}">
              <a16:creationId xmlns:a16="http://schemas.microsoft.com/office/drawing/2014/main" id="{B7546418-29F5-4851-B79F-ACBCEE6ADC40}"/>
            </a:ext>
          </a:extLst>
        </xdr:cNvPr>
        <xdr:cNvSpPr txBox="1"/>
      </xdr:nvSpPr>
      <xdr:spPr>
        <a:xfrm>
          <a:off x="2447271" y="829272"/>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9</xdr:col>
      <xdr:colOff>468988</xdr:colOff>
      <xdr:row>6</xdr:row>
      <xdr:rowOff>16256</xdr:rowOff>
    </xdr:from>
    <xdr:to>
      <xdr:col>12</xdr:col>
      <xdr:colOff>503475</xdr:colOff>
      <xdr:row>12</xdr:row>
      <xdr:rowOff>371474</xdr:rowOff>
    </xdr:to>
    <xdr:sp macro="" textlink="">
      <xdr:nvSpPr>
        <xdr:cNvPr id="5" name="正方形/長方形 4">
          <a:extLst>
            <a:ext uri="{FF2B5EF4-FFF2-40B4-BE49-F238E27FC236}">
              <a16:creationId xmlns:a16="http://schemas.microsoft.com/office/drawing/2014/main" id="{05BD2654-FA9E-498C-930F-77975B478F73}"/>
            </a:ext>
          </a:extLst>
        </xdr:cNvPr>
        <xdr:cNvSpPr/>
      </xdr:nvSpPr>
      <xdr:spPr>
        <a:xfrm>
          <a:off x="5869663" y="959231"/>
          <a:ext cx="1834712" cy="2288793"/>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44706</xdr:colOff>
      <xdr:row>5</xdr:row>
      <xdr:rowOff>90209</xdr:rowOff>
    </xdr:from>
    <xdr:ext cx="469459" cy="489695"/>
    <xdr:sp macro="" textlink="">
      <xdr:nvSpPr>
        <xdr:cNvPr id="6" name="テキスト ボックス 5">
          <a:extLst>
            <a:ext uri="{FF2B5EF4-FFF2-40B4-BE49-F238E27FC236}">
              <a16:creationId xmlns:a16="http://schemas.microsoft.com/office/drawing/2014/main" id="{9D2FB393-FF53-48AD-80F6-F8918F900924}"/>
            </a:ext>
          </a:extLst>
        </xdr:cNvPr>
        <xdr:cNvSpPr txBox="1"/>
      </xdr:nvSpPr>
      <xdr:spPr>
        <a:xfrm>
          <a:off x="5445381" y="842684"/>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twoCellAnchor>
    <xdr:from>
      <xdr:col>14</xdr:col>
      <xdr:colOff>564263</xdr:colOff>
      <xdr:row>9</xdr:row>
      <xdr:rowOff>312175</xdr:rowOff>
    </xdr:from>
    <xdr:to>
      <xdr:col>17</xdr:col>
      <xdr:colOff>28161</xdr:colOff>
      <xdr:row>12</xdr:row>
      <xdr:rowOff>371475</xdr:rowOff>
    </xdr:to>
    <xdr:sp macro="" textlink="">
      <xdr:nvSpPr>
        <xdr:cNvPr id="7" name="正方形/長方形 6">
          <a:extLst>
            <a:ext uri="{FF2B5EF4-FFF2-40B4-BE49-F238E27FC236}">
              <a16:creationId xmlns:a16="http://schemas.microsoft.com/office/drawing/2014/main" id="{B7692379-A908-47EF-83E4-1020CD62D39B}"/>
            </a:ext>
          </a:extLst>
        </xdr:cNvPr>
        <xdr:cNvSpPr/>
      </xdr:nvSpPr>
      <xdr:spPr>
        <a:xfrm>
          <a:off x="8965313" y="2093350"/>
          <a:ext cx="1264123" cy="115467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14</xdr:col>
      <xdr:colOff>161924</xdr:colOff>
      <xdr:row>9</xdr:row>
      <xdr:rowOff>274308</xdr:rowOff>
    </xdr:from>
    <xdr:ext cx="469459" cy="489695"/>
    <xdr:sp macro="" textlink="">
      <xdr:nvSpPr>
        <xdr:cNvPr id="8" name="テキスト ボックス 7">
          <a:extLst>
            <a:ext uri="{FF2B5EF4-FFF2-40B4-BE49-F238E27FC236}">
              <a16:creationId xmlns:a16="http://schemas.microsoft.com/office/drawing/2014/main" id="{BBFF2A32-46CE-4578-BB8A-DF4A96631C2F}"/>
            </a:ext>
          </a:extLst>
        </xdr:cNvPr>
        <xdr:cNvSpPr txBox="1"/>
      </xdr:nvSpPr>
      <xdr:spPr>
        <a:xfrm>
          <a:off x="8562974" y="2055483"/>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④</a:t>
          </a:r>
        </a:p>
      </xdr:txBody>
    </xdr:sp>
    <xdr:clientData/>
  </xdr:oneCellAnchor>
  <xdr:oneCellAnchor>
    <xdr:from>
      <xdr:col>0</xdr:col>
      <xdr:colOff>161925</xdr:colOff>
      <xdr:row>1</xdr:row>
      <xdr:rowOff>123825</xdr:rowOff>
    </xdr:from>
    <xdr:ext cx="469459" cy="489695"/>
    <xdr:sp macro="" textlink="">
      <xdr:nvSpPr>
        <xdr:cNvPr id="9" name="テキスト ボックス 8">
          <a:extLst>
            <a:ext uri="{FF2B5EF4-FFF2-40B4-BE49-F238E27FC236}">
              <a16:creationId xmlns:a16="http://schemas.microsoft.com/office/drawing/2014/main" id="{8F63FD52-FA0B-4819-BFD1-7B6DF59ED67F}"/>
            </a:ext>
          </a:extLst>
        </xdr:cNvPr>
        <xdr:cNvSpPr txBox="1"/>
      </xdr:nvSpPr>
      <xdr:spPr>
        <a:xfrm>
          <a:off x="161925" y="31432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16</xdr:col>
      <xdr:colOff>0</xdr:colOff>
      <xdr:row>18</xdr:row>
      <xdr:rowOff>0</xdr:rowOff>
    </xdr:from>
    <xdr:to>
      <xdr:col>18</xdr:col>
      <xdr:colOff>552123</xdr:colOff>
      <xdr:row>18</xdr:row>
      <xdr:rowOff>299626</xdr:rowOff>
    </xdr:to>
    <xdr:sp macro="" textlink="">
      <xdr:nvSpPr>
        <xdr:cNvPr id="10" name="正方形/長方形 9">
          <a:extLst>
            <a:ext uri="{FF2B5EF4-FFF2-40B4-BE49-F238E27FC236}">
              <a16:creationId xmlns:a16="http://schemas.microsoft.com/office/drawing/2014/main" id="{1B142DC0-4D24-43C8-B967-087D1000794F}"/>
            </a:ext>
          </a:extLst>
        </xdr:cNvPr>
        <xdr:cNvSpPr/>
      </xdr:nvSpPr>
      <xdr:spPr>
        <a:xfrm>
          <a:off x="9601200" y="4210050"/>
          <a:ext cx="1752273" cy="29962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16</xdr:col>
      <xdr:colOff>104775</xdr:colOff>
      <xdr:row>17</xdr:row>
      <xdr:rowOff>276225</xdr:rowOff>
    </xdr:from>
    <xdr:ext cx="469459" cy="489695"/>
    <xdr:sp macro="" textlink="">
      <xdr:nvSpPr>
        <xdr:cNvPr id="12" name="テキスト ボックス 11">
          <a:extLst>
            <a:ext uri="{FF2B5EF4-FFF2-40B4-BE49-F238E27FC236}">
              <a16:creationId xmlns:a16="http://schemas.microsoft.com/office/drawing/2014/main" id="{8E9634E1-AF7D-47B0-8A87-A8B5904E329E}"/>
            </a:ext>
          </a:extLst>
        </xdr:cNvPr>
        <xdr:cNvSpPr txBox="1"/>
      </xdr:nvSpPr>
      <xdr:spPr>
        <a:xfrm>
          <a:off x="9705975" y="4171950"/>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⑤</a:t>
          </a:r>
          <a:endParaRPr kumimoji="1" lang="en-US" altLang="ja-JP" sz="1800" b="1">
            <a:solidFill>
              <a:srgbClr val="00B050"/>
            </a:solidFill>
          </a:endParaRPr>
        </a:p>
      </xdr:txBody>
    </xdr:sp>
    <xdr:clientData/>
  </xdr:oneCellAnchor>
  <xdr:oneCellAnchor>
    <xdr:from>
      <xdr:col>17</xdr:col>
      <xdr:colOff>9828</xdr:colOff>
      <xdr:row>25</xdr:row>
      <xdr:rowOff>176794</xdr:rowOff>
    </xdr:from>
    <xdr:ext cx="469459" cy="489695"/>
    <xdr:sp macro="" textlink="">
      <xdr:nvSpPr>
        <xdr:cNvPr id="20" name="テキスト ボックス 19">
          <a:extLst>
            <a:ext uri="{FF2B5EF4-FFF2-40B4-BE49-F238E27FC236}">
              <a16:creationId xmlns:a16="http://schemas.microsoft.com/office/drawing/2014/main" id="{FDFA8C35-F728-4326-8589-F8DFAFAB7335}"/>
            </a:ext>
          </a:extLst>
        </xdr:cNvPr>
        <xdr:cNvSpPr txBox="1"/>
      </xdr:nvSpPr>
      <xdr:spPr>
        <a:xfrm>
          <a:off x="10211103" y="5367919"/>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⑥</a:t>
          </a:r>
        </a:p>
      </xdr:txBody>
    </xdr:sp>
    <xdr:clientData/>
  </xdr:oneCellAnchor>
  <xdr:twoCellAnchor>
    <xdr:from>
      <xdr:col>17</xdr:col>
      <xdr:colOff>13935</xdr:colOff>
      <xdr:row>25</xdr:row>
      <xdr:rowOff>237465</xdr:rowOff>
    </xdr:from>
    <xdr:to>
      <xdr:col>18</xdr:col>
      <xdr:colOff>560660</xdr:colOff>
      <xdr:row>27</xdr:row>
      <xdr:rowOff>2263</xdr:rowOff>
    </xdr:to>
    <xdr:sp macro="" textlink="">
      <xdr:nvSpPr>
        <xdr:cNvPr id="21" name="正方形/長方形 20">
          <a:extLst>
            <a:ext uri="{FF2B5EF4-FFF2-40B4-BE49-F238E27FC236}">
              <a16:creationId xmlns:a16="http://schemas.microsoft.com/office/drawing/2014/main" id="{C21298C3-41ED-42D9-AFEB-CD200E83985C}"/>
            </a:ext>
          </a:extLst>
        </xdr:cNvPr>
        <xdr:cNvSpPr/>
      </xdr:nvSpPr>
      <xdr:spPr>
        <a:xfrm>
          <a:off x="10215210" y="5238090"/>
          <a:ext cx="1146800" cy="260098"/>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38100</xdr:colOff>
      <xdr:row>21</xdr:row>
      <xdr:rowOff>304323</xdr:rowOff>
    </xdr:from>
    <xdr:to>
      <xdr:col>16</xdr:col>
      <xdr:colOff>572109</xdr:colOff>
      <xdr:row>26</xdr:row>
      <xdr:rowOff>237702</xdr:rowOff>
    </xdr:to>
    <xdr:sp macro="" textlink="">
      <xdr:nvSpPr>
        <xdr:cNvPr id="23" name="正方形/長方形 22">
          <a:extLst>
            <a:ext uri="{FF2B5EF4-FFF2-40B4-BE49-F238E27FC236}">
              <a16:creationId xmlns:a16="http://schemas.microsoft.com/office/drawing/2014/main" id="{FB82A3BF-1EAA-4027-B12F-6AEB3CCA503F}"/>
            </a:ext>
          </a:extLst>
        </xdr:cNvPr>
        <xdr:cNvSpPr/>
      </xdr:nvSpPr>
      <xdr:spPr>
        <a:xfrm>
          <a:off x="8439150" y="4923948"/>
          <a:ext cx="1734159" cy="75252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14</xdr:col>
      <xdr:colOff>99309</xdr:colOff>
      <xdr:row>21</xdr:row>
      <xdr:rowOff>266700</xdr:rowOff>
    </xdr:from>
    <xdr:ext cx="469459" cy="489695"/>
    <xdr:sp macro="" textlink="">
      <xdr:nvSpPr>
        <xdr:cNvPr id="24" name="テキスト ボックス 23">
          <a:extLst>
            <a:ext uri="{FF2B5EF4-FFF2-40B4-BE49-F238E27FC236}">
              <a16:creationId xmlns:a16="http://schemas.microsoft.com/office/drawing/2014/main" id="{990C4F96-4AC1-408B-BACB-8A94CEFA0B6C}"/>
            </a:ext>
          </a:extLst>
        </xdr:cNvPr>
        <xdr:cNvSpPr txBox="1"/>
      </xdr:nvSpPr>
      <xdr:spPr>
        <a:xfrm>
          <a:off x="8500359" y="488632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⑦</a:t>
          </a:r>
        </a:p>
      </xdr:txBody>
    </xdr:sp>
    <xdr:clientData/>
  </xdr:oneCellAnchor>
  <xdr:twoCellAnchor>
    <xdr:from>
      <xdr:col>9</xdr:col>
      <xdr:colOff>538657</xdr:colOff>
      <xdr:row>22</xdr:row>
      <xdr:rowOff>233630</xdr:rowOff>
    </xdr:from>
    <xdr:to>
      <xdr:col>13</xdr:col>
      <xdr:colOff>131095</xdr:colOff>
      <xdr:row>25</xdr:row>
      <xdr:rowOff>228600</xdr:rowOff>
    </xdr:to>
    <xdr:sp macro="" textlink="">
      <xdr:nvSpPr>
        <xdr:cNvPr id="25" name="正方形/長方形 24">
          <a:extLst>
            <a:ext uri="{FF2B5EF4-FFF2-40B4-BE49-F238E27FC236}">
              <a16:creationId xmlns:a16="http://schemas.microsoft.com/office/drawing/2014/main" id="{724CC4F7-470C-449C-93F1-8B1A50E86330}"/>
            </a:ext>
          </a:extLst>
        </xdr:cNvPr>
        <xdr:cNvSpPr/>
      </xdr:nvSpPr>
      <xdr:spPr>
        <a:xfrm>
          <a:off x="5939332" y="5177105"/>
          <a:ext cx="1992738" cy="242620"/>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161925</xdr:colOff>
      <xdr:row>22</xdr:row>
      <xdr:rowOff>171450</xdr:rowOff>
    </xdr:from>
    <xdr:ext cx="469459" cy="489695"/>
    <xdr:sp macro="" textlink="">
      <xdr:nvSpPr>
        <xdr:cNvPr id="26" name="テキスト ボックス 25">
          <a:extLst>
            <a:ext uri="{FF2B5EF4-FFF2-40B4-BE49-F238E27FC236}">
              <a16:creationId xmlns:a16="http://schemas.microsoft.com/office/drawing/2014/main" id="{22A250F7-7F20-44BB-9411-5D8EBE26B3B3}"/>
            </a:ext>
          </a:extLst>
        </xdr:cNvPr>
        <xdr:cNvSpPr txBox="1"/>
      </xdr:nvSpPr>
      <xdr:spPr>
        <a:xfrm>
          <a:off x="5562600" y="511492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⑧</a:t>
          </a:r>
        </a:p>
      </xdr:txBody>
    </xdr:sp>
    <xdr:clientData/>
  </xdr:oneCellAnchor>
  <xdr:oneCellAnchor>
    <xdr:from>
      <xdr:col>18</xdr:col>
      <xdr:colOff>65839</xdr:colOff>
      <xdr:row>36</xdr:row>
      <xdr:rowOff>29261</xdr:rowOff>
    </xdr:from>
    <xdr:ext cx="469459" cy="489695"/>
    <xdr:sp macro="" textlink="">
      <xdr:nvSpPr>
        <xdr:cNvPr id="27" name="テキスト ボックス 26">
          <a:extLst>
            <a:ext uri="{FF2B5EF4-FFF2-40B4-BE49-F238E27FC236}">
              <a16:creationId xmlns:a16="http://schemas.microsoft.com/office/drawing/2014/main" id="{995D25FA-C242-44CA-8A2E-50BBFD8273B8}"/>
            </a:ext>
          </a:extLst>
        </xdr:cNvPr>
        <xdr:cNvSpPr txBox="1"/>
      </xdr:nvSpPr>
      <xdr:spPr>
        <a:xfrm>
          <a:off x="10867189" y="7506386"/>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⑨</a:t>
          </a:r>
        </a:p>
      </xdr:txBody>
    </xdr:sp>
    <xdr:clientData/>
  </xdr:oneCellAnchor>
  <xdr:twoCellAnchor>
    <xdr:from>
      <xdr:col>0</xdr:col>
      <xdr:colOff>13411</xdr:colOff>
      <xdr:row>36</xdr:row>
      <xdr:rowOff>13409</xdr:rowOff>
    </xdr:from>
    <xdr:to>
      <xdr:col>18</xdr:col>
      <xdr:colOff>555956</xdr:colOff>
      <xdr:row>37</xdr:row>
      <xdr:rowOff>7316</xdr:rowOff>
    </xdr:to>
    <xdr:sp macro="" textlink="">
      <xdr:nvSpPr>
        <xdr:cNvPr id="28" name="正方形/長方形 27">
          <a:extLst>
            <a:ext uri="{FF2B5EF4-FFF2-40B4-BE49-F238E27FC236}">
              <a16:creationId xmlns:a16="http://schemas.microsoft.com/office/drawing/2014/main" id="{DFC34D7A-D275-43C9-A477-2E13108B8E03}"/>
            </a:ext>
          </a:extLst>
        </xdr:cNvPr>
        <xdr:cNvSpPr/>
      </xdr:nvSpPr>
      <xdr:spPr>
        <a:xfrm>
          <a:off x="13411" y="7490534"/>
          <a:ext cx="11343895" cy="755907"/>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18</xdr:col>
      <xdr:colOff>58523</xdr:colOff>
      <xdr:row>40</xdr:row>
      <xdr:rowOff>21948</xdr:rowOff>
    </xdr:from>
    <xdr:ext cx="469459" cy="489695"/>
    <xdr:sp macro="" textlink="">
      <xdr:nvSpPr>
        <xdr:cNvPr id="29" name="テキスト ボックス 28">
          <a:extLst>
            <a:ext uri="{FF2B5EF4-FFF2-40B4-BE49-F238E27FC236}">
              <a16:creationId xmlns:a16="http://schemas.microsoft.com/office/drawing/2014/main" id="{36F45DD2-2C84-429D-BD96-9D28D2D96E80}"/>
            </a:ext>
          </a:extLst>
        </xdr:cNvPr>
        <xdr:cNvSpPr txBox="1"/>
      </xdr:nvSpPr>
      <xdr:spPr>
        <a:xfrm>
          <a:off x="10859873" y="8565873"/>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⑩</a:t>
          </a:r>
        </a:p>
      </xdr:txBody>
    </xdr:sp>
    <xdr:clientData/>
  </xdr:oneCellAnchor>
  <xdr:twoCellAnchor>
    <xdr:from>
      <xdr:col>0</xdr:col>
      <xdr:colOff>19507</xdr:colOff>
      <xdr:row>40</xdr:row>
      <xdr:rowOff>4876</xdr:rowOff>
    </xdr:from>
    <xdr:to>
      <xdr:col>18</xdr:col>
      <xdr:colOff>562052</xdr:colOff>
      <xdr:row>40</xdr:row>
      <xdr:rowOff>759563</xdr:rowOff>
    </xdr:to>
    <xdr:sp macro="" textlink="">
      <xdr:nvSpPr>
        <xdr:cNvPr id="30" name="正方形/長方形 29">
          <a:extLst>
            <a:ext uri="{FF2B5EF4-FFF2-40B4-BE49-F238E27FC236}">
              <a16:creationId xmlns:a16="http://schemas.microsoft.com/office/drawing/2014/main" id="{1AE753F5-AB9C-4E42-813B-87105B6E0CBC}"/>
            </a:ext>
          </a:extLst>
        </xdr:cNvPr>
        <xdr:cNvSpPr/>
      </xdr:nvSpPr>
      <xdr:spPr>
        <a:xfrm>
          <a:off x="19507" y="8548801"/>
          <a:ext cx="11343895" cy="754687"/>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6095</xdr:colOff>
      <xdr:row>44</xdr:row>
      <xdr:rowOff>6096</xdr:rowOff>
    </xdr:from>
    <xdr:to>
      <xdr:col>5</xdr:col>
      <xdr:colOff>14630</xdr:colOff>
      <xdr:row>45</xdr:row>
      <xdr:rowOff>14630</xdr:rowOff>
    </xdr:to>
    <xdr:sp macro="" textlink="">
      <xdr:nvSpPr>
        <xdr:cNvPr id="31" name="正方形/長方形 30">
          <a:extLst>
            <a:ext uri="{FF2B5EF4-FFF2-40B4-BE49-F238E27FC236}">
              <a16:creationId xmlns:a16="http://schemas.microsoft.com/office/drawing/2014/main" id="{9A1BAE2C-E1BE-4BA8-82AC-9159CCC73E00}"/>
            </a:ext>
          </a:extLst>
        </xdr:cNvPr>
        <xdr:cNvSpPr/>
      </xdr:nvSpPr>
      <xdr:spPr>
        <a:xfrm>
          <a:off x="606170" y="9673971"/>
          <a:ext cx="2408835" cy="256184"/>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oneCellAnchor>
    <xdr:from>
      <xdr:col>5</xdr:col>
      <xdr:colOff>19050</xdr:colOff>
      <xdr:row>43</xdr:row>
      <xdr:rowOff>180975</xdr:rowOff>
    </xdr:from>
    <xdr:ext cx="469459" cy="489695"/>
    <xdr:sp macro="" textlink="">
      <xdr:nvSpPr>
        <xdr:cNvPr id="32" name="テキスト ボックス 31">
          <a:extLst>
            <a:ext uri="{FF2B5EF4-FFF2-40B4-BE49-F238E27FC236}">
              <a16:creationId xmlns:a16="http://schemas.microsoft.com/office/drawing/2014/main" id="{ADC1E558-8FEA-4EDF-AE5A-4ED122885CF1}"/>
            </a:ext>
          </a:extLst>
        </xdr:cNvPr>
        <xdr:cNvSpPr txBox="1"/>
      </xdr:nvSpPr>
      <xdr:spPr>
        <a:xfrm>
          <a:off x="3019425" y="9544050"/>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⑪</a:t>
          </a:r>
        </a:p>
      </xdr:txBody>
    </xdr:sp>
    <xdr:clientData/>
  </xdr:oneCellAnchor>
  <xdr:oneCellAnchor>
    <xdr:from>
      <xdr:col>0</xdr:col>
      <xdr:colOff>0</xdr:colOff>
      <xdr:row>45</xdr:row>
      <xdr:rowOff>76199</xdr:rowOff>
    </xdr:from>
    <xdr:ext cx="10369239" cy="5229225"/>
    <xdr:sp macro="" textlink="">
      <xdr:nvSpPr>
        <xdr:cNvPr id="34" name="テキスト ボックス 33">
          <a:extLst>
            <a:ext uri="{FF2B5EF4-FFF2-40B4-BE49-F238E27FC236}">
              <a16:creationId xmlns:a16="http://schemas.microsoft.com/office/drawing/2014/main" id="{CF9E3DB0-0F97-460A-A231-33178490863B}"/>
            </a:ext>
          </a:extLst>
        </xdr:cNvPr>
        <xdr:cNvSpPr txBox="1"/>
      </xdr:nvSpPr>
      <xdr:spPr>
        <a:xfrm>
          <a:off x="0" y="9934574"/>
          <a:ext cx="10369239" cy="5229225"/>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①対策計画書のシート「３対策まとめ」に記載されている計画期間を記入してください。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②基準年度の欄には、対策計画書で設定した数値（基準年度、エネルギー総使用量、原油換算量、事業活動に伴う温室効果ガス排出量等）を記入してください。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③前年度の欄には、前年度に提出した実績報告書の数値（エネルギー総使用量、原油換算量、事業活動に伴う温室効果ガス排出量等）を記入してください。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a:t>
          </a:r>
          <a:r>
            <a:rPr kumimoji="1" lang="en-US" altLang="ja-JP" sz="1100" b="1">
              <a:solidFill>
                <a:schemeClr val="tx1"/>
              </a:solidFill>
              <a:latin typeface="BIZ UDPゴシック" panose="020B0400000000000000" pitchFamily="50" charset="-128"/>
              <a:ea typeface="BIZ UDPゴシック" panose="020B0400000000000000" pitchFamily="50" charset="-128"/>
            </a:rPr>
            <a:t>※</a:t>
          </a:r>
          <a:r>
            <a:rPr kumimoji="1" lang="ja-JP" altLang="en-US" sz="1100" b="1">
              <a:solidFill>
                <a:schemeClr val="tx1"/>
              </a:solidFill>
              <a:latin typeface="BIZ UDPゴシック" panose="020B0400000000000000" pitchFamily="50" charset="-128"/>
              <a:ea typeface="BIZ UDPゴシック" panose="020B0400000000000000" pitchFamily="50" charset="-128"/>
            </a:rPr>
            <a:t>対策計画書又は変更届を提出して以降、初めて実績報告書を作成する場合、もしくは今年度に変更届を提出している又は提出予定の場合、</a:t>
          </a:r>
        </a:p>
        <a:p>
          <a:r>
            <a:rPr kumimoji="1" lang="ja-JP" altLang="en-US" sz="1100" b="1">
              <a:solidFill>
                <a:schemeClr val="tx1"/>
              </a:solidFill>
              <a:latin typeface="BIZ UDPゴシック" panose="020B0400000000000000" pitchFamily="50" charset="-128"/>
              <a:ea typeface="BIZ UDPゴシック" panose="020B0400000000000000" pitchFamily="50" charset="-128"/>
            </a:rPr>
            <a:t>　　　③の欄には記載不要ですので空欄のままでご提出ください。）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④</a:t>
          </a:r>
          <a:r>
            <a:rPr kumimoji="1" lang="en-US" altLang="ja-JP" sz="1100" b="1">
              <a:solidFill>
                <a:schemeClr val="tx1"/>
              </a:solidFill>
              <a:latin typeface="BIZ UDPゴシック" panose="020B0400000000000000" pitchFamily="50" charset="-128"/>
              <a:ea typeface="BIZ UDPゴシック" panose="020B0400000000000000" pitchFamily="50" charset="-128"/>
            </a:rPr>
            <a:t>J-</a:t>
          </a:r>
          <a:r>
            <a:rPr kumimoji="1" lang="ja-JP" altLang="en-US" sz="1100" b="1">
              <a:solidFill>
                <a:schemeClr val="tx1"/>
              </a:solidFill>
              <a:latin typeface="BIZ UDPゴシック" panose="020B0400000000000000" pitchFamily="50" charset="-128"/>
              <a:ea typeface="BIZ UDPゴシック" panose="020B0400000000000000" pitchFamily="50" charset="-128"/>
            </a:rPr>
            <a:t>クレジットや非化石証書等を個別に調達されている場合はその数値を記入し、根拠資料をご提出ください。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⑤～⑦基準年度比削減率（原単位ベース）での評価を</a:t>
          </a:r>
          <a:r>
            <a:rPr kumimoji="1" lang="ja-JP" altLang="en-US" sz="1100" b="1" u="sng">
              <a:solidFill>
                <a:srgbClr val="FF0000"/>
              </a:solidFill>
              <a:latin typeface="BIZ UDPゴシック" panose="020B0400000000000000" pitchFamily="50" charset="-128"/>
              <a:ea typeface="BIZ UDPゴシック" panose="020B0400000000000000" pitchFamily="50" charset="-128"/>
            </a:rPr>
            <a:t>希望する場合にのみ</a:t>
          </a:r>
          <a:r>
            <a:rPr kumimoji="1" lang="ja-JP" altLang="en-US" sz="1100" b="1">
              <a:solidFill>
                <a:schemeClr val="tx1"/>
              </a:solidFill>
              <a:latin typeface="BIZ UDPゴシック" panose="020B0400000000000000" pitchFamily="50" charset="-128"/>
              <a:ea typeface="BIZ UDPゴシック" panose="020B0400000000000000" pitchFamily="50" charset="-128"/>
            </a:rPr>
            <a:t>、対策計画書で設定した「温室効果ガス排出量と密接な関係を持つ値」の⑤</a:t>
          </a:r>
          <a:r>
            <a:rPr kumimoji="1" lang="ja-JP" altLang="en-US" sz="1100" b="1" u="sng">
              <a:solidFill>
                <a:schemeClr val="tx1"/>
              </a:solidFill>
              <a:latin typeface="BIZ UDPゴシック" panose="020B0400000000000000" pitchFamily="50" charset="-128"/>
              <a:ea typeface="BIZ UDPゴシック" panose="020B0400000000000000" pitchFamily="50" charset="-128"/>
            </a:rPr>
            <a:t>名称</a:t>
          </a:r>
          <a:r>
            <a:rPr kumimoji="1" lang="ja-JP" altLang="en-US" sz="1100" b="1" u="none">
              <a:solidFill>
                <a:schemeClr val="tx1"/>
              </a:solidFill>
              <a:latin typeface="BIZ UDPゴシック" panose="020B0400000000000000" pitchFamily="50" charset="-128"/>
              <a:ea typeface="BIZ UDPゴシック" panose="020B0400000000000000" pitchFamily="50" charset="-128"/>
            </a:rPr>
            <a:t>、</a:t>
          </a:r>
          <a:r>
            <a:rPr kumimoji="1" lang="ja-JP" altLang="en-US" sz="1100" b="1" u="sng">
              <a:solidFill>
                <a:schemeClr val="tx1"/>
              </a:solidFill>
              <a:latin typeface="BIZ UDPゴシック" panose="020B0400000000000000" pitchFamily="50" charset="-128"/>
              <a:ea typeface="BIZ UDPゴシック" panose="020B0400000000000000" pitchFamily="50" charset="-128"/>
            </a:rPr>
            <a:t>⑥単位</a:t>
          </a:r>
          <a:r>
            <a:rPr kumimoji="1" lang="ja-JP" altLang="en-US" sz="1100" b="1" u="none">
              <a:solidFill>
                <a:schemeClr val="tx1"/>
              </a:solidFill>
              <a:latin typeface="BIZ UDPゴシック" panose="020B0400000000000000" pitchFamily="50" charset="-128"/>
              <a:ea typeface="BIZ UDPゴシック" panose="020B0400000000000000" pitchFamily="50" charset="-128"/>
            </a:rPr>
            <a:t>、</a:t>
          </a:r>
          <a:endParaRPr kumimoji="1" lang="en-US" altLang="ja-JP" sz="1100" b="1" u="none">
            <a:solidFill>
              <a:schemeClr val="tx1"/>
            </a:solidFill>
            <a:latin typeface="BIZ UDPゴシック" panose="020B0400000000000000" pitchFamily="50" charset="-128"/>
            <a:ea typeface="BIZ UDPゴシック" panose="020B0400000000000000" pitchFamily="50" charset="-128"/>
          </a:endParaRPr>
        </a:p>
        <a:p>
          <a:r>
            <a:rPr kumimoji="1" lang="ja-JP" altLang="en-US" sz="1100" b="1" u="sng">
              <a:solidFill>
                <a:schemeClr val="tx1"/>
              </a:solidFill>
              <a:latin typeface="BIZ UDPゴシック" panose="020B0400000000000000" pitchFamily="50" charset="-128"/>
              <a:ea typeface="BIZ UDPゴシック" panose="020B0400000000000000" pitchFamily="50" charset="-128"/>
            </a:rPr>
            <a:t>⑦数値</a:t>
          </a:r>
          <a:r>
            <a:rPr kumimoji="1" lang="ja-JP" altLang="en-US" sz="1100" b="1">
              <a:solidFill>
                <a:schemeClr val="tx1"/>
              </a:solidFill>
              <a:latin typeface="BIZ UDPゴシック" panose="020B0400000000000000" pitchFamily="50" charset="-128"/>
              <a:ea typeface="BIZ UDPゴシック" panose="020B0400000000000000" pitchFamily="50" charset="-128"/>
            </a:rPr>
            <a:t>を記入してください。</a:t>
          </a:r>
        </a:p>
        <a:p>
          <a:r>
            <a:rPr kumimoji="1" lang="ja-JP" altLang="en-US" sz="1100" b="1">
              <a:solidFill>
                <a:schemeClr val="tx1"/>
              </a:solidFill>
              <a:latin typeface="BIZ UDPゴシック" panose="020B0400000000000000" pitchFamily="50" charset="-128"/>
              <a:ea typeface="BIZ UDPゴシック" panose="020B0400000000000000" pitchFamily="50" charset="-128"/>
            </a:rPr>
            <a:t>　（</a:t>
          </a:r>
          <a:r>
            <a:rPr kumimoji="1" lang="en-US" altLang="ja-JP" sz="1100" b="1">
              <a:solidFill>
                <a:schemeClr val="tx1"/>
              </a:solidFill>
              <a:latin typeface="BIZ UDPゴシック" panose="020B0400000000000000" pitchFamily="50" charset="-128"/>
              <a:ea typeface="BIZ UDPゴシック" panose="020B0400000000000000" pitchFamily="50" charset="-128"/>
            </a:rPr>
            <a:t>※</a:t>
          </a:r>
          <a:r>
            <a:rPr kumimoji="1" lang="ja-JP" altLang="en-US" sz="1100" b="1">
              <a:solidFill>
                <a:schemeClr val="tx1"/>
              </a:solidFill>
              <a:latin typeface="BIZ UDPゴシック" panose="020B0400000000000000" pitchFamily="50" charset="-128"/>
              <a:ea typeface="BIZ UDPゴシック" panose="020B0400000000000000" pitchFamily="50" charset="-128"/>
            </a:rPr>
            <a:t>原単位ベースでの評価を希望していない場合は記載不要ですので、空欄のままでご提出ください。）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⑧前年度に提出した実績報告書の数値（再生可能エネルギー利用量、再エネ利用率）を記入してください。</a:t>
          </a:r>
        </a:p>
        <a:p>
          <a:r>
            <a:rPr kumimoji="1" lang="ja-JP" altLang="en-US" sz="1100" b="1">
              <a:solidFill>
                <a:schemeClr val="tx1"/>
              </a:solidFill>
              <a:latin typeface="BIZ UDPゴシック" panose="020B0400000000000000" pitchFamily="50" charset="-128"/>
              <a:ea typeface="BIZ UDPゴシック" panose="020B0400000000000000" pitchFamily="50" charset="-128"/>
            </a:rPr>
            <a:t>　（</a:t>
          </a:r>
          <a:r>
            <a:rPr kumimoji="1" lang="en-US" altLang="ja-JP" sz="1100" b="1">
              <a:solidFill>
                <a:schemeClr val="tx1"/>
              </a:solidFill>
              <a:latin typeface="BIZ UDPゴシック" panose="020B0400000000000000" pitchFamily="50" charset="-128"/>
              <a:ea typeface="BIZ UDPゴシック" panose="020B0400000000000000" pitchFamily="50" charset="-128"/>
            </a:rPr>
            <a:t>※</a:t>
          </a:r>
          <a:r>
            <a:rPr kumimoji="1" lang="ja-JP" altLang="en-US" sz="1100" b="1">
              <a:solidFill>
                <a:schemeClr val="tx1"/>
              </a:solidFill>
              <a:latin typeface="BIZ UDPゴシック" panose="020B0400000000000000" pitchFamily="50" charset="-128"/>
              <a:ea typeface="BIZ UDPゴシック" panose="020B0400000000000000" pitchFamily="50" charset="-128"/>
            </a:rPr>
            <a:t>対策計画書を提出して以降、初めて実績報告書を作成する場合、②の欄には記載不要ですので空欄のままでご提出ください。）</a:t>
          </a: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en-US" altLang="ja-JP" sz="1100" b="1" u="sng">
              <a:solidFill>
                <a:srgbClr val="FF0000"/>
              </a:solidFill>
              <a:latin typeface="BIZ UDPゴシック" panose="020B0400000000000000" pitchFamily="50" charset="-128"/>
              <a:ea typeface="BIZ UDPゴシック" panose="020B0400000000000000" pitchFamily="50" charset="-128"/>
            </a:rPr>
            <a:t>※</a:t>
          </a:r>
          <a:r>
            <a:rPr kumimoji="1" lang="ja-JP" altLang="en-US" sz="1100" b="1" u="sng">
              <a:solidFill>
                <a:srgbClr val="FF0000"/>
              </a:solidFill>
              <a:latin typeface="BIZ UDPゴシック" panose="020B0400000000000000" pitchFamily="50" charset="-128"/>
              <a:ea typeface="BIZ UDPゴシック" panose="020B0400000000000000" pitchFamily="50" charset="-128"/>
            </a:rPr>
            <a:t>以下の手順については、シート「６その他エネ量」「７電気使用量」「８自動車エネ量」の入力後に作業いただくことを推奨します。</a:t>
          </a: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⑨報告年度に実施した取り組みの内容を記入してください。（自由記述欄）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a:t>
          </a:r>
          <a:r>
            <a:rPr kumimoji="1" lang="ja-JP" altLang="en-US" sz="1100" b="1" baseline="0">
              <a:solidFill>
                <a:schemeClr val="tx1"/>
              </a:solidFill>
              <a:latin typeface="BIZ UDPゴシック" panose="020B0400000000000000" pitchFamily="50" charset="-128"/>
              <a:ea typeface="BIZ UDPゴシック" panose="020B0400000000000000" pitchFamily="50" charset="-128"/>
            </a:rPr>
            <a:t> なお、</a:t>
          </a:r>
          <a:r>
            <a:rPr kumimoji="1" lang="ja-JP" altLang="en-US" sz="1100" b="1" u="sng" baseline="0">
              <a:solidFill>
                <a:srgbClr val="FF0000"/>
              </a:solidFill>
              <a:latin typeface="BIZ UDPゴシック" panose="020B0400000000000000" pitchFamily="50" charset="-128"/>
              <a:ea typeface="BIZ UDPゴシック" panose="020B0400000000000000" pitchFamily="50" charset="-128"/>
            </a:rPr>
            <a:t>基準年度比削減率又は前年度比削減率がマイナス値の場合は、</a:t>
          </a:r>
          <a:r>
            <a:rPr kumimoji="1" lang="en-US" altLang="ja-JP" sz="1100" b="1" u="sng" baseline="0">
              <a:solidFill>
                <a:srgbClr val="FF0000"/>
              </a:solidFill>
              <a:latin typeface="BIZ UDPゴシック" panose="020B0400000000000000" pitchFamily="50" charset="-128"/>
              <a:ea typeface="BIZ UDPゴシック" panose="020B0400000000000000" pitchFamily="50" charset="-128"/>
            </a:rPr>
            <a:t>CO</a:t>
          </a:r>
          <a:r>
            <a:rPr kumimoji="1" lang="en-US" altLang="ja-JP" sz="1100" b="1" u="sng" baseline="-25000">
              <a:solidFill>
                <a:srgbClr val="FF0000"/>
              </a:solidFill>
              <a:latin typeface="BIZ UDPゴシック" panose="020B0400000000000000" pitchFamily="50" charset="-128"/>
              <a:ea typeface="BIZ UDPゴシック" panose="020B0400000000000000" pitchFamily="50" charset="-128"/>
            </a:rPr>
            <a:t>2</a:t>
          </a:r>
          <a:r>
            <a:rPr kumimoji="1" lang="ja-JP" altLang="en-US" sz="1100" b="1" u="sng" baseline="0">
              <a:solidFill>
                <a:srgbClr val="FF0000"/>
              </a:solidFill>
              <a:latin typeface="BIZ UDPゴシック" panose="020B0400000000000000" pitchFamily="50" charset="-128"/>
              <a:ea typeface="BIZ UDPゴシック" panose="020B0400000000000000" pitchFamily="50" charset="-128"/>
            </a:rPr>
            <a:t>が増加したと考えられる理由を追記してください。</a:t>
          </a:r>
          <a:endParaRPr kumimoji="1" lang="en-US" altLang="ja-JP" sz="1100" b="1" u="sng" baseline="0">
            <a:solidFill>
              <a:srgbClr val="FF0000"/>
            </a:solidFill>
            <a:latin typeface="BIZ UDPゴシック" panose="020B0400000000000000" pitchFamily="50" charset="-128"/>
            <a:ea typeface="BIZ UDPゴシック" panose="020B0400000000000000" pitchFamily="50" charset="-128"/>
          </a:endParaRPr>
        </a:p>
        <a:p>
          <a:endParaRPr kumimoji="1" lang="en-US" altLang="ja-JP" sz="1100" b="1" u="sng"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⑩次年度に予定している取り組みの内容を記入してください。（自由記述欄）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⑪</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大阪府脱炭素経営宣言の宣言状況についてプルダウンメニューより選択してください。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公表内容のため、特に</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⑨</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および</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⑩</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の記載に関しては個人情報や経営上の秘密情報などは記載しないようご注意ください。</a:t>
          </a:r>
          <a:endParaRPr lang="ja-JP" altLang="ja-JP">
            <a:solidFill>
              <a:schemeClr val="tx1"/>
            </a:solidFill>
            <a:effectLst/>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22609</xdr:rowOff>
    </xdr:from>
    <xdr:to>
      <xdr:col>5</xdr:col>
      <xdr:colOff>13152</xdr:colOff>
      <xdr:row>4</xdr:row>
      <xdr:rowOff>13269</xdr:rowOff>
    </xdr:to>
    <xdr:sp macro="" textlink="">
      <xdr:nvSpPr>
        <xdr:cNvPr id="2" name="正方形/長方形 1">
          <a:extLst>
            <a:ext uri="{FF2B5EF4-FFF2-40B4-BE49-F238E27FC236}">
              <a16:creationId xmlns:a16="http://schemas.microsoft.com/office/drawing/2014/main" id="{8A486B8C-4E27-4DA8-A1C1-A0E42FA61BE1}"/>
            </a:ext>
          </a:extLst>
        </xdr:cNvPr>
        <xdr:cNvSpPr/>
      </xdr:nvSpPr>
      <xdr:spPr>
        <a:xfrm>
          <a:off x="5610225" y="498859"/>
          <a:ext cx="1346652" cy="371660"/>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xdr:col>
      <xdr:colOff>895350</xdr:colOff>
      <xdr:row>2</xdr:row>
      <xdr:rowOff>0</xdr:rowOff>
    </xdr:from>
    <xdr:ext cx="469459" cy="489695"/>
    <xdr:sp macro="" textlink="">
      <xdr:nvSpPr>
        <xdr:cNvPr id="3" name="テキスト ボックス 2">
          <a:extLst>
            <a:ext uri="{FF2B5EF4-FFF2-40B4-BE49-F238E27FC236}">
              <a16:creationId xmlns:a16="http://schemas.microsoft.com/office/drawing/2014/main" id="{611D0BF1-AF07-4125-95A9-88A761B2A4E4}"/>
            </a:ext>
          </a:extLst>
        </xdr:cNvPr>
        <xdr:cNvSpPr txBox="1"/>
      </xdr:nvSpPr>
      <xdr:spPr>
        <a:xfrm>
          <a:off x="5172075" y="476250"/>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twoCellAnchor>
    <xdr:from>
      <xdr:col>2</xdr:col>
      <xdr:colOff>24903</xdr:colOff>
      <xdr:row>6</xdr:row>
      <xdr:rowOff>16364</xdr:rowOff>
    </xdr:from>
    <xdr:to>
      <xdr:col>2</xdr:col>
      <xdr:colOff>1283117</xdr:colOff>
      <xdr:row>6</xdr:row>
      <xdr:rowOff>332669</xdr:rowOff>
    </xdr:to>
    <xdr:sp macro="" textlink="">
      <xdr:nvSpPr>
        <xdr:cNvPr id="4" name="正方形/長方形 3">
          <a:extLst>
            <a:ext uri="{FF2B5EF4-FFF2-40B4-BE49-F238E27FC236}">
              <a16:creationId xmlns:a16="http://schemas.microsoft.com/office/drawing/2014/main" id="{863B4161-1981-4976-B60D-E5445055C45A}"/>
            </a:ext>
          </a:extLst>
        </xdr:cNvPr>
        <xdr:cNvSpPr/>
      </xdr:nvSpPr>
      <xdr:spPr>
        <a:xfrm>
          <a:off x="2968128" y="1349864"/>
          <a:ext cx="1258214" cy="31630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2300630</xdr:colOff>
      <xdr:row>4</xdr:row>
      <xdr:rowOff>133350</xdr:rowOff>
    </xdr:from>
    <xdr:ext cx="469459" cy="489695"/>
    <xdr:sp macro="" textlink="">
      <xdr:nvSpPr>
        <xdr:cNvPr id="5" name="テキスト ボックス 4">
          <a:extLst>
            <a:ext uri="{FF2B5EF4-FFF2-40B4-BE49-F238E27FC236}">
              <a16:creationId xmlns:a16="http://schemas.microsoft.com/office/drawing/2014/main" id="{39789DBA-3A93-49B0-883B-E7760CAA70C3}"/>
            </a:ext>
          </a:extLst>
        </xdr:cNvPr>
        <xdr:cNvSpPr txBox="1"/>
      </xdr:nvSpPr>
      <xdr:spPr>
        <a:xfrm>
          <a:off x="2614955" y="990600"/>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oneCellAnchor>
    <xdr:from>
      <xdr:col>1</xdr:col>
      <xdr:colOff>2247900</xdr:colOff>
      <xdr:row>7</xdr:row>
      <xdr:rowOff>196978</xdr:rowOff>
    </xdr:from>
    <xdr:ext cx="469459" cy="802026"/>
    <xdr:sp macro="" textlink="">
      <xdr:nvSpPr>
        <xdr:cNvPr id="6" name="テキスト ボックス 5">
          <a:extLst>
            <a:ext uri="{FF2B5EF4-FFF2-40B4-BE49-F238E27FC236}">
              <a16:creationId xmlns:a16="http://schemas.microsoft.com/office/drawing/2014/main" id="{3B102FD3-5A43-45B7-B32B-A920399F08F9}"/>
            </a:ext>
          </a:extLst>
        </xdr:cNvPr>
        <xdr:cNvSpPr txBox="1"/>
      </xdr:nvSpPr>
      <xdr:spPr>
        <a:xfrm>
          <a:off x="2562225" y="1863853"/>
          <a:ext cx="469459" cy="8020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2</xdr:col>
      <xdr:colOff>19895</xdr:colOff>
      <xdr:row>8</xdr:row>
      <xdr:rowOff>1796</xdr:rowOff>
    </xdr:from>
    <xdr:to>
      <xdr:col>3</xdr:col>
      <xdr:colOff>10524</xdr:colOff>
      <xdr:row>23</xdr:row>
      <xdr:rowOff>18516</xdr:rowOff>
    </xdr:to>
    <xdr:sp macro="" textlink="">
      <xdr:nvSpPr>
        <xdr:cNvPr id="7" name="正方形/長方形 6">
          <a:extLst>
            <a:ext uri="{FF2B5EF4-FFF2-40B4-BE49-F238E27FC236}">
              <a16:creationId xmlns:a16="http://schemas.microsoft.com/office/drawing/2014/main" id="{87EDA581-96AD-4DD8-B0F6-7C82D955E022}"/>
            </a:ext>
          </a:extLst>
        </xdr:cNvPr>
        <xdr:cNvSpPr/>
      </xdr:nvSpPr>
      <xdr:spPr>
        <a:xfrm>
          <a:off x="2963120" y="1906796"/>
          <a:ext cx="1324129" cy="6779470"/>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67423</xdr:colOff>
      <xdr:row>27</xdr:row>
      <xdr:rowOff>39148</xdr:rowOff>
    </xdr:from>
    <xdr:to>
      <xdr:col>2</xdr:col>
      <xdr:colOff>1325637</xdr:colOff>
      <xdr:row>28</xdr:row>
      <xdr:rowOff>17887</xdr:rowOff>
    </xdr:to>
    <xdr:sp macro="" textlink="">
      <xdr:nvSpPr>
        <xdr:cNvPr id="8" name="正方形/長方形 7">
          <a:extLst>
            <a:ext uri="{FF2B5EF4-FFF2-40B4-BE49-F238E27FC236}">
              <a16:creationId xmlns:a16="http://schemas.microsoft.com/office/drawing/2014/main" id="{435F870F-BD59-48E5-BB57-BF59D7BD2C2A}"/>
            </a:ext>
          </a:extLst>
        </xdr:cNvPr>
        <xdr:cNvSpPr/>
      </xdr:nvSpPr>
      <xdr:spPr>
        <a:xfrm>
          <a:off x="3010648" y="9897523"/>
          <a:ext cx="1258214" cy="312114"/>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2276475</xdr:colOff>
      <xdr:row>25</xdr:row>
      <xdr:rowOff>200025</xdr:rowOff>
    </xdr:from>
    <xdr:ext cx="469459" cy="489695"/>
    <xdr:sp macro="" textlink="">
      <xdr:nvSpPr>
        <xdr:cNvPr id="9" name="テキスト ボックス 8">
          <a:extLst>
            <a:ext uri="{FF2B5EF4-FFF2-40B4-BE49-F238E27FC236}">
              <a16:creationId xmlns:a16="http://schemas.microsoft.com/office/drawing/2014/main" id="{E31AC28E-4BBD-49AE-BFA2-9D225E59EEAA}"/>
            </a:ext>
          </a:extLst>
        </xdr:cNvPr>
        <xdr:cNvSpPr txBox="1"/>
      </xdr:nvSpPr>
      <xdr:spPr>
        <a:xfrm>
          <a:off x="2590800" y="953452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oneCellAnchor>
    <xdr:from>
      <xdr:col>1</xdr:col>
      <xdr:colOff>2266951</xdr:colOff>
      <xdr:row>29</xdr:row>
      <xdr:rowOff>685</xdr:rowOff>
    </xdr:from>
    <xdr:ext cx="469459" cy="350211"/>
    <xdr:sp macro="" textlink="">
      <xdr:nvSpPr>
        <xdr:cNvPr id="10" name="テキスト ボックス 9">
          <a:extLst>
            <a:ext uri="{FF2B5EF4-FFF2-40B4-BE49-F238E27FC236}">
              <a16:creationId xmlns:a16="http://schemas.microsoft.com/office/drawing/2014/main" id="{428C7D73-1577-4B50-A5A1-0DFA225F8CE4}"/>
            </a:ext>
          </a:extLst>
        </xdr:cNvPr>
        <xdr:cNvSpPr txBox="1"/>
      </xdr:nvSpPr>
      <xdr:spPr>
        <a:xfrm>
          <a:off x="2581276" y="10430560"/>
          <a:ext cx="469459" cy="350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2</xdr:col>
      <xdr:colOff>29422</xdr:colOff>
      <xdr:row>29</xdr:row>
      <xdr:rowOff>28575</xdr:rowOff>
    </xdr:from>
    <xdr:to>
      <xdr:col>2</xdr:col>
      <xdr:colOff>1323976</xdr:colOff>
      <xdr:row>33</xdr:row>
      <xdr:rowOff>1291287</xdr:rowOff>
    </xdr:to>
    <xdr:sp macro="" textlink="">
      <xdr:nvSpPr>
        <xdr:cNvPr id="11" name="正方形/長方形 10">
          <a:extLst>
            <a:ext uri="{FF2B5EF4-FFF2-40B4-BE49-F238E27FC236}">
              <a16:creationId xmlns:a16="http://schemas.microsoft.com/office/drawing/2014/main" id="{36524287-5D52-4395-9847-7275711BA7EB}"/>
            </a:ext>
          </a:extLst>
        </xdr:cNvPr>
        <xdr:cNvSpPr/>
      </xdr:nvSpPr>
      <xdr:spPr>
        <a:xfrm>
          <a:off x="2972647" y="10458450"/>
          <a:ext cx="1294554" cy="2891487"/>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1323975</xdr:colOff>
      <xdr:row>33</xdr:row>
      <xdr:rowOff>19050</xdr:rowOff>
    </xdr:from>
    <xdr:to>
      <xdr:col>6</xdr:col>
      <xdr:colOff>8179</xdr:colOff>
      <xdr:row>33</xdr:row>
      <xdr:rowOff>1306525</xdr:rowOff>
    </xdr:to>
    <xdr:sp macro="" textlink="">
      <xdr:nvSpPr>
        <xdr:cNvPr id="12" name="正方形/長方形 11">
          <a:extLst>
            <a:ext uri="{FF2B5EF4-FFF2-40B4-BE49-F238E27FC236}">
              <a16:creationId xmlns:a16="http://schemas.microsoft.com/office/drawing/2014/main" id="{23D28E25-5741-4DA4-A735-F827AA92D84C}"/>
            </a:ext>
          </a:extLst>
        </xdr:cNvPr>
        <xdr:cNvSpPr/>
      </xdr:nvSpPr>
      <xdr:spPr>
        <a:xfrm>
          <a:off x="4267200" y="12077700"/>
          <a:ext cx="4018204" cy="128747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2152650</xdr:colOff>
      <xdr:row>39</xdr:row>
      <xdr:rowOff>0</xdr:rowOff>
    </xdr:from>
    <xdr:ext cx="469459" cy="307553"/>
    <xdr:sp macro="" textlink="">
      <xdr:nvSpPr>
        <xdr:cNvPr id="13" name="テキスト ボックス 12">
          <a:extLst>
            <a:ext uri="{FF2B5EF4-FFF2-40B4-BE49-F238E27FC236}">
              <a16:creationId xmlns:a16="http://schemas.microsoft.com/office/drawing/2014/main" id="{4D156103-EDD6-4CD5-B0B9-63B767F4446E}"/>
            </a:ext>
          </a:extLst>
        </xdr:cNvPr>
        <xdr:cNvSpPr txBox="1"/>
      </xdr:nvSpPr>
      <xdr:spPr>
        <a:xfrm>
          <a:off x="2466975" y="14849475"/>
          <a:ext cx="469459" cy="3075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2</xdr:col>
      <xdr:colOff>845</xdr:colOff>
      <xdr:row>39</xdr:row>
      <xdr:rowOff>23895</xdr:rowOff>
    </xdr:from>
    <xdr:to>
      <xdr:col>2</xdr:col>
      <xdr:colOff>1324974</xdr:colOff>
      <xdr:row>43</xdr:row>
      <xdr:rowOff>304800</xdr:rowOff>
    </xdr:to>
    <xdr:sp macro="" textlink="">
      <xdr:nvSpPr>
        <xdr:cNvPr id="14" name="正方形/長方形 13">
          <a:extLst>
            <a:ext uri="{FF2B5EF4-FFF2-40B4-BE49-F238E27FC236}">
              <a16:creationId xmlns:a16="http://schemas.microsoft.com/office/drawing/2014/main" id="{BA6F39CA-E749-451B-A89C-EB17865B8113}"/>
            </a:ext>
          </a:extLst>
        </xdr:cNvPr>
        <xdr:cNvSpPr/>
      </xdr:nvSpPr>
      <xdr:spPr>
        <a:xfrm>
          <a:off x="2944070" y="14873370"/>
          <a:ext cx="1324129" cy="275740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19050</xdr:colOff>
      <xdr:row>45</xdr:row>
      <xdr:rowOff>142875</xdr:rowOff>
    </xdr:from>
    <xdr:ext cx="10795084" cy="3843834"/>
    <xdr:sp macro="" textlink="">
      <xdr:nvSpPr>
        <xdr:cNvPr id="16" name="テキスト ボックス 15">
          <a:extLst>
            <a:ext uri="{FF2B5EF4-FFF2-40B4-BE49-F238E27FC236}">
              <a16:creationId xmlns:a16="http://schemas.microsoft.com/office/drawing/2014/main" id="{558F7B22-A970-45A6-B4C8-FDD2D7618500}"/>
            </a:ext>
          </a:extLst>
        </xdr:cNvPr>
        <xdr:cNvSpPr txBox="1"/>
      </xdr:nvSpPr>
      <xdr:spPr>
        <a:xfrm>
          <a:off x="19050" y="18135600"/>
          <a:ext cx="10795084" cy="3843834"/>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①対策の実施状況を入力する事業所名を２箇所入力してください。（対策計画書と同じ事業所をご記入ください）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②実施状況をプルダウンメニューより選択してください。</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＜判断基準＞</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実施済み ： </a:t>
          </a:r>
          <a:r>
            <a:rPr kumimoji="1" lang="ja-JP" altLang="en-US" sz="1100" b="1" u="sng">
              <a:solidFill>
                <a:schemeClr val="tx1"/>
              </a:solidFill>
              <a:effectLst/>
              <a:latin typeface="BIZ UDPゴシック" panose="020B0400000000000000" pitchFamily="50" charset="-128"/>
              <a:ea typeface="BIZ UDPゴシック" panose="020B0400000000000000" pitchFamily="50" charset="-128"/>
              <a:cs typeface="+mn-cs"/>
            </a:rPr>
            <a:t>判断基準すべて</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を実施していること。</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未実施　　： 判断基準一つでも実施できていない場合。</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非該当　  ： 当該設備がない事業所や、</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特記事項</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で適用しない合理的な理由がある場合は選択可。</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実施予定 ： 計画期間内に実施が予定されている場合に選択可。</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予定なし ： 対策計画書の計画期間内に実施見込みがない場合。</a:t>
          </a:r>
        </a:p>
        <a:p>
          <a:endPar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カーボン・オフセット</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」の項目について「実施済み」を選択した場合、オフセットしたことがわかる根拠書類を提出してください。</a:t>
          </a:r>
        </a:p>
        <a:p>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ZEB</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化の導入</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」の項目について「実施済み」を選択した場合、設置や</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ZEB</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化技術を導入されているか、または、見積もりなど検討されたことを示す資料を提出してください。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省エネ取組み率</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」の項目について、対策計画書を提出して以降、初めて実績報告書を作成する場合は「非該当」を選択してください。</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以下の手順については、シート「６その他エネ量」「７電気使用量」「８自動車エネ量」の入力後に作業いただくことを推奨します。</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③脱炭素化該当状況については、基準年度比削減率が</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25%</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以上の場合は「該当する」、</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25%</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未満の場合は「該当しない」を選択してください。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事業所の閉鎖など大幅な削減要因が事業者の削減努力に寄らない場合など脱炭素化ランクの付与を辞退される場合は、「該当しない」を選択してください。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28575</xdr:colOff>
      <xdr:row>8</xdr:row>
      <xdr:rowOff>180975</xdr:rowOff>
    </xdr:from>
    <xdr:ext cx="4619625" cy="2305050"/>
    <xdr:sp macro="" textlink="">
      <xdr:nvSpPr>
        <xdr:cNvPr id="9" name="テキスト ボックス 8">
          <a:extLst>
            <a:ext uri="{FF2B5EF4-FFF2-40B4-BE49-F238E27FC236}">
              <a16:creationId xmlns:a16="http://schemas.microsoft.com/office/drawing/2014/main" id="{0662B62D-AB2F-40B4-AE0A-A4FF0F307011}"/>
            </a:ext>
          </a:extLst>
        </xdr:cNvPr>
        <xdr:cNvSpPr txBox="1"/>
      </xdr:nvSpPr>
      <xdr:spPr>
        <a:xfrm>
          <a:off x="3886200" y="1704975"/>
          <a:ext cx="4619625" cy="2305050"/>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4400" b="1">
              <a:solidFill>
                <a:schemeClr val="tx1"/>
              </a:solidFill>
              <a:effectLst/>
              <a:latin typeface="BIZ UDPゴシック" panose="020B0400000000000000" pitchFamily="50" charset="-128"/>
              <a:ea typeface="BIZ UDPゴシック" panose="020B0400000000000000" pitchFamily="50" charset="-128"/>
              <a:cs typeface="+mn-cs"/>
            </a:rPr>
            <a:t>記入不要</a:t>
          </a:r>
          <a:endParaRPr kumimoji="1" lang="en-US" altLang="ja-JP" sz="44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4</xdr:col>
      <xdr:colOff>411815</xdr:colOff>
      <xdr:row>2</xdr:row>
      <xdr:rowOff>177</xdr:rowOff>
    </xdr:from>
    <xdr:to>
      <xdr:col>9</xdr:col>
      <xdr:colOff>37182</xdr:colOff>
      <xdr:row>23</xdr:row>
      <xdr:rowOff>166973</xdr:rowOff>
    </xdr:to>
    <xdr:sp macro="" textlink="">
      <xdr:nvSpPr>
        <xdr:cNvPr id="2" name="正方形/長方形 1">
          <a:extLst>
            <a:ext uri="{FF2B5EF4-FFF2-40B4-BE49-F238E27FC236}">
              <a16:creationId xmlns:a16="http://schemas.microsoft.com/office/drawing/2014/main" id="{A0970A7D-B07C-400A-91E9-4C025C0A7827}"/>
            </a:ext>
          </a:extLst>
        </xdr:cNvPr>
        <xdr:cNvSpPr/>
      </xdr:nvSpPr>
      <xdr:spPr>
        <a:xfrm>
          <a:off x="2126315" y="381177"/>
          <a:ext cx="1768492" cy="416729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28575</xdr:colOff>
      <xdr:row>1</xdr:row>
      <xdr:rowOff>142875</xdr:rowOff>
    </xdr:from>
    <xdr:ext cx="395881" cy="459519"/>
    <xdr:sp macro="" textlink="">
      <xdr:nvSpPr>
        <xdr:cNvPr id="3" name="テキスト ボックス 2">
          <a:extLst>
            <a:ext uri="{FF2B5EF4-FFF2-40B4-BE49-F238E27FC236}">
              <a16:creationId xmlns:a16="http://schemas.microsoft.com/office/drawing/2014/main" id="{D7EE1BD7-9DCA-49D6-8572-8B87CA7DCB63}"/>
            </a:ext>
          </a:extLst>
        </xdr:cNvPr>
        <xdr:cNvSpPr txBox="1"/>
      </xdr:nvSpPr>
      <xdr:spPr>
        <a:xfrm>
          <a:off x="1743075" y="333375"/>
          <a:ext cx="395881" cy="459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11</xdr:col>
      <xdr:colOff>26763</xdr:colOff>
      <xdr:row>1</xdr:row>
      <xdr:rowOff>179256</xdr:rowOff>
    </xdr:from>
    <xdr:to>
      <xdr:col>14</xdr:col>
      <xdr:colOff>413700</xdr:colOff>
      <xdr:row>24</xdr:row>
      <xdr:rowOff>11202</xdr:rowOff>
    </xdr:to>
    <xdr:sp macro="" textlink="">
      <xdr:nvSpPr>
        <xdr:cNvPr id="4" name="正方形/長方形 3">
          <a:extLst>
            <a:ext uri="{FF2B5EF4-FFF2-40B4-BE49-F238E27FC236}">
              <a16:creationId xmlns:a16="http://schemas.microsoft.com/office/drawing/2014/main" id="{6DE0E92A-15D0-48F9-9B53-985A2B814133}"/>
            </a:ext>
          </a:extLst>
        </xdr:cNvPr>
        <xdr:cNvSpPr/>
      </xdr:nvSpPr>
      <xdr:spPr>
        <a:xfrm>
          <a:off x="4741638" y="369756"/>
          <a:ext cx="1672812" cy="421344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10</xdr:col>
      <xdr:colOff>16169</xdr:colOff>
      <xdr:row>1</xdr:row>
      <xdr:rowOff>163601</xdr:rowOff>
    </xdr:from>
    <xdr:ext cx="398393" cy="415605"/>
    <xdr:sp macro="" textlink="">
      <xdr:nvSpPr>
        <xdr:cNvPr id="5" name="テキスト ボックス 4">
          <a:extLst>
            <a:ext uri="{FF2B5EF4-FFF2-40B4-BE49-F238E27FC236}">
              <a16:creationId xmlns:a16="http://schemas.microsoft.com/office/drawing/2014/main" id="{034C2F27-8BD5-4495-9C0C-26D9C1682A2B}"/>
            </a:ext>
          </a:extLst>
        </xdr:cNvPr>
        <xdr:cNvSpPr txBox="1"/>
      </xdr:nvSpPr>
      <xdr:spPr>
        <a:xfrm>
          <a:off x="4302419" y="354101"/>
          <a:ext cx="398393" cy="41560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oneCellAnchor>
    <xdr:from>
      <xdr:col>1</xdr:col>
      <xdr:colOff>29871</xdr:colOff>
      <xdr:row>32</xdr:row>
      <xdr:rowOff>133350</xdr:rowOff>
    </xdr:from>
    <xdr:ext cx="403191" cy="361457"/>
    <xdr:sp macro="" textlink="">
      <xdr:nvSpPr>
        <xdr:cNvPr id="6" name="テキスト ボックス 5">
          <a:extLst>
            <a:ext uri="{FF2B5EF4-FFF2-40B4-BE49-F238E27FC236}">
              <a16:creationId xmlns:a16="http://schemas.microsoft.com/office/drawing/2014/main" id="{9AFAD1DD-B5BD-4245-9A7D-552BE57D72EA}"/>
            </a:ext>
          </a:extLst>
        </xdr:cNvPr>
        <xdr:cNvSpPr txBox="1"/>
      </xdr:nvSpPr>
      <xdr:spPr>
        <a:xfrm>
          <a:off x="458496" y="6229350"/>
          <a:ext cx="403191" cy="361457"/>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twoCellAnchor>
    <xdr:from>
      <xdr:col>1</xdr:col>
      <xdr:colOff>28575</xdr:colOff>
      <xdr:row>34</xdr:row>
      <xdr:rowOff>163960</xdr:rowOff>
    </xdr:from>
    <xdr:to>
      <xdr:col>14</xdr:col>
      <xdr:colOff>408967</xdr:colOff>
      <xdr:row>37</xdr:row>
      <xdr:rowOff>180127</xdr:rowOff>
    </xdr:to>
    <xdr:sp macro="" textlink="">
      <xdr:nvSpPr>
        <xdr:cNvPr id="7" name="正方形/長方形 6">
          <a:extLst>
            <a:ext uri="{FF2B5EF4-FFF2-40B4-BE49-F238E27FC236}">
              <a16:creationId xmlns:a16="http://schemas.microsoft.com/office/drawing/2014/main" id="{84AAF8F3-8D53-4875-8EC0-0FC29B2D8E9F}"/>
            </a:ext>
          </a:extLst>
        </xdr:cNvPr>
        <xdr:cNvSpPr/>
      </xdr:nvSpPr>
      <xdr:spPr>
        <a:xfrm>
          <a:off x="457200" y="6640960"/>
          <a:ext cx="5952517" cy="587667"/>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123825</xdr:colOff>
      <xdr:row>40</xdr:row>
      <xdr:rowOff>104775</xdr:rowOff>
    </xdr:from>
    <xdr:ext cx="7366837" cy="3382205"/>
    <xdr:sp macro="" textlink="">
      <xdr:nvSpPr>
        <xdr:cNvPr id="8" name="テキスト ボックス 7">
          <a:extLst>
            <a:ext uri="{FF2B5EF4-FFF2-40B4-BE49-F238E27FC236}">
              <a16:creationId xmlns:a16="http://schemas.microsoft.com/office/drawing/2014/main" id="{A3F3CD48-9DBE-4F1C-8A6F-C8B8F75D95AE}"/>
            </a:ext>
          </a:extLst>
        </xdr:cNvPr>
        <xdr:cNvSpPr txBox="1"/>
      </xdr:nvSpPr>
      <xdr:spPr>
        <a:xfrm>
          <a:off x="123825" y="7724775"/>
          <a:ext cx="7366837" cy="3382205"/>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①その他事業所における報告年度１年間（４月～３月末）で使用したエネルギー使用量</a:t>
          </a:r>
          <a:r>
            <a:rPr kumimoji="1" lang="ja-JP" altLang="en-US" sz="1100" b="1">
              <a:solidFill>
                <a:srgbClr val="FF0000"/>
              </a:solidFill>
              <a:latin typeface="BIZ UDPゴシック" panose="020B0400000000000000" pitchFamily="50" charset="-128"/>
              <a:ea typeface="BIZ UDPゴシック" panose="020B0400000000000000" pitchFamily="50" charset="-128"/>
            </a:rPr>
            <a:t>（電気以外のエネルギー）</a:t>
          </a:r>
          <a:r>
            <a:rPr kumimoji="1" lang="ja-JP" altLang="en-US" sz="1100" b="1">
              <a:solidFill>
                <a:schemeClr val="tx1"/>
              </a:solidFill>
              <a:latin typeface="BIZ UDPゴシック" panose="020B0400000000000000" pitchFamily="50" charset="-128"/>
              <a:ea typeface="BIZ UDPゴシック" panose="020B0400000000000000" pitchFamily="50" charset="-128"/>
            </a:rPr>
            <a:t>を合算し、入力してください。</a:t>
          </a:r>
          <a:r>
            <a:rPr kumimoji="1" lang="ja-JP" altLang="en-US" sz="1100" b="1">
              <a:solidFill>
                <a:srgbClr val="FF0000"/>
              </a:solidFill>
              <a:latin typeface="BIZ UDPゴシック" panose="020B0400000000000000" pitchFamily="50" charset="-128"/>
              <a:ea typeface="BIZ UDPゴシック" panose="020B0400000000000000" pitchFamily="50" charset="-128"/>
            </a:rPr>
            <a:t> </a:t>
          </a:r>
          <a:r>
            <a:rPr kumimoji="1" lang="ja-JP" altLang="en-US" sz="1100" b="1">
              <a:solidFill>
                <a:schemeClr val="tx1"/>
              </a:solidFill>
              <a:latin typeface="BIZ UDPゴシック" panose="020B0400000000000000" pitchFamily="50" charset="-128"/>
              <a:ea typeface="BIZ UDPゴシック" panose="020B0400000000000000" pitchFamily="50" charset="-128"/>
            </a:rPr>
            <a:t>なお、エネルギー使用量は小数点第</a:t>
          </a:r>
          <a:r>
            <a:rPr kumimoji="1" lang="en-US" altLang="ja-JP" sz="1100" b="1">
              <a:solidFill>
                <a:schemeClr val="tx1"/>
              </a:solidFill>
              <a:latin typeface="BIZ UDPゴシック" panose="020B0400000000000000" pitchFamily="50" charset="-128"/>
              <a:ea typeface="BIZ UDPゴシック" panose="020B0400000000000000" pitchFamily="50" charset="-128"/>
            </a:rPr>
            <a:t>3</a:t>
          </a:r>
          <a:r>
            <a:rPr kumimoji="1" lang="ja-JP" altLang="en-US" sz="1100" b="1">
              <a:solidFill>
                <a:schemeClr val="tx1"/>
              </a:solidFill>
              <a:latin typeface="BIZ UDPゴシック" panose="020B0400000000000000" pitchFamily="50" charset="-128"/>
              <a:ea typeface="BIZ UDPゴシック" panose="020B0400000000000000" pitchFamily="50" charset="-128"/>
            </a:rPr>
            <a:t>位を四捨五入して、</a:t>
          </a:r>
          <a:r>
            <a:rPr kumimoji="1" lang="ja-JP" altLang="en-US" sz="1100" b="1">
              <a:solidFill>
                <a:srgbClr val="FF0000"/>
              </a:solidFill>
              <a:latin typeface="BIZ UDPゴシック" panose="020B0400000000000000" pitchFamily="50" charset="-128"/>
              <a:ea typeface="BIZ UDPゴシック" panose="020B0400000000000000" pitchFamily="50" charset="-128"/>
            </a:rPr>
            <a:t>小数点第</a:t>
          </a:r>
          <a:r>
            <a:rPr kumimoji="1" lang="en-US" altLang="ja-JP" sz="1100" b="1">
              <a:solidFill>
                <a:srgbClr val="FF0000"/>
              </a:solidFill>
              <a:latin typeface="BIZ UDPゴシック" panose="020B0400000000000000" pitchFamily="50" charset="-128"/>
              <a:ea typeface="BIZ UDPゴシック" panose="020B0400000000000000" pitchFamily="50" charset="-128"/>
            </a:rPr>
            <a:t>2</a:t>
          </a:r>
          <a:r>
            <a:rPr kumimoji="1" lang="ja-JP" altLang="en-US" sz="1100" b="1">
              <a:solidFill>
                <a:srgbClr val="FF0000"/>
              </a:solidFill>
              <a:latin typeface="BIZ UDPゴシック" panose="020B0400000000000000" pitchFamily="50" charset="-128"/>
              <a:ea typeface="BIZ UDPゴシック" panose="020B0400000000000000" pitchFamily="50" charset="-128"/>
            </a:rPr>
            <a:t>位まで</a:t>
          </a:r>
          <a:r>
            <a:rPr kumimoji="1" lang="ja-JP" altLang="en-US" sz="1100" b="1">
              <a:solidFill>
                <a:schemeClr val="tx1"/>
              </a:solidFill>
              <a:latin typeface="BIZ UDPゴシック" panose="020B0400000000000000" pitchFamily="50" charset="-128"/>
              <a:ea typeface="BIZ UDPゴシック" panose="020B0400000000000000" pitchFamily="50" charset="-128"/>
            </a:rPr>
            <a:t>としてください。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a:t>
          </a:r>
          <a:r>
            <a:rPr kumimoji="1" lang="en-US" altLang="ja-JP" sz="1100" b="1">
              <a:solidFill>
                <a:schemeClr val="tx1"/>
              </a:solidFill>
              <a:latin typeface="BIZ UDPゴシック" panose="020B0400000000000000" pitchFamily="50" charset="-128"/>
              <a:ea typeface="BIZ UDPゴシック" panose="020B0400000000000000" pitchFamily="50" charset="-128"/>
            </a:rPr>
            <a:t>※</a:t>
          </a:r>
          <a:r>
            <a:rPr kumimoji="1" lang="ja-JP" altLang="en-US" sz="1100" b="1">
              <a:solidFill>
                <a:schemeClr val="tx1"/>
              </a:solidFill>
              <a:latin typeface="BIZ UDPゴシック" panose="020B0400000000000000" pitchFamily="50" charset="-128"/>
              <a:ea typeface="BIZ UDPゴシック" panose="020B0400000000000000" pitchFamily="50" charset="-128"/>
            </a:rPr>
            <a:t>ナンバープレートが付いている自動車等で使用するエネルギーは、シート「８自動車エネ量」に入力してください。）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②燃料等から発生する副生エネルギー等、自らの生産等に寄与しないエネルギーを第三者に提供している場合は、その他事業所における報告年度１年間（４月～３月末）でのエネルギー販売量</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（電気の販売量も含む）</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を合算し、入力してください。なお、エネルギー使用量は小数点第</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3</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位を四捨五入して、</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小数点第</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2</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位まで</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としてください。</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生産等に寄与しないエネルギーであっても、第三者にエネルギーの販売等を行っていない場合（社員 食堂、研究棟及び事務所棟等で使用されるエネルギー）は、使用量に計上してください。 また、自ら発電した電気ではなく、他社の電気を購入し、販売している場合、エネルギー販売量への計上は不要です。エネルギー販売量の「電気事業者等」の欄には、再生可能エネルギー除く、電気以外のエネル ギーを用いて発電した電気を電気事業者等に売却した量を記載してください。</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③エネルギー起源以外の温室効果ガスについて、事業活動による温室効果ガス種ごとの排出量が一定量</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(1t-CO₂)</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以上ある場合は、届出の対象になります。 温室効果ガス名をプルダウンで選択し、 気候変動対策指針別表第３に基づき算出した排出量を小数点第</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2</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位を四捨五入して、</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小数点第</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1</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位まで</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としてください。また、算定にかかる根拠資料を添付してください。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276225</xdr:colOff>
      <xdr:row>1</xdr:row>
      <xdr:rowOff>142875</xdr:rowOff>
    </xdr:from>
    <xdr:ext cx="675269" cy="467847"/>
    <xdr:sp macro="" textlink="">
      <xdr:nvSpPr>
        <xdr:cNvPr id="2" name="テキスト ボックス 1">
          <a:extLst>
            <a:ext uri="{FF2B5EF4-FFF2-40B4-BE49-F238E27FC236}">
              <a16:creationId xmlns:a16="http://schemas.microsoft.com/office/drawing/2014/main" id="{D7A9456C-3E8D-401D-8854-B11AA5CE8E55}"/>
            </a:ext>
          </a:extLst>
        </xdr:cNvPr>
        <xdr:cNvSpPr txBox="1"/>
      </xdr:nvSpPr>
      <xdr:spPr>
        <a:xfrm>
          <a:off x="609600" y="333375"/>
          <a:ext cx="675269" cy="467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2</xdr:col>
      <xdr:colOff>7552</xdr:colOff>
      <xdr:row>4</xdr:row>
      <xdr:rowOff>10504</xdr:rowOff>
    </xdr:from>
    <xdr:to>
      <xdr:col>2</xdr:col>
      <xdr:colOff>3227223</xdr:colOff>
      <xdr:row>9</xdr:row>
      <xdr:rowOff>14213</xdr:rowOff>
    </xdr:to>
    <xdr:sp macro="" textlink="">
      <xdr:nvSpPr>
        <xdr:cNvPr id="3" name="正方形/長方形 2">
          <a:extLst>
            <a:ext uri="{FF2B5EF4-FFF2-40B4-BE49-F238E27FC236}">
              <a16:creationId xmlns:a16="http://schemas.microsoft.com/office/drawing/2014/main" id="{DEE5C6DC-BC6A-4DCF-90BD-D711A9BD4650}"/>
            </a:ext>
          </a:extLst>
        </xdr:cNvPr>
        <xdr:cNvSpPr/>
      </xdr:nvSpPr>
      <xdr:spPr>
        <a:xfrm>
          <a:off x="674302" y="724879"/>
          <a:ext cx="3219671" cy="74665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3085261</xdr:colOff>
      <xdr:row>2</xdr:row>
      <xdr:rowOff>3886</xdr:rowOff>
    </xdr:from>
    <xdr:ext cx="345031" cy="314553"/>
    <xdr:sp macro="" textlink="">
      <xdr:nvSpPr>
        <xdr:cNvPr id="4" name="テキスト ボックス 3">
          <a:extLst>
            <a:ext uri="{FF2B5EF4-FFF2-40B4-BE49-F238E27FC236}">
              <a16:creationId xmlns:a16="http://schemas.microsoft.com/office/drawing/2014/main" id="{868FC944-C5CF-476F-AA8A-921ACF8F2E67}"/>
            </a:ext>
          </a:extLst>
        </xdr:cNvPr>
        <xdr:cNvSpPr txBox="1"/>
      </xdr:nvSpPr>
      <xdr:spPr>
        <a:xfrm>
          <a:off x="3752011" y="365836"/>
          <a:ext cx="345031" cy="31455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4</xdr:col>
      <xdr:colOff>52176</xdr:colOff>
      <xdr:row>4</xdr:row>
      <xdr:rowOff>15381</xdr:rowOff>
    </xdr:from>
    <xdr:to>
      <xdr:col>4</xdr:col>
      <xdr:colOff>1108667</xdr:colOff>
      <xdr:row>6</xdr:row>
      <xdr:rowOff>238125</xdr:rowOff>
    </xdr:to>
    <xdr:sp macro="" textlink="">
      <xdr:nvSpPr>
        <xdr:cNvPr id="5" name="正方形/長方形 4">
          <a:extLst>
            <a:ext uri="{FF2B5EF4-FFF2-40B4-BE49-F238E27FC236}">
              <a16:creationId xmlns:a16="http://schemas.microsoft.com/office/drawing/2014/main" id="{1B95A9B7-58D7-41E7-8820-9D2DFBD501BC}"/>
            </a:ext>
          </a:extLst>
        </xdr:cNvPr>
        <xdr:cNvSpPr/>
      </xdr:nvSpPr>
      <xdr:spPr>
        <a:xfrm>
          <a:off x="5090901" y="729756"/>
          <a:ext cx="1056491" cy="718044"/>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34823</xdr:colOff>
      <xdr:row>4</xdr:row>
      <xdr:rowOff>11201</xdr:rowOff>
    </xdr:from>
    <xdr:to>
      <xdr:col>3</xdr:col>
      <xdr:colOff>1066267</xdr:colOff>
      <xdr:row>9</xdr:row>
      <xdr:rowOff>28575</xdr:rowOff>
    </xdr:to>
    <xdr:sp macro="" textlink="">
      <xdr:nvSpPr>
        <xdr:cNvPr id="6" name="正方形/長方形 5">
          <a:extLst>
            <a:ext uri="{FF2B5EF4-FFF2-40B4-BE49-F238E27FC236}">
              <a16:creationId xmlns:a16="http://schemas.microsoft.com/office/drawing/2014/main" id="{6C72293D-F459-4F59-BA48-3C35FED9DAED}"/>
            </a:ext>
          </a:extLst>
        </xdr:cNvPr>
        <xdr:cNvSpPr/>
      </xdr:nvSpPr>
      <xdr:spPr>
        <a:xfrm>
          <a:off x="3930548" y="725576"/>
          <a:ext cx="1031444" cy="760324"/>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48768</xdr:colOff>
      <xdr:row>4</xdr:row>
      <xdr:rowOff>11201</xdr:rowOff>
    </xdr:from>
    <xdr:to>
      <xdr:col>5</xdr:col>
      <xdr:colOff>1105259</xdr:colOff>
      <xdr:row>6</xdr:row>
      <xdr:rowOff>239461</xdr:rowOff>
    </xdr:to>
    <xdr:sp macro="" textlink="">
      <xdr:nvSpPr>
        <xdr:cNvPr id="7" name="正方形/長方形 6">
          <a:extLst>
            <a:ext uri="{FF2B5EF4-FFF2-40B4-BE49-F238E27FC236}">
              <a16:creationId xmlns:a16="http://schemas.microsoft.com/office/drawing/2014/main" id="{D5321EB3-62F9-486F-B62C-9ADEE768B306}"/>
            </a:ext>
          </a:extLst>
        </xdr:cNvPr>
        <xdr:cNvSpPr/>
      </xdr:nvSpPr>
      <xdr:spPr>
        <a:xfrm>
          <a:off x="6230493" y="725576"/>
          <a:ext cx="1056491" cy="723560"/>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xdr:col>
      <xdr:colOff>1133932</xdr:colOff>
      <xdr:row>1</xdr:row>
      <xdr:rowOff>150189</xdr:rowOff>
    </xdr:from>
    <xdr:ext cx="345031" cy="314553"/>
    <xdr:sp macro="" textlink="">
      <xdr:nvSpPr>
        <xdr:cNvPr id="8" name="テキスト ボックス 7">
          <a:extLst>
            <a:ext uri="{FF2B5EF4-FFF2-40B4-BE49-F238E27FC236}">
              <a16:creationId xmlns:a16="http://schemas.microsoft.com/office/drawing/2014/main" id="{0EB97CA0-C65F-4167-AD2A-E7D524831DD1}"/>
            </a:ext>
          </a:extLst>
        </xdr:cNvPr>
        <xdr:cNvSpPr txBox="1"/>
      </xdr:nvSpPr>
      <xdr:spPr>
        <a:xfrm>
          <a:off x="5029657" y="340689"/>
          <a:ext cx="345031" cy="31455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oneCellAnchor>
    <xdr:from>
      <xdr:col>4</xdr:col>
      <xdr:colOff>1138236</xdr:colOff>
      <xdr:row>1</xdr:row>
      <xdr:rowOff>150189</xdr:rowOff>
    </xdr:from>
    <xdr:ext cx="345031" cy="314553"/>
    <xdr:sp macro="" textlink="">
      <xdr:nvSpPr>
        <xdr:cNvPr id="9" name="テキスト ボックス 8">
          <a:extLst>
            <a:ext uri="{FF2B5EF4-FFF2-40B4-BE49-F238E27FC236}">
              <a16:creationId xmlns:a16="http://schemas.microsoft.com/office/drawing/2014/main" id="{614103C1-2DD1-46B8-8B42-A98B31CF6803}"/>
            </a:ext>
          </a:extLst>
        </xdr:cNvPr>
        <xdr:cNvSpPr txBox="1"/>
      </xdr:nvSpPr>
      <xdr:spPr>
        <a:xfrm>
          <a:off x="6176961" y="340689"/>
          <a:ext cx="345031" cy="31455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④</a:t>
          </a:r>
        </a:p>
      </xdr:txBody>
    </xdr:sp>
    <xdr:clientData/>
  </xdr:oneCellAnchor>
  <xdr:twoCellAnchor>
    <xdr:from>
      <xdr:col>4</xdr:col>
      <xdr:colOff>14650</xdr:colOff>
      <xdr:row>9</xdr:row>
      <xdr:rowOff>24069</xdr:rowOff>
    </xdr:from>
    <xdr:to>
      <xdr:col>5</xdr:col>
      <xdr:colOff>0</xdr:colOff>
      <xdr:row>9</xdr:row>
      <xdr:rowOff>323544</xdr:rowOff>
    </xdr:to>
    <xdr:sp macro="" textlink="">
      <xdr:nvSpPr>
        <xdr:cNvPr id="10" name="正方形/長方形 9">
          <a:extLst>
            <a:ext uri="{FF2B5EF4-FFF2-40B4-BE49-F238E27FC236}">
              <a16:creationId xmlns:a16="http://schemas.microsoft.com/office/drawing/2014/main" id="{83E9814D-C622-44C4-BBEB-5D28C150ECE6}"/>
            </a:ext>
          </a:extLst>
        </xdr:cNvPr>
        <xdr:cNvSpPr/>
      </xdr:nvSpPr>
      <xdr:spPr>
        <a:xfrm>
          <a:off x="5053375" y="1481394"/>
          <a:ext cx="1128350" cy="29947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340842</xdr:colOff>
      <xdr:row>6</xdr:row>
      <xdr:rowOff>221695</xdr:rowOff>
    </xdr:from>
    <xdr:ext cx="345031" cy="314553"/>
    <xdr:sp macro="" textlink="">
      <xdr:nvSpPr>
        <xdr:cNvPr id="11" name="テキスト ボックス 10">
          <a:extLst>
            <a:ext uri="{FF2B5EF4-FFF2-40B4-BE49-F238E27FC236}">
              <a16:creationId xmlns:a16="http://schemas.microsoft.com/office/drawing/2014/main" id="{544019AB-8B9C-4B72-903A-EC0C4E9DD6D0}"/>
            </a:ext>
          </a:extLst>
        </xdr:cNvPr>
        <xdr:cNvSpPr txBox="1"/>
      </xdr:nvSpPr>
      <xdr:spPr>
        <a:xfrm>
          <a:off x="5379567" y="1431370"/>
          <a:ext cx="345031" cy="3145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⑤</a:t>
          </a:r>
        </a:p>
      </xdr:txBody>
    </xdr:sp>
    <xdr:clientData/>
  </xdr:oneCellAnchor>
  <xdr:twoCellAnchor>
    <xdr:from>
      <xdr:col>0</xdr:col>
      <xdr:colOff>36576</xdr:colOff>
      <xdr:row>219</xdr:row>
      <xdr:rowOff>12457</xdr:rowOff>
    </xdr:from>
    <xdr:to>
      <xdr:col>2</xdr:col>
      <xdr:colOff>3219450</xdr:colOff>
      <xdr:row>228</xdr:row>
      <xdr:rowOff>212979</xdr:rowOff>
    </xdr:to>
    <xdr:sp macro="" textlink="">
      <xdr:nvSpPr>
        <xdr:cNvPr id="12" name="正方形/長方形 11">
          <a:extLst>
            <a:ext uri="{FF2B5EF4-FFF2-40B4-BE49-F238E27FC236}">
              <a16:creationId xmlns:a16="http://schemas.microsoft.com/office/drawing/2014/main" id="{56D2FFB8-9D73-4469-9E17-3FF1637FFB16}"/>
            </a:ext>
          </a:extLst>
        </xdr:cNvPr>
        <xdr:cNvSpPr/>
      </xdr:nvSpPr>
      <xdr:spPr>
        <a:xfrm>
          <a:off x="36576" y="14928607"/>
          <a:ext cx="3849624" cy="2429372"/>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53102</xdr:colOff>
      <xdr:row>219</xdr:row>
      <xdr:rowOff>1711</xdr:rowOff>
    </xdr:from>
    <xdr:to>
      <xdr:col>3</xdr:col>
      <xdr:colOff>1112847</xdr:colOff>
      <xdr:row>228</xdr:row>
      <xdr:rowOff>218080</xdr:rowOff>
    </xdr:to>
    <xdr:sp macro="" textlink="">
      <xdr:nvSpPr>
        <xdr:cNvPr id="13" name="正方形/長方形 12">
          <a:extLst>
            <a:ext uri="{FF2B5EF4-FFF2-40B4-BE49-F238E27FC236}">
              <a16:creationId xmlns:a16="http://schemas.microsoft.com/office/drawing/2014/main" id="{EC60618B-213A-49F8-8CB2-59105DD4D2C7}"/>
            </a:ext>
          </a:extLst>
        </xdr:cNvPr>
        <xdr:cNvSpPr/>
      </xdr:nvSpPr>
      <xdr:spPr>
        <a:xfrm>
          <a:off x="3948827" y="14917861"/>
          <a:ext cx="1059745" cy="244521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216</xdr:row>
      <xdr:rowOff>57150</xdr:rowOff>
    </xdr:from>
    <xdr:ext cx="666959" cy="467762"/>
    <xdr:sp macro="" textlink="">
      <xdr:nvSpPr>
        <xdr:cNvPr id="14" name="テキスト ボックス 13">
          <a:extLst>
            <a:ext uri="{FF2B5EF4-FFF2-40B4-BE49-F238E27FC236}">
              <a16:creationId xmlns:a16="http://schemas.microsoft.com/office/drawing/2014/main" id="{EAD75588-51CA-49FD-8E6D-7CE6406FACAE}"/>
            </a:ext>
          </a:extLst>
        </xdr:cNvPr>
        <xdr:cNvSpPr txBox="1"/>
      </xdr:nvSpPr>
      <xdr:spPr>
        <a:xfrm>
          <a:off x="28575" y="14458950"/>
          <a:ext cx="666959" cy="467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oneCellAnchor>
    <xdr:from>
      <xdr:col>2</xdr:col>
      <xdr:colOff>3073062</xdr:colOff>
      <xdr:row>216</xdr:row>
      <xdr:rowOff>115671</xdr:rowOff>
    </xdr:from>
    <xdr:ext cx="352002" cy="314496"/>
    <xdr:sp macro="" textlink="">
      <xdr:nvSpPr>
        <xdr:cNvPr id="15" name="テキスト ボックス 14">
          <a:extLst>
            <a:ext uri="{FF2B5EF4-FFF2-40B4-BE49-F238E27FC236}">
              <a16:creationId xmlns:a16="http://schemas.microsoft.com/office/drawing/2014/main" id="{6730828E-8A92-47EC-9FEA-610AB10A46CB}"/>
            </a:ext>
          </a:extLst>
        </xdr:cNvPr>
        <xdr:cNvSpPr txBox="1"/>
      </xdr:nvSpPr>
      <xdr:spPr>
        <a:xfrm>
          <a:off x="3739812" y="14517471"/>
          <a:ext cx="352002" cy="31449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oneCellAnchor>
    <xdr:from>
      <xdr:col>3</xdr:col>
      <xdr:colOff>1065685</xdr:colOff>
      <xdr:row>216</xdr:row>
      <xdr:rowOff>122986</xdr:rowOff>
    </xdr:from>
    <xdr:ext cx="352002" cy="314496"/>
    <xdr:sp macro="" textlink="">
      <xdr:nvSpPr>
        <xdr:cNvPr id="16" name="テキスト ボックス 15">
          <a:extLst>
            <a:ext uri="{FF2B5EF4-FFF2-40B4-BE49-F238E27FC236}">
              <a16:creationId xmlns:a16="http://schemas.microsoft.com/office/drawing/2014/main" id="{A1684CFC-8345-4818-8AB2-85BF9FC26134}"/>
            </a:ext>
          </a:extLst>
        </xdr:cNvPr>
        <xdr:cNvSpPr txBox="1"/>
      </xdr:nvSpPr>
      <xdr:spPr>
        <a:xfrm>
          <a:off x="4961410" y="14524786"/>
          <a:ext cx="352002" cy="31449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oneCellAnchor>
    <xdr:from>
      <xdr:col>4</xdr:col>
      <xdr:colOff>1106566</xdr:colOff>
      <xdr:row>216</xdr:row>
      <xdr:rowOff>144932</xdr:rowOff>
    </xdr:from>
    <xdr:ext cx="352002" cy="314496"/>
    <xdr:sp macro="" textlink="">
      <xdr:nvSpPr>
        <xdr:cNvPr id="17" name="テキスト ボックス 16">
          <a:extLst>
            <a:ext uri="{FF2B5EF4-FFF2-40B4-BE49-F238E27FC236}">
              <a16:creationId xmlns:a16="http://schemas.microsoft.com/office/drawing/2014/main" id="{079C7D69-2A85-4595-9E2C-2E6F6F8A0C7F}"/>
            </a:ext>
          </a:extLst>
        </xdr:cNvPr>
        <xdr:cNvSpPr txBox="1"/>
      </xdr:nvSpPr>
      <xdr:spPr>
        <a:xfrm>
          <a:off x="6145291" y="14546732"/>
          <a:ext cx="352002" cy="31449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④</a:t>
          </a:r>
        </a:p>
      </xdr:txBody>
    </xdr:sp>
    <xdr:clientData/>
  </xdr:oneCellAnchor>
  <xdr:twoCellAnchor>
    <xdr:from>
      <xdr:col>4</xdr:col>
      <xdr:colOff>9525</xdr:colOff>
      <xdr:row>218</xdr:row>
      <xdr:rowOff>162762</xdr:rowOff>
    </xdr:from>
    <xdr:to>
      <xdr:col>4</xdr:col>
      <xdr:colOff>1123950</xdr:colOff>
      <xdr:row>228</xdr:row>
      <xdr:rowOff>207681</xdr:rowOff>
    </xdr:to>
    <xdr:sp macro="" textlink="">
      <xdr:nvSpPr>
        <xdr:cNvPr id="18" name="正方形/長方形 17">
          <a:extLst>
            <a:ext uri="{FF2B5EF4-FFF2-40B4-BE49-F238E27FC236}">
              <a16:creationId xmlns:a16="http://schemas.microsoft.com/office/drawing/2014/main" id="{90348B69-C388-4147-8FF7-470C071B917D}"/>
            </a:ext>
          </a:extLst>
        </xdr:cNvPr>
        <xdr:cNvSpPr/>
      </xdr:nvSpPr>
      <xdr:spPr>
        <a:xfrm>
          <a:off x="5048250" y="14907462"/>
          <a:ext cx="1114425" cy="244521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41986</xdr:colOff>
      <xdr:row>218</xdr:row>
      <xdr:rowOff>161542</xdr:rowOff>
    </xdr:from>
    <xdr:to>
      <xdr:col>5</xdr:col>
      <xdr:colOff>1101731</xdr:colOff>
      <xdr:row>228</xdr:row>
      <xdr:rowOff>206461</xdr:rowOff>
    </xdr:to>
    <xdr:sp macro="" textlink="">
      <xdr:nvSpPr>
        <xdr:cNvPr id="19" name="正方形/長方形 18">
          <a:extLst>
            <a:ext uri="{FF2B5EF4-FFF2-40B4-BE49-F238E27FC236}">
              <a16:creationId xmlns:a16="http://schemas.microsoft.com/office/drawing/2014/main" id="{14A85ED5-63DB-4603-867E-11576A72398C}"/>
            </a:ext>
          </a:extLst>
        </xdr:cNvPr>
        <xdr:cNvSpPr/>
      </xdr:nvSpPr>
      <xdr:spPr>
        <a:xfrm>
          <a:off x="6223711" y="14906242"/>
          <a:ext cx="1059745" cy="244521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249</xdr:row>
      <xdr:rowOff>27458</xdr:rowOff>
    </xdr:from>
    <xdr:to>
      <xdr:col>4</xdr:col>
      <xdr:colOff>1115528</xdr:colOff>
      <xdr:row>249</xdr:row>
      <xdr:rowOff>328599</xdr:rowOff>
    </xdr:to>
    <xdr:sp macro="" textlink="">
      <xdr:nvSpPr>
        <xdr:cNvPr id="20" name="正方形/長方形 19">
          <a:extLst>
            <a:ext uri="{FF2B5EF4-FFF2-40B4-BE49-F238E27FC236}">
              <a16:creationId xmlns:a16="http://schemas.microsoft.com/office/drawing/2014/main" id="{03248D8C-C840-4D44-A24B-DE4E55961C4D}"/>
            </a:ext>
          </a:extLst>
        </xdr:cNvPr>
        <xdr:cNvSpPr/>
      </xdr:nvSpPr>
      <xdr:spPr>
        <a:xfrm>
          <a:off x="5067300" y="17420108"/>
          <a:ext cx="1086953" cy="301141"/>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347451</xdr:colOff>
      <xdr:row>228</xdr:row>
      <xdr:rowOff>231647</xdr:rowOff>
    </xdr:from>
    <xdr:ext cx="345031" cy="314553"/>
    <xdr:sp macro="" textlink="">
      <xdr:nvSpPr>
        <xdr:cNvPr id="21" name="テキスト ボックス 20">
          <a:extLst>
            <a:ext uri="{FF2B5EF4-FFF2-40B4-BE49-F238E27FC236}">
              <a16:creationId xmlns:a16="http://schemas.microsoft.com/office/drawing/2014/main" id="{E705788B-0BA8-4FC8-8A58-2CBA6F8D3302}"/>
            </a:ext>
          </a:extLst>
        </xdr:cNvPr>
        <xdr:cNvSpPr txBox="1"/>
      </xdr:nvSpPr>
      <xdr:spPr>
        <a:xfrm>
          <a:off x="5386176" y="17376647"/>
          <a:ext cx="345031" cy="3145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⑤</a:t>
          </a:r>
        </a:p>
      </xdr:txBody>
    </xdr:sp>
    <xdr:clientData/>
  </xdr:oneCellAnchor>
  <xdr:oneCellAnchor>
    <xdr:from>
      <xdr:col>0</xdr:col>
      <xdr:colOff>114300</xdr:colOff>
      <xdr:row>251</xdr:row>
      <xdr:rowOff>66675</xdr:rowOff>
    </xdr:from>
    <xdr:ext cx="7139635" cy="3752698"/>
    <xdr:sp macro="" textlink="">
      <xdr:nvSpPr>
        <xdr:cNvPr id="22" name="テキスト ボックス 21">
          <a:extLst>
            <a:ext uri="{FF2B5EF4-FFF2-40B4-BE49-F238E27FC236}">
              <a16:creationId xmlns:a16="http://schemas.microsoft.com/office/drawing/2014/main" id="{51E28128-74EE-4451-A86A-B755ECFA5710}"/>
            </a:ext>
          </a:extLst>
        </xdr:cNvPr>
        <xdr:cNvSpPr txBox="1"/>
      </xdr:nvSpPr>
      <xdr:spPr>
        <a:xfrm>
          <a:off x="114300" y="18078450"/>
          <a:ext cx="7139635" cy="3752698"/>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①報告年度に契約している電力会社をプルダウンメニューにより選択してください。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②環境省</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HP</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に掲載されている　　　　　　　　　　　　　　　　　　　　　　　　　　　　　　　　　　　　　から、</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契約している電力メニューの</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調整後排出係数</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を確認して入力してください。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③報告年度１年間（４月～３月末）の買電量（</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千</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kWh</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なお、買電量は小数点第</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3</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位を四捨五入して、</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小数点第</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2</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位まで</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としてください。</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④報告年度に契約していた電気メニューの再エネ契約割合を入力してください。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再エネ契約割合とは、非化石証書など環境価値付き電気メニューで再エネ指定の証書（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FIT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非化石証書、非</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FIT</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非化石証書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再エネ指定</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、グリーン電力証書、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J</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クレジット</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再エネ電力由来</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）が付与されている割合のこと。</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（買電量のうち、再エネがあてられている割合を記載してください。）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⑤電気事業者を介さず、個別に調達した再エネ指定の証書（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FIT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非化石証書、非</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FIT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非化石証書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再エネ指定</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グリーン電力証書、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J</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クレジット</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再エネ電力由来</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）がある場合は、購入した再エネ価値（千</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kWh</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）を入力してくだ</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さい。なお、再エネ指定の証書は、電気の使用に伴う</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CO2</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排出量が上限となり、それを超える分のオフセットには</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使用できません。</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また、シート３「実績まとめ」の「クレジットなどの個別調達等</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電力契約に含む分は対象外</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を活用した温室効果</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ガス排出削減量」の項目にも、オフセット分を計上しておいてください。</a:t>
          </a:r>
        </a:p>
      </xdr:txBody>
    </xdr:sp>
    <xdr:clientData/>
  </xdr:oneCellAnchor>
  <xdr:twoCellAnchor>
    <xdr:from>
      <xdr:col>2</xdr:col>
      <xdr:colOff>1266825</xdr:colOff>
      <xdr:row>254</xdr:row>
      <xdr:rowOff>47625</xdr:rowOff>
    </xdr:from>
    <xdr:to>
      <xdr:col>4</xdr:col>
      <xdr:colOff>725501</xdr:colOff>
      <xdr:row>255</xdr:row>
      <xdr:rowOff>115087</xdr:rowOff>
    </xdr:to>
    <xdr:sp macro="" textlink="">
      <xdr:nvSpPr>
        <xdr:cNvPr id="23" name="テキスト ボックス 22">
          <a:hlinkClick xmlns:r="http://schemas.openxmlformats.org/officeDocument/2006/relationships" r:id="rId1"/>
          <a:extLst>
            <a:ext uri="{FF2B5EF4-FFF2-40B4-BE49-F238E27FC236}">
              <a16:creationId xmlns:a16="http://schemas.microsoft.com/office/drawing/2014/main" id="{12418484-1271-4F79-AC2B-BFC3682A5272}"/>
            </a:ext>
          </a:extLst>
        </xdr:cNvPr>
        <xdr:cNvSpPr txBox="1"/>
      </xdr:nvSpPr>
      <xdr:spPr>
        <a:xfrm>
          <a:off x="1933575" y="18573750"/>
          <a:ext cx="3830651" cy="238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u="sng">
              <a:solidFill>
                <a:schemeClr val="accent1"/>
              </a:solidFill>
              <a:latin typeface="BIZ UDPゴシック" panose="020B0400000000000000" pitchFamily="50" charset="-128"/>
              <a:ea typeface="BIZ UDPゴシック" panose="020B0400000000000000" pitchFamily="50" charset="-128"/>
            </a:rPr>
            <a:t>電気事業者別排出係数一覧（外部サイトへリンク）</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1190625</xdr:colOff>
      <xdr:row>6</xdr:row>
      <xdr:rowOff>16993</xdr:rowOff>
    </xdr:from>
    <xdr:to>
      <xdr:col>8</xdr:col>
      <xdr:colOff>10211</xdr:colOff>
      <xdr:row>15</xdr:row>
      <xdr:rowOff>1372</xdr:rowOff>
    </xdr:to>
    <xdr:sp macro="" textlink="">
      <xdr:nvSpPr>
        <xdr:cNvPr id="2" name="正方形/長方形 1">
          <a:extLst>
            <a:ext uri="{FF2B5EF4-FFF2-40B4-BE49-F238E27FC236}">
              <a16:creationId xmlns:a16="http://schemas.microsoft.com/office/drawing/2014/main" id="{D8D54268-A2EF-4981-B11C-66172D4FB4DC}"/>
            </a:ext>
          </a:extLst>
        </xdr:cNvPr>
        <xdr:cNvSpPr/>
      </xdr:nvSpPr>
      <xdr:spPr>
        <a:xfrm>
          <a:off x="3095625" y="1255243"/>
          <a:ext cx="4267886" cy="1365504"/>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828675</xdr:colOff>
      <xdr:row>5</xdr:row>
      <xdr:rowOff>104775</xdr:rowOff>
    </xdr:from>
    <xdr:ext cx="493939" cy="1016490"/>
    <xdr:sp macro="" textlink="">
      <xdr:nvSpPr>
        <xdr:cNvPr id="3" name="テキスト ボックス 2">
          <a:extLst>
            <a:ext uri="{FF2B5EF4-FFF2-40B4-BE49-F238E27FC236}">
              <a16:creationId xmlns:a16="http://schemas.microsoft.com/office/drawing/2014/main" id="{E91E6228-2C27-4B11-B443-37BE3715C392}"/>
            </a:ext>
          </a:extLst>
        </xdr:cNvPr>
        <xdr:cNvSpPr txBox="1"/>
      </xdr:nvSpPr>
      <xdr:spPr>
        <a:xfrm>
          <a:off x="7334250" y="876300"/>
          <a:ext cx="493939" cy="10164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3</xdr:col>
      <xdr:colOff>1</xdr:colOff>
      <xdr:row>21</xdr:row>
      <xdr:rowOff>452775</xdr:rowOff>
    </xdr:from>
    <xdr:to>
      <xdr:col>7</xdr:col>
      <xdr:colOff>819151</xdr:colOff>
      <xdr:row>24</xdr:row>
      <xdr:rowOff>127025</xdr:rowOff>
    </xdr:to>
    <xdr:sp macro="" textlink="">
      <xdr:nvSpPr>
        <xdr:cNvPr id="4" name="正方形/長方形 3">
          <a:extLst>
            <a:ext uri="{FF2B5EF4-FFF2-40B4-BE49-F238E27FC236}">
              <a16:creationId xmlns:a16="http://schemas.microsoft.com/office/drawing/2014/main" id="{F66E640C-D0BA-476B-A832-3B301EB87375}"/>
            </a:ext>
          </a:extLst>
        </xdr:cNvPr>
        <xdr:cNvSpPr/>
      </xdr:nvSpPr>
      <xdr:spPr>
        <a:xfrm>
          <a:off x="3114676" y="4005600"/>
          <a:ext cx="4210050" cy="44577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844228</xdr:colOff>
      <xdr:row>21</xdr:row>
      <xdr:rowOff>171450</xdr:rowOff>
    </xdr:from>
    <xdr:ext cx="493939" cy="1016490"/>
    <xdr:sp macro="" textlink="">
      <xdr:nvSpPr>
        <xdr:cNvPr id="5" name="テキスト ボックス 4">
          <a:extLst>
            <a:ext uri="{FF2B5EF4-FFF2-40B4-BE49-F238E27FC236}">
              <a16:creationId xmlns:a16="http://schemas.microsoft.com/office/drawing/2014/main" id="{FE61E999-D340-41DB-88EA-AC36E7C5BC56}"/>
            </a:ext>
          </a:extLst>
        </xdr:cNvPr>
        <xdr:cNvSpPr txBox="1"/>
      </xdr:nvSpPr>
      <xdr:spPr>
        <a:xfrm>
          <a:off x="7349803" y="3724275"/>
          <a:ext cx="493939" cy="10164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oneCellAnchor>
    <xdr:from>
      <xdr:col>2</xdr:col>
      <xdr:colOff>1162050</xdr:colOff>
      <xdr:row>33</xdr:row>
      <xdr:rowOff>76200</xdr:rowOff>
    </xdr:from>
    <xdr:ext cx="493939" cy="1016490"/>
    <xdr:sp macro="" textlink="">
      <xdr:nvSpPr>
        <xdr:cNvPr id="6" name="テキスト ボックス 5">
          <a:extLst>
            <a:ext uri="{FF2B5EF4-FFF2-40B4-BE49-F238E27FC236}">
              <a16:creationId xmlns:a16="http://schemas.microsoft.com/office/drawing/2014/main" id="{8DD77D56-BB97-44F1-842D-DB342AE8D89E}"/>
            </a:ext>
          </a:extLst>
        </xdr:cNvPr>
        <xdr:cNvSpPr txBox="1"/>
      </xdr:nvSpPr>
      <xdr:spPr>
        <a:xfrm>
          <a:off x="3067050" y="5791200"/>
          <a:ext cx="493939" cy="10164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twoCellAnchor>
    <xdr:from>
      <xdr:col>2</xdr:col>
      <xdr:colOff>1188089</xdr:colOff>
      <xdr:row>35</xdr:row>
      <xdr:rowOff>128671</xdr:rowOff>
    </xdr:from>
    <xdr:to>
      <xdr:col>5</xdr:col>
      <xdr:colOff>35509</xdr:colOff>
      <xdr:row>40</xdr:row>
      <xdr:rowOff>32306</xdr:rowOff>
    </xdr:to>
    <xdr:sp macro="" textlink="">
      <xdr:nvSpPr>
        <xdr:cNvPr id="7" name="正方形/長方形 6">
          <a:extLst>
            <a:ext uri="{FF2B5EF4-FFF2-40B4-BE49-F238E27FC236}">
              <a16:creationId xmlns:a16="http://schemas.microsoft.com/office/drawing/2014/main" id="{3868283E-1861-4581-A446-4900B6240298}"/>
            </a:ext>
          </a:extLst>
        </xdr:cNvPr>
        <xdr:cNvSpPr/>
      </xdr:nvSpPr>
      <xdr:spPr>
        <a:xfrm>
          <a:off x="3093089" y="6138946"/>
          <a:ext cx="1752545" cy="64658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320574</xdr:colOff>
      <xdr:row>52</xdr:row>
      <xdr:rowOff>57150</xdr:rowOff>
    </xdr:from>
    <xdr:ext cx="493939" cy="1016490"/>
    <xdr:sp macro="" textlink="">
      <xdr:nvSpPr>
        <xdr:cNvPr id="8" name="テキスト ボックス 7">
          <a:extLst>
            <a:ext uri="{FF2B5EF4-FFF2-40B4-BE49-F238E27FC236}">
              <a16:creationId xmlns:a16="http://schemas.microsoft.com/office/drawing/2014/main" id="{B410C772-7BDA-4456-8B53-02CF8BEE3C21}"/>
            </a:ext>
          </a:extLst>
        </xdr:cNvPr>
        <xdr:cNvSpPr txBox="1"/>
      </xdr:nvSpPr>
      <xdr:spPr>
        <a:xfrm>
          <a:off x="320574" y="8677275"/>
          <a:ext cx="493939" cy="10164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④</a:t>
          </a:r>
        </a:p>
      </xdr:txBody>
    </xdr:sp>
    <xdr:clientData/>
  </xdr:oneCellAnchor>
  <xdr:twoCellAnchor>
    <xdr:from>
      <xdr:col>0</xdr:col>
      <xdr:colOff>28575</xdr:colOff>
      <xdr:row>54</xdr:row>
      <xdr:rowOff>127477</xdr:rowOff>
    </xdr:from>
    <xdr:to>
      <xdr:col>1</xdr:col>
      <xdr:colOff>49913</xdr:colOff>
      <xdr:row>58</xdr:row>
      <xdr:rowOff>20575</xdr:rowOff>
    </xdr:to>
    <xdr:sp macro="" textlink="">
      <xdr:nvSpPr>
        <xdr:cNvPr id="9" name="正方形/長方形 8">
          <a:extLst>
            <a:ext uri="{FF2B5EF4-FFF2-40B4-BE49-F238E27FC236}">
              <a16:creationId xmlns:a16="http://schemas.microsoft.com/office/drawing/2014/main" id="{BF5F2CE1-A9E1-4012-9AA9-07FDF209D01B}"/>
            </a:ext>
          </a:extLst>
        </xdr:cNvPr>
        <xdr:cNvSpPr/>
      </xdr:nvSpPr>
      <xdr:spPr>
        <a:xfrm>
          <a:off x="28575" y="9052402"/>
          <a:ext cx="535688" cy="502698"/>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0</xdr:colOff>
      <xdr:row>77</xdr:row>
      <xdr:rowOff>38100</xdr:rowOff>
    </xdr:from>
    <xdr:ext cx="7549287" cy="2223059"/>
    <xdr:sp macro="" textlink="">
      <xdr:nvSpPr>
        <xdr:cNvPr id="11" name="テキスト ボックス 10">
          <a:extLst>
            <a:ext uri="{FF2B5EF4-FFF2-40B4-BE49-F238E27FC236}">
              <a16:creationId xmlns:a16="http://schemas.microsoft.com/office/drawing/2014/main" id="{82944579-6554-4456-B139-5CA688715685}"/>
            </a:ext>
          </a:extLst>
        </xdr:cNvPr>
        <xdr:cNvSpPr txBox="1"/>
      </xdr:nvSpPr>
      <xdr:spPr>
        <a:xfrm>
          <a:off x="0" y="12534900"/>
          <a:ext cx="7549287" cy="2223059"/>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①報告年度の３月</a:t>
          </a:r>
          <a:r>
            <a:rPr kumimoji="1" lang="en-US" altLang="ja-JP" sz="1100" b="1">
              <a:solidFill>
                <a:schemeClr val="tx1"/>
              </a:solidFill>
              <a:latin typeface="BIZ UDPゴシック" panose="020B0400000000000000" pitchFamily="50" charset="-128"/>
              <a:ea typeface="BIZ UDPゴシック" panose="020B0400000000000000" pitchFamily="50" charset="-128"/>
            </a:rPr>
            <a:t>31</a:t>
          </a:r>
          <a:r>
            <a:rPr kumimoji="1" lang="ja-JP" altLang="en-US" sz="1100" b="1">
              <a:solidFill>
                <a:schemeClr val="tx1"/>
              </a:solidFill>
              <a:latin typeface="BIZ UDPゴシック" panose="020B0400000000000000" pitchFamily="50" charset="-128"/>
              <a:ea typeface="BIZ UDPゴシック" panose="020B0400000000000000" pitchFamily="50" charset="-128"/>
            </a:rPr>
            <a:t>日時点の自動車の保有台数（ガソリン車を含む）を入力してください。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電気自動車（</a:t>
          </a:r>
          <a:r>
            <a:rPr kumimoji="1" lang="en-US" altLang="ja-JP" sz="1100" b="1">
              <a:solidFill>
                <a:schemeClr val="tx1"/>
              </a:solidFill>
              <a:latin typeface="BIZ UDPゴシック" panose="020B0400000000000000" pitchFamily="50" charset="-128"/>
              <a:ea typeface="BIZ UDPゴシック" panose="020B0400000000000000" pitchFamily="50" charset="-128"/>
            </a:rPr>
            <a:t>EV</a:t>
          </a:r>
          <a:r>
            <a:rPr kumimoji="1" lang="ja-JP" altLang="en-US" sz="1100" b="1">
              <a:solidFill>
                <a:schemeClr val="tx1"/>
              </a:solidFill>
              <a:latin typeface="BIZ UDPゴシック" panose="020B0400000000000000" pitchFamily="50" charset="-128"/>
              <a:ea typeface="BIZ UDPゴシック" panose="020B0400000000000000" pitchFamily="50" charset="-128"/>
            </a:rPr>
            <a:t>）や燃料電池自動車（</a:t>
          </a:r>
          <a:r>
            <a:rPr kumimoji="1" lang="en-US" altLang="ja-JP" sz="1100" b="1">
              <a:solidFill>
                <a:schemeClr val="tx1"/>
              </a:solidFill>
              <a:latin typeface="BIZ UDPゴシック" panose="020B0400000000000000" pitchFamily="50" charset="-128"/>
              <a:ea typeface="BIZ UDPゴシック" panose="020B0400000000000000" pitchFamily="50" charset="-128"/>
            </a:rPr>
            <a:t>FCV</a:t>
          </a:r>
          <a:r>
            <a:rPr kumimoji="1" lang="ja-JP" altLang="en-US" sz="1100" b="1">
              <a:solidFill>
                <a:schemeClr val="tx1"/>
              </a:solidFill>
              <a:latin typeface="BIZ UDPゴシック" panose="020B0400000000000000" pitchFamily="50" charset="-128"/>
              <a:ea typeface="BIZ UDPゴシック" panose="020B0400000000000000" pitchFamily="50" charset="-128"/>
            </a:rPr>
            <a:t>）を保有している場合は、シート９「</a:t>
          </a:r>
          <a:r>
            <a:rPr kumimoji="1" lang="en-US" altLang="ja-JP" sz="1100" b="1">
              <a:solidFill>
                <a:schemeClr val="tx1"/>
              </a:solidFill>
              <a:latin typeface="BIZ UDPゴシック" panose="020B0400000000000000" pitchFamily="50" charset="-128"/>
              <a:ea typeface="BIZ UDPゴシック" panose="020B0400000000000000" pitchFamily="50" charset="-128"/>
            </a:rPr>
            <a:t>EV</a:t>
          </a:r>
          <a:r>
            <a:rPr kumimoji="1" lang="ja-JP" altLang="en-US" sz="1100" b="1">
              <a:solidFill>
                <a:schemeClr val="tx1"/>
              </a:solidFill>
              <a:latin typeface="BIZ UDPゴシック" panose="020B0400000000000000" pitchFamily="50" charset="-128"/>
              <a:ea typeface="BIZ UDPゴシック" panose="020B0400000000000000" pitchFamily="50" charset="-128"/>
            </a:rPr>
            <a:t>・</a:t>
          </a:r>
          <a:r>
            <a:rPr kumimoji="1" lang="en-US" altLang="ja-JP" sz="1100" b="1">
              <a:solidFill>
                <a:schemeClr val="tx1"/>
              </a:solidFill>
              <a:latin typeface="BIZ UDPゴシック" panose="020B0400000000000000" pitchFamily="50" charset="-128"/>
              <a:ea typeface="BIZ UDPゴシック" panose="020B0400000000000000" pitchFamily="50" charset="-128"/>
            </a:rPr>
            <a:t>FCV</a:t>
          </a:r>
          <a:r>
            <a:rPr kumimoji="1" lang="ja-JP" altLang="en-US" sz="1100" b="1">
              <a:solidFill>
                <a:schemeClr val="tx1"/>
              </a:solidFill>
              <a:latin typeface="BIZ UDPゴシック" panose="020B0400000000000000" pitchFamily="50" charset="-128"/>
              <a:ea typeface="BIZ UDPゴシック" panose="020B0400000000000000" pitchFamily="50" charset="-128"/>
            </a:rPr>
            <a:t>一覧」を併せてご記入ください。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必要に応じて、同ページ内にある「自動車集計表お助けファイル」をご活用ください。</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②報告年度に導入した自動車があれば、その導入台数を入力してください。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③報告年度の１年間（４月～３月末）における自動車で使用したエネルギーの数値を入力してください。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なお、本シートで入力したエネルギー使用量は、シート「</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6</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その他エネ量」へ二重に計上しないでください。</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④③に記載した燃料の数値の把握方法について、該当するものにチェックを入れてください。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19706</xdr:colOff>
      <xdr:row>7</xdr:row>
      <xdr:rowOff>19707</xdr:rowOff>
    </xdr:from>
    <xdr:ext cx="361307" cy="340953"/>
    <xdr:sp macro="" textlink="">
      <xdr:nvSpPr>
        <xdr:cNvPr id="2" name="テキスト ボックス 1">
          <a:extLst>
            <a:ext uri="{FF2B5EF4-FFF2-40B4-BE49-F238E27FC236}">
              <a16:creationId xmlns:a16="http://schemas.microsoft.com/office/drawing/2014/main" id="{C62C45CF-116E-4002-8A8A-580001F14E5A}"/>
            </a:ext>
          </a:extLst>
        </xdr:cNvPr>
        <xdr:cNvSpPr txBox="1"/>
      </xdr:nvSpPr>
      <xdr:spPr>
        <a:xfrm>
          <a:off x="19706" y="1254673"/>
          <a:ext cx="361307" cy="3409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0</xdr:col>
      <xdr:colOff>334584</xdr:colOff>
      <xdr:row>8</xdr:row>
      <xdr:rowOff>8983</xdr:rowOff>
    </xdr:from>
    <xdr:to>
      <xdr:col>9</xdr:col>
      <xdr:colOff>666884</xdr:colOff>
      <xdr:row>12</xdr:row>
      <xdr:rowOff>7354</xdr:rowOff>
    </xdr:to>
    <xdr:sp macro="" textlink="">
      <xdr:nvSpPr>
        <xdr:cNvPr id="3" name="正方形/長方形 2">
          <a:extLst>
            <a:ext uri="{FF2B5EF4-FFF2-40B4-BE49-F238E27FC236}">
              <a16:creationId xmlns:a16="http://schemas.microsoft.com/office/drawing/2014/main" id="{7262F9ED-EF5E-421D-96ED-C3FAC71923D7}"/>
            </a:ext>
          </a:extLst>
        </xdr:cNvPr>
        <xdr:cNvSpPr/>
      </xdr:nvSpPr>
      <xdr:spPr>
        <a:xfrm>
          <a:off x="334584" y="1414742"/>
          <a:ext cx="6526834" cy="681543"/>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39127</xdr:colOff>
      <xdr:row>12</xdr:row>
      <xdr:rowOff>90101</xdr:rowOff>
    </xdr:from>
    <xdr:ext cx="7448783" cy="2574951"/>
    <xdr:sp macro="" textlink="">
      <xdr:nvSpPr>
        <xdr:cNvPr id="4" name="テキスト ボックス 3">
          <a:extLst>
            <a:ext uri="{FF2B5EF4-FFF2-40B4-BE49-F238E27FC236}">
              <a16:creationId xmlns:a16="http://schemas.microsoft.com/office/drawing/2014/main" id="{350AD64E-4D84-488A-974B-9319BF955297}"/>
            </a:ext>
          </a:extLst>
        </xdr:cNvPr>
        <xdr:cNvSpPr txBox="1"/>
      </xdr:nvSpPr>
      <xdr:spPr>
        <a:xfrm>
          <a:off x="400420" y="2179032"/>
          <a:ext cx="7448783" cy="2574951"/>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u="sng">
              <a:solidFill>
                <a:srgbClr val="FF0000"/>
              </a:solidFill>
              <a:latin typeface="BIZ UDPゴシック" panose="020B0400000000000000" pitchFamily="50" charset="-128"/>
              <a:ea typeface="BIZ UDPゴシック" panose="020B0400000000000000" pitchFamily="50" charset="-128"/>
            </a:rPr>
            <a:t>「</a:t>
          </a:r>
          <a:r>
            <a:rPr kumimoji="1" lang="en-US" altLang="ja-JP" sz="1100" b="1" u="sng">
              <a:solidFill>
                <a:srgbClr val="FF0000"/>
              </a:solidFill>
              <a:latin typeface="BIZ UDPゴシック" panose="020B0400000000000000" pitchFamily="50" charset="-128"/>
              <a:ea typeface="BIZ UDPゴシック" panose="020B0400000000000000" pitchFamily="50" charset="-128"/>
            </a:rPr>
            <a:t>9EV</a:t>
          </a:r>
          <a:r>
            <a:rPr kumimoji="1" lang="ja-JP" altLang="en-US" sz="1100" b="1" u="sng">
              <a:solidFill>
                <a:srgbClr val="FF0000"/>
              </a:solidFill>
              <a:latin typeface="BIZ UDPゴシック" panose="020B0400000000000000" pitchFamily="50" charset="-128"/>
              <a:ea typeface="BIZ UDPゴシック" panose="020B0400000000000000" pitchFamily="50" charset="-128"/>
            </a:rPr>
            <a:t>・</a:t>
          </a:r>
          <a:r>
            <a:rPr kumimoji="1" lang="en-US" altLang="ja-JP" sz="1100" b="1" u="sng">
              <a:solidFill>
                <a:srgbClr val="FF0000"/>
              </a:solidFill>
              <a:latin typeface="BIZ UDPゴシック" panose="020B0400000000000000" pitchFamily="50" charset="-128"/>
              <a:ea typeface="BIZ UDPゴシック" panose="020B0400000000000000" pitchFamily="50" charset="-128"/>
            </a:rPr>
            <a:t>FCV</a:t>
          </a:r>
          <a:r>
            <a:rPr kumimoji="1" lang="ja-JP" altLang="en-US" sz="1100" b="1" u="sng">
              <a:solidFill>
                <a:srgbClr val="FF0000"/>
              </a:solidFill>
              <a:latin typeface="BIZ UDPゴシック" panose="020B0400000000000000" pitchFamily="50" charset="-128"/>
              <a:ea typeface="BIZ UDPゴシック" panose="020B0400000000000000" pitchFamily="50" charset="-128"/>
            </a:rPr>
            <a:t>一覧」には、電気自動車（</a:t>
          </a:r>
          <a:r>
            <a:rPr kumimoji="1" lang="en-US" altLang="ja-JP" sz="1100" b="1" u="sng">
              <a:solidFill>
                <a:srgbClr val="FF0000"/>
              </a:solidFill>
              <a:latin typeface="BIZ UDPゴシック" panose="020B0400000000000000" pitchFamily="50" charset="-128"/>
              <a:ea typeface="BIZ UDPゴシック" panose="020B0400000000000000" pitchFamily="50" charset="-128"/>
            </a:rPr>
            <a:t>EV</a:t>
          </a:r>
          <a:r>
            <a:rPr kumimoji="1" lang="ja-JP" altLang="en-US" sz="1100" b="1" u="sng">
              <a:solidFill>
                <a:srgbClr val="FF0000"/>
              </a:solidFill>
              <a:latin typeface="BIZ UDPゴシック" panose="020B0400000000000000" pitchFamily="50" charset="-128"/>
              <a:ea typeface="BIZ UDPゴシック" panose="020B0400000000000000" pitchFamily="50" charset="-128"/>
            </a:rPr>
            <a:t>）及び燃料電池自動車（</a:t>
          </a:r>
          <a:r>
            <a:rPr kumimoji="1" lang="en-US" altLang="ja-JP" sz="1100" b="1" u="sng">
              <a:solidFill>
                <a:srgbClr val="FF0000"/>
              </a:solidFill>
              <a:latin typeface="BIZ UDPゴシック" panose="020B0400000000000000" pitchFamily="50" charset="-128"/>
              <a:ea typeface="BIZ UDPゴシック" panose="020B0400000000000000" pitchFamily="50" charset="-128"/>
            </a:rPr>
            <a:t>FCV</a:t>
          </a:r>
          <a:r>
            <a:rPr kumimoji="1" lang="ja-JP" altLang="en-US" sz="1100" b="1" u="sng">
              <a:solidFill>
                <a:srgbClr val="FF0000"/>
              </a:solidFill>
              <a:latin typeface="BIZ UDPゴシック" panose="020B0400000000000000" pitchFamily="50" charset="-128"/>
              <a:ea typeface="BIZ UDPゴシック" panose="020B0400000000000000" pitchFamily="50" charset="-128"/>
            </a:rPr>
            <a:t>）の情報を入力してください。</a:t>
          </a:r>
          <a:endParaRPr kumimoji="1" lang="en-US" altLang="ja-JP" sz="1100" b="1" u="sng">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u="sng">
              <a:solidFill>
                <a:srgbClr val="FF0000"/>
              </a:solidFill>
              <a:latin typeface="BIZ UDPゴシック" panose="020B0400000000000000" pitchFamily="50" charset="-128"/>
              <a:ea typeface="BIZ UDPゴシック" panose="020B0400000000000000" pitchFamily="50" charset="-128"/>
            </a:rPr>
            <a:t>（プラグインハイブリッド自動車やガソリン車等の情報は記載不要。）</a:t>
          </a:r>
          <a:endParaRPr kumimoji="1" lang="en-US" altLang="ja-JP" sz="1100" b="1" u="sng">
            <a:solidFill>
              <a:srgbClr val="FF0000"/>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①報告年度の３月</a:t>
          </a:r>
          <a:r>
            <a:rPr kumimoji="1" lang="en-US" altLang="ja-JP" sz="1100" b="1">
              <a:solidFill>
                <a:schemeClr val="tx1"/>
              </a:solidFill>
              <a:latin typeface="BIZ UDPゴシック" panose="020B0400000000000000" pitchFamily="50" charset="-128"/>
              <a:ea typeface="BIZ UDPゴシック" panose="020B0400000000000000" pitchFamily="50" charset="-128"/>
            </a:rPr>
            <a:t>31</a:t>
          </a:r>
          <a:r>
            <a:rPr kumimoji="1" lang="ja-JP" altLang="en-US" sz="1100" b="1">
              <a:solidFill>
                <a:schemeClr val="tx1"/>
              </a:solidFill>
              <a:latin typeface="BIZ UDPゴシック" panose="020B0400000000000000" pitchFamily="50" charset="-128"/>
              <a:ea typeface="BIZ UDPゴシック" panose="020B0400000000000000" pitchFamily="50" charset="-128"/>
            </a:rPr>
            <a:t>日時点に保有していた電気自動車（</a:t>
          </a:r>
          <a:r>
            <a:rPr kumimoji="1" lang="en-US" altLang="ja-JP" sz="1100" b="1">
              <a:solidFill>
                <a:schemeClr val="tx1"/>
              </a:solidFill>
              <a:latin typeface="BIZ UDPゴシック" panose="020B0400000000000000" pitchFamily="50" charset="-128"/>
              <a:ea typeface="BIZ UDPゴシック" panose="020B0400000000000000" pitchFamily="50" charset="-128"/>
            </a:rPr>
            <a:t>EV</a:t>
          </a:r>
          <a:r>
            <a:rPr kumimoji="1" lang="ja-JP" altLang="en-US" sz="1100" b="1">
              <a:solidFill>
                <a:schemeClr val="tx1"/>
              </a:solidFill>
              <a:latin typeface="BIZ UDPゴシック" panose="020B0400000000000000" pitchFamily="50" charset="-128"/>
              <a:ea typeface="BIZ UDPゴシック" panose="020B0400000000000000" pitchFamily="50" charset="-128"/>
            </a:rPr>
            <a:t>）及び燃料電池自動車（</a:t>
          </a:r>
          <a:r>
            <a:rPr kumimoji="1" lang="en-US" altLang="ja-JP" sz="1100" b="1">
              <a:solidFill>
                <a:schemeClr val="tx1"/>
              </a:solidFill>
              <a:latin typeface="BIZ UDPゴシック" panose="020B0400000000000000" pitchFamily="50" charset="-128"/>
              <a:ea typeface="BIZ UDPゴシック" panose="020B0400000000000000" pitchFamily="50" charset="-128"/>
            </a:rPr>
            <a:t>FCV</a:t>
          </a:r>
          <a:r>
            <a:rPr kumimoji="1" lang="ja-JP" altLang="en-US" sz="1100" b="1">
              <a:solidFill>
                <a:schemeClr val="tx1"/>
              </a:solidFill>
              <a:latin typeface="BIZ UDPゴシック" panose="020B0400000000000000" pitchFamily="50" charset="-128"/>
              <a:ea typeface="BIZ UDPゴシック" panose="020B0400000000000000" pitchFamily="50" charset="-128"/>
            </a:rPr>
            <a:t>）の情報を入力してください。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②当該車両のカタログ等から、エネルギー消費効率（電費（交流電力量消費率）</a:t>
          </a:r>
          <a:r>
            <a:rPr kumimoji="1" lang="en-US" altLang="ja-JP" sz="1100" b="1">
              <a:solidFill>
                <a:schemeClr val="tx1"/>
              </a:solidFill>
              <a:latin typeface="BIZ UDPゴシック" panose="020B0400000000000000" pitchFamily="50" charset="-128"/>
              <a:ea typeface="BIZ UDPゴシック" panose="020B0400000000000000" pitchFamily="50" charset="-128"/>
            </a:rPr>
            <a:t>Wh/km</a:t>
          </a:r>
          <a:r>
            <a:rPr kumimoji="1" lang="ja-JP" altLang="en-US" sz="1100" b="1">
              <a:solidFill>
                <a:schemeClr val="tx1"/>
              </a:solidFill>
              <a:latin typeface="BIZ UDPゴシック" panose="020B0400000000000000" pitchFamily="50" charset="-128"/>
              <a:ea typeface="BIZ UDPゴシック" panose="020B0400000000000000" pitchFamily="50" charset="-128"/>
            </a:rPr>
            <a:t>）や水素の燃料使用率（</a:t>
          </a:r>
          <a:r>
            <a:rPr kumimoji="1" lang="en-US" altLang="ja-JP" sz="1100" b="1">
              <a:solidFill>
                <a:schemeClr val="tx1"/>
              </a:solidFill>
              <a:latin typeface="BIZ UDPゴシック" panose="020B0400000000000000" pitchFamily="50" charset="-128"/>
              <a:ea typeface="BIZ UDPゴシック" panose="020B0400000000000000" pitchFamily="50" charset="-128"/>
            </a:rPr>
            <a:t>km/kg</a:t>
          </a:r>
          <a:r>
            <a:rPr kumimoji="1" lang="ja-JP" altLang="en-US" sz="1100" b="1">
              <a:solidFill>
                <a:schemeClr val="tx1"/>
              </a:solidFill>
              <a:latin typeface="BIZ UDPゴシック" panose="020B0400000000000000" pitchFamily="50" charset="-128"/>
              <a:ea typeface="BIZ UDPゴシック" panose="020B0400000000000000" pitchFamily="50" charset="-128"/>
            </a:rPr>
            <a:t>）を入力してください。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③電気自動車（</a:t>
          </a:r>
          <a:r>
            <a:rPr kumimoji="1" lang="en-US" altLang="ja-JP" sz="1100" b="1">
              <a:solidFill>
                <a:schemeClr val="tx1"/>
              </a:solidFill>
              <a:latin typeface="BIZ UDPゴシック" panose="020B0400000000000000" pitchFamily="50" charset="-128"/>
              <a:ea typeface="BIZ UDPゴシック" panose="020B0400000000000000" pitchFamily="50" charset="-128"/>
            </a:rPr>
            <a:t>EV</a:t>
          </a:r>
          <a:r>
            <a:rPr kumimoji="1" lang="ja-JP" altLang="en-US" sz="1100" b="1">
              <a:solidFill>
                <a:schemeClr val="tx1"/>
              </a:solidFill>
              <a:latin typeface="BIZ UDPゴシック" panose="020B0400000000000000" pitchFamily="50" charset="-128"/>
              <a:ea typeface="BIZ UDPゴシック" panose="020B0400000000000000" pitchFamily="50" charset="-128"/>
            </a:rPr>
            <a:t>）については、充電時に利用する電気（事業所で契約している電気）の排出係数（</a:t>
          </a:r>
          <a:r>
            <a:rPr kumimoji="1" lang="en-US" altLang="ja-JP" sz="1100" b="1">
              <a:solidFill>
                <a:schemeClr val="tx1"/>
              </a:solidFill>
              <a:latin typeface="BIZ UDPゴシック" panose="020B0400000000000000" pitchFamily="50" charset="-128"/>
              <a:ea typeface="BIZ UDPゴシック" panose="020B0400000000000000" pitchFamily="50" charset="-128"/>
            </a:rPr>
            <a:t>kg-CO2/kWh</a:t>
          </a:r>
          <a:r>
            <a:rPr kumimoji="1" lang="ja-JP" altLang="en-US" sz="1100" b="1">
              <a:solidFill>
                <a:schemeClr val="tx1"/>
              </a:solidFill>
              <a:latin typeface="BIZ UDPゴシック" panose="020B0400000000000000" pitchFamily="50" charset="-128"/>
              <a:ea typeface="BIZ UDPゴシック" panose="020B0400000000000000" pitchFamily="50" charset="-128"/>
            </a:rPr>
            <a:t>）を、燃料電池自動車（</a:t>
          </a:r>
          <a:r>
            <a:rPr kumimoji="1" lang="en-US" altLang="ja-JP" sz="1100" b="1">
              <a:solidFill>
                <a:schemeClr val="tx1"/>
              </a:solidFill>
              <a:latin typeface="BIZ UDPゴシック" panose="020B0400000000000000" pitchFamily="50" charset="-128"/>
              <a:ea typeface="BIZ UDPゴシック" panose="020B0400000000000000" pitchFamily="50" charset="-128"/>
            </a:rPr>
            <a:t>FCV</a:t>
          </a:r>
          <a:r>
            <a:rPr kumimoji="1" lang="ja-JP" altLang="en-US" sz="1100" b="1">
              <a:solidFill>
                <a:schemeClr val="tx1"/>
              </a:solidFill>
              <a:latin typeface="BIZ UDPゴシック" panose="020B0400000000000000" pitchFamily="50" charset="-128"/>
              <a:ea typeface="BIZ UDPゴシック" panose="020B0400000000000000" pitchFamily="50" charset="-128"/>
            </a:rPr>
            <a:t>）については「</a:t>
          </a:r>
          <a:r>
            <a:rPr kumimoji="1" lang="en-US" altLang="ja-JP" sz="1100" b="1">
              <a:solidFill>
                <a:schemeClr val="tx1"/>
              </a:solidFill>
              <a:latin typeface="BIZ UDPゴシック" panose="020B0400000000000000" pitchFamily="50" charset="-128"/>
              <a:ea typeface="BIZ UDPゴシック" panose="020B0400000000000000" pitchFamily="50" charset="-128"/>
            </a:rPr>
            <a:t>0</a:t>
          </a:r>
          <a:r>
            <a:rPr kumimoji="1" lang="ja-JP" altLang="en-US" sz="1100" b="1">
              <a:solidFill>
                <a:schemeClr val="tx1"/>
              </a:solidFill>
              <a:latin typeface="BIZ UDPゴシック" panose="020B0400000000000000" pitchFamily="50" charset="-128"/>
              <a:ea typeface="BIZ UDPゴシック" panose="020B0400000000000000" pitchFamily="50" charset="-128"/>
            </a:rPr>
            <a:t>」を入力してください。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④各車両の走行メーターの表示値を入力してください。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clientData/>
  </xdr:oneCellAnchor>
  <xdr:oneCellAnchor>
    <xdr:from>
      <xdr:col>12</xdr:col>
      <xdr:colOff>552450</xdr:colOff>
      <xdr:row>6</xdr:row>
      <xdr:rowOff>12652</xdr:rowOff>
    </xdr:from>
    <xdr:ext cx="361307" cy="340953"/>
    <xdr:sp macro="" textlink="">
      <xdr:nvSpPr>
        <xdr:cNvPr id="5" name="テキスト ボックス 4">
          <a:extLst>
            <a:ext uri="{FF2B5EF4-FFF2-40B4-BE49-F238E27FC236}">
              <a16:creationId xmlns:a16="http://schemas.microsoft.com/office/drawing/2014/main" id="{73A560A2-FDBA-49A7-BFBF-5840D406FC03}"/>
            </a:ext>
          </a:extLst>
        </xdr:cNvPr>
        <xdr:cNvSpPr txBox="1"/>
      </xdr:nvSpPr>
      <xdr:spPr>
        <a:xfrm>
          <a:off x="9248775" y="1069927"/>
          <a:ext cx="361307" cy="3409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13</xdr:col>
      <xdr:colOff>42623</xdr:colOff>
      <xdr:row>7</xdr:row>
      <xdr:rowOff>162696</xdr:rowOff>
    </xdr:from>
    <xdr:to>
      <xdr:col>13</xdr:col>
      <xdr:colOff>667276</xdr:colOff>
      <xdr:row>12</xdr:row>
      <xdr:rowOff>2255</xdr:rowOff>
    </xdr:to>
    <xdr:sp macro="" textlink="">
      <xdr:nvSpPr>
        <xdr:cNvPr id="6" name="正方形/長方形 5">
          <a:extLst>
            <a:ext uri="{FF2B5EF4-FFF2-40B4-BE49-F238E27FC236}">
              <a16:creationId xmlns:a16="http://schemas.microsoft.com/office/drawing/2014/main" id="{D176A0C5-F37F-4A33-AEEA-80D7B7055CCF}"/>
            </a:ext>
          </a:extLst>
        </xdr:cNvPr>
        <xdr:cNvSpPr/>
      </xdr:nvSpPr>
      <xdr:spPr>
        <a:xfrm>
          <a:off x="9424748" y="1391421"/>
          <a:ext cx="624653" cy="69680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29686</xdr:colOff>
      <xdr:row>7</xdr:row>
      <xdr:rowOff>162431</xdr:rowOff>
    </xdr:from>
    <xdr:to>
      <xdr:col>15</xdr:col>
      <xdr:colOff>0</xdr:colOff>
      <xdr:row>12</xdr:row>
      <xdr:rowOff>14977</xdr:rowOff>
    </xdr:to>
    <xdr:sp macro="" textlink="">
      <xdr:nvSpPr>
        <xdr:cNvPr id="7" name="正方形/長方形 6">
          <a:extLst>
            <a:ext uri="{FF2B5EF4-FFF2-40B4-BE49-F238E27FC236}">
              <a16:creationId xmlns:a16="http://schemas.microsoft.com/office/drawing/2014/main" id="{7D8B50F0-DF4E-4079-BB70-A4FD9A0FD798}"/>
            </a:ext>
          </a:extLst>
        </xdr:cNvPr>
        <xdr:cNvSpPr/>
      </xdr:nvSpPr>
      <xdr:spPr>
        <a:xfrm>
          <a:off x="10097611" y="1391156"/>
          <a:ext cx="1008539" cy="70979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13</xdr:col>
      <xdr:colOff>626627</xdr:colOff>
      <xdr:row>6</xdr:row>
      <xdr:rowOff>19050</xdr:rowOff>
    </xdr:from>
    <xdr:ext cx="361307" cy="340953"/>
    <xdr:sp macro="" textlink="">
      <xdr:nvSpPr>
        <xdr:cNvPr id="8" name="テキスト ボックス 7">
          <a:extLst>
            <a:ext uri="{FF2B5EF4-FFF2-40B4-BE49-F238E27FC236}">
              <a16:creationId xmlns:a16="http://schemas.microsoft.com/office/drawing/2014/main" id="{7B431AE2-4F1C-432B-A4E5-9616736F9393}"/>
            </a:ext>
          </a:extLst>
        </xdr:cNvPr>
        <xdr:cNvSpPr txBox="1"/>
      </xdr:nvSpPr>
      <xdr:spPr>
        <a:xfrm>
          <a:off x="10008752" y="1076325"/>
          <a:ext cx="361307" cy="3409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oneCellAnchor>
    <xdr:from>
      <xdr:col>16</xdr:col>
      <xdr:colOff>428625</xdr:colOff>
      <xdr:row>6</xdr:row>
      <xdr:rowOff>133350</xdr:rowOff>
    </xdr:from>
    <xdr:ext cx="361307" cy="340953"/>
    <xdr:sp macro="" textlink="">
      <xdr:nvSpPr>
        <xdr:cNvPr id="9" name="テキスト ボックス 8">
          <a:extLst>
            <a:ext uri="{FF2B5EF4-FFF2-40B4-BE49-F238E27FC236}">
              <a16:creationId xmlns:a16="http://schemas.microsoft.com/office/drawing/2014/main" id="{D3BF29E0-8400-498C-B12E-B4B2D7C694E5}"/>
            </a:ext>
          </a:extLst>
        </xdr:cNvPr>
        <xdr:cNvSpPr txBox="1"/>
      </xdr:nvSpPr>
      <xdr:spPr>
        <a:xfrm>
          <a:off x="12849225" y="1190625"/>
          <a:ext cx="361307" cy="3409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④</a:t>
          </a:r>
        </a:p>
      </xdr:txBody>
    </xdr:sp>
    <xdr:clientData/>
  </xdr:oneCellAnchor>
  <xdr:twoCellAnchor>
    <xdr:from>
      <xdr:col>18</xdr:col>
      <xdr:colOff>5877</xdr:colOff>
      <xdr:row>7</xdr:row>
      <xdr:rowOff>161744</xdr:rowOff>
    </xdr:from>
    <xdr:to>
      <xdr:col>22</xdr:col>
      <xdr:colOff>19050</xdr:colOff>
      <xdr:row>12</xdr:row>
      <xdr:rowOff>14290</xdr:rowOff>
    </xdr:to>
    <xdr:sp macro="" textlink="">
      <xdr:nvSpPr>
        <xdr:cNvPr id="10" name="正方形/長方形 9">
          <a:extLst>
            <a:ext uri="{FF2B5EF4-FFF2-40B4-BE49-F238E27FC236}">
              <a16:creationId xmlns:a16="http://schemas.microsoft.com/office/drawing/2014/main" id="{C84F6DC3-14AB-4EE1-B73B-C61FE905AA76}"/>
            </a:ext>
          </a:extLst>
        </xdr:cNvPr>
        <xdr:cNvSpPr/>
      </xdr:nvSpPr>
      <xdr:spPr>
        <a:xfrm>
          <a:off x="13226577" y="1390469"/>
          <a:ext cx="2946873" cy="70979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sharefolder\&#25351;&#37341;&#12539;&#25163;&#24341;&#12365;&#31561;&#65288;&#27096;&#24335;&#65289;&#25913;&#27491;\29.3&#25913;&#27491;\&#27096;&#24335;\&#23550;&#31574;&#35336;&#30011;&#26360;\&#9675;H29&#29992;&#23550;&#31574;&#35336;&#30011;&#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
      <sheetName val="4対策・評価"/>
      <sheetName val="5主なエネ量"/>
      <sheetName val="5-2電力量入力用（主な事業所）"/>
      <sheetName val="6その他エネ量"/>
      <sheetName val="6-2電力量入力用（その他事業所）"/>
      <sheetName val="7自動車エネ量"/>
      <sheetName val="(参考)業種ｺｰﾄﾞ"/>
      <sheetName val="(参考)対策ｺｰﾄﾞ"/>
      <sheetName val="(参考)別表１"/>
      <sheetName val="(参考)別表２"/>
      <sheetName val="(参考)別表３"/>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1:A2" totalsRowShown="0">
  <autoFilter ref="A1:A2" xr:uid="{00000000-0009-0000-0100-000001000000}"/>
  <tableColumns count="1">
    <tableColumn id="1" xr3:uid="{00000000-0010-0000-0000-000001000000}" name="実施済み"/>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B1:B2" totalsRowShown="0">
  <autoFilter ref="B1:B2" xr:uid="{00000000-0009-0000-0100-000002000000}"/>
  <tableColumns count="1">
    <tableColumn id="1" xr3:uid="{00000000-0010-0000-0100-000001000000}" name="実施予定"/>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C1:C5" totalsRowShown="0" dataDxfId="4">
  <autoFilter ref="C1:C5" xr:uid="{00000000-0009-0000-0100-000003000000}"/>
  <tableColumns count="1">
    <tableColumn id="1" xr3:uid="{00000000-0010-0000-0200-000001000000}" name="非該当" dataDxfId="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D1:D4" totalsRowShown="0" dataDxfId="2">
  <autoFilter ref="D1:D4" xr:uid="{00000000-0009-0000-0100-000004000000}"/>
  <tableColumns count="1">
    <tableColumn id="1" xr3:uid="{00000000-0010-0000-0300-000001000000}" name="予定なし" dataDxfId="1"/>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46"/>
  <sheetViews>
    <sheetView tabSelected="1" view="pageBreakPreview" zoomScaleNormal="90" zoomScaleSheetLayoutView="100" workbookViewId="0"/>
  </sheetViews>
  <sheetFormatPr defaultColWidth="5.625" defaultRowHeight="15.2" customHeight="1"/>
  <cols>
    <col min="1" max="15" width="5.625" style="2"/>
    <col min="16" max="16" width="5.625" style="2" hidden="1" customWidth="1"/>
    <col min="17" max="16384" width="5.625" style="2"/>
  </cols>
  <sheetData>
    <row r="1" spans="1:16" ht="15.2" customHeight="1">
      <c r="A1" s="2" t="s">
        <v>197</v>
      </c>
    </row>
    <row r="2" spans="1:16" ht="30" customHeight="1">
      <c r="A2" s="463" t="s">
        <v>85</v>
      </c>
      <c r="B2" s="464"/>
      <c r="C2" s="464"/>
      <c r="D2" s="464"/>
      <c r="E2" s="464"/>
      <c r="F2" s="464"/>
      <c r="G2" s="464"/>
      <c r="H2" s="464"/>
      <c r="I2" s="464"/>
      <c r="J2" s="464"/>
      <c r="K2" s="464"/>
      <c r="L2" s="464"/>
      <c r="M2" s="464"/>
      <c r="N2" s="464"/>
      <c r="O2" s="465"/>
    </row>
    <row r="3" spans="1:16" ht="15.2" customHeight="1">
      <c r="A3" s="3"/>
      <c r="J3" s="1">
        <v>2026</v>
      </c>
      <c r="K3" s="2" t="s">
        <v>0</v>
      </c>
      <c r="L3" s="401" t="s">
        <v>1806</v>
      </c>
      <c r="M3" s="2" t="s">
        <v>1</v>
      </c>
      <c r="N3" s="401" t="s">
        <v>1806</v>
      </c>
      <c r="O3" s="4" t="s">
        <v>2</v>
      </c>
      <c r="P3" s="243" t="str">
        <f>IF(N3="","←※日付を記載してください。","")</f>
        <v/>
      </c>
    </row>
    <row r="4" spans="1:16" ht="15.2" customHeight="1">
      <c r="A4" s="3"/>
      <c r="B4" s="2" t="s">
        <v>15</v>
      </c>
      <c r="O4" s="4"/>
    </row>
    <row r="5" spans="1:16" ht="15.2" customHeight="1">
      <c r="A5" s="3"/>
      <c r="I5" s="15" t="s">
        <v>3</v>
      </c>
      <c r="J5" s="15" t="s">
        <v>4</v>
      </c>
      <c r="K5" s="466" t="s">
        <v>1807</v>
      </c>
      <c r="L5" s="466"/>
      <c r="M5" s="466"/>
      <c r="N5" s="466"/>
      <c r="O5" s="467"/>
    </row>
    <row r="6" spans="1:16" ht="15.2" customHeight="1">
      <c r="A6" s="3"/>
      <c r="K6" s="468" t="s">
        <v>1808</v>
      </c>
      <c r="L6" s="468"/>
      <c r="M6" s="468"/>
      <c r="N6" s="468"/>
      <c r="O6" s="469"/>
    </row>
    <row r="7" spans="1:16" ht="15.2" customHeight="1">
      <c r="A7" s="3"/>
      <c r="K7" s="394"/>
      <c r="L7" s="394"/>
      <c r="M7" s="394"/>
      <c r="N7" s="394"/>
      <c r="O7" s="395"/>
    </row>
    <row r="8" spans="1:16" ht="15.2" customHeight="1">
      <c r="A8" s="3"/>
      <c r="J8" s="15" t="s">
        <v>5</v>
      </c>
      <c r="K8" s="466" t="s">
        <v>1809</v>
      </c>
      <c r="L8" s="466"/>
      <c r="M8" s="466"/>
      <c r="N8" s="466"/>
      <c r="O8" s="467"/>
    </row>
    <row r="9" spans="1:16" ht="15.2" customHeight="1">
      <c r="A9" s="3"/>
      <c r="K9" s="468" t="s">
        <v>1810</v>
      </c>
      <c r="L9" s="468"/>
      <c r="M9" s="468"/>
      <c r="N9" s="468"/>
      <c r="O9" s="469"/>
    </row>
    <row r="10" spans="1:16" ht="15.2" customHeight="1">
      <c r="A10" s="3"/>
      <c r="J10" s="5" t="s">
        <v>6</v>
      </c>
      <c r="K10" s="5"/>
      <c r="L10" s="5"/>
      <c r="M10" s="5"/>
      <c r="N10" s="5"/>
      <c r="O10" s="6"/>
    </row>
    <row r="11" spans="1:16" ht="15.2" customHeight="1">
      <c r="A11" s="3"/>
      <c r="O11" s="4"/>
    </row>
    <row r="12" spans="1:16" ht="15.2" customHeight="1">
      <c r="A12" s="437" t="s">
        <v>190</v>
      </c>
      <c r="B12" s="438"/>
      <c r="C12" s="438"/>
      <c r="D12" s="438"/>
      <c r="E12" s="438"/>
      <c r="F12" s="438"/>
      <c r="G12" s="438"/>
      <c r="H12" s="460" t="s">
        <v>191</v>
      </c>
      <c r="I12" s="461"/>
      <c r="J12" s="458" t="s">
        <v>193</v>
      </c>
      <c r="K12" s="458"/>
      <c r="L12" s="458"/>
      <c r="M12" s="458"/>
      <c r="N12" s="458"/>
      <c r="O12" s="459"/>
    </row>
    <row r="13" spans="1:16" ht="15.2" customHeight="1">
      <c r="A13" s="437"/>
      <c r="B13" s="438"/>
      <c r="C13" s="438"/>
      <c r="D13" s="438"/>
      <c r="E13" s="438"/>
      <c r="F13" s="438"/>
      <c r="G13" s="438"/>
      <c r="H13" s="462" t="s">
        <v>192</v>
      </c>
      <c r="I13" s="462"/>
      <c r="J13" s="458"/>
      <c r="K13" s="458"/>
      <c r="L13" s="458"/>
      <c r="M13" s="458"/>
      <c r="N13" s="458"/>
      <c r="O13" s="459"/>
    </row>
    <row r="14" spans="1:16" ht="15.2" customHeight="1">
      <c r="A14" s="7"/>
      <c r="B14" s="8"/>
      <c r="C14" s="8"/>
      <c r="D14" s="8"/>
      <c r="E14" s="8"/>
      <c r="O14" s="4"/>
    </row>
    <row r="15" spans="1:16" ht="50.25" customHeight="1">
      <c r="A15" s="434" t="s">
        <v>7</v>
      </c>
      <c r="B15" s="434"/>
      <c r="C15" s="434"/>
      <c r="D15" s="434"/>
      <c r="E15" s="435"/>
      <c r="F15" s="402"/>
      <c r="G15" s="436" t="s">
        <v>194</v>
      </c>
      <c r="H15" s="436"/>
      <c r="I15" s="436"/>
      <c r="J15" s="436"/>
      <c r="K15" s="436"/>
      <c r="L15" s="436"/>
      <c r="M15" s="436"/>
      <c r="N15" s="436"/>
      <c r="O15" s="436"/>
      <c r="P15" s="2" t="b">
        <v>0</v>
      </c>
    </row>
    <row r="16" spans="1:16" ht="50.25" customHeight="1">
      <c r="A16" s="434"/>
      <c r="B16" s="434"/>
      <c r="C16" s="434"/>
      <c r="D16" s="434"/>
      <c r="E16" s="435"/>
      <c r="F16" s="244"/>
      <c r="G16" s="436" t="s">
        <v>195</v>
      </c>
      <c r="H16" s="436"/>
      <c r="I16" s="436"/>
      <c r="J16" s="436"/>
      <c r="K16" s="436"/>
      <c r="L16" s="436"/>
      <c r="M16" s="436"/>
      <c r="N16" s="436"/>
      <c r="O16" s="436"/>
      <c r="P16" s="2" t="b">
        <v>0</v>
      </c>
    </row>
    <row r="17" spans="1:16" ht="50.25" customHeight="1">
      <c r="A17" s="434"/>
      <c r="B17" s="434"/>
      <c r="C17" s="434"/>
      <c r="D17" s="434"/>
      <c r="E17" s="435"/>
      <c r="F17" s="402" t="s">
        <v>1811</v>
      </c>
      <c r="G17" s="436" t="s">
        <v>196</v>
      </c>
      <c r="H17" s="436"/>
      <c r="I17" s="436"/>
      <c r="J17" s="436"/>
      <c r="K17" s="436"/>
      <c r="L17" s="436"/>
      <c r="M17" s="436"/>
      <c r="N17" s="436"/>
      <c r="O17" s="436"/>
      <c r="P17" s="2" t="b">
        <v>0</v>
      </c>
    </row>
    <row r="18" spans="1:16" ht="22.7" customHeight="1">
      <c r="A18" s="440" t="s">
        <v>86</v>
      </c>
      <c r="B18" s="441"/>
      <c r="C18" s="441"/>
      <c r="D18" s="441"/>
      <c r="E18" s="442"/>
      <c r="F18" s="448" t="s">
        <v>198</v>
      </c>
      <c r="G18" s="449"/>
      <c r="H18" s="449"/>
      <c r="I18" s="449"/>
      <c r="J18" s="449"/>
      <c r="K18" s="449"/>
      <c r="L18" s="449"/>
      <c r="M18" s="449"/>
      <c r="N18" s="449"/>
      <c r="O18" s="450"/>
    </row>
    <row r="19" spans="1:16" ht="22.7" customHeight="1">
      <c r="A19" s="443"/>
      <c r="B19" s="444"/>
      <c r="C19" s="444"/>
      <c r="D19" s="444"/>
      <c r="E19" s="445"/>
      <c r="F19" s="454" t="s">
        <v>103</v>
      </c>
      <c r="G19" s="454"/>
      <c r="H19" s="454"/>
      <c r="I19" s="454"/>
      <c r="J19" s="454"/>
      <c r="K19" s="454"/>
      <c r="L19" s="454"/>
      <c r="M19" s="454"/>
      <c r="N19" s="454"/>
      <c r="O19" s="454"/>
      <c r="P19" s="243"/>
    </row>
    <row r="20" spans="1:16" ht="22.7" customHeight="1">
      <c r="A20" s="443"/>
      <c r="B20" s="444"/>
      <c r="C20" s="444"/>
      <c r="D20" s="444"/>
      <c r="E20" s="444"/>
      <c r="F20" s="451" t="s">
        <v>199</v>
      </c>
      <c r="G20" s="452"/>
      <c r="H20" s="452"/>
      <c r="I20" s="452"/>
      <c r="J20" s="452"/>
      <c r="K20" s="452"/>
      <c r="L20" s="452"/>
      <c r="M20" s="452"/>
      <c r="N20" s="452"/>
      <c r="O20" s="453"/>
    </row>
    <row r="21" spans="1:16" ht="22.7" customHeight="1">
      <c r="A21" s="443"/>
      <c r="B21" s="444"/>
      <c r="C21" s="444"/>
      <c r="D21" s="444"/>
      <c r="E21" s="444"/>
      <c r="F21" s="454" t="s">
        <v>102</v>
      </c>
      <c r="G21" s="454"/>
      <c r="H21" s="454"/>
      <c r="I21" s="454"/>
      <c r="J21" s="454"/>
      <c r="K21" s="454"/>
      <c r="L21" s="454"/>
      <c r="M21" s="454"/>
      <c r="N21" s="454"/>
      <c r="O21" s="454"/>
    </row>
    <row r="22" spans="1:16" ht="22.7" customHeight="1">
      <c r="A22" s="443"/>
      <c r="B22" s="444"/>
      <c r="C22" s="444"/>
      <c r="D22" s="444"/>
      <c r="E22" s="444"/>
      <c r="F22" s="455"/>
      <c r="G22" s="456"/>
      <c r="H22" s="456"/>
      <c r="I22" s="456"/>
      <c r="J22" s="456"/>
      <c r="K22" s="456"/>
      <c r="L22" s="456"/>
      <c r="M22" s="456"/>
      <c r="N22" s="456"/>
      <c r="O22" s="457"/>
    </row>
    <row r="23" spans="1:16" ht="22.7" customHeight="1">
      <c r="A23" s="443"/>
      <c r="B23" s="444"/>
      <c r="C23" s="444"/>
      <c r="D23" s="444"/>
      <c r="E23" s="444"/>
      <c r="F23" s="455"/>
      <c r="G23" s="456"/>
      <c r="H23" s="456"/>
      <c r="I23" s="456"/>
      <c r="J23" s="456"/>
      <c r="K23" s="456"/>
      <c r="L23" s="456"/>
      <c r="M23" s="456"/>
      <c r="N23" s="456"/>
      <c r="O23" s="457"/>
    </row>
    <row r="24" spans="1:16" ht="22.7" customHeight="1">
      <c r="A24" s="443"/>
      <c r="B24" s="444"/>
      <c r="C24" s="444"/>
      <c r="D24" s="444"/>
      <c r="E24" s="444"/>
      <c r="F24" s="455"/>
      <c r="G24" s="456"/>
      <c r="H24" s="456"/>
      <c r="I24" s="456"/>
      <c r="J24" s="456"/>
      <c r="K24" s="456"/>
      <c r="L24" s="456"/>
      <c r="M24" s="456"/>
      <c r="N24" s="456"/>
      <c r="O24" s="457"/>
    </row>
    <row r="25" spans="1:16" ht="22.7" customHeight="1">
      <c r="A25" s="446"/>
      <c r="B25" s="447"/>
      <c r="C25" s="447"/>
      <c r="D25" s="447"/>
      <c r="E25" s="447"/>
      <c r="F25" s="455"/>
      <c r="G25" s="456"/>
      <c r="H25" s="456"/>
      <c r="I25" s="456"/>
      <c r="J25" s="456"/>
      <c r="K25" s="456"/>
      <c r="L25" s="456"/>
      <c r="M25" s="456"/>
      <c r="N25" s="456"/>
      <c r="O25" s="457"/>
    </row>
    <row r="26" spans="1:16" ht="25.5" customHeight="1">
      <c r="A26" s="483" t="s">
        <v>158</v>
      </c>
      <c r="B26" s="483"/>
      <c r="C26" s="483"/>
      <c r="D26" s="483"/>
      <c r="E26" s="483"/>
      <c r="F26" s="483" t="s">
        <v>82</v>
      </c>
      <c r="G26" s="483"/>
      <c r="H26" s="483"/>
      <c r="I26" s="483"/>
      <c r="J26" s="483"/>
      <c r="K26" s="483"/>
      <c r="L26" s="483"/>
      <c r="M26" s="483"/>
      <c r="N26" s="483"/>
      <c r="O26" s="483"/>
    </row>
    <row r="27" spans="1:16" ht="25.5" customHeight="1">
      <c r="A27" s="471" t="s">
        <v>200</v>
      </c>
      <c r="B27" s="472"/>
      <c r="C27" s="472"/>
      <c r="D27" s="472"/>
      <c r="E27" s="473"/>
      <c r="F27" s="477" t="s">
        <v>82</v>
      </c>
      <c r="G27" s="478"/>
      <c r="H27" s="478"/>
      <c r="I27" s="478"/>
      <c r="J27" s="478"/>
      <c r="K27" s="478"/>
      <c r="L27" s="478"/>
      <c r="M27" s="478"/>
      <c r="N27" s="478"/>
      <c r="O27" s="479"/>
    </row>
    <row r="28" spans="1:16" ht="25.5" customHeight="1">
      <c r="A28" s="474"/>
      <c r="B28" s="475"/>
      <c r="C28" s="475"/>
      <c r="D28" s="475"/>
      <c r="E28" s="476"/>
      <c r="F28" s="480"/>
      <c r="G28" s="481"/>
      <c r="H28" s="481"/>
      <c r="I28" s="481"/>
      <c r="J28" s="481"/>
      <c r="K28" s="481"/>
      <c r="L28" s="481"/>
      <c r="M28" s="481"/>
      <c r="N28" s="481"/>
      <c r="O28" s="482"/>
    </row>
    <row r="29" spans="1:16" ht="25.5" customHeight="1">
      <c r="A29" s="471" t="s">
        <v>201</v>
      </c>
      <c r="B29" s="472"/>
      <c r="C29" s="472"/>
      <c r="D29" s="472"/>
      <c r="E29" s="473"/>
      <c r="F29" s="477" t="s">
        <v>82</v>
      </c>
      <c r="G29" s="478"/>
      <c r="H29" s="478"/>
      <c r="I29" s="478"/>
      <c r="J29" s="478"/>
      <c r="K29" s="478"/>
      <c r="L29" s="478"/>
      <c r="M29" s="478"/>
      <c r="N29" s="478"/>
      <c r="O29" s="479"/>
    </row>
    <row r="30" spans="1:16" ht="25.5" customHeight="1">
      <c r="A30" s="474"/>
      <c r="B30" s="475"/>
      <c r="C30" s="475"/>
      <c r="D30" s="475"/>
      <c r="E30" s="476"/>
      <c r="F30" s="480"/>
      <c r="G30" s="481"/>
      <c r="H30" s="481"/>
      <c r="I30" s="481"/>
      <c r="J30" s="481"/>
      <c r="K30" s="481"/>
      <c r="L30" s="481"/>
      <c r="M30" s="481"/>
      <c r="N30" s="481"/>
      <c r="O30" s="482"/>
    </row>
    <row r="32" spans="1:16" ht="15.2" customHeight="1">
      <c r="A32" s="477" t="s">
        <v>76</v>
      </c>
      <c r="B32" s="479"/>
      <c r="C32" s="431" t="s">
        <v>78</v>
      </c>
      <c r="D32" s="432"/>
      <c r="E32" s="433"/>
      <c r="F32" s="484" t="s">
        <v>1812</v>
      </c>
      <c r="G32" s="484"/>
      <c r="H32" s="484"/>
      <c r="I32" s="484"/>
      <c r="J32" s="484"/>
      <c r="K32" s="484"/>
      <c r="L32" s="484"/>
      <c r="M32" s="484"/>
      <c r="N32" s="484"/>
      <c r="O32" s="484"/>
    </row>
    <row r="33" spans="1:15" ht="15.2" customHeight="1">
      <c r="A33" s="490"/>
      <c r="B33" s="459"/>
      <c r="C33" s="431" t="s">
        <v>10</v>
      </c>
      <c r="D33" s="432"/>
      <c r="E33" s="433"/>
      <c r="F33" s="485" t="s">
        <v>1813</v>
      </c>
      <c r="G33" s="486"/>
      <c r="H33" s="486"/>
      <c r="I33" s="486"/>
      <c r="J33" s="486"/>
      <c r="K33" s="486"/>
      <c r="L33" s="486"/>
      <c r="M33" s="486"/>
      <c r="N33" s="486"/>
      <c r="O33" s="487"/>
    </row>
    <row r="34" spans="1:15" ht="15.2" customHeight="1">
      <c r="A34" s="480"/>
      <c r="B34" s="482"/>
      <c r="C34" s="431" t="s">
        <v>77</v>
      </c>
      <c r="D34" s="432"/>
      <c r="E34" s="433"/>
      <c r="F34" s="485" t="s">
        <v>1814</v>
      </c>
      <c r="G34" s="488"/>
      <c r="H34" s="488"/>
      <c r="I34" s="488"/>
      <c r="J34" s="488"/>
      <c r="K34" s="488"/>
      <c r="L34" s="488"/>
      <c r="M34" s="488"/>
      <c r="N34" s="488"/>
      <c r="O34" s="489"/>
    </row>
    <row r="35" spans="1:15" ht="15.2" customHeight="1">
      <c r="A35" s="431" t="s">
        <v>1757</v>
      </c>
      <c r="B35" s="433"/>
      <c r="C35" s="491"/>
      <c r="D35" s="492"/>
      <c r="E35" s="493"/>
      <c r="F35" s="460" t="s">
        <v>11</v>
      </c>
      <c r="G35" s="461"/>
      <c r="H35" s="9"/>
      <c r="I35" s="10"/>
      <c r="J35" s="10"/>
      <c r="K35" s="10" t="s">
        <v>0</v>
      </c>
      <c r="L35" s="10"/>
      <c r="M35" s="10" t="s">
        <v>1</v>
      </c>
      <c r="N35" s="10"/>
      <c r="O35" s="11" t="s">
        <v>12</v>
      </c>
    </row>
    <row r="36" spans="1:15" ht="15.2" customHeight="1">
      <c r="A36" s="12" t="s">
        <v>13</v>
      </c>
      <c r="B36" s="470" t="s">
        <v>202</v>
      </c>
      <c r="C36" s="470"/>
      <c r="D36" s="470"/>
      <c r="E36" s="470"/>
      <c r="F36" s="470"/>
      <c r="G36" s="470"/>
      <c r="H36" s="470"/>
      <c r="I36" s="470"/>
      <c r="J36" s="470"/>
      <c r="K36" s="470"/>
      <c r="L36" s="470"/>
      <c r="M36" s="470"/>
      <c r="N36" s="470"/>
      <c r="O36" s="470"/>
    </row>
    <row r="37" spans="1:15" ht="15.2" customHeight="1">
      <c r="A37" s="13" t="s">
        <v>14</v>
      </c>
      <c r="B37" s="439" t="s">
        <v>75</v>
      </c>
      <c r="C37" s="439"/>
      <c r="D37" s="439"/>
      <c r="E37" s="439"/>
      <c r="F37" s="439"/>
      <c r="G37" s="439"/>
      <c r="H37" s="439"/>
      <c r="I37" s="14"/>
      <c r="J37" s="14"/>
      <c r="K37" s="14"/>
      <c r="L37" s="14"/>
      <c r="N37" s="36"/>
      <c r="O37" s="43"/>
    </row>
    <row r="38" spans="1:15" ht="15.2" customHeight="1">
      <c r="O38" s="388" t="s">
        <v>1802</v>
      </c>
    </row>
    <row r="39" spans="1:15" ht="15.2" hidden="1" customHeight="1"/>
    <row r="40" spans="1:15" ht="15.2" hidden="1" customHeight="1"/>
    <row r="41" spans="1:15" ht="15.2" hidden="1" customHeight="1"/>
    <row r="42" spans="1:15" ht="15.2" hidden="1" customHeight="1"/>
    <row r="43" spans="1:15" ht="15.2" hidden="1" customHeight="1"/>
    <row r="44" spans="1:15" ht="15.2" hidden="1" customHeight="1"/>
    <row r="45" spans="1:15" ht="15.2" hidden="1" customHeight="1"/>
    <row r="46" spans="1:15" ht="15.2" hidden="1" customHeight="1"/>
    <row r="47" spans="1:15" ht="15.2" hidden="1" customHeight="1"/>
    <row r="48" spans="1:15" ht="15.2" hidden="1" customHeight="1">
      <c r="F48" s="2" t="str">
        <f>'(参考)業種ｺｰﾄﾞ'!B2</f>
        <v>1農業</v>
      </c>
    </row>
    <row r="49" spans="6:6" ht="15.2" hidden="1" customHeight="1">
      <c r="F49" s="2" t="str">
        <f>'(参考)業種ｺｰﾄﾞ'!B3</f>
        <v>2林業</v>
      </c>
    </row>
    <row r="50" spans="6:6" ht="15.2" hidden="1" customHeight="1">
      <c r="F50" s="2" t="str">
        <f>'(参考)業種ｺｰﾄﾞ'!B4</f>
        <v>3漁業（水産養殖業を除く）</v>
      </c>
    </row>
    <row r="51" spans="6:6" ht="15.2" hidden="1" customHeight="1">
      <c r="F51" s="2" t="str">
        <f>'(参考)業種ｺｰﾄﾞ'!B5</f>
        <v>4水産養殖業</v>
      </c>
    </row>
    <row r="52" spans="6:6" ht="15.2" hidden="1" customHeight="1">
      <c r="F52" s="2" t="str">
        <f>'(参考)業種ｺｰﾄﾞ'!B6</f>
        <v>5鉱業，採石業，砂利採取業</v>
      </c>
    </row>
    <row r="53" spans="6:6" ht="15.2" hidden="1" customHeight="1">
      <c r="F53" s="2" t="str">
        <f>'(参考)業種ｺｰﾄﾞ'!B7</f>
        <v>6総合工事業</v>
      </c>
    </row>
    <row r="54" spans="6:6" ht="15.2" hidden="1" customHeight="1">
      <c r="F54" s="2" t="str">
        <f>'(参考)業種ｺｰﾄﾞ'!B8</f>
        <v>7職別工事業（設備工事業を除く）</v>
      </c>
    </row>
    <row r="55" spans="6:6" ht="15.2" hidden="1" customHeight="1">
      <c r="F55" s="2" t="str">
        <f>'(参考)業種ｺｰﾄﾞ'!B9</f>
        <v>8設備工事業</v>
      </c>
    </row>
    <row r="56" spans="6:6" ht="15.2" hidden="1" customHeight="1">
      <c r="F56" s="2" t="str">
        <f>'(参考)業種ｺｰﾄﾞ'!B10</f>
        <v>9食料品製造業</v>
      </c>
    </row>
    <row r="57" spans="6:6" ht="15.2" hidden="1" customHeight="1">
      <c r="F57" s="2" t="str">
        <f>'(参考)業種ｺｰﾄﾞ'!B11</f>
        <v>10飲料・たばこ・飼料製造業</v>
      </c>
    </row>
    <row r="58" spans="6:6" ht="15.2" hidden="1" customHeight="1">
      <c r="F58" s="2" t="str">
        <f>'(参考)業種ｺｰﾄﾞ'!B12</f>
        <v>11繊維工業</v>
      </c>
    </row>
    <row r="59" spans="6:6" ht="15.2" hidden="1" customHeight="1">
      <c r="F59" s="2" t="str">
        <f>'(参考)業種ｺｰﾄﾞ'!B13</f>
        <v>12木材・木製品製造業（家具を除く）</v>
      </c>
    </row>
    <row r="60" spans="6:6" ht="15.2" hidden="1" customHeight="1">
      <c r="F60" s="2" t="str">
        <f>'(参考)業種ｺｰﾄﾞ'!B14</f>
        <v>13家具・装備品製造業</v>
      </c>
    </row>
    <row r="61" spans="6:6" ht="15.2" hidden="1" customHeight="1">
      <c r="F61" s="2" t="str">
        <f>'(参考)業種ｺｰﾄﾞ'!B15</f>
        <v>14パルプ・紙・紙加工品製造業</v>
      </c>
    </row>
    <row r="62" spans="6:6" ht="15.2" hidden="1" customHeight="1">
      <c r="F62" s="2" t="str">
        <f>'(参考)業種ｺｰﾄﾞ'!B16</f>
        <v>15印刷・同関連業</v>
      </c>
    </row>
    <row r="63" spans="6:6" ht="15.2" hidden="1" customHeight="1">
      <c r="F63" s="2" t="str">
        <f>'(参考)業種ｺｰﾄﾞ'!B17</f>
        <v>16化学工業</v>
      </c>
    </row>
    <row r="64" spans="6:6" ht="15.2" hidden="1" customHeight="1">
      <c r="F64" s="2" t="str">
        <f>'(参考)業種ｺｰﾄﾞ'!B18</f>
        <v>17石油製品・石炭製品製造業</v>
      </c>
    </row>
    <row r="65" spans="6:6" ht="15.2" hidden="1" customHeight="1">
      <c r="F65" s="2" t="str">
        <f>'(参考)業種ｺｰﾄﾞ'!B19</f>
        <v>18プラスチック製品製造業（別掲を除く）</v>
      </c>
    </row>
    <row r="66" spans="6:6" ht="15.2" hidden="1" customHeight="1">
      <c r="F66" s="2" t="str">
        <f>'(参考)業種ｺｰﾄﾞ'!B20</f>
        <v>19ゴム製品製造業</v>
      </c>
    </row>
    <row r="67" spans="6:6" ht="15.2" hidden="1" customHeight="1">
      <c r="F67" s="2" t="str">
        <f>'(参考)業種ｺｰﾄﾞ'!B21</f>
        <v>20なめし革・同製品・毛皮製造業</v>
      </c>
    </row>
    <row r="68" spans="6:6" ht="15.2" hidden="1" customHeight="1">
      <c r="F68" s="2" t="str">
        <f>'(参考)業種ｺｰﾄﾞ'!B22</f>
        <v>21窯業・土石製品製造業</v>
      </c>
    </row>
    <row r="69" spans="6:6" ht="15.2" hidden="1" customHeight="1">
      <c r="F69" s="2" t="str">
        <f>'(参考)業種ｺｰﾄﾞ'!B23</f>
        <v>22鉄鋼業</v>
      </c>
    </row>
    <row r="70" spans="6:6" ht="15.2" hidden="1" customHeight="1">
      <c r="F70" s="2" t="str">
        <f>'(参考)業種ｺｰﾄﾞ'!B24</f>
        <v>23非鉄金属製造業</v>
      </c>
    </row>
    <row r="71" spans="6:6" ht="15.2" hidden="1" customHeight="1">
      <c r="F71" s="2" t="str">
        <f>'(参考)業種ｺｰﾄﾞ'!B25</f>
        <v>24金属製品製造業</v>
      </c>
    </row>
    <row r="72" spans="6:6" ht="15.2" hidden="1" customHeight="1">
      <c r="F72" s="2" t="str">
        <f>'(参考)業種ｺｰﾄﾞ'!B26</f>
        <v>25はん用機械器具製造業</v>
      </c>
    </row>
    <row r="73" spans="6:6" ht="15.2" hidden="1" customHeight="1">
      <c r="F73" s="2" t="str">
        <f>'(参考)業種ｺｰﾄﾞ'!B27</f>
        <v>26生産用機械器具製造業</v>
      </c>
    </row>
    <row r="74" spans="6:6" ht="15.2" hidden="1" customHeight="1">
      <c r="F74" s="2" t="str">
        <f>'(参考)業種ｺｰﾄﾞ'!B28</f>
        <v>27業務用機械器具製造業</v>
      </c>
    </row>
    <row r="75" spans="6:6" ht="15.2" hidden="1" customHeight="1">
      <c r="F75" s="2" t="str">
        <f>'(参考)業種ｺｰﾄﾞ'!B29</f>
        <v>28電子部品・デバイス・電子回路製造業</v>
      </c>
    </row>
    <row r="76" spans="6:6" ht="15.2" hidden="1" customHeight="1">
      <c r="F76" s="2" t="str">
        <f>'(参考)業種ｺｰﾄﾞ'!B30</f>
        <v>29電気機械器具製造業</v>
      </c>
    </row>
    <row r="77" spans="6:6" ht="15.2" hidden="1" customHeight="1">
      <c r="F77" s="2" t="str">
        <f>'(参考)業種ｺｰﾄﾞ'!B31</f>
        <v>30情報通信機械器具製造業</v>
      </c>
    </row>
    <row r="78" spans="6:6" ht="15.2" hidden="1" customHeight="1">
      <c r="F78" s="2" t="str">
        <f>'(参考)業種ｺｰﾄﾞ'!B32</f>
        <v>31輸送用機械器具製造業</v>
      </c>
    </row>
    <row r="79" spans="6:6" ht="15.2" hidden="1" customHeight="1">
      <c r="F79" s="2" t="str">
        <f>'(参考)業種ｺｰﾄﾞ'!B33</f>
        <v>32その他の製造業</v>
      </c>
    </row>
    <row r="80" spans="6:6" ht="15.2" hidden="1" customHeight="1">
      <c r="F80" s="2" t="str">
        <f>'(参考)業種ｺｰﾄﾞ'!B34</f>
        <v>33電気業</v>
      </c>
    </row>
    <row r="81" spans="6:6" ht="15.2" hidden="1" customHeight="1">
      <c r="F81" s="2" t="str">
        <f>'(参考)業種ｺｰﾄﾞ'!B35</f>
        <v>34ガス業</v>
      </c>
    </row>
    <row r="82" spans="6:6" ht="15.2" hidden="1" customHeight="1">
      <c r="F82" s="2" t="str">
        <f>'(参考)業種ｺｰﾄﾞ'!B36</f>
        <v>35熱供給業</v>
      </c>
    </row>
    <row r="83" spans="6:6" ht="15.2" hidden="1" customHeight="1">
      <c r="F83" s="2" t="str">
        <f>'(参考)業種ｺｰﾄﾞ'!B37</f>
        <v>36水道業</v>
      </c>
    </row>
    <row r="84" spans="6:6" ht="15.2" hidden="1" customHeight="1">
      <c r="F84" s="2" t="str">
        <f>'(参考)業種ｺｰﾄﾞ'!B38</f>
        <v>37通信業</v>
      </c>
    </row>
    <row r="85" spans="6:6" ht="15.2" hidden="1" customHeight="1">
      <c r="F85" s="2" t="str">
        <f>'(参考)業種ｺｰﾄﾞ'!B39</f>
        <v>38放送業</v>
      </c>
    </row>
    <row r="86" spans="6:6" ht="15.2" hidden="1" customHeight="1">
      <c r="F86" s="2" t="str">
        <f>'(参考)業種ｺｰﾄﾞ'!B40</f>
        <v>39情報サービス業</v>
      </c>
    </row>
    <row r="87" spans="6:6" ht="15.2" hidden="1" customHeight="1">
      <c r="F87" s="2" t="str">
        <f>'(参考)業種ｺｰﾄﾞ'!B41</f>
        <v>40インターネット附随サービス業</v>
      </c>
    </row>
    <row r="88" spans="6:6" ht="15.2" hidden="1" customHeight="1">
      <c r="F88" s="2" t="str">
        <f>'(参考)業種ｺｰﾄﾞ'!B42</f>
        <v>41映像・音声・文字情報制作業</v>
      </c>
    </row>
    <row r="89" spans="6:6" ht="15.2" hidden="1" customHeight="1">
      <c r="F89" s="2" t="str">
        <f>'(参考)業種ｺｰﾄﾞ'!B43</f>
        <v>42鉄道業</v>
      </c>
    </row>
    <row r="90" spans="6:6" ht="15.2" hidden="1" customHeight="1">
      <c r="F90" s="2" t="str">
        <f>'(参考)業種ｺｰﾄﾞ'!B44</f>
        <v>43道路旅客運送業</v>
      </c>
    </row>
    <row r="91" spans="6:6" ht="15.2" hidden="1" customHeight="1">
      <c r="F91" s="2" t="str">
        <f>'(参考)業種ｺｰﾄﾞ'!B45</f>
        <v>44道路貨物運送業</v>
      </c>
    </row>
    <row r="92" spans="6:6" ht="15.2" hidden="1" customHeight="1">
      <c r="F92" s="2" t="str">
        <f>'(参考)業種ｺｰﾄﾞ'!B46</f>
        <v>45水運業</v>
      </c>
    </row>
    <row r="93" spans="6:6" ht="15.2" hidden="1" customHeight="1">
      <c r="F93" s="2" t="str">
        <f>'(参考)業種ｺｰﾄﾞ'!B47</f>
        <v>46航空運輸業</v>
      </c>
    </row>
    <row r="94" spans="6:6" ht="15.2" hidden="1" customHeight="1">
      <c r="F94" s="2" t="str">
        <f>'(参考)業種ｺｰﾄﾞ'!B48</f>
        <v>47倉庫業</v>
      </c>
    </row>
    <row r="95" spans="6:6" ht="15.2" hidden="1" customHeight="1">
      <c r="F95" s="2" t="str">
        <f>'(参考)業種ｺｰﾄﾞ'!B49</f>
        <v>48運輸に附帯するサービス業</v>
      </c>
    </row>
    <row r="96" spans="6:6" ht="15.2" hidden="1" customHeight="1">
      <c r="F96" s="2" t="str">
        <f>'(参考)業種ｺｰﾄﾞ'!B50</f>
        <v>49郵便業（信書便事業を含む）</v>
      </c>
    </row>
    <row r="97" spans="6:6" ht="15.2" hidden="1" customHeight="1">
      <c r="F97" s="2" t="str">
        <f>'(参考)業種ｺｰﾄﾞ'!B51</f>
        <v>50各種商品卸売業</v>
      </c>
    </row>
    <row r="98" spans="6:6" ht="15.2" hidden="1" customHeight="1">
      <c r="F98" s="2" t="str">
        <f>'(参考)業種ｺｰﾄﾞ'!B52</f>
        <v>51繊維・衣服等卸売業</v>
      </c>
    </row>
    <row r="99" spans="6:6" ht="15.2" hidden="1" customHeight="1">
      <c r="F99" s="2" t="str">
        <f>'(参考)業種ｺｰﾄﾞ'!B53</f>
        <v>52飲食料品卸売業</v>
      </c>
    </row>
    <row r="100" spans="6:6" ht="15.2" hidden="1" customHeight="1">
      <c r="F100" s="2" t="str">
        <f>'(参考)業種ｺｰﾄﾞ'!B54</f>
        <v>53建築材料，鉱物・金属材料等卸売業</v>
      </c>
    </row>
    <row r="101" spans="6:6" ht="15.2" hidden="1" customHeight="1">
      <c r="F101" s="2" t="str">
        <f>'(参考)業種ｺｰﾄﾞ'!B55</f>
        <v>54機械器具卸売業</v>
      </c>
    </row>
    <row r="102" spans="6:6" ht="15.2" hidden="1" customHeight="1">
      <c r="F102" s="2" t="str">
        <f>'(参考)業種ｺｰﾄﾞ'!B56</f>
        <v>55その他の卸売業</v>
      </c>
    </row>
    <row r="103" spans="6:6" ht="15.2" hidden="1" customHeight="1">
      <c r="F103" s="2" t="str">
        <f>'(参考)業種ｺｰﾄﾞ'!B57</f>
        <v>56各種商品小売業</v>
      </c>
    </row>
    <row r="104" spans="6:6" ht="15.2" hidden="1" customHeight="1">
      <c r="F104" s="2" t="str">
        <f>'(参考)業種ｺｰﾄﾞ'!B58</f>
        <v>57織物・衣服・身の回り品小売業</v>
      </c>
    </row>
    <row r="105" spans="6:6" ht="15.2" hidden="1" customHeight="1">
      <c r="F105" s="2" t="str">
        <f>'(参考)業種ｺｰﾄﾞ'!B59</f>
        <v>58飲食料品小売業</v>
      </c>
    </row>
    <row r="106" spans="6:6" ht="15.2" hidden="1" customHeight="1">
      <c r="F106" s="2" t="str">
        <f>'(参考)業種ｺｰﾄﾞ'!B60</f>
        <v>59機械器具小売業</v>
      </c>
    </row>
    <row r="107" spans="6:6" ht="15.2" hidden="1" customHeight="1">
      <c r="F107" s="2" t="str">
        <f>'(参考)業種ｺｰﾄﾞ'!B61</f>
        <v>60その他の小売業</v>
      </c>
    </row>
    <row r="108" spans="6:6" ht="15.2" hidden="1" customHeight="1">
      <c r="F108" s="2" t="str">
        <f>'(参考)業種ｺｰﾄﾞ'!B62</f>
        <v>61無店舗小売業</v>
      </c>
    </row>
    <row r="109" spans="6:6" ht="15.2" hidden="1" customHeight="1">
      <c r="F109" s="2" t="str">
        <f>'(参考)業種ｺｰﾄﾞ'!B63</f>
        <v>62銀行業</v>
      </c>
    </row>
    <row r="110" spans="6:6" ht="15.2" hidden="1" customHeight="1">
      <c r="F110" s="2" t="str">
        <f>'(参考)業種ｺｰﾄﾞ'!B64</f>
        <v>63協同組織金融業</v>
      </c>
    </row>
    <row r="111" spans="6:6" ht="15.2" hidden="1" customHeight="1">
      <c r="F111" s="2" t="str">
        <f>'(参考)業種ｺｰﾄﾞ'!B65</f>
        <v>64貸金業，クレジットカード業等非預金信用機関</v>
      </c>
    </row>
    <row r="112" spans="6:6" ht="15.2" hidden="1" customHeight="1">
      <c r="F112" s="2" t="str">
        <f>'(参考)業種ｺｰﾄﾞ'!B66</f>
        <v>65金融商品取引業，商品先物取引業</v>
      </c>
    </row>
    <row r="113" spans="6:6" ht="15.2" hidden="1" customHeight="1">
      <c r="F113" s="2" t="str">
        <f>'(参考)業種ｺｰﾄﾞ'!B67</f>
        <v>66補助的金融業等</v>
      </c>
    </row>
    <row r="114" spans="6:6" ht="15.2" hidden="1" customHeight="1">
      <c r="F114" s="2" t="str">
        <f>'(参考)業種ｺｰﾄﾞ'!B68</f>
        <v>67保険業（保険媒介代理業，保険サ－ビス業を含む）</v>
      </c>
    </row>
    <row r="115" spans="6:6" ht="15.2" hidden="1" customHeight="1">
      <c r="F115" s="2" t="str">
        <f>'(参考)業種ｺｰﾄﾞ'!B69</f>
        <v>68不動産取引業</v>
      </c>
    </row>
    <row r="116" spans="6:6" ht="15.2" hidden="1" customHeight="1">
      <c r="F116" s="2" t="str">
        <f>'(参考)業種ｺｰﾄﾞ'!B70</f>
        <v>69不動産賃貸業・管理業</v>
      </c>
    </row>
    <row r="117" spans="6:6" ht="15.2" hidden="1" customHeight="1">
      <c r="F117" s="2" t="str">
        <f>'(参考)業種ｺｰﾄﾞ'!B71</f>
        <v>70物品賃貸業</v>
      </c>
    </row>
    <row r="118" spans="6:6" ht="15.2" hidden="1" customHeight="1">
      <c r="F118" s="2" t="str">
        <f>'(参考)業種ｺｰﾄﾞ'!B72</f>
        <v>71学術・開発研究機関</v>
      </c>
    </row>
    <row r="119" spans="6:6" ht="15.2" hidden="1" customHeight="1">
      <c r="F119" s="2" t="str">
        <f>'(参考)業種ｺｰﾄﾞ'!B73</f>
        <v>72専門サービス業（他に分類されないもの）</v>
      </c>
    </row>
    <row r="120" spans="6:6" ht="15.2" hidden="1" customHeight="1">
      <c r="F120" s="2" t="str">
        <f>'(参考)業種ｺｰﾄﾞ'!B74</f>
        <v>73広告業</v>
      </c>
    </row>
    <row r="121" spans="6:6" ht="15.2" hidden="1" customHeight="1">
      <c r="F121" s="2" t="str">
        <f>'(参考)業種ｺｰﾄﾞ'!B75</f>
        <v>74技術サービス業（他に分類されないもの）</v>
      </c>
    </row>
    <row r="122" spans="6:6" ht="15.2" hidden="1" customHeight="1">
      <c r="F122" s="2" t="str">
        <f>'(参考)業種ｺｰﾄﾞ'!B76</f>
        <v>75宿泊業</v>
      </c>
    </row>
    <row r="123" spans="6:6" ht="15.2" hidden="1" customHeight="1">
      <c r="F123" s="2" t="str">
        <f>'(参考)業種ｺｰﾄﾞ'!B77</f>
        <v>76飲食店</v>
      </c>
    </row>
    <row r="124" spans="6:6" ht="15.2" hidden="1" customHeight="1">
      <c r="F124" s="2" t="str">
        <f>'(参考)業種ｺｰﾄﾞ'!B78</f>
        <v>77持ち帰り・配達飲食サービス業</v>
      </c>
    </row>
    <row r="125" spans="6:6" ht="15.2" hidden="1" customHeight="1">
      <c r="F125" s="2" t="str">
        <f>'(参考)業種ｺｰﾄﾞ'!B79</f>
        <v>78洗濯・理容･美容･浴場業</v>
      </c>
    </row>
    <row r="126" spans="6:6" ht="15.2" hidden="1" customHeight="1">
      <c r="F126" s="2" t="str">
        <f>'(参考)業種ｺｰﾄﾞ'!B80</f>
        <v>79その他の生活関連サービス業</v>
      </c>
    </row>
    <row r="127" spans="6:6" ht="15.2" hidden="1" customHeight="1">
      <c r="F127" s="2" t="str">
        <f>'(参考)業種ｺｰﾄﾞ'!B81</f>
        <v>80娯楽業</v>
      </c>
    </row>
    <row r="128" spans="6:6" ht="15.2" hidden="1" customHeight="1">
      <c r="F128" s="2" t="str">
        <f>'(参考)業種ｺｰﾄﾞ'!B82</f>
        <v>81学校教育</v>
      </c>
    </row>
    <row r="129" spans="6:6" ht="15.2" hidden="1" customHeight="1">
      <c r="F129" s="2" t="str">
        <f>'(参考)業種ｺｰﾄﾞ'!B83</f>
        <v>82その他の教育，学習支援業</v>
      </c>
    </row>
    <row r="130" spans="6:6" ht="15.2" hidden="1" customHeight="1">
      <c r="F130" s="2" t="str">
        <f>'(参考)業種ｺｰﾄﾞ'!B84</f>
        <v>83医療業</v>
      </c>
    </row>
    <row r="131" spans="6:6" ht="15.2" hidden="1" customHeight="1">
      <c r="F131" s="2" t="str">
        <f>'(参考)業種ｺｰﾄﾞ'!B85</f>
        <v>84保健衛生</v>
      </c>
    </row>
    <row r="132" spans="6:6" ht="15.2" hidden="1" customHeight="1">
      <c r="F132" s="2" t="str">
        <f>'(参考)業種ｺｰﾄﾞ'!B86</f>
        <v>85社会保険・社会福祉・介護事業</v>
      </c>
    </row>
    <row r="133" spans="6:6" ht="15.2" hidden="1" customHeight="1">
      <c r="F133" s="2" t="str">
        <f>'(参考)業種ｺｰﾄﾞ'!B87</f>
        <v>86郵便局</v>
      </c>
    </row>
    <row r="134" spans="6:6" ht="15.2" hidden="1" customHeight="1">
      <c r="F134" s="2" t="str">
        <f>'(参考)業種ｺｰﾄﾞ'!B88</f>
        <v>87協同組合（他に分類されないもの）</v>
      </c>
    </row>
    <row r="135" spans="6:6" ht="15.2" hidden="1" customHeight="1">
      <c r="F135" s="2" t="str">
        <f>'(参考)業種ｺｰﾄﾞ'!B89</f>
        <v>88廃棄物処理業</v>
      </c>
    </row>
    <row r="136" spans="6:6" ht="15.2" hidden="1" customHeight="1">
      <c r="F136" s="2" t="str">
        <f>'(参考)業種ｺｰﾄﾞ'!B90</f>
        <v>89自動車整備業</v>
      </c>
    </row>
    <row r="137" spans="6:6" ht="15.2" hidden="1" customHeight="1">
      <c r="F137" s="2" t="str">
        <f>'(参考)業種ｺｰﾄﾞ'!B91</f>
        <v>90機械等修理業（別掲を除く）</v>
      </c>
    </row>
    <row r="138" spans="6:6" ht="15.2" hidden="1" customHeight="1">
      <c r="F138" s="2" t="str">
        <f>'(参考)業種ｺｰﾄﾞ'!B92</f>
        <v>91職業紹介・労働者派遣業</v>
      </c>
    </row>
    <row r="139" spans="6:6" ht="15.2" hidden="1" customHeight="1">
      <c r="F139" s="2" t="str">
        <f>'(参考)業種ｺｰﾄﾞ'!B93</f>
        <v>92その他の事業サービス業</v>
      </c>
    </row>
    <row r="140" spans="6:6" ht="15.2" hidden="1" customHeight="1">
      <c r="F140" s="2" t="str">
        <f>'(参考)業種ｺｰﾄﾞ'!B94</f>
        <v>93政治・経済・文化団体</v>
      </c>
    </row>
    <row r="141" spans="6:6" ht="15.2" hidden="1" customHeight="1">
      <c r="F141" s="2" t="str">
        <f>'(参考)業種ｺｰﾄﾞ'!B95</f>
        <v>94宗教</v>
      </c>
    </row>
    <row r="142" spans="6:6" ht="15.2" hidden="1" customHeight="1">
      <c r="F142" s="2" t="str">
        <f>'(参考)業種ｺｰﾄﾞ'!B96</f>
        <v>95その他のサービス業</v>
      </c>
    </row>
    <row r="143" spans="6:6" ht="15.2" hidden="1" customHeight="1">
      <c r="F143" s="2" t="str">
        <f>'(参考)業種ｺｰﾄﾞ'!B97</f>
        <v>96外国公務</v>
      </c>
    </row>
    <row r="144" spans="6:6" ht="15.2" hidden="1" customHeight="1">
      <c r="F144" s="2" t="str">
        <f>'(参考)業種ｺｰﾄﾞ'!B98</f>
        <v>97国家公務</v>
      </c>
    </row>
    <row r="145" spans="6:6" ht="15.2" hidden="1" customHeight="1">
      <c r="F145" s="2" t="str">
        <f>'(参考)業種ｺｰﾄﾞ'!B99</f>
        <v>98地方公務</v>
      </c>
    </row>
    <row r="146" spans="6:6" ht="15.2" hidden="1" customHeight="1">
      <c r="F146" s="2" t="str">
        <f>'(参考)業種ｺｰﾄﾞ'!B100</f>
        <v>99分類不能の産業</v>
      </c>
    </row>
  </sheetData>
  <sheetProtection algorithmName="SHA-512" hashValue="q8/zCuMQt6OVNL00GNCuqUAEtAt4d7LA3ID19i76Tde95QJmDvNWXS0tYsBjvaSNMLb2jWhDFwAURRVdRdIu5A==" saltValue="lcuZe1IkHGKSz5qCEnBwbA==" spinCount="100000" sheet="1" objects="1" scenarios="1"/>
  <mergeCells count="40">
    <mergeCell ref="B36:O36"/>
    <mergeCell ref="A27:E28"/>
    <mergeCell ref="F27:O28"/>
    <mergeCell ref="F29:O30"/>
    <mergeCell ref="F26:O26"/>
    <mergeCell ref="A26:E26"/>
    <mergeCell ref="F35:G35"/>
    <mergeCell ref="F32:O32"/>
    <mergeCell ref="F33:O33"/>
    <mergeCell ref="F34:O34"/>
    <mergeCell ref="A32:B34"/>
    <mergeCell ref="A29:E30"/>
    <mergeCell ref="A35:B35"/>
    <mergeCell ref="C35:E35"/>
    <mergeCell ref="C32:E32"/>
    <mergeCell ref="C33:E33"/>
    <mergeCell ref="J12:O13"/>
    <mergeCell ref="H12:I12"/>
    <mergeCell ref="H13:I13"/>
    <mergeCell ref="A2:O2"/>
    <mergeCell ref="K5:O5"/>
    <mergeCell ref="K6:O6"/>
    <mergeCell ref="K8:O8"/>
    <mergeCell ref="K9:O9"/>
    <mergeCell ref="C34:E34"/>
    <mergeCell ref="A15:E17"/>
    <mergeCell ref="G15:O15"/>
    <mergeCell ref="A12:G13"/>
    <mergeCell ref="B37:H37"/>
    <mergeCell ref="G16:O16"/>
    <mergeCell ref="G17:O17"/>
    <mergeCell ref="A18:E25"/>
    <mergeCell ref="F18:O18"/>
    <mergeCell ref="F20:O20"/>
    <mergeCell ref="F21:O21"/>
    <mergeCell ref="F22:O22"/>
    <mergeCell ref="F23:O23"/>
    <mergeCell ref="F24:O24"/>
    <mergeCell ref="F19:O19"/>
    <mergeCell ref="F25:O25"/>
  </mergeCells>
  <phoneticPr fontId="4"/>
  <conditionalFormatting sqref="F16:G16 F18 G15 G17">
    <cfRule type="expression" dxfId="16" priority="4" stopIfTrue="1">
      <formula>$P15=TRUE</formula>
    </cfRule>
  </conditionalFormatting>
  <conditionalFormatting sqref="G15:O17">
    <cfRule type="expression" dxfId="15" priority="1">
      <formula>F15&lt;&gt;""</formula>
    </cfRule>
  </conditionalFormatting>
  <dataValidations count="5">
    <dataValidation type="list" allowBlank="1" showInputMessage="1" showErrorMessage="1" sqref="F22:O25" xr:uid="{00000000-0002-0000-0000-000003000000}">
      <formula1>$F$48:$F$146</formula1>
    </dataValidation>
    <dataValidation type="list" allowBlank="1" showInputMessage="1" showErrorMessage="1" sqref="F15:F17" xr:uid="{00000000-0002-0000-0000-000005000000}">
      <formula1>"✓"</formula1>
    </dataValidation>
    <dataValidation allowBlank="1" showInputMessage="1" showErrorMessage="1" prompt="出来る限り1行目に住所を全て入力してください。_x000a_2行目は入居ビル等を記入ください。_x000a_例：　大阪府○○市○○町2-1-2" sqref="K5:O6" xr:uid="{BAA4C06E-27B8-4879-9186-E7795CC8DF66}"/>
    <dataValidation allowBlank="1" showInputMessage="1" showErrorMessage="1" prompt="法人の場合、1行目に法人名、2行目に代表者名を入力してください。_x000a__x000a_例：株式会社○○工業_x000a_　　　代表取締役　○○" sqref="K8:O9" xr:uid="{5849E4D6-0D8E-49E0-8AEC-D44DEC949887}"/>
    <dataValidation type="list" allowBlank="1" showInputMessage="1" showErrorMessage="1" sqref="F19:O19 F21:O21" xr:uid="{28363731-E75D-4004-A3E9-936339BD9346}">
      <formula1>$F$41:$F$139</formula1>
    </dataValidation>
  </dataValidations>
  <pageMargins left="0.78740157480314965" right="0.78740157480314965" top="0.78740157480314965" bottom="0.78740157480314965" header="0.51181102362204722" footer="0.51181102362204722"/>
  <pageSetup paperSize="9" scale="8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08"/>
  <sheetViews>
    <sheetView view="pageBreakPreview" zoomScaleNormal="100" zoomScaleSheetLayoutView="100" workbookViewId="0">
      <pane xSplit="1" ySplit="8" topLeftCell="B9" activePane="bottomRight" state="frozen"/>
      <selection pane="topRight" activeCell="B1" sqref="B1"/>
      <selection pane="bottomLeft" activeCell="A9" sqref="A9"/>
      <selection pane="bottomRight"/>
    </sheetView>
  </sheetViews>
  <sheetFormatPr defaultColWidth="9" defaultRowHeight="13.5"/>
  <cols>
    <col min="1" max="1" width="4.75" customWidth="1"/>
    <col min="6" max="7" width="11.375" bestFit="1" customWidth="1"/>
    <col min="9" max="9" width="9" customWidth="1"/>
    <col min="11" max="11" width="13.5" customWidth="1"/>
    <col min="12" max="12" width="10.125" customWidth="1"/>
    <col min="15" max="15" width="13.625" customWidth="1"/>
    <col min="16" max="16" width="17.25" customWidth="1"/>
    <col min="17" max="17" width="6.625" customWidth="1"/>
    <col min="18" max="18" width="3.875" customWidth="1"/>
    <col min="19" max="27" width="9.625" customWidth="1"/>
    <col min="28" max="31" width="2.5" customWidth="1"/>
    <col min="32" max="32" width="14.375" hidden="1" customWidth="1"/>
  </cols>
  <sheetData>
    <row r="1" spans="1:32">
      <c r="A1" t="s">
        <v>517</v>
      </c>
    </row>
    <row r="2" spans="1:32">
      <c r="B2" s="14"/>
    </row>
    <row r="3" spans="1:32" ht="14.25" thickBot="1">
      <c r="B3" s="137">
        <f>'８自動車エネ量'!G4</f>
        <v>2025</v>
      </c>
      <c r="C3" s="78" t="s">
        <v>1672</v>
      </c>
      <c r="K3" s="82" t="s">
        <v>471</v>
      </c>
      <c r="M3" s="82" t="s">
        <v>472</v>
      </c>
      <c r="P3" s="82" t="s">
        <v>473</v>
      </c>
    </row>
    <row r="4" spans="1:32" ht="14.25" thickBot="1">
      <c r="J4" s="83" t="s">
        <v>474</v>
      </c>
      <c r="K4" s="131">
        <f>SUMIF(AF9:AF108,"EV",K9:K108)</f>
        <v>1000</v>
      </c>
      <c r="L4" s="78" t="s">
        <v>284</v>
      </c>
      <c r="M4" s="171">
        <f>SUMIF(AF9:AF108,"EV",M9:M108)/1000</f>
        <v>0.16600000000000001</v>
      </c>
      <c r="N4" s="78" t="s">
        <v>492</v>
      </c>
      <c r="O4" s="78"/>
      <c r="P4" s="131">
        <f>SUMIF(AF9:AF108,"EV",P9:P108)</f>
        <v>6.9554000000000005E-2</v>
      </c>
      <c r="Q4" t="s">
        <v>215</v>
      </c>
    </row>
    <row r="5" spans="1:32" ht="14.25" thickBot="1">
      <c r="J5" s="83" t="s">
        <v>475</v>
      </c>
      <c r="K5" s="131">
        <f>SUMIF(AF9:AF108,"FCV",K9:K108)</f>
        <v>0</v>
      </c>
      <c r="L5" s="78" t="s">
        <v>284</v>
      </c>
      <c r="M5" s="171">
        <f>SUMIF(AF9:AF108,"FCV",M9:M108)</f>
        <v>0</v>
      </c>
      <c r="N5" s="78" t="s">
        <v>476</v>
      </c>
      <c r="O5" s="78"/>
      <c r="P5" s="131">
        <f>SUMIF(AF9:AF108,"FCV",P9:P108)</f>
        <v>0</v>
      </c>
      <c r="Q5" t="s">
        <v>477</v>
      </c>
      <c r="S5" s="136" t="s">
        <v>1673</v>
      </c>
    </row>
    <row r="6" spans="1:32">
      <c r="K6" s="78"/>
      <c r="L6" s="78"/>
      <c r="M6" s="78"/>
      <c r="N6" s="78"/>
      <c r="O6" s="78"/>
      <c r="P6" s="78"/>
      <c r="S6" s="128" t="s">
        <v>500</v>
      </c>
      <c r="T6" s="51"/>
      <c r="U6" s="51"/>
      <c r="V6" s="51"/>
      <c r="W6" s="51"/>
      <c r="X6" s="51"/>
      <c r="Y6" s="51"/>
      <c r="Z6" s="51"/>
      <c r="AA6" s="51"/>
    </row>
    <row r="7" spans="1:32" ht="13.7" customHeight="1">
      <c r="A7" s="876" t="s">
        <v>164</v>
      </c>
      <c r="B7" s="876" t="s">
        <v>268</v>
      </c>
      <c r="C7" s="879"/>
      <c r="D7" s="879"/>
      <c r="E7" s="879"/>
      <c r="F7" s="876" t="s">
        <v>269</v>
      </c>
      <c r="G7" s="876" t="s">
        <v>270</v>
      </c>
      <c r="H7" s="880" t="s">
        <v>271</v>
      </c>
      <c r="I7" s="876" t="s">
        <v>272</v>
      </c>
      <c r="J7" s="869" t="s">
        <v>273</v>
      </c>
      <c r="K7" s="871" t="s">
        <v>274</v>
      </c>
      <c r="L7" s="868" t="s">
        <v>285</v>
      </c>
      <c r="M7" s="873" t="s">
        <v>501</v>
      </c>
      <c r="N7" s="874" t="s">
        <v>289</v>
      </c>
      <c r="O7" s="874" t="s">
        <v>1686</v>
      </c>
      <c r="P7" s="868" t="s">
        <v>516</v>
      </c>
      <c r="S7" s="129">
        <v>2022</v>
      </c>
      <c r="T7" s="129">
        <v>2023</v>
      </c>
      <c r="U7" s="129">
        <v>2024</v>
      </c>
      <c r="V7" s="129">
        <v>2025</v>
      </c>
      <c r="W7" s="129">
        <v>2026</v>
      </c>
      <c r="X7" s="129">
        <v>2027</v>
      </c>
      <c r="Y7" s="129">
        <v>2028</v>
      </c>
      <c r="Z7" s="129">
        <v>2029</v>
      </c>
      <c r="AA7" s="129">
        <v>2030</v>
      </c>
    </row>
    <row r="8" spans="1:32">
      <c r="A8" s="878"/>
      <c r="B8" s="126" t="s">
        <v>275</v>
      </c>
      <c r="C8" s="126" t="s">
        <v>276</v>
      </c>
      <c r="D8" s="126" t="s">
        <v>277</v>
      </c>
      <c r="E8" s="126" t="s">
        <v>278</v>
      </c>
      <c r="F8" s="878"/>
      <c r="G8" s="878"/>
      <c r="H8" s="880"/>
      <c r="I8" s="877"/>
      <c r="J8" s="870"/>
      <c r="K8" s="872"/>
      <c r="L8" s="868"/>
      <c r="M8" s="873"/>
      <c r="N8" s="875"/>
      <c r="O8" s="875"/>
      <c r="P8" s="868"/>
      <c r="S8" s="130" t="s">
        <v>502</v>
      </c>
      <c r="T8" s="130" t="s">
        <v>502</v>
      </c>
      <c r="U8" s="130" t="s">
        <v>502</v>
      </c>
      <c r="V8" s="130" t="s">
        <v>502</v>
      </c>
      <c r="W8" s="130" t="s">
        <v>502</v>
      </c>
      <c r="X8" s="130" t="s">
        <v>502</v>
      </c>
      <c r="Y8" s="130" t="s">
        <v>502</v>
      </c>
      <c r="Z8" s="130" t="s">
        <v>502</v>
      </c>
      <c r="AA8" s="130" t="s">
        <v>502</v>
      </c>
      <c r="AF8" t="s">
        <v>478</v>
      </c>
    </row>
    <row r="9" spans="1:32">
      <c r="A9" s="90">
        <v>1</v>
      </c>
      <c r="B9" s="423" t="s">
        <v>1827</v>
      </c>
      <c r="C9" s="423">
        <v>400</v>
      </c>
      <c r="D9" s="423" t="s">
        <v>1828</v>
      </c>
      <c r="E9" s="423">
        <v>1234</v>
      </c>
      <c r="F9" s="424" t="s">
        <v>1829</v>
      </c>
      <c r="G9" s="423" t="s">
        <v>1830</v>
      </c>
      <c r="H9" s="425" t="s">
        <v>1831</v>
      </c>
      <c r="I9" s="426">
        <v>1100</v>
      </c>
      <c r="J9" s="427" t="s">
        <v>1832</v>
      </c>
      <c r="K9" s="132">
        <f>INDEX($S$9:$AA$108,ROW(K9)-8,MATCH($B$3,$S$7:$AA$7,0))-INDEX($S$9:$AA$108,ROW(K9)-8,MATCH($B$3,$S$7:$AA$7,0)-1)</f>
        <v>1000</v>
      </c>
      <c r="L9" s="166"/>
      <c r="M9" s="133">
        <f>IF(AF9="EV",K9*N9/1000,IF(AF9="FCV",K9/N9,"-"))</f>
        <v>166</v>
      </c>
      <c r="N9" s="428">
        <v>166</v>
      </c>
      <c r="O9" s="429">
        <v>0.41899999999999998</v>
      </c>
      <c r="P9" s="100">
        <f>IF(AF9="EV",M9*O9/1000,IF(AF9="FCV",0,"-"))</f>
        <v>6.9554000000000005E-2</v>
      </c>
      <c r="S9" s="430">
        <v>6000</v>
      </c>
      <c r="T9" s="430">
        <v>7000</v>
      </c>
      <c r="U9" s="430">
        <v>8000</v>
      </c>
      <c r="V9" s="430">
        <v>9000</v>
      </c>
      <c r="W9" s="389"/>
      <c r="X9" s="389"/>
      <c r="Y9" s="389"/>
      <c r="Z9" s="389"/>
      <c r="AA9" s="389"/>
      <c r="AF9" s="82" t="str">
        <f>IF(J9="電気","EV",IF(J9="圧縮水素","FCV","要確認"))</f>
        <v>EV</v>
      </c>
    </row>
    <row r="10" spans="1:32">
      <c r="A10" s="90">
        <v>2</v>
      </c>
      <c r="B10" s="91"/>
      <c r="C10" s="91"/>
      <c r="D10" s="91"/>
      <c r="E10" s="91"/>
      <c r="F10" s="92"/>
      <c r="G10" s="91"/>
      <c r="H10" s="93"/>
      <c r="I10" s="94"/>
      <c r="J10" s="168"/>
      <c r="K10" s="132">
        <f t="shared" ref="K10:K73" si="0">INDEX($S$9:$AA$108,ROW(K10)-8,MATCH($B$3,$S$7:$AA$7,0))-INDEX($S$9:$AA$108,ROW(K10)-8,MATCH($B$3,$S$7:$AA$7,0)-1)</f>
        <v>0</v>
      </c>
      <c r="L10" s="166"/>
      <c r="M10" s="133" t="str">
        <f t="shared" ref="M10:M73" si="1">IF(AF10="EV",K10*N10/1000,IF(AF10="FCV",K10/N10,"-"))</f>
        <v>-</v>
      </c>
      <c r="N10" s="134"/>
      <c r="O10" s="135"/>
      <c r="P10" s="100" t="str">
        <f t="shared" ref="P10:P73" si="2">IF(AF10="EV",M10*O10/1000,IF(AF10="FCV",0,"-"))</f>
        <v>-</v>
      </c>
      <c r="S10" s="172"/>
      <c r="T10" s="172"/>
      <c r="U10" s="172"/>
      <c r="V10" s="172"/>
      <c r="W10" s="389"/>
      <c r="X10" s="389"/>
      <c r="Y10" s="389"/>
      <c r="Z10" s="389"/>
      <c r="AA10" s="389"/>
      <c r="AF10" s="82" t="str">
        <f t="shared" ref="AF10:AF73" si="3">IF(J10="電気","EV",IF(J10="圧縮水素","FCV","要確認"))</f>
        <v>要確認</v>
      </c>
    </row>
    <row r="11" spans="1:32">
      <c r="A11" s="90">
        <v>3</v>
      </c>
      <c r="B11" s="91"/>
      <c r="C11" s="91"/>
      <c r="D11" s="91"/>
      <c r="E11" s="91"/>
      <c r="F11" s="92"/>
      <c r="G11" s="91"/>
      <c r="H11" s="93"/>
      <c r="I11" s="94"/>
      <c r="J11" s="168"/>
      <c r="K11" s="132">
        <f t="shared" si="0"/>
        <v>0</v>
      </c>
      <c r="L11" s="166"/>
      <c r="M11" s="133" t="str">
        <f t="shared" si="1"/>
        <v>-</v>
      </c>
      <c r="N11" s="134"/>
      <c r="O11" s="135"/>
      <c r="P11" s="100" t="str">
        <f t="shared" si="2"/>
        <v>-</v>
      </c>
      <c r="S11" s="172"/>
      <c r="T11" s="172"/>
      <c r="U11" s="172"/>
      <c r="V11" s="172"/>
      <c r="W11" s="389"/>
      <c r="X11" s="389"/>
      <c r="Y11" s="389"/>
      <c r="Z11" s="389"/>
      <c r="AA11" s="389"/>
      <c r="AF11" s="82" t="str">
        <f t="shared" si="3"/>
        <v>要確認</v>
      </c>
    </row>
    <row r="12" spans="1:32">
      <c r="A12" s="90">
        <v>4</v>
      </c>
      <c r="B12" s="91"/>
      <c r="C12" s="91"/>
      <c r="D12" s="91"/>
      <c r="E12" s="91"/>
      <c r="F12" s="92"/>
      <c r="G12" s="91"/>
      <c r="H12" s="93"/>
      <c r="I12" s="94"/>
      <c r="J12" s="168"/>
      <c r="K12" s="132">
        <f t="shared" si="0"/>
        <v>0</v>
      </c>
      <c r="L12" s="166"/>
      <c r="M12" s="133" t="str">
        <f t="shared" si="1"/>
        <v>-</v>
      </c>
      <c r="N12" s="134"/>
      <c r="O12" s="135"/>
      <c r="P12" s="100" t="str">
        <f t="shared" si="2"/>
        <v>-</v>
      </c>
      <c r="S12" s="172"/>
      <c r="T12" s="172"/>
      <c r="U12" s="172"/>
      <c r="V12" s="172"/>
      <c r="W12" s="389"/>
      <c r="X12" s="389"/>
      <c r="Y12" s="389"/>
      <c r="Z12" s="389"/>
      <c r="AA12" s="389"/>
      <c r="AF12" s="82" t="str">
        <f t="shared" si="3"/>
        <v>要確認</v>
      </c>
    </row>
    <row r="13" spans="1:32">
      <c r="A13" s="90">
        <v>5</v>
      </c>
      <c r="B13" s="91"/>
      <c r="C13" s="91"/>
      <c r="D13" s="91"/>
      <c r="E13" s="91"/>
      <c r="F13" s="92"/>
      <c r="G13" s="91"/>
      <c r="H13" s="93"/>
      <c r="I13" s="94"/>
      <c r="J13" s="168"/>
      <c r="K13" s="132">
        <f t="shared" si="0"/>
        <v>0</v>
      </c>
      <c r="L13" s="166"/>
      <c r="M13" s="133" t="str">
        <f t="shared" si="1"/>
        <v>-</v>
      </c>
      <c r="N13" s="134"/>
      <c r="O13" s="135"/>
      <c r="P13" s="100" t="str">
        <f t="shared" si="2"/>
        <v>-</v>
      </c>
      <c r="S13" s="172"/>
      <c r="T13" s="172"/>
      <c r="U13" s="172"/>
      <c r="V13" s="172"/>
      <c r="W13" s="389"/>
      <c r="X13" s="389"/>
      <c r="Y13" s="389"/>
      <c r="Z13" s="389"/>
      <c r="AA13" s="389"/>
      <c r="AF13" s="82" t="str">
        <f t="shared" si="3"/>
        <v>要確認</v>
      </c>
    </row>
    <row r="14" spans="1:32">
      <c r="A14" s="90">
        <v>6</v>
      </c>
      <c r="B14" s="91"/>
      <c r="C14" s="91"/>
      <c r="D14" s="91"/>
      <c r="E14" s="91"/>
      <c r="F14" s="92"/>
      <c r="G14" s="91"/>
      <c r="H14" s="93"/>
      <c r="I14" s="94"/>
      <c r="J14" s="168"/>
      <c r="K14" s="132">
        <f t="shared" si="0"/>
        <v>0</v>
      </c>
      <c r="L14" s="166"/>
      <c r="M14" s="133" t="str">
        <f t="shared" si="1"/>
        <v>-</v>
      </c>
      <c r="N14" s="134"/>
      <c r="O14" s="135"/>
      <c r="P14" s="100" t="str">
        <f t="shared" si="2"/>
        <v>-</v>
      </c>
      <c r="S14" s="172"/>
      <c r="T14" s="172"/>
      <c r="U14" s="172"/>
      <c r="V14" s="172"/>
      <c r="W14" s="389"/>
      <c r="X14" s="389"/>
      <c r="Y14" s="389"/>
      <c r="Z14" s="389"/>
      <c r="AA14" s="389"/>
      <c r="AF14" s="82" t="str">
        <f t="shared" si="3"/>
        <v>要確認</v>
      </c>
    </row>
    <row r="15" spans="1:32">
      <c r="A15" s="90">
        <v>7</v>
      </c>
      <c r="B15" s="91"/>
      <c r="C15" s="91"/>
      <c r="D15" s="91"/>
      <c r="E15" s="91"/>
      <c r="F15" s="92"/>
      <c r="G15" s="91"/>
      <c r="H15" s="93"/>
      <c r="I15" s="94"/>
      <c r="J15" s="168"/>
      <c r="K15" s="132">
        <f t="shared" si="0"/>
        <v>0</v>
      </c>
      <c r="L15" s="166"/>
      <c r="M15" s="133" t="str">
        <f t="shared" si="1"/>
        <v>-</v>
      </c>
      <c r="N15" s="134"/>
      <c r="O15" s="135"/>
      <c r="P15" s="100" t="str">
        <f t="shared" si="2"/>
        <v>-</v>
      </c>
      <c r="S15" s="172"/>
      <c r="T15" s="172"/>
      <c r="U15" s="172"/>
      <c r="V15" s="172"/>
      <c r="W15" s="389"/>
      <c r="X15" s="389"/>
      <c r="Y15" s="389"/>
      <c r="Z15" s="389"/>
      <c r="AA15" s="389"/>
      <c r="AF15" s="82" t="str">
        <f t="shared" si="3"/>
        <v>要確認</v>
      </c>
    </row>
    <row r="16" spans="1:32">
      <c r="A16" s="90">
        <v>8</v>
      </c>
      <c r="B16" s="91"/>
      <c r="C16" s="91"/>
      <c r="D16" s="91"/>
      <c r="E16" s="91"/>
      <c r="F16" s="92"/>
      <c r="G16" s="91"/>
      <c r="H16" s="93"/>
      <c r="I16" s="94"/>
      <c r="J16" s="168"/>
      <c r="K16" s="132">
        <f t="shared" si="0"/>
        <v>0</v>
      </c>
      <c r="L16" s="166"/>
      <c r="M16" s="133" t="str">
        <f t="shared" si="1"/>
        <v>-</v>
      </c>
      <c r="N16" s="134"/>
      <c r="O16" s="135"/>
      <c r="P16" s="100" t="str">
        <f t="shared" si="2"/>
        <v>-</v>
      </c>
      <c r="S16" s="172"/>
      <c r="T16" s="172"/>
      <c r="U16" s="172"/>
      <c r="V16" s="172"/>
      <c r="W16" s="389"/>
      <c r="X16" s="389"/>
      <c r="Y16" s="389"/>
      <c r="Z16" s="389"/>
      <c r="AA16" s="389"/>
      <c r="AF16" s="82" t="str">
        <f t="shared" si="3"/>
        <v>要確認</v>
      </c>
    </row>
    <row r="17" spans="1:32">
      <c r="A17" s="90">
        <v>9</v>
      </c>
      <c r="B17" s="91"/>
      <c r="C17" s="91"/>
      <c r="D17" s="91"/>
      <c r="E17" s="91"/>
      <c r="F17" s="92"/>
      <c r="G17" s="91"/>
      <c r="H17" s="93"/>
      <c r="I17" s="94"/>
      <c r="J17" s="168"/>
      <c r="K17" s="132">
        <f t="shared" si="0"/>
        <v>0</v>
      </c>
      <c r="L17" s="166"/>
      <c r="M17" s="133" t="str">
        <f t="shared" si="1"/>
        <v>-</v>
      </c>
      <c r="N17" s="134"/>
      <c r="O17" s="135"/>
      <c r="P17" s="100" t="str">
        <f t="shared" si="2"/>
        <v>-</v>
      </c>
      <c r="S17" s="172"/>
      <c r="T17" s="172"/>
      <c r="U17" s="172"/>
      <c r="V17" s="172"/>
      <c r="W17" s="389"/>
      <c r="X17" s="389"/>
      <c r="Y17" s="389"/>
      <c r="Z17" s="389"/>
      <c r="AA17" s="389"/>
      <c r="AF17" s="82" t="str">
        <f t="shared" si="3"/>
        <v>要確認</v>
      </c>
    </row>
    <row r="18" spans="1:32">
      <c r="A18" s="90">
        <v>10</v>
      </c>
      <c r="B18" s="91"/>
      <c r="C18" s="91"/>
      <c r="D18" s="91"/>
      <c r="E18" s="91"/>
      <c r="F18" s="92"/>
      <c r="G18" s="91"/>
      <c r="H18" s="93"/>
      <c r="I18" s="94"/>
      <c r="J18" s="168"/>
      <c r="K18" s="132">
        <f t="shared" si="0"/>
        <v>0</v>
      </c>
      <c r="L18" s="166"/>
      <c r="M18" s="133" t="str">
        <f t="shared" si="1"/>
        <v>-</v>
      </c>
      <c r="N18" s="134"/>
      <c r="O18" s="135"/>
      <c r="P18" s="100" t="str">
        <f t="shared" si="2"/>
        <v>-</v>
      </c>
      <c r="S18" s="172"/>
      <c r="T18" s="172"/>
      <c r="U18" s="172"/>
      <c r="V18" s="172"/>
      <c r="W18" s="389"/>
      <c r="X18" s="389"/>
      <c r="Y18" s="389"/>
      <c r="Z18" s="389"/>
      <c r="AA18" s="389"/>
      <c r="AF18" s="82" t="str">
        <f t="shared" si="3"/>
        <v>要確認</v>
      </c>
    </row>
    <row r="19" spans="1:32">
      <c r="A19" s="90">
        <v>11</v>
      </c>
      <c r="B19" s="91"/>
      <c r="C19" s="91"/>
      <c r="D19" s="91"/>
      <c r="E19" s="91"/>
      <c r="F19" s="92"/>
      <c r="G19" s="91"/>
      <c r="H19" s="93"/>
      <c r="I19" s="94"/>
      <c r="J19" s="168"/>
      <c r="K19" s="132">
        <f t="shared" si="0"/>
        <v>0</v>
      </c>
      <c r="L19" s="166"/>
      <c r="M19" s="133" t="str">
        <f t="shared" si="1"/>
        <v>-</v>
      </c>
      <c r="N19" s="134"/>
      <c r="O19" s="135"/>
      <c r="P19" s="100" t="str">
        <f t="shared" si="2"/>
        <v>-</v>
      </c>
      <c r="S19" s="172"/>
      <c r="T19" s="172"/>
      <c r="U19" s="172"/>
      <c r="V19" s="172"/>
      <c r="W19" s="389"/>
      <c r="X19" s="389"/>
      <c r="Y19" s="389"/>
      <c r="Z19" s="389"/>
      <c r="AA19" s="389"/>
      <c r="AF19" s="82" t="str">
        <f t="shared" si="3"/>
        <v>要確認</v>
      </c>
    </row>
    <row r="20" spans="1:32">
      <c r="A20" s="90">
        <v>12</v>
      </c>
      <c r="B20" s="91"/>
      <c r="C20" s="91"/>
      <c r="D20" s="91"/>
      <c r="E20" s="91"/>
      <c r="F20" s="92"/>
      <c r="G20" s="91"/>
      <c r="H20" s="93"/>
      <c r="I20" s="94"/>
      <c r="J20" s="168"/>
      <c r="K20" s="132">
        <f t="shared" si="0"/>
        <v>0</v>
      </c>
      <c r="L20" s="166"/>
      <c r="M20" s="133" t="str">
        <f t="shared" si="1"/>
        <v>-</v>
      </c>
      <c r="N20" s="134"/>
      <c r="O20" s="135"/>
      <c r="P20" s="100" t="str">
        <f t="shared" si="2"/>
        <v>-</v>
      </c>
      <c r="S20" s="172"/>
      <c r="T20" s="172"/>
      <c r="U20" s="172"/>
      <c r="V20" s="172"/>
      <c r="W20" s="389"/>
      <c r="X20" s="389"/>
      <c r="Y20" s="389"/>
      <c r="Z20" s="389"/>
      <c r="AA20" s="389"/>
      <c r="AF20" s="82" t="str">
        <f t="shared" si="3"/>
        <v>要確認</v>
      </c>
    </row>
    <row r="21" spans="1:32" s="78" customFormat="1">
      <c r="A21" s="95">
        <v>13</v>
      </c>
      <c r="B21" s="96"/>
      <c r="C21" s="96"/>
      <c r="D21" s="96"/>
      <c r="E21" s="96"/>
      <c r="F21" s="97"/>
      <c r="G21" s="96"/>
      <c r="H21" s="98"/>
      <c r="I21" s="99"/>
      <c r="J21" s="169"/>
      <c r="K21" s="132">
        <f t="shared" si="0"/>
        <v>0</v>
      </c>
      <c r="L21" s="166"/>
      <c r="M21" s="133" t="str">
        <f t="shared" si="1"/>
        <v>-</v>
      </c>
      <c r="N21" s="134"/>
      <c r="O21" s="135"/>
      <c r="P21" s="100" t="str">
        <f t="shared" si="2"/>
        <v>-</v>
      </c>
      <c r="Q21" s="81"/>
      <c r="S21" s="172"/>
      <c r="T21" s="172"/>
      <c r="U21" s="172"/>
      <c r="V21" s="172"/>
      <c r="W21" s="389"/>
      <c r="X21" s="389"/>
      <c r="Y21" s="389"/>
      <c r="Z21" s="389"/>
      <c r="AA21" s="389"/>
      <c r="AF21" s="82" t="str">
        <f t="shared" si="3"/>
        <v>要確認</v>
      </c>
    </row>
    <row r="22" spans="1:32" s="78" customFormat="1">
      <c r="A22" s="95">
        <v>14</v>
      </c>
      <c r="B22" s="96"/>
      <c r="C22" s="96"/>
      <c r="D22" s="96"/>
      <c r="E22" s="96"/>
      <c r="F22" s="97"/>
      <c r="G22" s="96"/>
      <c r="H22" s="98"/>
      <c r="I22" s="99"/>
      <c r="J22" s="169"/>
      <c r="K22" s="132">
        <f t="shared" si="0"/>
        <v>0</v>
      </c>
      <c r="L22" s="166"/>
      <c r="M22" s="133" t="str">
        <f t="shared" si="1"/>
        <v>-</v>
      </c>
      <c r="N22" s="134"/>
      <c r="O22" s="135"/>
      <c r="P22" s="100" t="str">
        <f t="shared" si="2"/>
        <v>-</v>
      </c>
      <c r="Q22" s="81"/>
      <c r="S22" s="172"/>
      <c r="T22" s="172"/>
      <c r="U22" s="172"/>
      <c r="V22" s="172"/>
      <c r="W22" s="389"/>
      <c r="X22" s="389"/>
      <c r="Y22" s="389"/>
      <c r="Z22" s="389"/>
      <c r="AA22" s="389"/>
      <c r="AF22" s="82" t="str">
        <f t="shared" si="3"/>
        <v>要確認</v>
      </c>
    </row>
    <row r="23" spans="1:32" s="78" customFormat="1">
      <c r="A23" s="95">
        <v>15</v>
      </c>
      <c r="B23" s="96"/>
      <c r="C23" s="96"/>
      <c r="D23" s="96"/>
      <c r="E23" s="96"/>
      <c r="F23" s="97"/>
      <c r="G23" s="96"/>
      <c r="H23" s="98"/>
      <c r="I23" s="99"/>
      <c r="J23" s="169"/>
      <c r="K23" s="132">
        <f t="shared" si="0"/>
        <v>0</v>
      </c>
      <c r="L23" s="166"/>
      <c r="M23" s="133" t="str">
        <f t="shared" si="1"/>
        <v>-</v>
      </c>
      <c r="N23" s="134"/>
      <c r="O23" s="135"/>
      <c r="P23" s="100" t="str">
        <f t="shared" si="2"/>
        <v>-</v>
      </c>
      <c r="Q23" s="81"/>
      <c r="S23" s="172"/>
      <c r="T23" s="172"/>
      <c r="U23" s="172"/>
      <c r="V23" s="172"/>
      <c r="W23" s="389"/>
      <c r="X23" s="389"/>
      <c r="Y23" s="389"/>
      <c r="Z23" s="389"/>
      <c r="AA23" s="389"/>
      <c r="AF23" s="82" t="str">
        <f t="shared" si="3"/>
        <v>要確認</v>
      </c>
    </row>
    <row r="24" spans="1:32" s="78" customFormat="1">
      <c r="A24" s="95">
        <v>16</v>
      </c>
      <c r="B24" s="96"/>
      <c r="C24" s="96"/>
      <c r="D24" s="96"/>
      <c r="E24" s="96"/>
      <c r="F24" s="97"/>
      <c r="G24" s="96"/>
      <c r="H24" s="98"/>
      <c r="I24" s="99"/>
      <c r="J24" s="169"/>
      <c r="K24" s="132">
        <f t="shared" si="0"/>
        <v>0</v>
      </c>
      <c r="L24" s="166"/>
      <c r="M24" s="133" t="str">
        <f t="shared" si="1"/>
        <v>-</v>
      </c>
      <c r="N24" s="134"/>
      <c r="O24" s="135"/>
      <c r="P24" s="100" t="str">
        <f t="shared" si="2"/>
        <v>-</v>
      </c>
      <c r="Q24" s="81"/>
      <c r="S24" s="172"/>
      <c r="T24" s="172"/>
      <c r="U24" s="172"/>
      <c r="V24" s="172"/>
      <c r="W24" s="389"/>
      <c r="X24" s="389"/>
      <c r="Y24" s="389"/>
      <c r="Z24" s="389"/>
      <c r="AA24" s="389"/>
      <c r="AF24" s="82" t="str">
        <f t="shared" si="3"/>
        <v>要確認</v>
      </c>
    </row>
    <row r="25" spans="1:32" s="78" customFormat="1">
      <c r="A25" s="95">
        <v>17</v>
      </c>
      <c r="B25" s="96"/>
      <c r="C25" s="96"/>
      <c r="D25" s="96"/>
      <c r="E25" s="96"/>
      <c r="F25" s="97"/>
      <c r="G25" s="96"/>
      <c r="H25" s="98"/>
      <c r="I25" s="99"/>
      <c r="J25" s="169"/>
      <c r="K25" s="132">
        <f t="shared" si="0"/>
        <v>0</v>
      </c>
      <c r="L25" s="166"/>
      <c r="M25" s="133" t="str">
        <f t="shared" si="1"/>
        <v>-</v>
      </c>
      <c r="N25" s="134"/>
      <c r="O25" s="135"/>
      <c r="P25" s="100" t="str">
        <f t="shared" si="2"/>
        <v>-</v>
      </c>
      <c r="Q25" s="81"/>
      <c r="S25" s="172"/>
      <c r="T25" s="172"/>
      <c r="U25" s="172"/>
      <c r="V25" s="172"/>
      <c r="W25" s="389"/>
      <c r="X25" s="389"/>
      <c r="Y25" s="389"/>
      <c r="Z25" s="389"/>
      <c r="AA25" s="389"/>
      <c r="AF25" s="82" t="str">
        <f t="shared" si="3"/>
        <v>要確認</v>
      </c>
    </row>
    <row r="26" spans="1:32" s="78" customFormat="1">
      <c r="A26" s="95">
        <v>18</v>
      </c>
      <c r="B26" s="96"/>
      <c r="C26" s="96"/>
      <c r="D26" s="96"/>
      <c r="E26" s="96"/>
      <c r="F26" s="97"/>
      <c r="G26" s="96"/>
      <c r="H26" s="98"/>
      <c r="I26" s="99"/>
      <c r="J26" s="169"/>
      <c r="K26" s="132">
        <f t="shared" si="0"/>
        <v>0</v>
      </c>
      <c r="L26" s="166"/>
      <c r="M26" s="133" t="str">
        <f t="shared" si="1"/>
        <v>-</v>
      </c>
      <c r="N26" s="134"/>
      <c r="O26" s="135"/>
      <c r="P26" s="100" t="str">
        <f t="shared" si="2"/>
        <v>-</v>
      </c>
      <c r="Q26" s="81"/>
      <c r="S26" s="172"/>
      <c r="T26" s="172"/>
      <c r="U26" s="172"/>
      <c r="V26" s="172"/>
      <c r="W26" s="389"/>
      <c r="X26" s="389"/>
      <c r="Y26" s="389"/>
      <c r="Z26" s="389"/>
      <c r="AA26" s="389"/>
      <c r="AF26" s="82" t="str">
        <f t="shared" si="3"/>
        <v>要確認</v>
      </c>
    </row>
    <row r="27" spans="1:32" s="78" customFormat="1">
      <c r="A27" s="95">
        <v>19</v>
      </c>
      <c r="B27" s="96"/>
      <c r="C27" s="96"/>
      <c r="D27" s="96"/>
      <c r="E27" s="96"/>
      <c r="F27" s="97"/>
      <c r="G27" s="96"/>
      <c r="H27" s="98"/>
      <c r="I27" s="99"/>
      <c r="J27" s="169"/>
      <c r="K27" s="132">
        <f t="shared" si="0"/>
        <v>0</v>
      </c>
      <c r="L27" s="166"/>
      <c r="M27" s="133" t="str">
        <f t="shared" si="1"/>
        <v>-</v>
      </c>
      <c r="N27" s="134"/>
      <c r="O27" s="135"/>
      <c r="P27" s="100" t="str">
        <f t="shared" si="2"/>
        <v>-</v>
      </c>
      <c r="Q27" s="81"/>
      <c r="S27" s="172"/>
      <c r="T27" s="172"/>
      <c r="U27" s="172"/>
      <c r="V27" s="172"/>
      <c r="W27" s="389"/>
      <c r="X27" s="389"/>
      <c r="Y27" s="389"/>
      <c r="Z27" s="389"/>
      <c r="AA27" s="389"/>
      <c r="AF27" s="82" t="str">
        <f t="shared" si="3"/>
        <v>要確認</v>
      </c>
    </row>
    <row r="28" spans="1:32" s="78" customFormat="1">
      <c r="A28" s="95">
        <v>20</v>
      </c>
      <c r="B28" s="96"/>
      <c r="C28" s="96"/>
      <c r="D28" s="96"/>
      <c r="E28" s="96"/>
      <c r="F28" s="97"/>
      <c r="G28" s="96"/>
      <c r="H28" s="98"/>
      <c r="I28" s="99"/>
      <c r="J28" s="169"/>
      <c r="K28" s="132">
        <f t="shared" si="0"/>
        <v>0</v>
      </c>
      <c r="L28" s="166"/>
      <c r="M28" s="133" t="str">
        <f t="shared" si="1"/>
        <v>-</v>
      </c>
      <c r="N28" s="134"/>
      <c r="O28" s="135"/>
      <c r="P28" s="100" t="str">
        <f t="shared" si="2"/>
        <v>-</v>
      </c>
      <c r="Q28" s="81"/>
      <c r="S28" s="172"/>
      <c r="T28" s="172"/>
      <c r="U28" s="172"/>
      <c r="V28" s="172"/>
      <c r="W28" s="389"/>
      <c r="X28" s="389"/>
      <c r="Y28" s="389"/>
      <c r="Z28" s="389"/>
      <c r="AA28" s="389"/>
      <c r="AF28" s="82" t="str">
        <f t="shared" si="3"/>
        <v>要確認</v>
      </c>
    </row>
    <row r="29" spans="1:32" s="78" customFormat="1">
      <c r="A29" s="95">
        <v>21</v>
      </c>
      <c r="B29" s="96"/>
      <c r="C29" s="96"/>
      <c r="D29" s="96"/>
      <c r="E29" s="96"/>
      <c r="F29" s="97"/>
      <c r="G29" s="96"/>
      <c r="H29" s="98"/>
      <c r="I29" s="99"/>
      <c r="J29" s="169"/>
      <c r="K29" s="132">
        <f t="shared" si="0"/>
        <v>0</v>
      </c>
      <c r="L29" s="166"/>
      <c r="M29" s="133" t="str">
        <f t="shared" si="1"/>
        <v>-</v>
      </c>
      <c r="N29" s="134"/>
      <c r="O29" s="135"/>
      <c r="P29" s="100" t="str">
        <f t="shared" si="2"/>
        <v>-</v>
      </c>
      <c r="Q29" s="81"/>
      <c r="S29" s="172"/>
      <c r="T29" s="172"/>
      <c r="U29" s="172"/>
      <c r="V29" s="172"/>
      <c r="W29" s="389"/>
      <c r="X29" s="389"/>
      <c r="Y29" s="389"/>
      <c r="Z29" s="389"/>
      <c r="AA29" s="389"/>
      <c r="AF29" s="82" t="str">
        <f t="shared" si="3"/>
        <v>要確認</v>
      </c>
    </row>
    <row r="30" spans="1:32" s="78" customFormat="1">
      <c r="A30" s="95">
        <v>22</v>
      </c>
      <c r="B30" s="96"/>
      <c r="C30" s="96"/>
      <c r="D30" s="96"/>
      <c r="E30" s="96"/>
      <c r="F30" s="97"/>
      <c r="G30" s="96"/>
      <c r="H30" s="98"/>
      <c r="I30" s="99"/>
      <c r="J30" s="169"/>
      <c r="K30" s="132">
        <f t="shared" si="0"/>
        <v>0</v>
      </c>
      <c r="L30" s="166"/>
      <c r="M30" s="133" t="str">
        <f t="shared" si="1"/>
        <v>-</v>
      </c>
      <c r="N30" s="134"/>
      <c r="O30" s="135"/>
      <c r="P30" s="100" t="str">
        <f t="shared" si="2"/>
        <v>-</v>
      </c>
      <c r="Q30" s="81"/>
      <c r="S30" s="172"/>
      <c r="T30" s="172"/>
      <c r="U30" s="172"/>
      <c r="V30" s="172"/>
      <c r="W30" s="389"/>
      <c r="X30" s="389"/>
      <c r="Y30" s="389"/>
      <c r="Z30" s="389"/>
      <c r="AA30" s="389"/>
      <c r="AF30" s="82" t="str">
        <f t="shared" si="3"/>
        <v>要確認</v>
      </c>
    </row>
    <row r="31" spans="1:32" s="78" customFormat="1">
      <c r="A31" s="95">
        <v>23</v>
      </c>
      <c r="B31" s="96"/>
      <c r="C31" s="96"/>
      <c r="D31" s="96"/>
      <c r="E31" s="96"/>
      <c r="F31" s="97"/>
      <c r="G31" s="96"/>
      <c r="H31" s="98"/>
      <c r="I31" s="99"/>
      <c r="J31" s="169"/>
      <c r="K31" s="132">
        <f t="shared" si="0"/>
        <v>0</v>
      </c>
      <c r="L31" s="166"/>
      <c r="M31" s="133" t="str">
        <f t="shared" si="1"/>
        <v>-</v>
      </c>
      <c r="N31" s="134"/>
      <c r="O31" s="135"/>
      <c r="P31" s="100" t="str">
        <f t="shared" si="2"/>
        <v>-</v>
      </c>
      <c r="Q31" s="81"/>
      <c r="S31" s="172"/>
      <c r="T31" s="172"/>
      <c r="U31" s="172"/>
      <c r="V31" s="172"/>
      <c r="W31" s="389"/>
      <c r="X31" s="389"/>
      <c r="Y31" s="389"/>
      <c r="Z31" s="389"/>
      <c r="AA31" s="389"/>
      <c r="AF31" s="82" t="str">
        <f t="shared" si="3"/>
        <v>要確認</v>
      </c>
    </row>
    <row r="32" spans="1:32" s="78" customFormat="1">
      <c r="A32" s="95">
        <v>24</v>
      </c>
      <c r="B32" s="96"/>
      <c r="C32" s="96"/>
      <c r="D32" s="96"/>
      <c r="E32" s="96"/>
      <c r="F32" s="97"/>
      <c r="G32" s="96"/>
      <c r="H32" s="98"/>
      <c r="I32" s="99"/>
      <c r="J32" s="169"/>
      <c r="K32" s="132">
        <f t="shared" si="0"/>
        <v>0</v>
      </c>
      <c r="L32" s="166"/>
      <c r="M32" s="133" t="str">
        <f t="shared" si="1"/>
        <v>-</v>
      </c>
      <c r="N32" s="134"/>
      <c r="O32" s="135"/>
      <c r="P32" s="100" t="str">
        <f t="shared" si="2"/>
        <v>-</v>
      </c>
      <c r="Q32" s="81"/>
      <c r="S32" s="172"/>
      <c r="T32" s="172"/>
      <c r="U32" s="172"/>
      <c r="V32" s="172"/>
      <c r="W32" s="389"/>
      <c r="X32" s="389"/>
      <c r="Y32" s="389"/>
      <c r="Z32" s="389"/>
      <c r="AA32" s="389"/>
      <c r="AF32" s="82" t="str">
        <f t="shared" si="3"/>
        <v>要確認</v>
      </c>
    </row>
    <row r="33" spans="1:32" s="78" customFormat="1">
      <c r="A33" s="95">
        <v>25</v>
      </c>
      <c r="B33" s="96"/>
      <c r="C33" s="96"/>
      <c r="D33" s="96"/>
      <c r="E33" s="96"/>
      <c r="F33" s="97"/>
      <c r="G33" s="96"/>
      <c r="H33" s="98"/>
      <c r="I33" s="99"/>
      <c r="J33" s="169"/>
      <c r="K33" s="132">
        <f t="shared" si="0"/>
        <v>0</v>
      </c>
      <c r="L33" s="166"/>
      <c r="M33" s="133" t="str">
        <f t="shared" si="1"/>
        <v>-</v>
      </c>
      <c r="N33" s="134"/>
      <c r="O33" s="135"/>
      <c r="P33" s="100" t="str">
        <f t="shared" si="2"/>
        <v>-</v>
      </c>
      <c r="Q33" s="81"/>
      <c r="S33" s="172"/>
      <c r="T33" s="172"/>
      <c r="U33" s="172"/>
      <c r="V33" s="172"/>
      <c r="W33" s="389"/>
      <c r="X33" s="389"/>
      <c r="Y33" s="389"/>
      <c r="Z33" s="389"/>
      <c r="AA33" s="389"/>
      <c r="AF33" s="82" t="str">
        <f t="shared" si="3"/>
        <v>要確認</v>
      </c>
    </row>
    <row r="34" spans="1:32" s="78" customFormat="1">
      <c r="A34" s="95">
        <v>26</v>
      </c>
      <c r="B34" s="96"/>
      <c r="C34" s="96"/>
      <c r="D34" s="96"/>
      <c r="E34" s="96"/>
      <c r="F34" s="97"/>
      <c r="G34" s="96"/>
      <c r="H34" s="98"/>
      <c r="I34" s="99"/>
      <c r="J34" s="169"/>
      <c r="K34" s="132">
        <f t="shared" si="0"/>
        <v>0</v>
      </c>
      <c r="L34" s="166"/>
      <c r="M34" s="133" t="str">
        <f t="shared" si="1"/>
        <v>-</v>
      </c>
      <c r="N34" s="134"/>
      <c r="O34" s="135"/>
      <c r="P34" s="100" t="str">
        <f t="shared" si="2"/>
        <v>-</v>
      </c>
      <c r="Q34" s="81"/>
      <c r="S34" s="172"/>
      <c r="T34" s="172"/>
      <c r="U34" s="172"/>
      <c r="V34" s="172"/>
      <c r="W34" s="389"/>
      <c r="X34" s="389"/>
      <c r="Y34" s="389"/>
      <c r="Z34" s="389"/>
      <c r="AA34" s="389"/>
      <c r="AF34" s="82" t="str">
        <f t="shared" si="3"/>
        <v>要確認</v>
      </c>
    </row>
    <row r="35" spans="1:32" s="78" customFormat="1">
      <c r="A35" s="95">
        <v>27</v>
      </c>
      <c r="B35" s="96"/>
      <c r="C35" s="96"/>
      <c r="D35" s="96"/>
      <c r="E35" s="96"/>
      <c r="F35" s="97"/>
      <c r="G35" s="96"/>
      <c r="H35" s="98"/>
      <c r="I35" s="99"/>
      <c r="J35" s="169"/>
      <c r="K35" s="132">
        <f t="shared" si="0"/>
        <v>0</v>
      </c>
      <c r="L35" s="166"/>
      <c r="M35" s="133" t="str">
        <f t="shared" si="1"/>
        <v>-</v>
      </c>
      <c r="N35" s="134"/>
      <c r="O35" s="135"/>
      <c r="P35" s="100" t="str">
        <f t="shared" si="2"/>
        <v>-</v>
      </c>
      <c r="Q35" s="81"/>
      <c r="S35" s="172"/>
      <c r="T35" s="172"/>
      <c r="U35" s="172"/>
      <c r="V35" s="172"/>
      <c r="W35" s="389"/>
      <c r="X35" s="389"/>
      <c r="Y35" s="389"/>
      <c r="Z35" s="389"/>
      <c r="AA35" s="389"/>
      <c r="AF35" s="82" t="str">
        <f t="shared" si="3"/>
        <v>要確認</v>
      </c>
    </row>
    <row r="36" spans="1:32" s="78" customFormat="1">
      <c r="A36" s="95">
        <v>28</v>
      </c>
      <c r="B36" s="96"/>
      <c r="C36" s="96"/>
      <c r="D36" s="96"/>
      <c r="E36" s="96"/>
      <c r="F36" s="97"/>
      <c r="G36" s="96"/>
      <c r="H36" s="98"/>
      <c r="I36" s="99"/>
      <c r="J36" s="169"/>
      <c r="K36" s="132">
        <f t="shared" si="0"/>
        <v>0</v>
      </c>
      <c r="L36" s="166"/>
      <c r="M36" s="133" t="str">
        <f t="shared" si="1"/>
        <v>-</v>
      </c>
      <c r="N36" s="134"/>
      <c r="O36" s="135"/>
      <c r="P36" s="100" t="str">
        <f t="shared" si="2"/>
        <v>-</v>
      </c>
      <c r="Q36" s="81"/>
      <c r="S36" s="172"/>
      <c r="T36" s="172"/>
      <c r="U36" s="172"/>
      <c r="V36" s="172"/>
      <c r="W36" s="389"/>
      <c r="X36" s="389"/>
      <c r="Y36" s="389"/>
      <c r="Z36" s="389"/>
      <c r="AA36" s="389"/>
      <c r="AF36" s="82" t="str">
        <f t="shared" si="3"/>
        <v>要確認</v>
      </c>
    </row>
    <row r="37" spans="1:32" s="78" customFormat="1">
      <c r="A37" s="95">
        <v>29</v>
      </c>
      <c r="B37" s="96"/>
      <c r="C37" s="96"/>
      <c r="D37" s="96"/>
      <c r="E37" s="96"/>
      <c r="F37" s="97"/>
      <c r="G37" s="96"/>
      <c r="H37" s="98"/>
      <c r="I37" s="99"/>
      <c r="J37" s="169"/>
      <c r="K37" s="132">
        <f t="shared" si="0"/>
        <v>0</v>
      </c>
      <c r="L37" s="166"/>
      <c r="M37" s="133" t="str">
        <f t="shared" si="1"/>
        <v>-</v>
      </c>
      <c r="N37" s="134"/>
      <c r="O37" s="135"/>
      <c r="P37" s="100" t="str">
        <f t="shared" si="2"/>
        <v>-</v>
      </c>
      <c r="Q37" s="81"/>
      <c r="S37" s="172"/>
      <c r="T37" s="172"/>
      <c r="U37" s="172"/>
      <c r="V37" s="172"/>
      <c r="W37" s="389"/>
      <c r="X37" s="389"/>
      <c r="Y37" s="389"/>
      <c r="Z37" s="389"/>
      <c r="AA37" s="389"/>
      <c r="AF37" s="82" t="str">
        <f t="shared" si="3"/>
        <v>要確認</v>
      </c>
    </row>
    <row r="38" spans="1:32" s="78" customFormat="1">
      <c r="A38" s="95">
        <v>30</v>
      </c>
      <c r="B38" s="96"/>
      <c r="C38" s="96"/>
      <c r="D38" s="96"/>
      <c r="E38" s="96"/>
      <c r="F38" s="97"/>
      <c r="G38" s="96"/>
      <c r="H38" s="98"/>
      <c r="I38" s="99"/>
      <c r="J38" s="169"/>
      <c r="K38" s="132">
        <f t="shared" si="0"/>
        <v>0</v>
      </c>
      <c r="L38" s="166"/>
      <c r="M38" s="133" t="str">
        <f t="shared" si="1"/>
        <v>-</v>
      </c>
      <c r="N38" s="134"/>
      <c r="O38" s="135"/>
      <c r="P38" s="100" t="str">
        <f t="shared" si="2"/>
        <v>-</v>
      </c>
      <c r="Q38" s="81"/>
      <c r="S38" s="172"/>
      <c r="T38" s="172"/>
      <c r="U38" s="172"/>
      <c r="V38" s="172"/>
      <c r="W38" s="389"/>
      <c r="X38" s="389"/>
      <c r="Y38" s="389"/>
      <c r="Z38" s="389"/>
      <c r="AA38" s="389"/>
      <c r="AF38" s="82" t="str">
        <f t="shared" si="3"/>
        <v>要確認</v>
      </c>
    </row>
    <row r="39" spans="1:32" s="78" customFormat="1">
      <c r="A39" s="95">
        <v>31</v>
      </c>
      <c r="B39" s="96"/>
      <c r="C39" s="96"/>
      <c r="D39" s="96"/>
      <c r="E39" s="96"/>
      <c r="F39" s="97"/>
      <c r="G39" s="96"/>
      <c r="H39" s="98"/>
      <c r="I39" s="99"/>
      <c r="J39" s="169"/>
      <c r="K39" s="132">
        <f t="shared" si="0"/>
        <v>0</v>
      </c>
      <c r="L39" s="166"/>
      <c r="M39" s="133" t="str">
        <f t="shared" si="1"/>
        <v>-</v>
      </c>
      <c r="N39" s="134"/>
      <c r="O39" s="135"/>
      <c r="P39" s="100" t="str">
        <f t="shared" si="2"/>
        <v>-</v>
      </c>
      <c r="Q39" s="81"/>
      <c r="S39" s="172"/>
      <c r="T39" s="172"/>
      <c r="U39" s="172"/>
      <c r="V39" s="172"/>
      <c r="W39" s="389"/>
      <c r="X39" s="389"/>
      <c r="Y39" s="389"/>
      <c r="Z39" s="389"/>
      <c r="AA39" s="389"/>
      <c r="AF39" s="82" t="str">
        <f t="shared" si="3"/>
        <v>要確認</v>
      </c>
    </row>
    <row r="40" spans="1:32" s="78" customFormat="1">
      <c r="A40" s="95">
        <v>32</v>
      </c>
      <c r="B40" s="96"/>
      <c r="C40" s="96"/>
      <c r="D40" s="96"/>
      <c r="E40" s="96"/>
      <c r="F40" s="97"/>
      <c r="G40" s="96"/>
      <c r="H40" s="98"/>
      <c r="I40" s="99"/>
      <c r="J40" s="169"/>
      <c r="K40" s="132">
        <f t="shared" si="0"/>
        <v>0</v>
      </c>
      <c r="L40" s="166"/>
      <c r="M40" s="133" t="str">
        <f t="shared" si="1"/>
        <v>-</v>
      </c>
      <c r="N40" s="134"/>
      <c r="O40" s="135"/>
      <c r="P40" s="100" t="str">
        <f t="shared" si="2"/>
        <v>-</v>
      </c>
      <c r="Q40" s="81"/>
      <c r="S40" s="172"/>
      <c r="T40" s="172"/>
      <c r="U40" s="172"/>
      <c r="V40" s="172"/>
      <c r="W40" s="389"/>
      <c r="X40" s="389"/>
      <c r="Y40" s="389"/>
      <c r="Z40" s="389"/>
      <c r="AA40" s="389"/>
      <c r="AF40" s="82" t="str">
        <f t="shared" si="3"/>
        <v>要確認</v>
      </c>
    </row>
    <row r="41" spans="1:32" s="78" customFormat="1">
      <c r="A41" s="95">
        <v>33</v>
      </c>
      <c r="B41" s="96"/>
      <c r="C41" s="96"/>
      <c r="D41" s="96"/>
      <c r="E41" s="96"/>
      <c r="F41" s="97"/>
      <c r="G41" s="96"/>
      <c r="H41" s="98"/>
      <c r="I41" s="99"/>
      <c r="J41" s="169"/>
      <c r="K41" s="132">
        <f t="shared" si="0"/>
        <v>0</v>
      </c>
      <c r="L41" s="166"/>
      <c r="M41" s="133" t="str">
        <f t="shared" si="1"/>
        <v>-</v>
      </c>
      <c r="N41" s="134"/>
      <c r="O41" s="135"/>
      <c r="P41" s="100" t="str">
        <f t="shared" si="2"/>
        <v>-</v>
      </c>
      <c r="Q41" s="81"/>
      <c r="S41" s="172"/>
      <c r="T41" s="172"/>
      <c r="U41" s="172"/>
      <c r="V41" s="172"/>
      <c r="W41" s="389"/>
      <c r="X41" s="389"/>
      <c r="Y41" s="389"/>
      <c r="Z41" s="389"/>
      <c r="AA41" s="389"/>
      <c r="AF41" s="82" t="str">
        <f t="shared" si="3"/>
        <v>要確認</v>
      </c>
    </row>
    <row r="42" spans="1:32" s="78" customFormat="1">
      <c r="A42" s="95">
        <v>34</v>
      </c>
      <c r="B42" s="96"/>
      <c r="C42" s="96"/>
      <c r="D42" s="96"/>
      <c r="E42" s="96"/>
      <c r="F42" s="97"/>
      <c r="G42" s="96"/>
      <c r="H42" s="98"/>
      <c r="I42" s="99"/>
      <c r="J42" s="169"/>
      <c r="K42" s="132">
        <f t="shared" si="0"/>
        <v>0</v>
      </c>
      <c r="L42" s="166"/>
      <c r="M42" s="133" t="str">
        <f t="shared" si="1"/>
        <v>-</v>
      </c>
      <c r="N42" s="134"/>
      <c r="O42" s="135"/>
      <c r="P42" s="100" t="str">
        <f t="shared" si="2"/>
        <v>-</v>
      </c>
      <c r="Q42" s="81"/>
      <c r="S42" s="172"/>
      <c r="T42" s="172"/>
      <c r="U42" s="172"/>
      <c r="V42" s="172"/>
      <c r="W42" s="389"/>
      <c r="X42" s="389"/>
      <c r="Y42" s="389"/>
      <c r="Z42" s="389"/>
      <c r="AA42" s="389"/>
      <c r="AF42" s="82" t="str">
        <f t="shared" si="3"/>
        <v>要確認</v>
      </c>
    </row>
    <row r="43" spans="1:32" s="78" customFormat="1">
      <c r="A43" s="95">
        <v>35</v>
      </c>
      <c r="B43" s="96"/>
      <c r="C43" s="96"/>
      <c r="D43" s="96"/>
      <c r="E43" s="96"/>
      <c r="F43" s="97"/>
      <c r="G43" s="96"/>
      <c r="H43" s="98"/>
      <c r="I43" s="99"/>
      <c r="J43" s="169"/>
      <c r="K43" s="132">
        <f t="shared" si="0"/>
        <v>0</v>
      </c>
      <c r="L43" s="166"/>
      <c r="M43" s="133" t="str">
        <f t="shared" si="1"/>
        <v>-</v>
      </c>
      <c r="N43" s="134"/>
      <c r="O43" s="135"/>
      <c r="P43" s="100" t="str">
        <f t="shared" si="2"/>
        <v>-</v>
      </c>
      <c r="Q43" s="81"/>
      <c r="S43" s="172"/>
      <c r="T43" s="172"/>
      <c r="U43" s="172"/>
      <c r="V43" s="172"/>
      <c r="W43" s="389"/>
      <c r="X43" s="389"/>
      <c r="Y43" s="389"/>
      <c r="Z43" s="389"/>
      <c r="AA43" s="389"/>
      <c r="AF43" s="82" t="str">
        <f t="shared" si="3"/>
        <v>要確認</v>
      </c>
    </row>
    <row r="44" spans="1:32" s="78" customFormat="1">
      <c r="A44" s="95">
        <v>36</v>
      </c>
      <c r="B44" s="96"/>
      <c r="C44" s="96"/>
      <c r="D44" s="96"/>
      <c r="E44" s="96"/>
      <c r="F44" s="97"/>
      <c r="G44" s="96"/>
      <c r="H44" s="98"/>
      <c r="I44" s="99"/>
      <c r="J44" s="169"/>
      <c r="K44" s="132">
        <f t="shared" si="0"/>
        <v>0</v>
      </c>
      <c r="L44" s="166"/>
      <c r="M44" s="133" t="str">
        <f t="shared" si="1"/>
        <v>-</v>
      </c>
      <c r="N44" s="134"/>
      <c r="O44" s="135"/>
      <c r="P44" s="100" t="str">
        <f t="shared" si="2"/>
        <v>-</v>
      </c>
      <c r="Q44" s="81"/>
      <c r="S44" s="172"/>
      <c r="T44" s="172"/>
      <c r="U44" s="172"/>
      <c r="V44" s="172"/>
      <c r="W44" s="389"/>
      <c r="X44" s="389"/>
      <c r="Y44" s="389"/>
      <c r="Z44" s="389"/>
      <c r="AA44" s="389"/>
      <c r="AF44" s="82" t="str">
        <f t="shared" si="3"/>
        <v>要確認</v>
      </c>
    </row>
    <row r="45" spans="1:32" s="78" customFormat="1">
      <c r="A45" s="95">
        <v>37</v>
      </c>
      <c r="B45" s="96"/>
      <c r="C45" s="96"/>
      <c r="D45" s="96"/>
      <c r="E45" s="96"/>
      <c r="F45" s="97"/>
      <c r="G45" s="96"/>
      <c r="H45" s="98"/>
      <c r="I45" s="99"/>
      <c r="J45" s="169"/>
      <c r="K45" s="132">
        <f t="shared" si="0"/>
        <v>0</v>
      </c>
      <c r="L45" s="166"/>
      <c r="M45" s="133" t="str">
        <f t="shared" si="1"/>
        <v>-</v>
      </c>
      <c r="N45" s="134"/>
      <c r="O45" s="135"/>
      <c r="P45" s="100" t="str">
        <f t="shared" si="2"/>
        <v>-</v>
      </c>
      <c r="Q45" s="81"/>
      <c r="S45" s="172"/>
      <c r="T45" s="172"/>
      <c r="U45" s="172"/>
      <c r="V45" s="172"/>
      <c r="W45" s="389"/>
      <c r="X45" s="389"/>
      <c r="Y45" s="389"/>
      <c r="Z45" s="389"/>
      <c r="AA45" s="389"/>
      <c r="AF45" s="82" t="str">
        <f t="shared" si="3"/>
        <v>要確認</v>
      </c>
    </row>
    <row r="46" spans="1:32" s="78" customFormat="1">
      <c r="A46" s="95">
        <v>38</v>
      </c>
      <c r="B46" s="96"/>
      <c r="C46" s="96"/>
      <c r="D46" s="96"/>
      <c r="E46" s="96"/>
      <c r="F46" s="97"/>
      <c r="G46" s="96"/>
      <c r="H46" s="98"/>
      <c r="I46" s="99"/>
      <c r="J46" s="169"/>
      <c r="K46" s="132">
        <f t="shared" si="0"/>
        <v>0</v>
      </c>
      <c r="L46" s="166"/>
      <c r="M46" s="133" t="str">
        <f t="shared" si="1"/>
        <v>-</v>
      </c>
      <c r="N46" s="134"/>
      <c r="O46" s="135"/>
      <c r="P46" s="100" t="str">
        <f t="shared" si="2"/>
        <v>-</v>
      </c>
      <c r="Q46" s="81"/>
      <c r="S46" s="172"/>
      <c r="T46" s="172"/>
      <c r="U46" s="172"/>
      <c r="V46" s="172"/>
      <c r="W46" s="389"/>
      <c r="X46" s="389"/>
      <c r="Y46" s="389"/>
      <c r="Z46" s="389"/>
      <c r="AA46" s="389"/>
      <c r="AF46" s="82" t="str">
        <f t="shared" si="3"/>
        <v>要確認</v>
      </c>
    </row>
    <row r="47" spans="1:32" s="78" customFormat="1">
      <c r="A47" s="95">
        <v>39</v>
      </c>
      <c r="B47" s="96"/>
      <c r="C47" s="96"/>
      <c r="D47" s="96"/>
      <c r="E47" s="96"/>
      <c r="F47" s="97"/>
      <c r="G47" s="96"/>
      <c r="H47" s="98"/>
      <c r="I47" s="99"/>
      <c r="J47" s="169"/>
      <c r="K47" s="132">
        <f t="shared" si="0"/>
        <v>0</v>
      </c>
      <c r="L47" s="166"/>
      <c r="M47" s="133" t="str">
        <f t="shared" si="1"/>
        <v>-</v>
      </c>
      <c r="N47" s="134"/>
      <c r="O47" s="135"/>
      <c r="P47" s="100" t="str">
        <f t="shared" si="2"/>
        <v>-</v>
      </c>
      <c r="Q47" s="81"/>
      <c r="S47" s="172"/>
      <c r="T47" s="172"/>
      <c r="U47" s="172"/>
      <c r="V47" s="172"/>
      <c r="W47" s="389"/>
      <c r="X47" s="389"/>
      <c r="Y47" s="389"/>
      <c r="Z47" s="389"/>
      <c r="AA47" s="389"/>
      <c r="AF47" s="82" t="str">
        <f t="shared" si="3"/>
        <v>要確認</v>
      </c>
    </row>
    <row r="48" spans="1:32" s="78" customFormat="1">
      <c r="A48" s="95">
        <v>40</v>
      </c>
      <c r="B48" s="96"/>
      <c r="C48" s="96"/>
      <c r="D48" s="96"/>
      <c r="E48" s="96"/>
      <c r="F48" s="97"/>
      <c r="G48" s="96"/>
      <c r="H48" s="98"/>
      <c r="I48" s="99"/>
      <c r="J48" s="169"/>
      <c r="K48" s="132">
        <f t="shared" si="0"/>
        <v>0</v>
      </c>
      <c r="L48" s="166"/>
      <c r="M48" s="133" t="str">
        <f t="shared" si="1"/>
        <v>-</v>
      </c>
      <c r="N48" s="134"/>
      <c r="O48" s="135"/>
      <c r="P48" s="100" t="str">
        <f t="shared" si="2"/>
        <v>-</v>
      </c>
      <c r="Q48" s="81"/>
      <c r="S48" s="172"/>
      <c r="T48" s="172"/>
      <c r="U48" s="172"/>
      <c r="V48" s="172"/>
      <c r="W48" s="389"/>
      <c r="X48" s="389"/>
      <c r="Y48" s="389"/>
      <c r="Z48" s="389"/>
      <c r="AA48" s="389"/>
      <c r="AF48" s="82" t="str">
        <f t="shared" si="3"/>
        <v>要確認</v>
      </c>
    </row>
    <row r="49" spans="1:32" s="78" customFormat="1">
      <c r="A49" s="95">
        <v>41</v>
      </c>
      <c r="B49" s="96"/>
      <c r="C49" s="96"/>
      <c r="D49" s="96"/>
      <c r="E49" s="96"/>
      <c r="F49" s="97"/>
      <c r="G49" s="96"/>
      <c r="H49" s="98"/>
      <c r="I49" s="99"/>
      <c r="J49" s="169"/>
      <c r="K49" s="132">
        <f t="shared" si="0"/>
        <v>0</v>
      </c>
      <c r="L49" s="166"/>
      <c r="M49" s="133" t="str">
        <f t="shared" si="1"/>
        <v>-</v>
      </c>
      <c r="N49" s="134"/>
      <c r="O49" s="135"/>
      <c r="P49" s="100" t="str">
        <f t="shared" si="2"/>
        <v>-</v>
      </c>
      <c r="Q49" s="81"/>
      <c r="S49" s="172"/>
      <c r="T49" s="172"/>
      <c r="U49" s="172"/>
      <c r="V49" s="172"/>
      <c r="W49" s="389"/>
      <c r="X49" s="389"/>
      <c r="Y49" s="389"/>
      <c r="Z49" s="389"/>
      <c r="AA49" s="389"/>
      <c r="AF49" s="82" t="str">
        <f t="shared" si="3"/>
        <v>要確認</v>
      </c>
    </row>
    <row r="50" spans="1:32" s="78" customFormat="1">
      <c r="A50" s="95">
        <v>42</v>
      </c>
      <c r="B50" s="96"/>
      <c r="C50" s="96"/>
      <c r="D50" s="96"/>
      <c r="E50" s="96"/>
      <c r="F50" s="97"/>
      <c r="G50" s="96"/>
      <c r="H50" s="98"/>
      <c r="I50" s="99"/>
      <c r="J50" s="169"/>
      <c r="K50" s="132">
        <f t="shared" si="0"/>
        <v>0</v>
      </c>
      <c r="L50" s="166"/>
      <c r="M50" s="133" t="str">
        <f t="shared" si="1"/>
        <v>-</v>
      </c>
      <c r="N50" s="134"/>
      <c r="O50" s="135"/>
      <c r="P50" s="100" t="str">
        <f t="shared" si="2"/>
        <v>-</v>
      </c>
      <c r="Q50" s="81"/>
      <c r="S50" s="172"/>
      <c r="T50" s="172"/>
      <c r="U50" s="172"/>
      <c r="V50" s="172"/>
      <c r="W50" s="389"/>
      <c r="X50" s="389"/>
      <c r="Y50" s="389"/>
      <c r="Z50" s="389"/>
      <c r="AA50" s="389"/>
      <c r="AF50" s="82" t="str">
        <f t="shared" si="3"/>
        <v>要確認</v>
      </c>
    </row>
    <row r="51" spans="1:32" s="78" customFormat="1">
      <c r="A51" s="95">
        <v>43</v>
      </c>
      <c r="B51" s="96"/>
      <c r="C51" s="96"/>
      <c r="D51" s="96"/>
      <c r="E51" s="96"/>
      <c r="F51" s="97"/>
      <c r="G51" s="96"/>
      <c r="H51" s="98"/>
      <c r="I51" s="99"/>
      <c r="J51" s="169"/>
      <c r="K51" s="132">
        <f t="shared" si="0"/>
        <v>0</v>
      </c>
      <c r="L51" s="166"/>
      <c r="M51" s="133" t="str">
        <f t="shared" si="1"/>
        <v>-</v>
      </c>
      <c r="N51" s="134"/>
      <c r="O51" s="135"/>
      <c r="P51" s="100" t="str">
        <f t="shared" si="2"/>
        <v>-</v>
      </c>
      <c r="Q51" s="81"/>
      <c r="S51" s="172"/>
      <c r="T51" s="172"/>
      <c r="U51" s="172"/>
      <c r="V51" s="172"/>
      <c r="W51" s="389"/>
      <c r="X51" s="389"/>
      <c r="Y51" s="389"/>
      <c r="Z51" s="389"/>
      <c r="AA51" s="389"/>
      <c r="AF51" s="82" t="str">
        <f t="shared" si="3"/>
        <v>要確認</v>
      </c>
    </row>
    <row r="52" spans="1:32" s="78" customFormat="1">
      <c r="A52" s="95">
        <v>44</v>
      </c>
      <c r="B52" s="96"/>
      <c r="C52" s="96"/>
      <c r="D52" s="96"/>
      <c r="E52" s="96"/>
      <c r="F52" s="97"/>
      <c r="G52" s="96"/>
      <c r="H52" s="98"/>
      <c r="I52" s="99"/>
      <c r="J52" s="169"/>
      <c r="K52" s="132">
        <f t="shared" si="0"/>
        <v>0</v>
      </c>
      <c r="L52" s="166"/>
      <c r="M52" s="133" t="str">
        <f t="shared" si="1"/>
        <v>-</v>
      </c>
      <c r="N52" s="134"/>
      <c r="O52" s="135"/>
      <c r="P52" s="100" t="str">
        <f t="shared" si="2"/>
        <v>-</v>
      </c>
      <c r="Q52" s="81"/>
      <c r="S52" s="172"/>
      <c r="T52" s="172"/>
      <c r="U52" s="172"/>
      <c r="V52" s="172"/>
      <c r="W52" s="389"/>
      <c r="X52" s="389"/>
      <c r="Y52" s="389"/>
      <c r="Z52" s="389"/>
      <c r="AA52" s="389"/>
      <c r="AF52" s="82" t="str">
        <f t="shared" si="3"/>
        <v>要確認</v>
      </c>
    </row>
    <row r="53" spans="1:32" s="78" customFormat="1">
      <c r="A53" s="95">
        <v>45</v>
      </c>
      <c r="B53" s="96"/>
      <c r="C53" s="96"/>
      <c r="D53" s="96"/>
      <c r="E53" s="96"/>
      <c r="F53" s="97"/>
      <c r="G53" s="96"/>
      <c r="H53" s="98"/>
      <c r="I53" s="99"/>
      <c r="J53" s="169"/>
      <c r="K53" s="132">
        <f t="shared" si="0"/>
        <v>0</v>
      </c>
      <c r="L53" s="166"/>
      <c r="M53" s="133" t="str">
        <f t="shared" si="1"/>
        <v>-</v>
      </c>
      <c r="N53" s="134"/>
      <c r="O53" s="135"/>
      <c r="P53" s="100" t="str">
        <f t="shared" si="2"/>
        <v>-</v>
      </c>
      <c r="Q53" s="81"/>
      <c r="S53" s="172"/>
      <c r="T53" s="172"/>
      <c r="U53" s="172"/>
      <c r="V53" s="172"/>
      <c r="W53" s="389"/>
      <c r="X53" s="389"/>
      <c r="Y53" s="389"/>
      <c r="Z53" s="389"/>
      <c r="AA53" s="389"/>
      <c r="AF53" s="82" t="str">
        <f t="shared" si="3"/>
        <v>要確認</v>
      </c>
    </row>
    <row r="54" spans="1:32" s="78" customFormat="1">
      <c r="A54" s="95">
        <v>46</v>
      </c>
      <c r="B54" s="96"/>
      <c r="C54" s="96"/>
      <c r="D54" s="96"/>
      <c r="E54" s="96"/>
      <c r="F54" s="97"/>
      <c r="G54" s="96"/>
      <c r="H54" s="98"/>
      <c r="I54" s="99"/>
      <c r="J54" s="169"/>
      <c r="K54" s="132">
        <f t="shared" si="0"/>
        <v>0</v>
      </c>
      <c r="L54" s="166"/>
      <c r="M54" s="133" t="str">
        <f t="shared" si="1"/>
        <v>-</v>
      </c>
      <c r="N54" s="134"/>
      <c r="O54" s="135"/>
      <c r="P54" s="100" t="str">
        <f t="shared" si="2"/>
        <v>-</v>
      </c>
      <c r="Q54" s="81"/>
      <c r="S54" s="172"/>
      <c r="T54" s="172"/>
      <c r="U54" s="172"/>
      <c r="V54" s="172"/>
      <c r="W54" s="389"/>
      <c r="X54" s="389"/>
      <c r="Y54" s="389"/>
      <c r="Z54" s="389"/>
      <c r="AA54" s="389"/>
      <c r="AF54" s="82" t="str">
        <f t="shared" si="3"/>
        <v>要確認</v>
      </c>
    </row>
    <row r="55" spans="1:32" s="78" customFormat="1">
      <c r="A55" s="95">
        <v>47</v>
      </c>
      <c r="B55" s="96"/>
      <c r="C55" s="96"/>
      <c r="D55" s="96"/>
      <c r="E55" s="96"/>
      <c r="F55" s="97"/>
      <c r="G55" s="96"/>
      <c r="H55" s="98"/>
      <c r="I55" s="99"/>
      <c r="J55" s="169"/>
      <c r="K55" s="132">
        <f t="shared" si="0"/>
        <v>0</v>
      </c>
      <c r="L55" s="166"/>
      <c r="M55" s="133" t="str">
        <f t="shared" si="1"/>
        <v>-</v>
      </c>
      <c r="N55" s="134"/>
      <c r="O55" s="135"/>
      <c r="P55" s="100" t="str">
        <f t="shared" si="2"/>
        <v>-</v>
      </c>
      <c r="Q55" s="81"/>
      <c r="S55" s="172"/>
      <c r="T55" s="172"/>
      <c r="U55" s="172"/>
      <c r="V55" s="172"/>
      <c r="W55" s="389"/>
      <c r="X55" s="389"/>
      <c r="Y55" s="389"/>
      <c r="Z55" s="389"/>
      <c r="AA55" s="389"/>
      <c r="AF55" s="82" t="str">
        <f t="shared" si="3"/>
        <v>要確認</v>
      </c>
    </row>
    <row r="56" spans="1:32" s="78" customFormat="1">
      <c r="A56" s="95">
        <v>48</v>
      </c>
      <c r="B56" s="96"/>
      <c r="C56" s="96"/>
      <c r="D56" s="96"/>
      <c r="E56" s="96"/>
      <c r="F56" s="97"/>
      <c r="G56" s="96"/>
      <c r="H56" s="98"/>
      <c r="I56" s="99"/>
      <c r="J56" s="169"/>
      <c r="K56" s="132">
        <f t="shared" si="0"/>
        <v>0</v>
      </c>
      <c r="L56" s="166"/>
      <c r="M56" s="133" t="str">
        <f t="shared" si="1"/>
        <v>-</v>
      </c>
      <c r="N56" s="134"/>
      <c r="O56" s="135"/>
      <c r="P56" s="100" t="str">
        <f t="shared" si="2"/>
        <v>-</v>
      </c>
      <c r="Q56" s="81"/>
      <c r="S56" s="172"/>
      <c r="T56" s="172"/>
      <c r="U56" s="172"/>
      <c r="V56" s="172"/>
      <c r="W56" s="389"/>
      <c r="X56" s="389"/>
      <c r="Y56" s="389"/>
      <c r="Z56" s="389"/>
      <c r="AA56" s="389"/>
      <c r="AF56" s="82" t="str">
        <f t="shared" si="3"/>
        <v>要確認</v>
      </c>
    </row>
    <row r="57" spans="1:32" s="78" customFormat="1">
      <c r="A57" s="95">
        <v>49</v>
      </c>
      <c r="B57" s="96"/>
      <c r="C57" s="96"/>
      <c r="D57" s="96"/>
      <c r="E57" s="96"/>
      <c r="F57" s="97"/>
      <c r="G57" s="96"/>
      <c r="H57" s="98"/>
      <c r="I57" s="99"/>
      <c r="J57" s="169"/>
      <c r="K57" s="132">
        <f t="shared" si="0"/>
        <v>0</v>
      </c>
      <c r="L57" s="166"/>
      <c r="M57" s="133" t="str">
        <f t="shared" si="1"/>
        <v>-</v>
      </c>
      <c r="N57" s="134"/>
      <c r="O57" s="135"/>
      <c r="P57" s="100" t="str">
        <f t="shared" si="2"/>
        <v>-</v>
      </c>
      <c r="Q57" s="81"/>
      <c r="S57" s="172"/>
      <c r="T57" s="172"/>
      <c r="U57" s="172"/>
      <c r="V57" s="172"/>
      <c r="W57" s="389"/>
      <c r="X57" s="389"/>
      <c r="Y57" s="389"/>
      <c r="Z57" s="389"/>
      <c r="AA57" s="389"/>
      <c r="AF57" s="82" t="str">
        <f t="shared" si="3"/>
        <v>要確認</v>
      </c>
    </row>
    <row r="58" spans="1:32" s="78" customFormat="1">
      <c r="A58" s="95">
        <v>50</v>
      </c>
      <c r="B58" s="96"/>
      <c r="C58" s="96"/>
      <c r="D58" s="96"/>
      <c r="E58" s="96"/>
      <c r="F58" s="97"/>
      <c r="G58" s="96"/>
      <c r="H58" s="98"/>
      <c r="I58" s="99"/>
      <c r="J58" s="169"/>
      <c r="K58" s="132">
        <f t="shared" si="0"/>
        <v>0</v>
      </c>
      <c r="L58" s="166"/>
      <c r="M58" s="133" t="str">
        <f t="shared" si="1"/>
        <v>-</v>
      </c>
      <c r="N58" s="134"/>
      <c r="O58" s="135"/>
      <c r="P58" s="100" t="str">
        <f t="shared" si="2"/>
        <v>-</v>
      </c>
      <c r="Q58" s="81"/>
      <c r="S58" s="172"/>
      <c r="T58" s="172"/>
      <c r="U58" s="172"/>
      <c r="V58" s="172"/>
      <c r="W58" s="389"/>
      <c r="X58" s="389"/>
      <c r="Y58" s="389"/>
      <c r="Z58" s="389"/>
      <c r="AA58" s="389"/>
      <c r="AF58" s="82" t="str">
        <f t="shared" si="3"/>
        <v>要確認</v>
      </c>
    </row>
    <row r="59" spans="1:32" s="78" customFormat="1">
      <c r="A59" s="95">
        <v>51</v>
      </c>
      <c r="B59" s="96"/>
      <c r="C59" s="96"/>
      <c r="D59" s="96"/>
      <c r="E59" s="96"/>
      <c r="F59" s="97"/>
      <c r="G59" s="96"/>
      <c r="H59" s="98"/>
      <c r="I59" s="99"/>
      <c r="J59" s="169"/>
      <c r="K59" s="132">
        <f t="shared" si="0"/>
        <v>0</v>
      </c>
      <c r="L59" s="166"/>
      <c r="M59" s="133" t="str">
        <f t="shared" si="1"/>
        <v>-</v>
      </c>
      <c r="N59" s="134"/>
      <c r="O59" s="135"/>
      <c r="P59" s="100" t="str">
        <f t="shared" si="2"/>
        <v>-</v>
      </c>
      <c r="Q59" s="81"/>
      <c r="S59" s="172"/>
      <c r="T59" s="172"/>
      <c r="U59" s="172"/>
      <c r="V59" s="172"/>
      <c r="W59" s="389"/>
      <c r="X59" s="389"/>
      <c r="Y59" s="389"/>
      <c r="Z59" s="389"/>
      <c r="AA59" s="389"/>
      <c r="AF59" s="82" t="str">
        <f t="shared" si="3"/>
        <v>要確認</v>
      </c>
    </row>
    <row r="60" spans="1:32" s="78" customFormat="1">
      <c r="A60" s="95">
        <v>52</v>
      </c>
      <c r="B60" s="96"/>
      <c r="C60" s="96"/>
      <c r="D60" s="96"/>
      <c r="E60" s="96"/>
      <c r="F60" s="97"/>
      <c r="G60" s="96"/>
      <c r="H60" s="98"/>
      <c r="I60" s="99"/>
      <c r="J60" s="169"/>
      <c r="K60" s="132">
        <f t="shared" si="0"/>
        <v>0</v>
      </c>
      <c r="L60" s="166"/>
      <c r="M60" s="133" t="str">
        <f t="shared" si="1"/>
        <v>-</v>
      </c>
      <c r="N60" s="134"/>
      <c r="O60" s="135"/>
      <c r="P60" s="100" t="str">
        <f t="shared" si="2"/>
        <v>-</v>
      </c>
      <c r="Q60" s="81"/>
      <c r="S60" s="172"/>
      <c r="T60" s="172"/>
      <c r="U60" s="172"/>
      <c r="V60" s="172"/>
      <c r="W60" s="389"/>
      <c r="X60" s="389"/>
      <c r="Y60" s="389"/>
      <c r="Z60" s="389"/>
      <c r="AA60" s="389"/>
      <c r="AF60" s="82" t="str">
        <f t="shared" si="3"/>
        <v>要確認</v>
      </c>
    </row>
    <row r="61" spans="1:32" s="78" customFormat="1">
      <c r="A61" s="95">
        <v>53</v>
      </c>
      <c r="B61" s="96"/>
      <c r="C61" s="96"/>
      <c r="D61" s="96"/>
      <c r="E61" s="96"/>
      <c r="F61" s="97"/>
      <c r="G61" s="96"/>
      <c r="H61" s="98"/>
      <c r="I61" s="99"/>
      <c r="J61" s="169"/>
      <c r="K61" s="132">
        <f t="shared" si="0"/>
        <v>0</v>
      </c>
      <c r="L61" s="166"/>
      <c r="M61" s="133" t="str">
        <f t="shared" si="1"/>
        <v>-</v>
      </c>
      <c r="N61" s="134"/>
      <c r="O61" s="135"/>
      <c r="P61" s="100" t="str">
        <f t="shared" si="2"/>
        <v>-</v>
      </c>
      <c r="Q61" s="81"/>
      <c r="S61" s="172"/>
      <c r="T61" s="172"/>
      <c r="U61" s="172"/>
      <c r="V61" s="172"/>
      <c r="W61" s="389"/>
      <c r="X61" s="389"/>
      <c r="Y61" s="389"/>
      <c r="Z61" s="389"/>
      <c r="AA61" s="389"/>
      <c r="AF61" s="82" t="str">
        <f t="shared" si="3"/>
        <v>要確認</v>
      </c>
    </row>
    <row r="62" spans="1:32" s="78" customFormat="1">
      <c r="A62" s="95">
        <v>54</v>
      </c>
      <c r="B62" s="96"/>
      <c r="C62" s="96"/>
      <c r="D62" s="96"/>
      <c r="E62" s="96"/>
      <c r="F62" s="97"/>
      <c r="G62" s="96"/>
      <c r="H62" s="98"/>
      <c r="I62" s="99"/>
      <c r="J62" s="169"/>
      <c r="K62" s="132">
        <f t="shared" si="0"/>
        <v>0</v>
      </c>
      <c r="L62" s="166"/>
      <c r="M62" s="133" t="str">
        <f t="shared" si="1"/>
        <v>-</v>
      </c>
      <c r="N62" s="134"/>
      <c r="O62" s="135"/>
      <c r="P62" s="100" t="str">
        <f t="shared" si="2"/>
        <v>-</v>
      </c>
      <c r="Q62" s="81"/>
      <c r="S62" s="172"/>
      <c r="T62" s="172"/>
      <c r="U62" s="172"/>
      <c r="V62" s="172"/>
      <c r="W62" s="389"/>
      <c r="X62" s="389"/>
      <c r="Y62" s="389"/>
      <c r="Z62" s="389"/>
      <c r="AA62" s="389"/>
      <c r="AF62" s="82" t="str">
        <f t="shared" si="3"/>
        <v>要確認</v>
      </c>
    </row>
    <row r="63" spans="1:32" s="78" customFormat="1">
      <c r="A63" s="95">
        <v>55</v>
      </c>
      <c r="B63" s="96"/>
      <c r="C63" s="96"/>
      <c r="D63" s="96"/>
      <c r="E63" s="96"/>
      <c r="F63" s="97"/>
      <c r="G63" s="96"/>
      <c r="H63" s="98"/>
      <c r="I63" s="99"/>
      <c r="J63" s="169"/>
      <c r="K63" s="132">
        <f t="shared" si="0"/>
        <v>0</v>
      </c>
      <c r="L63" s="166"/>
      <c r="M63" s="133" t="str">
        <f t="shared" si="1"/>
        <v>-</v>
      </c>
      <c r="N63" s="134"/>
      <c r="O63" s="135"/>
      <c r="P63" s="100" t="str">
        <f t="shared" si="2"/>
        <v>-</v>
      </c>
      <c r="Q63" s="81"/>
      <c r="S63" s="172"/>
      <c r="T63" s="172"/>
      <c r="U63" s="172"/>
      <c r="V63" s="172"/>
      <c r="W63" s="389"/>
      <c r="X63" s="389"/>
      <c r="Y63" s="389"/>
      <c r="Z63" s="389"/>
      <c r="AA63" s="389"/>
      <c r="AF63" s="82" t="str">
        <f t="shared" si="3"/>
        <v>要確認</v>
      </c>
    </row>
    <row r="64" spans="1:32" s="78" customFormat="1">
      <c r="A64" s="95">
        <v>56</v>
      </c>
      <c r="B64" s="96"/>
      <c r="C64" s="96"/>
      <c r="D64" s="96"/>
      <c r="E64" s="96"/>
      <c r="F64" s="97"/>
      <c r="G64" s="96"/>
      <c r="H64" s="98"/>
      <c r="I64" s="99"/>
      <c r="J64" s="169"/>
      <c r="K64" s="132">
        <f t="shared" si="0"/>
        <v>0</v>
      </c>
      <c r="L64" s="166"/>
      <c r="M64" s="133" t="str">
        <f t="shared" si="1"/>
        <v>-</v>
      </c>
      <c r="N64" s="134"/>
      <c r="O64" s="135"/>
      <c r="P64" s="100" t="str">
        <f t="shared" si="2"/>
        <v>-</v>
      </c>
      <c r="Q64" s="81"/>
      <c r="S64" s="172"/>
      <c r="T64" s="172"/>
      <c r="U64" s="172"/>
      <c r="V64" s="172"/>
      <c r="W64" s="389"/>
      <c r="X64" s="389"/>
      <c r="Y64" s="389"/>
      <c r="Z64" s="389"/>
      <c r="AA64" s="389"/>
      <c r="AF64" s="82" t="str">
        <f t="shared" si="3"/>
        <v>要確認</v>
      </c>
    </row>
    <row r="65" spans="1:32" s="78" customFormat="1">
      <c r="A65" s="95">
        <v>57</v>
      </c>
      <c r="B65" s="96"/>
      <c r="C65" s="96"/>
      <c r="D65" s="96"/>
      <c r="E65" s="96"/>
      <c r="F65" s="97"/>
      <c r="G65" s="96"/>
      <c r="H65" s="98"/>
      <c r="I65" s="99"/>
      <c r="J65" s="169"/>
      <c r="K65" s="132">
        <f t="shared" si="0"/>
        <v>0</v>
      </c>
      <c r="L65" s="166"/>
      <c r="M65" s="133" t="str">
        <f t="shared" si="1"/>
        <v>-</v>
      </c>
      <c r="N65" s="134"/>
      <c r="O65" s="135"/>
      <c r="P65" s="100" t="str">
        <f t="shared" si="2"/>
        <v>-</v>
      </c>
      <c r="Q65" s="81"/>
      <c r="S65" s="172"/>
      <c r="T65" s="172"/>
      <c r="U65" s="172"/>
      <c r="V65" s="172"/>
      <c r="W65" s="389"/>
      <c r="X65" s="389"/>
      <c r="Y65" s="389"/>
      <c r="Z65" s="389"/>
      <c r="AA65" s="389"/>
      <c r="AF65" s="82" t="str">
        <f t="shared" si="3"/>
        <v>要確認</v>
      </c>
    </row>
    <row r="66" spans="1:32" s="78" customFormat="1">
      <c r="A66" s="95">
        <v>58</v>
      </c>
      <c r="B66" s="96"/>
      <c r="C66" s="96"/>
      <c r="D66" s="96"/>
      <c r="E66" s="96"/>
      <c r="F66" s="97"/>
      <c r="G66" s="96"/>
      <c r="H66" s="98"/>
      <c r="I66" s="99"/>
      <c r="J66" s="169"/>
      <c r="K66" s="132">
        <f t="shared" si="0"/>
        <v>0</v>
      </c>
      <c r="L66" s="166"/>
      <c r="M66" s="133" t="str">
        <f t="shared" si="1"/>
        <v>-</v>
      </c>
      <c r="N66" s="134"/>
      <c r="O66" s="135"/>
      <c r="P66" s="100" t="str">
        <f t="shared" si="2"/>
        <v>-</v>
      </c>
      <c r="Q66" s="81"/>
      <c r="S66" s="172"/>
      <c r="T66" s="172"/>
      <c r="U66" s="172"/>
      <c r="V66" s="172"/>
      <c r="W66" s="389"/>
      <c r="X66" s="389"/>
      <c r="Y66" s="389"/>
      <c r="Z66" s="389"/>
      <c r="AA66" s="389"/>
      <c r="AF66" s="82" t="str">
        <f t="shared" si="3"/>
        <v>要確認</v>
      </c>
    </row>
    <row r="67" spans="1:32" s="78" customFormat="1">
      <c r="A67" s="95">
        <v>59</v>
      </c>
      <c r="B67" s="96"/>
      <c r="C67" s="96"/>
      <c r="D67" s="96"/>
      <c r="E67" s="96"/>
      <c r="F67" s="97"/>
      <c r="G67" s="96"/>
      <c r="H67" s="98"/>
      <c r="I67" s="99"/>
      <c r="J67" s="169"/>
      <c r="K67" s="132">
        <f t="shared" si="0"/>
        <v>0</v>
      </c>
      <c r="L67" s="166"/>
      <c r="M67" s="133" t="str">
        <f t="shared" si="1"/>
        <v>-</v>
      </c>
      <c r="N67" s="134"/>
      <c r="O67" s="135"/>
      <c r="P67" s="100" t="str">
        <f t="shared" si="2"/>
        <v>-</v>
      </c>
      <c r="Q67" s="81"/>
      <c r="S67" s="172"/>
      <c r="T67" s="172"/>
      <c r="U67" s="172"/>
      <c r="V67" s="172"/>
      <c r="W67" s="389"/>
      <c r="X67" s="389"/>
      <c r="Y67" s="389"/>
      <c r="Z67" s="389"/>
      <c r="AA67" s="389"/>
      <c r="AF67" s="82" t="str">
        <f t="shared" si="3"/>
        <v>要確認</v>
      </c>
    </row>
    <row r="68" spans="1:32" s="78" customFormat="1">
      <c r="A68" s="95">
        <v>60</v>
      </c>
      <c r="B68" s="96"/>
      <c r="C68" s="96"/>
      <c r="D68" s="96"/>
      <c r="E68" s="96"/>
      <c r="F68" s="97"/>
      <c r="G68" s="96"/>
      <c r="H68" s="98"/>
      <c r="I68" s="99"/>
      <c r="J68" s="169"/>
      <c r="K68" s="132">
        <f t="shared" si="0"/>
        <v>0</v>
      </c>
      <c r="L68" s="166"/>
      <c r="M68" s="133" t="str">
        <f t="shared" si="1"/>
        <v>-</v>
      </c>
      <c r="N68" s="134"/>
      <c r="O68" s="135"/>
      <c r="P68" s="100" t="str">
        <f t="shared" si="2"/>
        <v>-</v>
      </c>
      <c r="Q68" s="81"/>
      <c r="S68" s="172"/>
      <c r="T68" s="172"/>
      <c r="U68" s="172"/>
      <c r="V68" s="172"/>
      <c r="W68" s="389"/>
      <c r="X68" s="389"/>
      <c r="Y68" s="389"/>
      <c r="Z68" s="389"/>
      <c r="AA68" s="389"/>
      <c r="AF68" s="82" t="str">
        <f t="shared" si="3"/>
        <v>要確認</v>
      </c>
    </row>
    <row r="69" spans="1:32" s="78" customFormat="1">
      <c r="A69" s="95">
        <v>61</v>
      </c>
      <c r="B69" s="96"/>
      <c r="C69" s="96"/>
      <c r="D69" s="96"/>
      <c r="E69" s="96"/>
      <c r="F69" s="97"/>
      <c r="G69" s="96"/>
      <c r="H69" s="98"/>
      <c r="I69" s="99"/>
      <c r="J69" s="169"/>
      <c r="K69" s="132">
        <f t="shared" si="0"/>
        <v>0</v>
      </c>
      <c r="L69" s="166"/>
      <c r="M69" s="133" t="str">
        <f t="shared" si="1"/>
        <v>-</v>
      </c>
      <c r="N69" s="134"/>
      <c r="O69" s="135"/>
      <c r="P69" s="100" t="str">
        <f t="shared" si="2"/>
        <v>-</v>
      </c>
      <c r="Q69" s="81"/>
      <c r="S69" s="172"/>
      <c r="T69" s="172"/>
      <c r="U69" s="172"/>
      <c r="V69" s="172"/>
      <c r="W69" s="389"/>
      <c r="X69" s="389"/>
      <c r="Y69" s="389"/>
      <c r="Z69" s="389"/>
      <c r="AA69" s="389"/>
      <c r="AF69" s="82" t="str">
        <f t="shared" si="3"/>
        <v>要確認</v>
      </c>
    </row>
    <row r="70" spans="1:32" s="78" customFormat="1">
      <c r="A70" s="95">
        <v>62</v>
      </c>
      <c r="B70" s="96"/>
      <c r="C70" s="96"/>
      <c r="D70" s="96"/>
      <c r="E70" s="96"/>
      <c r="F70" s="97"/>
      <c r="G70" s="96"/>
      <c r="H70" s="98"/>
      <c r="I70" s="99"/>
      <c r="J70" s="169"/>
      <c r="K70" s="132">
        <f t="shared" si="0"/>
        <v>0</v>
      </c>
      <c r="L70" s="166"/>
      <c r="M70" s="133" t="str">
        <f t="shared" si="1"/>
        <v>-</v>
      </c>
      <c r="N70" s="134"/>
      <c r="O70" s="135"/>
      <c r="P70" s="100" t="str">
        <f t="shared" si="2"/>
        <v>-</v>
      </c>
      <c r="Q70" s="81"/>
      <c r="S70" s="172"/>
      <c r="T70" s="172"/>
      <c r="U70" s="172"/>
      <c r="V70" s="172"/>
      <c r="W70" s="389"/>
      <c r="X70" s="389"/>
      <c r="Y70" s="389"/>
      <c r="Z70" s="389"/>
      <c r="AA70" s="389"/>
      <c r="AF70" s="82" t="str">
        <f t="shared" si="3"/>
        <v>要確認</v>
      </c>
    </row>
    <row r="71" spans="1:32" s="78" customFormat="1">
      <c r="A71" s="95">
        <v>63</v>
      </c>
      <c r="B71" s="96"/>
      <c r="C71" s="96"/>
      <c r="D71" s="96"/>
      <c r="E71" s="96"/>
      <c r="F71" s="97"/>
      <c r="G71" s="96"/>
      <c r="H71" s="98"/>
      <c r="I71" s="99"/>
      <c r="J71" s="169"/>
      <c r="K71" s="132">
        <f t="shared" si="0"/>
        <v>0</v>
      </c>
      <c r="L71" s="166"/>
      <c r="M71" s="133" t="str">
        <f t="shared" si="1"/>
        <v>-</v>
      </c>
      <c r="N71" s="134"/>
      <c r="O71" s="135"/>
      <c r="P71" s="100" t="str">
        <f t="shared" si="2"/>
        <v>-</v>
      </c>
      <c r="Q71" s="81"/>
      <c r="S71" s="172"/>
      <c r="T71" s="172"/>
      <c r="U71" s="172"/>
      <c r="V71" s="172"/>
      <c r="W71" s="389"/>
      <c r="X71" s="389"/>
      <c r="Y71" s="389"/>
      <c r="Z71" s="389"/>
      <c r="AA71" s="389"/>
      <c r="AF71" s="82" t="str">
        <f t="shared" si="3"/>
        <v>要確認</v>
      </c>
    </row>
    <row r="72" spans="1:32" s="78" customFormat="1">
      <c r="A72" s="95">
        <v>64</v>
      </c>
      <c r="B72" s="96"/>
      <c r="C72" s="96"/>
      <c r="D72" s="96"/>
      <c r="E72" s="96"/>
      <c r="F72" s="97"/>
      <c r="G72" s="96"/>
      <c r="H72" s="98"/>
      <c r="I72" s="99"/>
      <c r="J72" s="169"/>
      <c r="K72" s="132">
        <f t="shared" si="0"/>
        <v>0</v>
      </c>
      <c r="L72" s="166"/>
      <c r="M72" s="133" t="str">
        <f t="shared" si="1"/>
        <v>-</v>
      </c>
      <c r="N72" s="134"/>
      <c r="O72" s="135"/>
      <c r="P72" s="100" t="str">
        <f t="shared" si="2"/>
        <v>-</v>
      </c>
      <c r="Q72" s="81"/>
      <c r="S72" s="172"/>
      <c r="T72" s="172"/>
      <c r="U72" s="172"/>
      <c r="V72" s="172"/>
      <c r="W72" s="389"/>
      <c r="X72" s="389"/>
      <c r="Y72" s="389"/>
      <c r="Z72" s="389"/>
      <c r="AA72" s="389"/>
      <c r="AF72" s="82" t="str">
        <f t="shared" si="3"/>
        <v>要確認</v>
      </c>
    </row>
    <row r="73" spans="1:32" s="78" customFormat="1">
      <c r="A73" s="95">
        <v>65</v>
      </c>
      <c r="B73" s="96"/>
      <c r="C73" s="96"/>
      <c r="D73" s="96"/>
      <c r="E73" s="96"/>
      <c r="F73" s="97"/>
      <c r="G73" s="96"/>
      <c r="H73" s="98"/>
      <c r="I73" s="99"/>
      <c r="J73" s="169"/>
      <c r="K73" s="132">
        <f t="shared" si="0"/>
        <v>0</v>
      </c>
      <c r="L73" s="166"/>
      <c r="M73" s="133" t="str">
        <f t="shared" si="1"/>
        <v>-</v>
      </c>
      <c r="N73" s="134"/>
      <c r="O73" s="135"/>
      <c r="P73" s="100" t="str">
        <f t="shared" si="2"/>
        <v>-</v>
      </c>
      <c r="Q73" s="81"/>
      <c r="S73" s="172"/>
      <c r="T73" s="172"/>
      <c r="U73" s="172"/>
      <c r="V73" s="172"/>
      <c r="W73" s="389"/>
      <c r="X73" s="389"/>
      <c r="Y73" s="389"/>
      <c r="Z73" s="389"/>
      <c r="AA73" s="389"/>
      <c r="AF73" s="82" t="str">
        <f t="shared" si="3"/>
        <v>要確認</v>
      </c>
    </row>
    <row r="74" spans="1:32" s="78" customFormat="1">
      <c r="A74" s="95">
        <v>66</v>
      </c>
      <c r="B74" s="96"/>
      <c r="C74" s="96"/>
      <c r="D74" s="96"/>
      <c r="E74" s="96"/>
      <c r="F74" s="97"/>
      <c r="G74" s="96"/>
      <c r="H74" s="98"/>
      <c r="I74" s="99"/>
      <c r="J74" s="169"/>
      <c r="K74" s="132">
        <f t="shared" ref="K74:K108" si="4">INDEX($S$9:$AA$108,ROW(K74)-8,MATCH($B$3,$S$7:$AA$7,0))-INDEX($S$9:$AA$108,ROW(K74)-8,MATCH($B$3,$S$7:$AA$7,0)-1)</f>
        <v>0</v>
      </c>
      <c r="L74" s="166"/>
      <c r="M74" s="133" t="str">
        <f t="shared" ref="M74:M108" si="5">IF(AF74="EV",K74*N74/1000,IF(AF74="FCV",K74/N74,"-"))</f>
        <v>-</v>
      </c>
      <c r="N74" s="134"/>
      <c r="O74" s="135"/>
      <c r="P74" s="100" t="str">
        <f t="shared" ref="P74:P108" si="6">IF(AF74="EV",M74*O74/1000,IF(AF74="FCV",0,"-"))</f>
        <v>-</v>
      </c>
      <c r="Q74" s="81"/>
      <c r="S74" s="172"/>
      <c r="T74" s="172"/>
      <c r="U74" s="172"/>
      <c r="V74" s="172"/>
      <c r="W74" s="389"/>
      <c r="X74" s="389"/>
      <c r="Y74" s="389"/>
      <c r="Z74" s="389"/>
      <c r="AA74" s="389"/>
      <c r="AF74" s="82" t="str">
        <f t="shared" ref="AF74:AF108" si="7">IF(J74="電気","EV",IF(J74="圧縮水素","FCV","要確認"))</f>
        <v>要確認</v>
      </c>
    </row>
    <row r="75" spans="1:32" s="78" customFormat="1">
      <c r="A75" s="95">
        <v>67</v>
      </c>
      <c r="B75" s="96"/>
      <c r="C75" s="96"/>
      <c r="D75" s="96"/>
      <c r="E75" s="96"/>
      <c r="F75" s="97"/>
      <c r="G75" s="96"/>
      <c r="H75" s="98"/>
      <c r="I75" s="99"/>
      <c r="J75" s="169"/>
      <c r="K75" s="132">
        <f t="shared" si="4"/>
        <v>0</v>
      </c>
      <c r="L75" s="166"/>
      <c r="M75" s="133" t="str">
        <f t="shared" si="5"/>
        <v>-</v>
      </c>
      <c r="N75" s="134"/>
      <c r="O75" s="135"/>
      <c r="P75" s="100" t="str">
        <f t="shared" si="6"/>
        <v>-</v>
      </c>
      <c r="Q75" s="81"/>
      <c r="S75" s="172"/>
      <c r="T75" s="172"/>
      <c r="U75" s="172"/>
      <c r="V75" s="172"/>
      <c r="W75" s="389"/>
      <c r="X75" s="389"/>
      <c r="Y75" s="389"/>
      <c r="Z75" s="389"/>
      <c r="AA75" s="389"/>
      <c r="AF75" s="82" t="str">
        <f t="shared" si="7"/>
        <v>要確認</v>
      </c>
    </row>
    <row r="76" spans="1:32" s="78" customFormat="1">
      <c r="A76" s="95">
        <v>68</v>
      </c>
      <c r="B76" s="96"/>
      <c r="C76" s="96"/>
      <c r="D76" s="96"/>
      <c r="E76" s="96"/>
      <c r="F76" s="97"/>
      <c r="G76" s="96"/>
      <c r="H76" s="98"/>
      <c r="I76" s="99"/>
      <c r="J76" s="169"/>
      <c r="K76" s="132">
        <f t="shared" si="4"/>
        <v>0</v>
      </c>
      <c r="L76" s="166"/>
      <c r="M76" s="133" t="str">
        <f t="shared" si="5"/>
        <v>-</v>
      </c>
      <c r="N76" s="134"/>
      <c r="O76" s="135"/>
      <c r="P76" s="100" t="str">
        <f t="shared" si="6"/>
        <v>-</v>
      </c>
      <c r="Q76" s="81"/>
      <c r="S76" s="172"/>
      <c r="T76" s="172"/>
      <c r="U76" s="172"/>
      <c r="V76" s="172"/>
      <c r="W76" s="389"/>
      <c r="X76" s="389"/>
      <c r="Y76" s="389"/>
      <c r="Z76" s="389"/>
      <c r="AA76" s="389"/>
      <c r="AF76" s="82" t="str">
        <f t="shared" si="7"/>
        <v>要確認</v>
      </c>
    </row>
    <row r="77" spans="1:32" s="78" customFormat="1">
      <c r="A77" s="95">
        <v>69</v>
      </c>
      <c r="B77" s="96"/>
      <c r="C77" s="96"/>
      <c r="D77" s="96"/>
      <c r="E77" s="96"/>
      <c r="F77" s="97"/>
      <c r="G77" s="96"/>
      <c r="H77" s="98"/>
      <c r="I77" s="99"/>
      <c r="J77" s="169"/>
      <c r="K77" s="132">
        <f t="shared" si="4"/>
        <v>0</v>
      </c>
      <c r="L77" s="166"/>
      <c r="M77" s="133" t="str">
        <f t="shared" si="5"/>
        <v>-</v>
      </c>
      <c r="N77" s="134"/>
      <c r="O77" s="135"/>
      <c r="P77" s="100" t="str">
        <f t="shared" si="6"/>
        <v>-</v>
      </c>
      <c r="Q77" s="81"/>
      <c r="S77" s="172"/>
      <c r="T77" s="172"/>
      <c r="U77" s="172"/>
      <c r="V77" s="172"/>
      <c r="W77" s="389"/>
      <c r="X77" s="389"/>
      <c r="Y77" s="389"/>
      <c r="Z77" s="389"/>
      <c r="AA77" s="389"/>
      <c r="AF77" s="82" t="str">
        <f t="shared" si="7"/>
        <v>要確認</v>
      </c>
    </row>
    <row r="78" spans="1:32" s="78" customFormat="1">
      <c r="A78" s="95">
        <v>70</v>
      </c>
      <c r="B78" s="96"/>
      <c r="C78" s="96"/>
      <c r="D78" s="96"/>
      <c r="E78" s="96"/>
      <c r="F78" s="97"/>
      <c r="G78" s="96"/>
      <c r="H78" s="98"/>
      <c r="I78" s="99"/>
      <c r="J78" s="169"/>
      <c r="K78" s="132">
        <f t="shared" si="4"/>
        <v>0</v>
      </c>
      <c r="L78" s="166"/>
      <c r="M78" s="133" t="str">
        <f t="shared" si="5"/>
        <v>-</v>
      </c>
      <c r="N78" s="134"/>
      <c r="O78" s="135"/>
      <c r="P78" s="100" t="str">
        <f t="shared" si="6"/>
        <v>-</v>
      </c>
      <c r="Q78" s="81"/>
      <c r="S78" s="172"/>
      <c r="T78" s="172"/>
      <c r="U78" s="172"/>
      <c r="V78" s="172"/>
      <c r="W78" s="389"/>
      <c r="X78" s="389"/>
      <c r="Y78" s="389"/>
      <c r="Z78" s="389"/>
      <c r="AA78" s="389"/>
      <c r="AF78" s="82" t="str">
        <f t="shared" si="7"/>
        <v>要確認</v>
      </c>
    </row>
    <row r="79" spans="1:32" s="78" customFormat="1">
      <c r="A79" s="95">
        <v>71</v>
      </c>
      <c r="B79" s="96"/>
      <c r="C79" s="96"/>
      <c r="D79" s="96"/>
      <c r="E79" s="96"/>
      <c r="F79" s="97"/>
      <c r="G79" s="96"/>
      <c r="H79" s="98"/>
      <c r="I79" s="99"/>
      <c r="J79" s="169"/>
      <c r="K79" s="132">
        <f t="shared" si="4"/>
        <v>0</v>
      </c>
      <c r="L79" s="166"/>
      <c r="M79" s="133" t="str">
        <f t="shared" si="5"/>
        <v>-</v>
      </c>
      <c r="N79" s="134"/>
      <c r="O79" s="135"/>
      <c r="P79" s="100" t="str">
        <f t="shared" si="6"/>
        <v>-</v>
      </c>
      <c r="Q79" s="81"/>
      <c r="S79" s="172"/>
      <c r="T79" s="172"/>
      <c r="U79" s="172"/>
      <c r="V79" s="172"/>
      <c r="W79" s="389"/>
      <c r="X79" s="389"/>
      <c r="Y79" s="389"/>
      <c r="Z79" s="389"/>
      <c r="AA79" s="389"/>
      <c r="AF79" s="82" t="str">
        <f t="shared" si="7"/>
        <v>要確認</v>
      </c>
    </row>
    <row r="80" spans="1:32" s="78" customFormat="1">
      <c r="A80" s="95">
        <v>72</v>
      </c>
      <c r="B80" s="96"/>
      <c r="C80" s="96"/>
      <c r="D80" s="96"/>
      <c r="E80" s="96"/>
      <c r="F80" s="97"/>
      <c r="G80" s="96"/>
      <c r="H80" s="98"/>
      <c r="I80" s="99"/>
      <c r="J80" s="169"/>
      <c r="K80" s="132">
        <f t="shared" si="4"/>
        <v>0</v>
      </c>
      <c r="L80" s="166"/>
      <c r="M80" s="133" t="str">
        <f t="shared" si="5"/>
        <v>-</v>
      </c>
      <c r="N80" s="134"/>
      <c r="O80" s="135"/>
      <c r="P80" s="100" t="str">
        <f t="shared" si="6"/>
        <v>-</v>
      </c>
      <c r="Q80" s="81"/>
      <c r="S80" s="172"/>
      <c r="T80" s="172"/>
      <c r="U80" s="172"/>
      <c r="V80" s="172"/>
      <c r="W80" s="389"/>
      <c r="X80" s="389"/>
      <c r="Y80" s="389"/>
      <c r="Z80" s="389"/>
      <c r="AA80" s="389"/>
      <c r="AF80" s="82" t="str">
        <f t="shared" si="7"/>
        <v>要確認</v>
      </c>
    </row>
    <row r="81" spans="1:32" s="78" customFormat="1">
      <c r="A81" s="95">
        <v>73</v>
      </c>
      <c r="B81" s="96"/>
      <c r="C81" s="96"/>
      <c r="D81" s="96"/>
      <c r="E81" s="96"/>
      <c r="F81" s="97"/>
      <c r="G81" s="96"/>
      <c r="H81" s="98"/>
      <c r="I81" s="99"/>
      <c r="J81" s="169"/>
      <c r="K81" s="132">
        <f t="shared" si="4"/>
        <v>0</v>
      </c>
      <c r="L81" s="166"/>
      <c r="M81" s="133" t="str">
        <f t="shared" si="5"/>
        <v>-</v>
      </c>
      <c r="N81" s="134"/>
      <c r="O81" s="135"/>
      <c r="P81" s="100" t="str">
        <f t="shared" si="6"/>
        <v>-</v>
      </c>
      <c r="Q81" s="81"/>
      <c r="S81" s="172"/>
      <c r="T81" s="172"/>
      <c r="U81" s="172"/>
      <c r="V81" s="172"/>
      <c r="W81" s="389"/>
      <c r="X81" s="389"/>
      <c r="Y81" s="389"/>
      <c r="Z81" s="389"/>
      <c r="AA81" s="389"/>
      <c r="AF81" s="82" t="str">
        <f t="shared" si="7"/>
        <v>要確認</v>
      </c>
    </row>
    <row r="82" spans="1:32" s="78" customFormat="1">
      <c r="A82" s="95">
        <v>74</v>
      </c>
      <c r="B82" s="96"/>
      <c r="C82" s="96"/>
      <c r="D82" s="96"/>
      <c r="E82" s="96"/>
      <c r="F82" s="97"/>
      <c r="G82" s="96"/>
      <c r="H82" s="98"/>
      <c r="I82" s="99"/>
      <c r="J82" s="169"/>
      <c r="K82" s="132">
        <f t="shared" si="4"/>
        <v>0</v>
      </c>
      <c r="L82" s="166"/>
      <c r="M82" s="133" t="str">
        <f t="shared" si="5"/>
        <v>-</v>
      </c>
      <c r="N82" s="134"/>
      <c r="O82" s="135"/>
      <c r="P82" s="100" t="str">
        <f t="shared" si="6"/>
        <v>-</v>
      </c>
      <c r="Q82" s="81"/>
      <c r="S82" s="172"/>
      <c r="T82" s="172"/>
      <c r="U82" s="172"/>
      <c r="V82" s="172"/>
      <c r="W82" s="389"/>
      <c r="X82" s="389"/>
      <c r="Y82" s="389"/>
      <c r="Z82" s="389"/>
      <c r="AA82" s="389"/>
      <c r="AF82" s="82" t="str">
        <f t="shared" si="7"/>
        <v>要確認</v>
      </c>
    </row>
    <row r="83" spans="1:32" s="78" customFormat="1">
      <c r="A83" s="95">
        <v>75</v>
      </c>
      <c r="B83" s="96"/>
      <c r="C83" s="96"/>
      <c r="D83" s="96"/>
      <c r="E83" s="96"/>
      <c r="F83" s="97"/>
      <c r="G83" s="96"/>
      <c r="H83" s="98"/>
      <c r="I83" s="99"/>
      <c r="J83" s="169"/>
      <c r="K83" s="132">
        <f t="shared" si="4"/>
        <v>0</v>
      </c>
      <c r="L83" s="166"/>
      <c r="M83" s="133" t="str">
        <f t="shared" si="5"/>
        <v>-</v>
      </c>
      <c r="N83" s="134"/>
      <c r="O83" s="135"/>
      <c r="P83" s="100" t="str">
        <f t="shared" si="6"/>
        <v>-</v>
      </c>
      <c r="Q83" s="81"/>
      <c r="S83" s="172"/>
      <c r="T83" s="172"/>
      <c r="U83" s="172"/>
      <c r="V83" s="172"/>
      <c r="W83" s="389"/>
      <c r="X83" s="389"/>
      <c r="Y83" s="389"/>
      <c r="Z83" s="389"/>
      <c r="AA83" s="389"/>
      <c r="AF83" s="82" t="str">
        <f t="shared" si="7"/>
        <v>要確認</v>
      </c>
    </row>
    <row r="84" spans="1:32" s="78" customFormat="1">
      <c r="A84" s="95">
        <v>76</v>
      </c>
      <c r="B84" s="96"/>
      <c r="C84" s="96"/>
      <c r="D84" s="96"/>
      <c r="E84" s="96"/>
      <c r="F84" s="97"/>
      <c r="G84" s="96"/>
      <c r="H84" s="98"/>
      <c r="I84" s="99"/>
      <c r="J84" s="169"/>
      <c r="K84" s="132">
        <f t="shared" si="4"/>
        <v>0</v>
      </c>
      <c r="L84" s="166"/>
      <c r="M84" s="133" t="str">
        <f t="shared" si="5"/>
        <v>-</v>
      </c>
      <c r="N84" s="134"/>
      <c r="O84" s="135"/>
      <c r="P84" s="100" t="str">
        <f t="shared" si="6"/>
        <v>-</v>
      </c>
      <c r="Q84" s="81"/>
      <c r="S84" s="172"/>
      <c r="T84" s="172"/>
      <c r="U84" s="172"/>
      <c r="V84" s="172"/>
      <c r="W84" s="389"/>
      <c r="X84" s="389"/>
      <c r="Y84" s="389"/>
      <c r="Z84" s="389"/>
      <c r="AA84" s="389"/>
      <c r="AF84" s="82" t="str">
        <f t="shared" si="7"/>
        <v>要確認</v>
      </c>
    </row>
    <row r="85" spans="1:32" s="78" customFormat="1">
      <c r="A85" s="95">
        <v>77</v>
      </c>
      <c r="B85" s="96"/>
      <c r="C85" s="96"/>
      <c r="D85" s="96"/>
      <c r="E85" s="96"/>
      <c r="F85" s="97"/>
      <c r="G85" s="96"/>
      <c r="H85" s="98"/>
      <c r="I85" s="99"/>
      <c r="J85" s="169"/>
      <c r="K85" s="132">
        <f t="shared" si="4"/>
        <v>0</v>
      </c>
      <c r="L85" s="166"/>
      <c r="M85" s="133" t="str">
        <f t="shared" si="5"/>
        <v>-</v>
      </c>
      <c r="N85" s="134"/>
      <c r="O85" s="135"/>
      <c r="P85" s="100" t="str">
        <f t="shared" si="6"/>
        <v>-</v>
      </c>
      <c r="Q85" s="81"/>
      <c r="S85" s="172"/>
      <c r="T85" s="172"/>
      <c r="U85" s="172"/>
      <c r="V85" s="172"/>
      <c r="W85" s="389"/>
      <c r="X85" s="389"/>
      <c r="Y85" s="389"/>
      <c r="Z85" s="389"/>
      <c r="AA85" s="389"/>
      <c r="AF85" s="82" t="str">
        <f t="shared" si="7"/>
        <v>要確認</v>
      </c>
    </row>
    <row r="86" spans="1:32" s="78" customFormat="1">
      <c r="A86" s="95">
        <v>78</v>
      </c>
      <c r="B86" s="96"/>
      <c r="C86" s="96"/>
      <c r="D86" s="96"/>
      <c r="E86" s="96"/>
      <c r="F86" s="97"/>
      <c r="G86" s="96"/>
      <c r="H86" s="98"/>
      <c r="I86" s="99"/>
      <c r="J86" s="169"/>
      <c r="K86" s="132">
        <f t="shared" si="4"/>
        <v>0</v>
      </c>
      <c r="L86" s="166"/>
      <c r="M86" s="133" t="str">
        <f t="shared" si="5"/>
        <v>-</v>
      </c>
      <c r="N86" s="134"/>
      <c r="O86" s="135"/>
      <c r="P86" s="100" t="str">
        <f t="shared" si="6"/>
        <v>-</v>
      </c>
      <c r="Q86" s="81"/>
      <c r="S86" s="172"/>
      <c r="T86" s="172"/>
      <c r="U86" s="172"/>
      <c r="V86" s="172"/>
      <c r="W86" s="389"/>
      <c r="X86" s="389"/>
      <c r="Y86" s="389"/>
      <c r="Z86" s="389"/>
      <c r="AA86" s="389"/>
      <c r="AF86" s="82" t="str">
        <f t="shared" si="7"/>
        <v>要確認</v>
      </c>
    </row>
    <row r="87" spans="1:32" s="78" customFormat="1">
      <c r="A87" s="95">
        <v>79</v>
      </c>
      <c r="B87" s="96"/>
      <c r="C87" s="96"/>
      <c r="D87" s="96"/>
      <c r="E87" s="96"/>
      <c r="F87" s="97"/>
      <c r="G87" s="96"/>
      <c r="H87" s="98"/>
      <c r="I87" s="99"/>
      <c r="J87" s="169"/>
      <c r="K87" s="132">
        <f t="shared" si="4"/>
        <v>0</v>
      </c>
      <c r="L87" s="166"/>
      <c r="M87" s="133" t="str">
        <f t="shared" si="5"/>
        <v>-</v>
      </c>
      <c r="N87" s="134"/>
      <c r="O87" s="135"/>
      <c r="P87" s="100" t="str">
        <f t="shared" si="6"/>
        <v>-</v>
      </c>
      <c r="Q87" s="81"/>
      <c r="S87" s="172"/>
      <c r="T87" s="172"/>
      <c r="U87" s="172"/>
      <c r="V87" s="172"/>
      <c r="W87" s="389"/>
      <c r="X87" s="389"/>
      <c r="Y87" s="389"/>
      <c r="Z87" s="389"/>
      <c r="AA87" s="389"/>
      <c r="AF87" s="82" t="str">
        <f t="shared" si="7"/>
        <v>要確認</v>
      </c>
    </row>
    <row r="88" spans="1:32" s="78" customFormat="1">
      <c r="A88" s="95">
        <v>80</v>
      </c>
      <c r="B88" s="96"/>
      <c r="C88" s="96"/>
      <c r="D88" s="96"/>
      <c r="E88" s="96"/>
      <c r="F88" s="97"/>
      <c r="G88" s="96"/>
      <c r="H88" s="98"/>
      <c r="I88" s="99"/>
      <c r="J88" s="169"/>
      <c r="K88" s="132">
        <f t="shared" si="4"/>
        <v>0</v>
      </c>
      <c r="L88" s="166"/>
      <c r="M88" s="133" t="str">
        <f t="shared" si="5"/>
        <v>-</v>
      </c>
      <c r="N88" s="134"/>
      <c r="O88" s="135"/>
      <c r="P88" s="100" t="str">
        <f t="shared" si="6"/>
        <v>-</v>
      </c>
      <c r="Q88" s="81"/>
      <c r="S88" s="172"/>
      <c r="T88" s="172"/>
      <c r="U88" s="172"/>
      <c r="V88" s="172"/>
      <c r="W88" s="389"/>
      <c r="X88" s="389"/>
      <c r="Y88" s="389"/>
      <c r="Z88" s="389"/>
      <c r="AA88" s="389"/>
      <c r="AF88" s="82" t="str">
        <f t="shared" si="7"/>
        <v>要確認</v>
      </c>
    </row>
    <row r="89" spans="1:32" s="78" customFormat="1">
      <c r="A89" s="95">
        <v>81</v>
      </c>
      <c r="B89" s="96"/>
      <c r="C89" s="96"/>
      <c r="D89" s="96"/>
      <c r="E89" s="96"/>
      <c r="F89" s="97"/>
      <c r="G89" s="96"/>
      <c r="H89" s="98"/>
      <c r="I89" s="99"/>
      <c r="J89" s="169"/>
      <c r="K89" s="132">
        <f t="shared" si="4"/>
        <v>0</v>
      </c>
      <c r="L89" s="166"/>
      <c r="M89" s="133" t="str">
        <f t="shared" si="5"/>
        <v>-</v>
      </c>
      <c r="N89" s="134"/>
      <c r="O89" s="135"/>
      <c r="P89" s="100" t="str">
        <f t="shared" si="6"/>
        <v>-</v>
      </c>
      <c r="Q89" s="81"/>
      <c r="S89" s="172"/>
      <c r="T89" s="172"/>
      <c r="U89" s="172"/>
      <c r="V89" s="172"/>
      <c r="W89" s="389"/>
      <c r="X89" s="389"/>
      <c r="Y89" s="389"/>
      <c r="Z89" s="389"/>
      <c r="AA89" s="389"/>
      <c r="AF89" s="82" t="str">
        <f t="shared" si="7"/>
        <v>要確認</v>
      </c>
    </row>
    <row r="90" spans="1:32" s="78" customFormat="1">
      <c r="A90" s="95">
        <v>82</v>
      </c>
      <c r="B90" s="96"/>
      <c r="C90" s="96"/>
      <c r="D90" s="96"/>
      <c r="E90" s="96"/>
      <c r="F90" s="97"/>
      <c r="G90" s="96"/>
      <c r="H90" s="98"/>
      <c r="I90" s="99"/>
      <c r="J90" s="169"/>
      <c r="K90" s="132">
        <f t="shared" si="4"/>
        <v>0</v>
      </c>
      <c r="L90" s="166"/>
      <c r="M90" s="133" t="str">
        <f t="shared" si="5"/>
        <v>-</v>
      </c>
      <c r="N90" s="134"/>
      <c r="O90" s="135"/>
      <c r="P90" s="100" t="str">
        <f t="shared" si="6"/>
        <v>-</v>
      </c>
      <c r="Q90" s="81"/>
      <c r="S90" s="172"/>
      <c r="T90" s="172"/>
      <c r="U90" s="172"/>
      <c r="V90" s="172"/>
      <c r="W90" s="389"/>
      <c r="X90" s="389"/>
      <c r="Y90" s="389"/>
      <c r="Z90" s="389"/>
      <c r="AA90" s="389"/>
      <c r="AF90" s="82" t="str">
        <f t="shared" si="7"/>
        <v>要確認</v>
      </c>
    </row>
    <row r="91" spans="1:32" s="78" customFormat="1">
      <c r="A91" s="95">
        <v>83</v>
      </c>
      <c r="B91" s="96"/>
      <c r="C91" s="96"/>
      <c r="D91" s="96"/>
      <c r="E91" s="96"/>
      <c r="F91" s="97"/>
      <c r="G91" s="96"/>
      <c r="H91" s="98"/>
      <c r="I91" s="99"/>
      <c r="J91" s="169"/>
      <c r="K91" s="132">
        <f t="shared" si="4"/>
        <v>0</v>
      </c>
      <c r="L91" s="166"/>
      <c r="M91" s="133" t="str">
        <f t="shared" si="5"/>
        <v>-</v>
      </c>
      <c r="N91" s="134"/>
      <c r="O91" s="135"/>
      <c r="P91" s="100" t="str">
        <f t="shared" si="6"/>
        <v>-</v>
      </c>
      <c r="Q91" s="81"/>
      <c r="S91" s="172"/>
      <c r="T91" s="172"/>
      <c r="U91" s="172"/>
      <c r="V91" s="172"/>
      <c r="W91" s="389"/>
      <c r="X91" s="389"/>
      <c r="Y91" s="389"/>
      <c r="Z91" s="389"/>
      <c r="AA91" s="389"/>
      <c r="AF91" s="82" t="str">
        <f t="shared" si="7"/>
        <v>要確認</v>
      </c>
    </row>
    <row r="92" spans="1:32" s="78" customFormat="1">
      <c r="A92" s="95">
        <v>84</v>
      </c>
      <c r="B92" s="96"/>
      <c r="C92" s="96"/>
      <c r="D92" s="96"/>
      <c r="E92" s="96"/>
      <c r="F92" s="97"/>
      <c r="G92" s="96"/>
      <c r="H92" s="98"/>
      <c r="I92" s="99"/>
      <c r="J92" s="169"/>
      <c r="K92" s="132">
        <f t="shared" si="4"/>
        <v>0</v>
      </c>
      <c r="L92" s="166"/>
      <c r="M92" s="133" t="str">
        <f t="shared" si="5"/>
        <v>-</v>
      </c>
      <c r="N92" s="134"/>
      <c r="O92" s="135"/>
      <c r="P92" s="100" t="str">
        <f t="shared" si="6"/>
        <v>-</v>
      </c>
      <c r="Q92" s="81"/>
      <c r="S92" s="172"/>
      <c r="T92" s="172"/>
      <c r="U92" s="172"/>
      <c r="V92" s="172"/>
      <c r="W92" s="389"/>
      <c r="X92" s="389"/>
      <c r="Y92" s="389"/>
      <c r="Z92" s="389"/>
      <c r="AA92" s="389"/>
      <c r="AF92" s="82" t="str">
        <f t="shared" si="7"/>
        <v>要確認</v>
      </c>
    </row>
    <row r="93" spans="1:32" s="78" customFormat="1">
      <c r="A93" s="95">
        <v>85</v>
      </c>
      <c r="B93" s="96"/>
      <c r="C93" s="96"/>
      <c r="D93" s="96"/>
      <c r="E93" s="96"/>
      <c r="F93" s="97"/>
      <c r="G93" s="96"/>
      <c r="H93" s="98"/>
      <c r="I93" s="99"/>
      <c r="J93" s="169"/>
      <c r="K93" s="132">
        <f t="shared" si="4"/>
        <v>0</v>
      </c>
      <c r="L93" s="166"/>
      <c r="M93" s="133" t="str">
        <f t="shared" si="5"/>
        <v>-</v>
      </c>
      <c r="N93" s="134"/>
      <c r="O93" s="135"/>
      <c r="P93" s="100" t="str">
        <f t="shared" si="6"/>
        <v>-</v>
      </c>
      <c r="Q93" s="81"/>
      <c r="S93" s="172"/>
      <c r="T93" s="172"/>
      <c r="U93" s="172"/>
      <c r="V93" s="172"/>
      <c r="W93" s="389"/>
      <c r="X93" s="389"/>
      <c r="Y93" s="389"/>
      <c r="Z93" s="389"/>
      <c r="AA93" s="389"/>
      <c r="AF93" s="82" t="str">
        <f t="shared" si="7"/>
        <v>要確認</v>
      </c>
    </row>
    <row r="94" spans="1:32" s="78" customFormat="1">
      <c r="A94" s="95">
        <v>86</v>
      </c>
      <c r="B94" s="96"/>
      <c r="C94" s="96"/>
      <c r="D94" s="96"/>
      <c r="E94" s="96"/>
      <c r="F94" s="97"/>
      <c r="G94" s="96"/>
      <c r="H94" s="98"/>
      <c r="I94" s="99"/>
      <c r="J94" s="169"/>
      <c r="K94" s="132">
        <f t="shared" si="4"/>
        <v>0</v>
      </c>
      <c r="L94" s="166"/>
      <c r="M94" s="133" t="str">
        <f t="shared" si="5"/>
        <v>-</v>
      </c>
      <c r="N94" s="134"/>
      <c r="O94" s="135"/>
      <c r="P94" s="100" t="str">
        <f t="shared" si="6"/>
        <v>-</v>
      </c>
      <c r="Q94" s="81"/>
      <c r="S94" s="172"/>
      <c r="T94" s="172"/>
      <c r="U94" s="172"/>
      <c r="V94" s="172"/>
      <c r="W94" s="389"/>
      <c r="X94" s="389"/>
      <c r="Y94" s="389"/>
      <c r="Z94" s="389"/>
      <c r="AA94" s="389"/>
      <c r="AF94" s="82" t="str">
        <f t="shared" si="7"/>
        <v>要確認</v>
      </c>
    </row>
    <row r="95" spans="1:32" s="78" customFormat="1">
      <c r="A95" s="95">
        <v>87</v>
      </c>
      <c r="B95" s="96"/>
      <c r="C95" s="96"/>
      <c r="D95" s="96"/>
      <c r="E95" s="96"/>
      <c r="F95" s="97"/>
      <c r="G95" s="96"/>
      <c r="H95" s="98"/>
      <c r="I95" s="99"/>
      <c r="J95" s="169"/>
      <c r="K95" s="132">
        <f t="shared" si="4"/>
        <v>0</v>
      </c>
      <c r="L95" s="166"/>
      <c r="M95" s="133" t="str">
        <f t="shared" si="5"/>
        <v>-</v>
      </c>
      <c r="N95" s="134"/>
      <c r="O95" s="135"/>
      <c r="P95" s="100" t="str">
        <f t="shared" si="6"/>
        <v>-</v>
      </c>
      <c r="Q95" s="81"/>
      <c r="S95" s="172"/>
      <c r="T95" s="172"/>
      <c r="U95" s="172"/>
      <c r="V95" s="172"/>
      <c r="W95" s="389"/>
      <c r="X95" s="389"/>
      <c r="Y95" s="389"/>
      <c r="Z95" s="389"/>
      <c r="AA95" s="389"/>
      <c r="AF95" s="82" t="str">
        <f t="shared" si="7"/>
        <v>要確認</v>
      </c>
    </row>
    <row r="96" spans="1:32" s="78" customFormat="1">
      <c r="A96" s="95">
        <v>88</v>
      </c>
      <c r="B96" s="96"/>
      <c r="C96" s="96"/>
      <c r="D96" s="96"/>
      <c r="E96" s="96"/>
      <c r="F96" s="97"/>
      <c r="G96" s="96"/>
      <c r="H96" s="98"/>
      <c r="I96" s="99"/>
      <c r="J96" s="169"/>
      <c r="K96" s="132">
        <f t="shared" si="4"/>
        <v>0</v>
      </c>
      <c r="L96" s="166"/>
      <c r="M96" s="133" t="str">
        <f t="shared" si="5"/>
        <v>-</v>
      </c>
      <c r="N96" s="134"/>
      <c r="O96" s="135"/>
      <c r="P96" s="100" t="str">
        <f t="shared" si="6"/>
        <v>-</v>
      </c>
      <c r="Q96" s="81"/>
      <c r="S96" s="172"/>
      <c r="T96" s="172"/>
      <c r="U96" s="172"/>
      <c r="V96" s="172"/>
      <c r="W96" s="389"/>
      <c r="X96" s="389"/>
      <c r="Y96" s="389"/>
      <c r="Z96" s="389"/>
      <c r="AA96" s="389"/>
      <c r="AF96" s="82" t="str">
        <f t="shared" si="7"/>
        <v>要確認</v>
      </c>
    </row>
    <row r="97" spans="1:32" s="78" customFormat="1">
      <c r="A97" s="95">
        <v>89</v>
      </c>
      <c r="B97" s="96"/>
      <c r="C97" s="96"/>
      <c r="D97" s="96"/>
      <c r="E97" s="96"/>
      <c r="F97" s="97"/>
      <c r="G97" s="96"/>
      <c r="H97" s="98"/>
      <c r="I97" s="99"/>
      <c r="J97" s="169"/>
      <c r="K97" s="132">
        <f t="shared" si="4"/>
        <v>0</v>
      </c>
      <c r="L97" s="166"/>
      <c r="M97" s="133" t="str">
        <f t="shared" si="5"/>
        <v>-</v>
      </c>
      <c r="N97" s="134"/>
      <c r="O97" s="135"/>
      <c r="P97" s="100" t="str">
        <f t="shared" si="6"/>
        <v>-</v>
      </c>
      <c r="Q97" s="81"/>
      <c r="S97" s="172"/>
      <c r="T97" s="172"/>
      <c r="U97" s="172"/>
      <c r="V97" s="172"/>
      <c r="W97" s="389"/>
      <c r="X97" s="389"/>
      <c r="Y97" s="389"/>
      <c r="Z97" s="389"/>
      <c r="AA97" s="389"/>
      <c r="AF97" s="82" t="str">
        <f t="shared" si="7"/>
        <v>要確認</v>
      </c>
    </row>
    <row r="98" spans="1:32" s="78" customFormat="1">
      <c r="A98" s="95">
        <v>90</v>
      </c>
      <c r="B98" s="96"/>
      <c r="C98" s="96"/>
      <c r="D98" s="96"/>
      <c r="E98" s="96"/>
      <c r="F98" s="97"/>
      <c r="G98" s="96"/>
      <c r="H98" s="98"/>
      <c r="I98" s="99"/>
      <c r="J98" s="169"/>
      <c r="K98" s="132">
        <f t="shared" si="4"/>
        <v>0</v>
      </c>
      <c r="L98" s="166"/>
      <c r="M98" s="133" t="str">
        <f t="shared" si="5"/>
        <v>-</v>
      </c>
      <c r="N98" s="134"/>
      <c r="O98" s="135"/>
      <c r="P98" s="100" t="str">
        <f t="shared" si="6"/>
        <v>-</v>
      </c>
      <c r="Q98" s="81"/>
      <c r="S98" s="172"/>
      <c r="T98" s="172"/>
      <c r="U98" s="172"/>
      <c r="V98" s="172"/>
      <c r="W98" s="389"/>
      <c r="X98" s="389"/>
      <c r="Y98" s="389"/>
      <c r="Z98" s="389"/>
      <c r="AA98" s="389"/>
      <c r="AF98" s="82" t="str">
        <f t="shared" si="7"/>
        <v>要確認</v>
      </c>
    </row>
    <row r="99" spans="1:32" s="78" customFormat="1">
      <c r="A99" s="95">
        <v>91</v>
      </c>
      <c r="B99" s="96"/>
      <c r="C99" s="96"/>
      <c r="D99" s="96"/>
      <c r="E99" s="96"/>
      <c r="F99" s="97"/>
      <c r="G99" s="96"/>
      <c r="H99" s="98"/>
      <c r="I99" s="99"/>
      <c r="J99" s="169"/>
      <c r="K99" s="132">
        <f t="shared" si="4"/>
        <v>0</v>
      </c>
      <c r="L99" s="166"/>
      <c r="M99" s="133" t="str">
        <f t="shared" si="5"/>
        <v>-</v>
      </c>
      <c r="N99" s="134"/>
      <c r="O99" s="135"/>
      <c r="P99" s="100" t="str">
        <f t="shared" si="6"/>
        <v>-</v>
      </c>
      <c r="Q99" s="81"/>
      <c r="S99" s="172"/>
      <c r="T99" s="172"/>
      <c r="U99" s="172"/>
      <c r="V99" s="172"/>
      <c r="W99" s="389"/>
      <c r="X99" s="389"/>
      <c r="Y99" s="389"/>
      <c r="Z99" s="389"/>
      <c r="AA99" s="389"/>
      <c r="AF99" s="82" t="str">
        <f t="shared" si="7"/>
        <v>要確認</v>
      </c>
    </row>
    <row r="100" spans="1:32" s="78" customFormat="1">
      <c r="A100" s="95">
        <v>92</v>
      </c>
      <c r="B100" s="96"/>
      <c r="C100" s="96"/>
      <c r="D100" s="96"/>
      <c r="E100" s="96"/>
      <c r="F100" s="97"/>
      <c r="G100" s="96"/>
      <c r="H100" s="98"/>
      <c r="I100" s="99"/>
      <c r="J100" s="169"/>
      <c r="K100" s="132">
        <f>INDEX($S$9:$AA$108,ROW(K100)-8,MATCH($B$3,$S$7:$AA$7,0))-INDEX($S$9:$AA$108,ROW(K100)-8,MATCH($B$3,$S$7:$AA$7,0)-1)</f>
        <v>0</v>
      </c>
      <c r="L100" s="166"/>
      <c r="M100" s="133" t="str">
        <f t="shared" si="5"/>
        <v>-</v>
      </c>
      <c r="N100" s="134"/>
      <c r="O100" s="135"/>
      <c r="P100" s="100" t="str">
        <f t="shared" si="6"/>
        <v>-</v>
      </c>
      <c r="Q100" s="81"/>
      <c r="S100" s="172"/>
      <c r="T100" s="172"/>
      <c r="U100" s="172"/>
      <c r="V100" s="172"/>
      <c r="W100" s="389"/>
      <c r="X100" s="389"/>
      <c r="Y100" s="389"/>
      <c r="Z100" s="389"/>
      <c r="AA100" s="389"/>
      <c r="AF100" s="82" t="str">
        <f t="shared" si="7"/>
        <v>要確認</v>
      </c>
    </row>
    <row r="101" spans="1:32" s="78" customFormat="1">
      <c r="A101" s="95">
        <v>93</v>
      </c>
      <c r="B101" s="96"/>
      <c r="C101" s="96"/>
      <c r="D101" s="96"/>
      <c r="E101" s="96"/>
      <c r="F101" s="97"/>
      <c r="G101" s="96"/>
      <c r="H101" s="98"/>
      <c r="I101" s="99"/>
      <c r="J101" s="169"/>
      <c r="K101" s="132">
        <f t="shared" si="4"/>
        <v>0</v>
      </c>
      <c r="L101" s="166"/>
      <c r="M101" s="133" t="str">
        <f t="shared" si="5"/>
        <v>-</v>
      </c>
      <c r="N101" s="134"/>
      <c r="O101" s="135"/>
      <c r="P101" s="100" t="str">
        <f t="shared" si="6"/>
        <v>-</v>
      </c>
      <c r="Q101" s="81"/>
      <c r="S101" s="172"/>
      <c r="T101" s="172"/>
      <c r="U101" s="172"/>
      <c r="V101" s="172"/>
      <c r="W101" s="389"/>
      <c r="X101" s="389"/>
      <c r="Y101" s="389"/>
      <c r="Z101" s="389"/>
      <c r="AA101" s="389"/>
      <c r="AF101" s="82" t="str">
        <f t="shared" si="7"/>
        <v>要確認</v>
      </c>
    </row>
    <row r="102" spans="1:32" s="78" customFormat="1">
      <c r="A102" s="95">
        <v>94</v>
      </c>
      <c r="B102" s="96"/>
      <c r="C102" s="96"/>
      <c r="D102" s="96"/>
      <c r="E102" s="96"/>
      <c r="F102" s="97"/>
      <c r="G102" s="96"/>
      <c r="H102" s="98"/>
      <c r="I102" s="99"/>
      <c r="J102" s="169"/>
      <c r="K102" s="132">
        <f t="shared" si="4"/>
        <v>0</v>
      </c>
      <c r="L102" s="166"/>
      <c r="M102" s="133" t="str">
        <f t="shared" si="5"/>
        <v>-</v>
      </c>
      <c r="N102" s="134"/>
      <c r="O102" s="135"/>
      <c r="P102" s="100" t="str">
        <f t="shared" si="6"/>
        <v>-</v>
      </c>
      <c r="Q102" s="81"/>
      <c r="S102" s="172"/>
      <c r="T102" s="172"/>
      <c r="U102" s="172"/>
      <c r="V102" s="172"/>
      <c r="W102" s="389"/>
      <c r="X102" s="389"/>
      <c r="Y102" s="389"/>
      <c r="Z102" s="389"/>
      <c r="AA102" s="389"/>
      <c r="AF102" s="82" t="str">
        <f t="shared" si="7"/>
        <v>要確認</v>
      </c>
    </row>
    <row r="103" spans="1:32" s="78" customFormat="1">
      <c r="A103" s="95">
        <v>95</v>
      </c>
      <c r="B103" s="96"/>
      <c r="C103" s="96"/>
      <c r="D103" s="96"/>
      <c r="E103" s="96"/>
      <c r="F103" s="97"/>
      <c r="G103" s="96"/>
      <c r="H103" s="98"/>
      <c r="I103" s="99"/>
      <c r="J103" s="169"/>
      <c r="K103" s="132">
        <f t="shared" si="4"/>
        <v>0</v>
      </c>
      <c r="L103" s="166"/>
      <c r="M103" s="133" t="str">
        <f t="shared" si="5"/>
        <v>-</v>
      </c>
      <c r="N103" s="134"/>
      <c r="O103" s="135"/>
      <c r="P103" s="100" t="str">
        <f t="shared" si="6"/>
        <v>-</v>
      </c>
      <c r="Q103" s="81"/>
      <c r="S103" s="172"/>
      <c r="T103" s="172"/>
      <c r="U103" s="172"/>
      <c r="V103" s="172"/>
      <c r="W103" s="389"/>
      <c r="X103" s="389"/>
      <c r="Y103" s="389"/>
      <c r="Z103" s="389"/>
      <c r="AA103" s="389"/>
      <c r="AF103" s="82" t="str">
        <f t="shared" si="7"/>
        <v>要確認</v>
      </c>
    </row>
    <row r="104" spans="1:32" s="78" customFormat="1">
      <c r="A104" s="95">
        <v>96</v>
      </c>
      <c r="B104" s="96"/>
      <c r="C104" s="96"/>
      <c r="D104" s="96"/>
      <c r="E104" s="96"/>
      <c r="F104" s="97"/>
      <c r="G104" s="96"/>
      <c r="H104" s="98"/>
      <c r="I104" s="99"/>
      <c r="J104" s="169"/>
      <c r="K104" s="132">
        <f t="shared" si="4"/>
        <v>0</v>
      </c>
      <c r="L104" s="166"/>
      <c r="M104" s="133" t="str">
        <f t="shared" si="5"/>
        <v>-</v>
      </c>
      <c r="N104" s="134"/>
      <c r="O104" s="135"/>
      <c r="P104" s="100" t="str">
        <f t="shared" si="6"/>
        <v>-</v>
      </c>
      <c r="Q104" s="81"/>
      <c r="S104" s="172"/>
      <c r="T104" s="172"/>
      <c r="U104" s="172"/>
      <c r="V104" s="172"/>
      <c r="W104" s="389"/>
      <c r="X104" s="389"/>
      <c r="Y104" s="389"/>
      <c r="Z104" s="389"/>
      <c r="AA104" s="389"/>
      <c r="AF104" s="82" t="str">
        <f t="shared" si="7"/>
        <v>要確認</v>
      </c>
    </row>
    <row r="105" spans="1:32" s="78" customFormat="1">
      <c r="A105" s="95">
        <v>97</v>
      </c>
      <c r="B105" s="96"/>
      <c r="C105" s="96"/>
      <c r="D105" s="96"/>
      <c r="E105" s="96"/>
      <c r="F105" s="97"/>
      <c r="G105" s="96"/>
      <c r="H105" s="98"/>
      <c r="I105" s="99"/>
      <c r="J105" s="169"/>
      <c r="K105" s="132">
        <f t="shared" si="4"/>
        <v>0</v>
      </c>
      <c r="L105" s="166"/>
      <c r="M105" s="133" t="str">
        <f t="shared" si="5"/>
        <v>-</v>
      </c>
      <c r="N105" s="134"/>
      <c r="O105" s="135"/>
      <c r="P105" s="100" t="str">
        <f t="shared" si="6"/>
        <v>-</v>
      </c>
      <c r="Q105" s="81"/>
      <c r="S105" s="172"/>
      <c r="T105" s="172"/>
      <c r="U105" s="172"/>
      <c r="V105" s="172"/>
      <c r="W105" s="389"/>
      <c r="X105" s="389"/>
      <c r="Y105" s="389"/>
      <c r="Z105" s="389"/>
      <c r="AA105" s="389"/>
      <c r="AF105" s="82" t="str">
        <f t="shared" si="7"/>
        <v>要確認</v>
      </c>
    </row>
    <row r="106" spans="1:32" s="78" customFormat="1">
      <c r="A106" s="95">
        <v>98</v>
      </c>
      <c r="B106" s="96"/>
      <c r="C106" s="96"/>
      <c r="D106" s="96"/>
      <c r="E106" s="96"/>
      <c r="F106" s="97"/>
      <c r="G106" s="96"/>
      <c r="H106" s="98"/>
      <c r="I106" s="99"/>
      <c r="J106" s="169"/>
      <c r="K106" s="132">
        <f t="shared" si="4"/>
        <v>0</v>
      </c>
      <c r="L106" s="166"/>
      <c r="M106" s="133" t="str">
        <f t="shared" si="5"/>
        <v>-</v>
      </c>
      <c r="N106" s="134"/>
      <c r="O106" s="135"/>
      <c r="P106" s="100" t="str">
        <f t="shared" si="6"/>
        <v>-</v>
      </c>
      <c r="Q106" s="81"/>
      <c r="S106" s="172"/>
      <c r="T106" s="172"/>
      <c r="U106" s="172"/>
      <c r="V106" s="172"/>
      <c r="W106" s="389"/>
      <c r="X106" s="389"/>
      <c r="Y106" s="389"/>
      <c r="Z106" s="389"/>
      <c r="AA106" s="389"/>
      <c r="AF106" s="82" t="str">
        <f t="shared" si="7"/>
        <v>要確認</v>
      </c>
    </row>
    <row r="107" spans="1:32" s="78" customFormat="1">
      <c r="A107" s="95">
        <v>99</v>
      </c>
      <c r="B107" s="96"/>
      <c r="C107" s="96"/>
      <c r="D107" s="96"/>
      <c r="E107" s="96"/>
      <c r="F107" s="97"/>
      <c r="G107" s="96"/>
      <c r="H107" s="98"/>
      <c r="I107" s="99"/>
      <c r="J107" s="169"/>
      <c r="K107" s="132">
        <f t="shared" si="4"/>
        <v>0</v>
      </c>
      <c r="L107" s="166"/>
      <c r="M107" s="133" t="str">
        <f t="shared" si="5"/>
        <v>-</v>
      </c>
      <c r="N107" s="134"/>
      <c r="O107" s="135"/>
      <c r="P107" s="100" t="str">
        <f t="shared" si="6"/>
        <v>-</v>
      </c>
      <c r="Q107" s="81"/>
      <c r="S107" s="172"/>
      <c r="T107" s="172"/>
      <c r="U107" s="172"/>
      <c r="V107" s="172"/>
      <c r="W107" s="389"/>
      <c r="X107" s="389"/>
      <c r="Y107" s="389"/>
      <c r="Z107" s="389"/>
      <c r="AA107" s="389"/>
      <c r="AF107" s="82" t="str">
        <f t="shared" si="7"/>
        <v>要確認</v>
      </c>
    </row>
    <row r="108" spans="1:32" s="78" customFormat="1">
      <c r="A108" s="95">
        <v>100</v>
      </c>
      <c r="B108" s="101"/>
      <c r="C108" s="101"/>
      <c r="D108" s="101"/>
      <c r="E108" s="101"/>
      <c r="F108" s="102"/>
      <c r="G108" s="101"/>
      <c r="H108" s="103"/>
      <c r="I108" s="104"/>
      <c r="J108" s="170"/>
      <c r="K108" s="132">
        <f t="shared" si="4"/>
        <v>0</v>
      </c>
      <c r="L108" s="167"/>
      <c r="M108" s="133" t="str">
        <f t="shared" si="5"/>
        <v>-</v>
      </c>
      <c r="N108" s="134"/>
      <c r="O108" s="135"/>
      <c r="P108" s="100" t="str">
        <f t="shared" si="6"/>
        <v>-</v>
      </c>
      <c r="Q108" s="81"/>
      <c r="S108" s="172"/>
      <c r="T108" s="172"/>
      <c r="U108" s="172"/>
      <c r="V108" s="172"/>
      <c r="W108" s="389"/>
      <c r="X108" s="389"/>
      <c r="Y108" s="389"/>
      <c r="Z108" s="389"/>
      <c r="AA108" s="389"/>
      <c r="AF108" s="82" t="str">
        <f t="shared" si="7"/>
        <v>要確認</v>
      </c>
    </row>
  </sheetData>
  <sheetProtection algorithmName="SHA-512" hashValue="oDgFSAng9gqz9/fsPWbuCdI6ma8mOYjnGniilVF2adHN7+cRtdcQ/qzHCJL6usmB4dN2CwBLA/tKfOGObUYalg==" saltValue="qMBD0U1cfgSj4uZWpGq21g==" spinCount="100000" sheet="1" objects="1" scenarios="1"/>
  <mergeCells count="13">
    <mergeCell ref="I7:I8"/>
    <mergeCell ref="A7:A8"/>
    <mergeCell ref="B7:E7"/>
    <mergeCell ref="F7:F8"/>
    <mergeCell ref="G7:G8"/>
    <mergeCell ref="H7:H8"/>
    <mergeCell ref="P7:P8"/>
    <mergeCell ref="J7:J8"/>
    <mergeCell ref="K7:K8"/>
    <mergeCell ref="L7:L8"/>
    <mergeCell ref="M7:M8"/>
    <mergeCell ref="N7:N8"/>
    <mergeCell ref="O7:O8"/>
  </mergeCells>
  <phoneticPr fontId="4"/>
  <conditionalFormatting sqref="K9:K108">
    <cfRule type="cellIs" dxfId="0" priority="1" stopIfTrue="1" operator="greaterThan">
      <formula>100000</formula>
    </cfRule>
  </conditionalFormatting>
  <dataValidations count="5">
    <dataValidation type="custom" allowBlank="1" showInputMessage="1" showErrorMessage="1" sqref="O9:O108" xr:uid="{00000000-0002-0000-0900-000000000000}">
      <formula1>O9*1000=INT(O9*1000)</formula1>
    </dataValidation>
    <dataValidation type="custom" allowBlank="1" showInputMessage="1" showErrorMessage="1" sqref="N9:N108" xr:uid="{00000000-0002-0000-0900-000001000000}">
      <formula1>N9*10=INT(N9*10)</formula1>
    </dataValidation>
    <dataValidation type="whole" operator="greaterThanOrEqual" allowBlank="1" showInputMessage="1" showErrorMessage="1" sqref="I9:I108 K9:K108" xr:uid="{00000000-0002-0000-0900-000002000000}">
      <formula1>0</formula1>
    </dataValidation>
    <dataValidation type="list" allowBlank="1" showInputMessage="1" showErrorMessage="1" sqref="J9:J108" xr:uid="{00000000-0002-0000-0900-000003000000}">
      <formula1>"電気,圧縮水素"</formula1>
    </dataValidation>
    <dataValidation type="list" allowBlank="1" showInputMessage="1" showErrorMessage="1" sqref="L9:L108" xr:uid="{00000000-0002-0000-0900-000004000000}">
      <formula1>"新規,廃止"</formula1>
    </dataValidation>
  </dataValidations>
  <pageMargins left="0.70866141732283472" right="0.70866141732283472" top="0.74803149606299213" bottom="0.74803149606299213" header="0.31496062992125984" footer="0.31496062992125984"/>
  <pageSetup paperSize="9" scale="50" fitToWidth="2"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2:H100"/>
  <sheetViews>
    <sheetView view="pageBreakPreview" zoomScaleNormal="88" zoomScaleSheetLayoutView="100" workbookViewId="0"/>
  </sheetViews>
  <sheetFormatPr defaultColWidth="9" defaultRowHeight="13.5"/>
  <cols>
    <col min="1" max="16384" width="9" style="31"/>
  </cols>
  <sheetData>
    <row r="2" spans="2:8">
      <c r="B2" s="23" t="s">
        <v>44</v>
      </c>
      <c r="C2" s="29"/>
      <c r="D2" s="29"/>
      <c r="E2" s="29"/>
      <c r="F2" s="29"/>
      <c r="G2" s="29"/>
      <c r="H2" s="30"/>
    </row>
    <row r="3" spans="2:8">
      <c r="B3" s="23" t="s">
        <v>45</v>
      </c>
      <c r="C3" s="29"/>
      <c r="D3" s="29"/>
      <c r="E3" s="29"/>
      <c r="F3" s="29"/>
      <c r="G3" s="29"/>
      <c r="H3" s="30"/>
    </row>
    <row r="4" spans="2:8">
      <c r="B4" s="23" t="s">
        <v>88</v>
      </c>
      <c r="C4" s="29"/>
      <c r="D4" s="29"/>
      <c r="E4" s="29"/>
      <c r="F4" s="29"/>
      <c r="G4" s="29"/>
      <c r="H4" s="30"/>
    </row>
    <row r="5" spans="2:8">
      <c r="B5" s="23" t="s">
        <v>46</v>
      </c>
      <c r="C5" s="29"/>
      <c r="D5" s="29"/>
      <c r="E5" s="29"/>
      <c r="F5" s="29"/>
      <c r="G5" s="29"/>
      <c r="H5" s="30"/>
    </row>
    <row r="6" spans="2:8">
      <c r="B6" s="23" t="s">
        <v>89</v>
      </c>
      <c r="C6" s="29"/>
      <c r="D6" s="29"/>
      <c r="E6" s="29"/>
      <c r="F6" s="29"/>
      <c r="G6" s="29"/>
      <c r="H6" s="30"/>
    </row>
    <row r="7" spans="2:8">
      <c r="B7" s="23" t="s">
        <v>47</v>
      </c>
      <c r="C7" s="29"/>
      <c r="D7" s="29"/>
      <c r="E7" s="29"/>
      <c r="F7" s="29"/>
      <c r="G7" s="29"/>
      <c r="H7" s="30"/>
    </row>
    <row r="8" spans="2:8">
      <c r="B8" s="23" t="s">
        <v>48</v>
      </c>
      <c r="C8" s="29"/>
      <c r="D8" s="29"/>
      <c r="E8" s="29"/>
      <c r="F8" s="29"/>
      <c r="G8" s="29"/>
      <c r="H8" s="30"/>
    </row>
    <row r="9" spans="2:8">
      <c r="B9" s="23" t="s">
        <v>49</v>
      </c>
      <c r="C9" s="29"/>
      <c r="D9" s="29"/>
      <c r="E9" s="29"/>
      <c r="F9" s="29"/>
      <c r="G9" s="29"/>
      <c r="H9" s="30"/>
    </row>
    <row r="10" spans="2:8">
      <c r="B10" s="23" t="s">
        <v>50</v>
      </c>
      <c r="C10" s="29"/>
      <c r="D10" s="29"/>
      <c r="E10" s="29"/>
      <c r="F10" s="29"/>
      <c r="G10" s="29"/>
      <c r="H10" s="30"/>
    </row>
    <row r="11" spans="2:8">
      <c r="B11" s="23" t="s">
        <v>51</v>
      </c>
      <c r="C11" s="29"/>
      <c r="D11" s="29"/>
      <c r="E11" s="29"/>
      <c r="F11" s="29"/>
      <c r="G11" s="29"/>
      <c r="H11" s="30"/>
    </row>
    <row r="12" spans="2:8">
      <c r="B12" s="23" t="s">
        <v>90</v>
      </c>
      <c r="C12" s="29"/>
      <c r="D12" s="29"/>
      <c r="E12" s="29"/>
      <c r="F12" s="29"/>
      <c r="G12" s="29"/>
      <c r="H12" s="30"/>
    </row>
    <row r="13" spans="2:8">
      <c r="B13" s="23" t="s">
        <v>91</v>
      </c>
      <c r="C13" s="29"/>
      <c r="D13" s="29"/>
      <c r="E13" s="29"/>
      <c r="F13" s="29"/>
      <c r="G13" s="29"/>
      <c r="H13" s="30"/>
    </row>
    <row r="14" spans="2:8">
      <c r="B14" s="23" t="s">
        <v>92</v>
      </c>
      <c r="C14" s="29"/>
      <c r="D14" s="29"/>
      <c r="E14" s="29"/>
      <c r="F14" s="29"/>
      <c r="G14" s="29"/>
      <c r="H14" s="30"/>
    </row>
    <row r="15" spans="2:8">
      <c r="B15" s="23" t="s">
        <v>93</v>
      </c>
      <c r="C15" s="29"/>
      <c r="D15" s="29"/>
      <c r="E15" s="29"/>
      <c r="F15" s="29"/>
      <c r="G15" s="29"/>
      <c r="H15" s="30"/>
    </row>
    <row r="16" spans="2:8">
      <c r="B16" s="23" t="s">
        <v>94</v>
      </c>
      <c r="C16" s="29"/>
      <c r="D16" s="29"/>
      <c r="E16" s="29"/>
      <c r="F16" s="29"/>
      <c r="G16" s="29"/>
      <c r="H16" s="30"/>
    </row>
    <row r="17" spans="2:8">
      <c r="B17" s="23" t="s">
        <v>95</v>
      </c>
      <c r="C17" s="29"/>
      <c r="D17" s="29"/>
      <c r="E17" s="29"/>
      <c r="F17" s="29"/>
      <c r="G17" s="29"/>
      <c r="H17" s="30"/>
    </row>
    <row r="18" spans="2:8">
      <c r="B18" s="23" t="s">
        <v>96</v>
      </c>
      <c r="C18" s="29"/>
      <c r="D18" s="29"/>
      <c r="E18" s="29"/>
      <c r="F18" s="29"/>
      <c r="G18" s="29"/>
      <c r="H18" s="30"/>
    </row>
    <row r="19" spans="2:8">
      <c r="B19" s="23" t="s">
        <v>97</v>
      </c>
      <c r="C19" s="29"/>
      <c r="D19" s="29"/>
      <c r="E19" s="29"/>
      <c r="F19" s="29"/>
      <c r="G19" s="29"/>
      <c r="H19" s="30"/>
    </row>
    <row r="20" spans="2:8">
      <c r="B20" s="23" t="s">
        <v>98</v>
      </c>
      <c r="C20" s="29"/>
      <c r="D20" s="29"/>
      <c r="E20" s="29"/>
      <c r="F20" s="29"/>
      <c r="G20" s="29"/>
      <c r="H20" s="30"/>
    </row>
    <row r="21" spans="2:8">
      <c r="B21" s="23" t="s">
        <v>99</v>
      </c>
      <c r="C21" s="29"/>
      <c r="D21" s="29"/>
      <c r="E21" s="29"/>
      <c r="F21" s="29"/>
      <c r="G21" s="29"/>
      <c r="H21" s="30"/>
    </row>
    <row r="22" spans="2:8">
      <c r="B22" s="23" t="s">
        <v>100</v>
      </c>
      <c r="C22" s="29"/>
      <c r="D22" s="29"/>
      <c r="E22" s="29"/>
      <c r="F22" s="29"/>
      <c r="G22" s="29"/>
      <c r="H22" s="30"/>
    </row>
    <row r="23" spans="2:8">
      <c r="B23" s="23" t="s">
        <v>101</v>
      </c>
      <c r="C23" s="29"/>
      <c r="D23" s="29"/>
      <c r="E23" s="29"/>
      <c r="F23" s="29"/>
      <c r="G23" s="29"/>
      <c r="H23" s="30"/>
    </row>
    <row r="24" spans="2:8">
      <c r="B24" s="23" t="s">
        <v>102</v>
      </c>
      <c r="C24" s="29"/>
      <c r="D24" s="29"/>
      <c r="E24" s="29"/>
      <c r="F24" s="29"/>
      <c r="G24" s="29"/>
      <c r="H24" s="30"/>
    </row>
    <row r="25" spans="2:8">
      <c r="B25" s="23" t="s">
        <v>103</v>
      </c>
      <c r="C25" s="29"/>
      <c r="D25" s="29"/>
      <c r="E25" s="29"/>
      <c r="F25" s="29"/>
      <c r="G25" s="29"/>
      <c r="H25" s="30"/>
    </row>
    <row r="26" spans="2:8">
      <c r="B26" s="23" t="s">
        <v>104</v>
      </c>
      <c r="C26" s="29"/>
      <c r="D26" s="29"/>
      <c r="E26" s="29"/>
      <c r="F26" s="29"/>
      <c r="G26" s="29"/>
      <c r="H26" s="30"/>
    </row>
    <row r="27" spans="2:8">
      <c r="B27" s="23" t="s">
        <v>105</v>
      </c>
      <c r="C27" s="29"/>
      <c r="D27" s="29"/>
      <c r="E27" s="29"/>
      <c r="F27" s="29"/>
      <c r="G27" s="29"/>
      <c r="H27" s="30"/>
    </row>
    <row r="28" spans="2:8">
      <c r="B28" s="23" t="s">
        <v>106</v>
      </c>
      <c r="C28" s="29"/>
      <c r="D28" s="29"/>
      <c r="E28" s="29"/>
      <c r="F28" s="29"/>
      <c r="G28" s="29"/>
      <c r="H28" s="30"/>
    </row>
    <row r="29" spans="2:8">
      <c r="B29" s="23" t="s">
        <v>107</v>
      </c>
      <c r="C29" s="29"/>
      <c r="D29" s="29"/>
      <c r="E29" s="29"/>
      <c r="F29" s="29"/>
      <c r="G29" s="29"/>
      <c r="H29" s="30"/>
    </row>
    <row r="30" spans="2:8">
      <c r="B30" s="23" t="s">
        <v>108</v>
      </c>
      <c r="C30" s="29"/>
      <c r="D30" s="29"/>
      <c r="E30" s="29"/>
      <c r="F30" s="29"/>
      <c r="G30" s="29"/>
      <c r="H30" s="30"/>
    </row>
    <row r="31" spans="2:8">
      <c r="B31" s="23" t="s">
        <v>109</v>
      </c>
      <c r="C31" s="29"/>
      <c r="D31" s="29"/>
      <c r="E31" s="29"/>
      <c r="F31" s="29"/>
      <c r="G31" s="29"/>
      <c r="H31" s="30"/>
    </row>
    <row r="32" spans="2:8">
      <c r="B32" s="23" t="s">
        <v>110</v>
      </c>
      <c r="C32" s="29"/>
      <c r="D32" s="29"/>
      <c r="E32" s="29"/>
      <c r="F32" s="29"/>
      <c r="G32" s="29"/>
      <c r="H32" s="30"/>
    </row>
    <row r="33" spans="2:8">
      <c r="B33" s="23" t="s">
        <v>52</v>
      </c>
      <c r="C33" s="29"/>
      <c r="D33" s="29"/>
      <c r="E33" s="29"/>
      <c r="F33" s="29"/>
      <c r="G33" s="29"/>
      <c r="H33" s="30"/>
    </row>
    <row r="34" spans="2:8">
      <c r="B34" s="23" t="s">
        <v>53</v>
      </c>
      <c r="C34" s="29"/>
      <c r="D34" s="29"/>
      <c r="E34" s="29"/>
      <c r="F34" s="29"/>
      <c r="G34" s="29"/>
      <c r="H34" s="30"/>
    </row>
    <row r="35" spans="2:8">
      <c r="B35" s="23" t="s">
        <v>54</v>
      </c>
      <c r="C35" s="29"/>
      <c r="D35" s="29"/>
      <c r="E35" s="29"/>
      <c r="F35" s="29"/>
      <c r="G35" s="29"/>
      <c r="H35" s="30"/>
    </row>
    <row r="36" spans="2:8">
      <c r="B36" s="23" t="s">
        <v>55</v>
      </c>
      <c r="C36" s="29"/>
      <c r="D36" s="29"/>
      <c r="E36" s="29"/>
      <c r="F36" s="29"/>
      <c r="G36" s="29"/>
      <c r="H36" s="30"/>
    </row>
    <row r="37" spans="2:8">
      <c r="B37" s="23" t="s">
        <v>56</v>
      </c>
      <c r="C37" s="29"/>
      <c r="D37" s="29"/>
      <c r="E37" s="29"/>
      <c r="F37" s="29"/>
      <c r="G37" s="29"/>
      <c r="H37" s="30"/>
    </row>
    <row r="38" spans="2:8">
      <c r="B38" s="23" t="s">
        <v>57</v>
      </c>
      <c r="C38" s="29"/>
      <c r="D38" s="29"/>
      <c r="E38" s="29"/>
      <c r="F38" s="29"/>
      <c r="G38" s="29"/>
      <c r="H38" s="30"/>
    </row>
    <row r="39" spans="2:8">
      <c r="B39" s="23" t="s">
        <v>58</v>
      </c>
      <c r="C39" s="29"/>
      <c r="D39" s="29"/>
      <c r="E39" s="29"/>
      <c r="F39" s="29"/>
      <c r="G39" s="29"/>
      <c r="H39" s="30"/>
    </row>
    <row r="40" spans="2:8">
      <c r="B40" s="23" t="s">
        <v>59</v>
      </c>
      <c r="C40" s="29"/>
      <c r="D40" s="29"/>
      <c r="E40" s="29"/>
      <c r="F40" s="29"/>
      <c r="G40" s="29"/>
      <c r="H40" s="30"/>
    </row>
    <row r="41" spans="2:8">
      <c r="B41" s="23" t="s">
        <v>60</v>
      </c>
      <c r="C41" s="29"/>
      <c r="D41" s="29"/>
      <c r="E41" s="29"/>
      <c r="F41" s="29"/>
      <c r="G41" s="29"/>
      <c r="H41" s="30"/>
    </row>
    <row r="42" spans="2:8">
      <c r="B42" s="23" t="s">
        <v>61</v>
      </c>
      <c r="C42" s="29"/>
      <c r="D42" s="29"/>
      <c r="E42" s="29"/>
      <c r="F42" s="29"/>
      <c r="G42" s="29"/>
      <c r="H42" s="30"/>
    </row>
    <row r="43" spans="2:8">
      <c r="B43" s="23" t="s">
        <v>62</v>
      </c>
      <c r="C43" s="29"/>
      <c r="D43" s="29"/>
      <c r="E43" s="29"/>
      <c r="F43" s="29"/>
      <c r="G43" s="29"/>
      <c r="H43" s="30"/>
    </row>
    <row r="44" spans="2:8">
      <c r="B44" s="23" t="s">
        <v>63</v>
      </c>
      <c r="C44" s="29"/>
      <c r="D44" s="29"/>
      <c r="E44" s="29"/>
      <c r="F44" s="29"/>
      <c r="G44" s="29"/>
      <c r="H44" s="30"/>
    </row>
    <row r="45" spans="2:8">
      <c r="B45" s="23" t="s">
        <v>64</v>
      </c>
      <c r="C45" s="29"/>
      <c r="D45" s="29"/>
      <c r="E45" s="29"/>
      <c r="F45" s="29"/>
      <c r="G45" s="29"/>
      <c r="H45" s="30"/>
    </row>
    <row r="46" spans="2:8">
      <c r="B46" s="23" t="s">
        <v>65</v>
      </c>
      <c r="C46" s="29"/>
      <c r="D46" s="29"/>
      <c r="E46" s="29"/>
      <c r="F46" s="29"/>
      <c r="G46" s="29"/>
      <c r="H46" s="30"/>
    </row>
    <row r="47" spans="2:8">
      <c r="B47" s="23" t="s">
        <v>66</v>
      </c>
      <c r="C47" s="29"/>
      <c r="D47" s="29"/>
      <c r="E47" s="29"/>
      <c r="F47" s="29"/>
      <c r="G47" s="29"/>
      <c r="H47" s="30"/>
    </row>
    <row r="48" spans="2:8">
      <c r="B48" s="23" t="s">
        <v>67</v>
      </c>
      <c r="C48" s="29"/>
      <c r="D48" s="29"/>
      <c r="E48" s="29"/>
      <c r="F48" s="29"/>
      <c r="G48" s="29"/>
      <c r="H48" s="30"/>
    </row>
    <row r="49" spans="2:8">
      <c r="B49" s="23" t="s">
        <v>68</v>
      </c>
      <c r="C49" s="29"/>
      <c r="D49" s="29"/>
      <c r="E49" s="29"/>
      <c r="F49" s="29"/>
      <c r="G49" s="29"/>
      <c r="H49" s="30"/>
    </row>
    <row r="50" spans="2:8">
      <c r="B50" s="23" t="s">
        <v>111</v>
      </c>
      <c r="C50" s="29"/>
      <c r="D50" s="29"/>
      <c r="E50" s="29"/>
      <c r="F50" s="29"/>
      <c r="G50" s="29"/>
      <c r="H50" s="30"/>
    </row>
    <row r="51" spans="2:8">
      <c r="B51" s="23" t="s">
        <v>112</v>
      </c>
      <c r="C51" s="29"/>
      <c r="D51" s="29"/>
      <c r="E51" s="29"/>
      <c r="F51" s="29"/>
      <c r="G51" s="29"/>
      <c r="H51" s="30"/>
    </row>
    <row r="52" spans="2:8">
      <c r="B52" s="23" t="s">
        <v>113</v>
      </c>
      <c r="C52" s="29"/>
      <c r="D52" s="29"/>
      <c r="E52" s="29"/>
      <c r="F52" s="29"/>
      <c r="G52" s="29"/>
      <c r="H52" s="30"/>
    </row>
    <row r="53" spans="2:8">
      <c r="B53" s="23" t="s">
        <v>114</v>
      </c>
      <c r="C53" s="29"/>
      <c r="D53" s="29"/>
      <c r="E53" s="29"/>
      <c r="F53" s="29"/>
      <c r="G53" s="29"/>
      <c r="H53" s="30"/>
    </row>
    <row r="54" spans="2:8">
      <c r="B54" s="23" t="s">
        <v>115</v>
      </c>
      <c r="C54" s="29"/>
      <c r="D54" s="29"/>
      <c r="E54" s="29"/>
      <c r="F54" s="29"/>
      <c r="G54" s="29"/>
      <c r="H54" s="30"/>
    </row>
    <row r="55" spans="2:8">
      <c r="B55" s="23" t="s">
        <v>116</v>
      </c>
      <c r="C55" s="29"/>
      <c r="D55" s="29"/>
      <c r="E55" s="29"/>
      <c r="F55" s="29"/>
      <c r="G55" s="29"/>
      <c r="H55" s="30"/>
    </row>
    <row r="56" spans="2:8">
      <c r="B56" s="23" t="s">
        <v>117</v>
      </c>
      <c r="C56" s="29"/>
      <c r="D56" s="29"/>
      <c r="E56" s="29"/>
      <c r="F56" s="29"/>
      <c r="G56" s="29"/>
      <c r="H56" s="30"/>
    </row>
    <row r="57" spans="2:8">
      <c r="B57" s="23" t="s">
        <v>118</v>
      </c>
      <c r="C57" s="29"/>
      <c r="D57" s="29"/>
      <c r="E57" s="29"/>
      <c r="F57" s="29"/>
      <c r="G57" s="29"/>
      <c r="H57" s="30"/>
    </row>
    <row r="58" spans="2:8">
      <c r="B58" s="23" t="s">
        <v>119</v>
      </c>
      <c r="C58" s="29"/>
      <c r="D58" s="29"/>
      <c r="E58" s="29"/>
      <c r="F58" s="29"/>
      <c r="G58" s="29"/>
      <c r="H58" s="30"/>
    </row>
    <row r="59" spans="2:8">
      <c r="B59" s="23" t="s">
        <v>120</v>
      </c>
      <c r="C59" s="29"/>
      <c r="D59" s="29"/>
      <c r="E59" s="29"/>
      <c r="F59" s="29"/>
      <c r="G59" s="29"/>
      <c r="H59" s="30"/>
    </row>
    <row r="60" spans="2:8">
      <c r="B60" s="23" t="s">
        <v>121</v>
      </c>
      <c r="C60" s="29"/>
      <c r="D60" s="29"/>
      <c r="E60" s="29"/>
      <c r="F60" s="29"/>
      <c r="G60" s="29"/>
      <c r="H60" s="30"/>
    </row>
    <row r="61" spans="2:8">
      <c r="B61" s="23" t="s">
        <v>69</v>
      </c>
      <c r="C61" s="29"/>
      <c r="D61" s="29"/>
      <c r="E61" s="29"/>
      <c r="F61" s="29"/>
      <c r="G61" s="29"/>
      <c r="H61" s="30"/>
    </row>
    <row r="62" spans="2:8">
      <c r="B62" s="23" t="s">
        <v>122</v>
      </c>
      <c r="C62" s="29"/>
      <c r="D62" s="29"/>
      <c r="E62" s="29"/>
      <c r="F62" s="29"/>
      <c r="G62" s="29"/>
      <c r="H62" s="30"/>
    </row>
    <row r="63" spans="2:8">
      <c r="B63" s="23" t="s">
        <v>123</v>
      </c>
      <c r="C63" s="29"/>
      <c r="D63" s="29"/>
      <c r="E63" s="29"/>
      <c r="F63" s="29"/>
      <c r="G63" s="29"/>
      <c r="H63" s="30"/>
    </row>
    <row r="64" spans="2:8">
      <c r="B64" s="23" t="s">
        <v>124</v>
      </c>
      <c r="C64" s="29"/>
      <c r="D64" s="29"/>
      <c r="E64" s="29"/>
      <c r="F64" s="29"/>
      <c r="G64" s="29"/>
      <c r="H64" s="30"/>
    </row>
    <row r="65" spans="2:8">
      <c r="B65" s="23" t="s">
        <v>125</v>
      </c>
      <c r="C65" s="29"/>
      <c r="D65" s="29"/>
      <c r="E65" s="29"/>
      <c r="F65" s="29"/>
      <c r="G65" s="29"/>
      <c r="H65" s="30"/>
    </row>
    <row r="66" spans="2:8">
      <c r="B66" s="23" t="s">
        <v>126</v>
      </c>
      <c r="C66" s="29"/>
      <c r="D66" s="29"/>
      <c r="E66" s="29"/>
      <c r="F66" s="29"/>
      <c r="G66" s="29"/>
      <c r="H66" s="30"/>
    </row>
    <row r="67" spans="2:8">
      <c r="B67" s="23" t="s">
        <v>127</v>
      </c>
      <c r="C67" s="29"/>
      <c r="D67" s="29"/>
      <c r="E67" s="29"/>
      <c r="F67" s="29"/>
      <c r="G67" s="29"/>
      <c r="H67" s="30"/>
    </row>
    <row r="68" spans="2:8">
      <c r="B68" s="23" t="s">
        <v>128</v>
      </c>
      <c r="C68" s="29"/>
      <c r="D68" s="29"/>
      <c r="E68" s="29"/>
      <c r="F68" s="29"/>
      <c r="G68" s="29"/>
      <c r="H68" s="30"/>
    </row>
    <row r="69" spans="2:8">
      <c r="B69" s="23" t="s">
        <v>70</v>
      </c>
      <c r="C69" s="29"/>
      <c r="D69" s="29"/>
      <c r="E69" s="29"/>
      <c r="F69" s="29"/>
      <c r="G69" s="29"/>
      <c r="H69" s="30"/>
    </row>
    <row r="70" spans="2:8">
      <c r="B70" s="23" t="s">
        <v>71</v>
      </c>
      <c r="C70" s="29"/>
      <c r="D70" s="29"/>
      <c r="E70" s="29"/>
      <c r="F70" s="29"/>
      <c r="G70" s="29"/>
      <c r="H70" s="30"/>
    </row>
    <row r="71" spans="2:8">
      <c r="B71" s="23" t="s">
        <v>129</v>
      </c>
      <c r="C71" s="29"/>
      <c r="D71" s="29"/>
      <c r="E71" s="29"/>
      <c r="F71" s="29"/>
      <c r="G71" s="29"/>
      <c r="H71" s="30"/>
    </row>
    <row r="72" spans="2:8">
      <c r="B72" s="23" t="s">
        <v>130</v>
      </c>
      <c r="C72" s="29"/>
      <c r="D72" s="29"/>
      <c r="E72" s="29"/>
      <c r="F72" s="29"/>
      <c r="G72" s="29"/>
      <c r="H72" s="30"/>
    </row>
    <row r="73" spans="2:8">
      <c r="B73" s="23" t="s">
        <v>131</v>
      </c>
      <c r="C73" s="29"/>
      <c r="D73" s="29"/>
      <c r="E73" s="29"/>
      <c r="F73" s="29"/>
      <c r="G73" s="29"/>
      <c r="H73" s="30"/>
    </row>
    <row r="74" spans="2:8">
      <c r="B74" s="23" t="s">
        <v>132</v>
      </c>
      <c r="C74" s="29"/>
      <c r="D74" s="29"/>
      <c r="E74" s="29"/>
      <c r="F74" s="29"/>
      <c r="G74" s="29"/>
      <c r="H74" s="30"/>
    </row>
    <row r="75" spans="2:8">
      <c r="B75" s="23" t="s">
        <v>133</v>
      </c>
      <c r="C75" s="29"/>
      <c r="D75" s="29"/>
      <c r="E75" s="29"/>
      <c r="F75" s="29"/>
      <c r="G75" s="29"/>
      <c r="H75" s="30"/>
    </row>
    <row r="76" spans="2:8">
      <c r="B76" s="23" t="s">
        <v>134</v>
      </c>
      <c r="C76" s="29"/>
      <c r="D76" s="29"/>
      <c r="E76" s="29"/>
      <c r="F76" s="29"/>
      <c r="G76" s="29"/>
      <c r="H76" s="30"/>
    </row>
    <row r="77" spans="2:8">
      <c r="B77" s="23" t="s">
        <v>135</v>
      </c>
      <c r="C77" s="29"/>
      <c r="D77" s="29"/>
      <c r="E77" s="29"/>
      <c r="F77" s="29"/>
      <c r="G77" s="29"/>
      <c r="H77" s="30"/>
    </row>
    <row r="78" spans="2:8">
      <c r="B78" s="23" t="s">
        <v>136</v>
      </c>
      <c r="C78" s="29"/>
      <c r="D78" s="29"/>
      <c r="E78" s="29"/>
      <c r="F78" s="29"/>
      <c r="G78" s="29"/>
      <c r="H78" s="30"/>
    </row>
    <row r="79" spans="2:8">
      <c r="B79" s="23" t="s">
        <v>137</v>
      </c>
      <c r="C79" s="29"/>
      <c r="D79" s="29"/>
      <c r="E79" s="29"/>
      <c r="F79" s="29"/>
      <c r="G79" s="29"/>
      <c r="H79" s="30"/>
    </row>
    <row r="80" spans="2:8">
      <c r="B80" s="23" t="s">
        <v>138</v>
      </c>
      <c r="C80" s="29"/>
      <c r="D80" s="29"/>
      <c r="E80" s="29"/>
      <c r="F80" s="29"/>
      <c r="G80" s="29"/>
      <c r="H80" s="30"/>
    </row>
    <row r="81" spans="2:8">
      <c r="B81" s="23" t="s">
        <v>139</v>
      </c>
      <c r="C81" s="29"/>
      <c r="D81" s="29"/>
      <c r="E81" s="29"/>
      <c r="F81" s="29"/>
      <c r="G81" s="29"/>
      <c r="H81" s="30"/>
    </row>
    <row r="82" spans="2:8">
      <c r="B82" s="23" t="s">
        <v>140</v>
      </c>
      <c r="C82" s="29"/>
      <c r="D82" s="29"/>
      <c r="E82" s="29"/>
      <c r="F82" s="29"/>
      <c r="G82" s="29"/>
      <c r="H82" s="30"/>
    </row>
    <row r="83" spans="2:8">
      <c r="B83" s="23" t="s">
        <v>141</v>
      </c>
      <c r="C83" s="29"/>
      <c r="D83" s="29"/>
      <c r="E83" s="29"/>
      <c r="F83" s="29"/>
      <c r="G83" s="29"/>
      <c r="H83" s="30"/>
    </row>
    <row r="84" spans="2:8">
      <c r="B84" s="23" t="s">
        <v>142</v>
      </c>
      <c r="C84" s="29"/>
      <c r="D84" s="29"/>
      <c r="E84" s="29"/>
      <c r="F84" s="29"/>
      <c r="G84" s="29"/>
      <c r="H84" s="30"/>
    </row>
    <row r="85" spans="2:8">
      <c r="B85" s="23" t="s">
        <v>143</v>
      </c>
      <c r="C85" s="29"/>
      <c r="D85" s="29"/>
      <c r="E85" s="29"/>
      <c r="F85" s="29"/>
      <c r="G85" s="29"/>
      <c r="H85" s="30"/>
    </row>
    <row r="86" spans="2:8">
      <c r="B86" s="23" t="s">
        <v>144</v>
      </c>
      <c r="C86" s="29"/>
      <c r="D86" s="29"/>
      <c r="E86" s="29"/>
      <c r="F86" s="29"/>
      <c r="G86" s="29"/>
      <c r="H86" s="30"/>
    </row>
    <row r="87" spans="2:8">
      <c r="B87" s="23" t="s">
        <v>145</v>
      </c>
      <c r="C87" s="29"/>
      <c r="D87" s="29"/>
      <c r="E87" s="29"/>
      <c r="F87" s="29"/>
      <c r="G87" s="29"/>
      <c r="H87" s="30"/>
    </row>
    <row r="88" spans="2:8">
      <c r="B88" s="23" t="s">
        <v>146</v>
      </c>
      <c r="C88" s="29"/>
      <c r="D88" s="29"/>
      <c r="E88" s="29"/>
      <c r="F88" s="29"/>
      <c r="G88" s="29"/>
      <c r="H88" s="30"/>
    </row>
    <row r="89" spans="2:8">
      <c r="B89" s="23" t="s">
        <v>147</v>
      </c>
      <c r="C89" s="29"/>
      <c r="D89" s="29"/>
      <c r="E89" s="29"/>
      <c r="F89" s="29"/>
      <c r="G89" s="29"/>
      <c r="H89" s="30"/>
    </row>
    <row r="90" spans="2:8">
      <c r="B90" s="23" t="s">
        <v>148</v>
      </c>
      <c r="C90" s="29"/>
      <c r="D90" s="29"/>
      <c r="E90" s="29"/>
      <c r="F90" s="29"/>
      <c r="G90" s="29"/>
      <c r="H90" s="30"/>
    </row>
    <row r="91" spans="2:8">
      <c r="B91" s="23" t="s">
        <v>149</v>
      </c>
      <c r="C91" s="29"/>
      <c r="D91" s="29"/>
      <c r="E91" s="29"/>
      <c r="F91" s="29"/>
      <c r="G91" s="29"/>
      <c r="H91" s="30"/>
    </row>
    <row r="92" spans="2:8">
      <c r="B92" s="23" t="s">
        <v>150</v>
      </c>
      <c r="C92" s="29"/>
      <c r="D92" s="29"/>
      <c r="E92" s="29"/>
      <c r="F92" s="29"/>
      <c r="G92" s="29"/>
      <c r="H92" s="30"/>
    </row>
    <row r="93" spans="2:8">
      <c r="B93" s="23" t="s">
        <v>151</v>
      </c>
      <c r="C93" s="29"/>
      <c r="D93" s="29"/>
      <c r="E93" s="29"/>
      <c r="F93" s="29"/>
      <c r="G93" s="29"/>
      <c r="H93" s="30"/>
    </row>
    <row r="94" spans="2:8">
      <c r="B94" s="23" t="s">
        <v>152</v>
      </c>
      <c r="C94" s="29"/>
      <c r="D94" s="29"/>
      <c r="E94" s="29"/>
      <c r="F94" s="29"/>
      <c r="G94" s="29"/>
      <c r="H94" s="30"/>
    </row>
    <row r="95" spans="2:8">
      <c r="B95" s="23" t="s">
        <v>153</v>
      </c>
      <c r="C95" s="29"/>
      <c r="D95" s="29"/>
      <c r="E95" s="29"/>
      <c r="F95" s="29"/>
      <c r="G95" s="29"/>
      <c r="H95" s="30"/>
    </row>
    <row r="96" spans="2:8">
      <c r="B96" s="23" t="s">
        <v>154</v>
      </c>
      <c r="C96" s="29"/>
      <c r="D96" s="29"/>
      <c r="E96" s="29"/>
      <c r="F96" s="29"/>
      <c r="G96" s="29"/>
      <c r="H96" s="30"/>
    </row>
    <row r="97" spans="2:8">
      <c r="B97" s="23" t="s">
        <v>155</v>
      </c>
      <c r="C97" s="29"/>
      <c r="D97" s="29"/>
      <c r="E97" s="29"/>
      <c r="F97" s="29"/>
      <c r="G97" s="29"/>
      <c r="H97" s="30"/>
    </row>
    <row r="98" spans="2:8">
      <c r="B98" s="23" t="s">
        <v>156</v>
      </c>
      <c r="C98" s="29"/>
      <c r="D98" s="29"/>
      <c r="E98" s="29"/>
      <c r="F98" s="29"/>
      <c r="G98" s="29"/>
      <c r="H98" s="30"/>
    </row>
    <row r="99" spans="2:8">
      <c r="B99" s="32" t="s">
        <v>157</v>
      </c>
      <c r="C99" s="29"/>
      <c r="D99" s="29"/>
      <c r="E99" s="29"/>
      <c r="F99" s="29"/>
      <c r="G99" s="29"/>
      <c r="H99" s="30"/>
    </row>
    <row r="100" spans="2:8">
      <c r="B100" s="32" t="s">
        <v>72</v>
      </c>
      <c r="C100" s="29"/>
      <c r="D100" s="29"/>
      <c r="E100" s="29"/>
      <c r="F100" s="29"/>
      <c r="G100" s="29"/>
      <c r="H100" s="30"/>
    </row>
  </sheetData>
  <sheetProtection algorithmName="SHA-512" hashValue="GWGb2fJIbivPnED7U3pOnkss6x1u9Ney+q56DcT8wjFJaL8Smse6SFM9cyCjP6YxMn8YMSnJumJNSBho4N3meQ==" saltValue="uwng+7zcW6xZbsIseNpq9Q==" spinCount="100000" sheet="1" objects="1" scenarios="1"/>
  <phoneticPr fontId="4"/>
  <pageMargins left="0.75" right="0.75"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K20"/>
  <sheetViews>
    <sheetView view="pageBreakPreview" zoomScaleNormal="100" zoomScaleSheetLayoutView="100" workbookViewId="0"/>
  </sheetViews>
  <sheetFormatPr defaultRowHeight="13.5"/>
  <cols>
    <col min="2" max="2" width="3.125" customWidth="1"/>
  </cols>
  <sheetData>
    <row r="1" spans="2:11">
      <c r="B1" s="68"/>
      <c r="C1" s="68"/>
    </row>
    <row r="2" spans="2:11">
      <c r="B2" s="883"/>
      <c r="C2" s="884"/>
      <c r="D2" s="881" t="s">
        <v>440</v>
      </c>
      <c r="E2" s="881"/>
      <c r="F2" s="881"/>
      <c r="G2" s="881"/>
      <c r="H2" s="881"/>
      <c r="I2" s="881"/>
      <c r="J2" s="881"/>
      <c r="K2" s="881"/>
    </row>
    <row r="3" spans="2:11">
      <c r="B3" s="885"/>
      <c r="C3" s="886"/>
      <c r="D3" s="242">
        <v>2023</v>
      </c>
      <c r="E3" s="242">
        <v>2024</v>
      </c>
      <c r="F3" s="242">
        <v>2025</v>
      </c>
      <c r="G3" s="242">
        <v>2026</v>
      </c>
      <c r="H3" s="242">
        <v>2027</v>
      </c>
      <c r="I3" s="242">
        <v>2028</v>
      </c>
      <c r="J3" s="242">
        <v>2029</v>
      </c>
      <c r="K3" s="242">
        <v>2030</v>
      </c>
    </row>
    <row r="4" spans="2:11">
      <c r="B4" s="882" t="s">
        <v>441</v>
      </c>
      <c r="C4" s="242">
        <v>2013</v>
      </c>
      <c r="D4" s="241">
        <v>10</v>
      </c>
      <c r="E4" s="241">
        <v>11.3</v>
      </c>
      <c r="F4" s="241">
        <v>12.7</v>
      </c>
      <c r="G4" s="241">
        <v>14</v>
      </c>
      <c r="H4" s="241">
        <v>15.3</v>
      </c>
      <c r="I4" s="241">
        <v>16.5</v>
      </c>
      <c r="J4" s="241">
        <v>17.8</v>
      </c>
      <c r="K4" s="241">
        <v>19</v>
      </c>
    </row>
    <row r="5" spans="2:11">
      <c r="B5" s="882"/>
      <c r="C5" s="242">
        <v>2014</v>
      </c>
      <c r="D5" s="241">
        <v>9.1</v>
      </c>
      <c r="E5" s="241">
        <v>10.4</v>
      </c>
      <c r="F5" s="241">
        <v>11.8</v>
      </c>
      <c r="G5" s="241">
        <v>13.1</v>
      </c>
      <c r="H5" s="241">
        <v>14.4</v>
      </c>
      <c r="I5" s="241">
        <v>15.7</v>
      </c>
      <c r="J5" s="241">
        <v>16.899999999999999</v>
      </c>
      <c r="K5" s="241">
        <v>18.2</v>
      </c>
    </row>
    <row r="6" spans="2:11">
      <c r="B6" s="882"/>
      <c r="C6" s="242">
        <v>2015</v>
      </c>
      <c r="D6" s="241">
        <v>8.1</v>
      </c>
      <c r="E6" s="241">
        <v>9.5</v>
      </c>
      <c r="F6" s="241">
        <v>10.9</v>
      </c>
      <c r="G6" s="241">
        <v>12.2</v>
      </c>
      <c r="H6" s="241">
        <v>13.5</v>
      </c>
      <c r="I6" s="241">
        <v>14.8</v>
      </c>
      <c r="J6" s="241">
        <v>16.100000000000001</v>
      </c>
      <c r="K6" s="241">
        <v>17.399999999999999</v>
      </c>
    </row>
    <row r="7" spans="2:11">
      <c r="B7" s="882"/>
      <c r="C7" s="242">
        <v>2016</v>
      </c>
      <c r="D7" s="241">
        <v>7.2</v>
      </c>
      <c r="E7" s="241">
        <v>8.6</v>
      </c>
      <c r="F7" s="241">
        <v>10</v>
      </c>
      <c r="G7" s="241">
        <v>11.3</v>
      </c>
      <c r="H7" s="241">
        <v>12.7</v>
      </c>
      <c r="I7" s="241">
        <v>14</v>
      </c>
      <c r="J7" s="241">
        <v>15.3</v>
      </c>
      <c r="K7" s="241">
        <v>16.5</v>
      </c>
    </row>
    <row r="8" spans="2:11">
      <c r="B8" s="882"/>
      <c r="C8" s="242">
        <v>2017</v>
      </c>
      <c r="D8" s="241">
        <v>6.3</v>
      </c>
      <c r="E8" s="241">
        <v>7.7</v>
      </c>
      <c r="F8" s="241">
        <v>9.1</v>
      </c>
      <c r="G8" s="241">
        <v>10.4</v>
      </c>
      <c r="H8" s="241">
        <v>11.8</v>
      </c>
      <c r="I8" s="241">
        <v>13.1</v>
      </c>
      <c r="J8" s="241">
        <v>14.4</v>
      </c>
      <c r="K8" s="241">
        <v>15.7</v>
      </c>
    </row>
    <row r="9" spans="2:11">
      <c r="B9" s="882"/>
      <c r="C9" s="242">
        <v>2018</v>
      </c>
      <c r="D9" s="241">
        <v>5.3</v>
      </c>
      <c r="E9" s="241">
        <v>6.8</v>
      </c>
      <c r="F9" s="241">
        <v>8.1</v>
      </c>
      <c r="G9" s="241">
        <v>9.5</v>
      </c>
      <c r="H9" s="241">
        <v>10.9</v>
      </c>
      <c r="I9" s="241">
        <v>12.2</v>
      </c>
      <c r="J9" s="241">
        <v>13.5</v>
      </c>
      <c r="K9" s="241">
        <v>14.8</v>
      </c>
    </row>
    <row r="10" spans="2:11">
      <c r="B10" s="882"/>
      <c r="C10" s="242">
        <v>2019</v>
      </c>
      <c r="D10" s="241">
        <v>4.4000000000000004</v>
      </c>
      <c r="E10" s="241">
        <v>5.8</v>
      </c>
      <c r="F10" s="241">
        <v>7.2</v>
      </c>
      <c r="G10" s="241">
        <v>8.6</v>
      </c>
      <c r="H10" s="241">
        <v>10</v>
      </c>
      <c r="I10" s="241">
        <v>11.3</v>
      </c>
      <c r="J10" s="241">
        <v>12.7</v>
      </c>
      <c r="K10" s="241">
        <v>14</v>
      </c>
    </row>
    <row r="11" spans="2:11">
      <c r="B11" s="882"/>
      <c r="C11" s="242">
        <v>2020</v>
      </c>
      <c r="D11" s="241">
        <v>3.4</v>
      </c>
      <c r="E11" s="241">
        <v>4.9000000000000004</v>
      </c>
      <c r="F11" s="241">
        <v>6.3</v>
      </c>
      <c r="G11" s="241">
        <v>7.7</v>
      </c>
      <c r="H11" s="241">
        <v>9.1</v>
      </c>
      <c r="I11" s="241">
        <v>10.4</v>
      </c>
      <c r="J11" s="241">
        <v>11.8</v>
      </c>
      <c r="K11" s="241">
        <v>13.1</v>
      </c>
    </row>
    <row r="12" spans="2:11">
      <c r="B12" s="882"/>
      <c r="C12" s="242">
        <v>2021</v>
      </c>
      <c r="D12" s="241">
        <v>2.4</v>
      </c>
      <c r="E12" s="241">
        <v>3.9</v>
      </c>
      <c r="F12" s="241">
        <v>5.3</v>
      </c>
      <c r="G12" s="241">
        <v>6.8</v>
      </c>
      <c r="H12" s="241">
        <v>8.1999999999999993</v>
      </c>
      <c r="I12" s="241">
        <v>9.5</v>
      </c>
      <c r="J12" s="241">
        <v>10.9</v>
      </c>
      <c r="K12" s="241">
        <v>12.2</v>
      </c>
    </row>
    <row r="13" spans="2:11">
      <c r="B13" s="882"/>
      <c r="C13" s="242">
        <v>2022</v>
      </c>
      <c r="D13" s="241">
        <v>1.5</v>
      </c>
      <c r="E13" s="241">
        <v>2.9</v>
      </c>
      <c r="F13" s="241">
        <v>4.4000000000000004</v>
      </c>
      <c r="G13" s="241">
        <v>5.8</v>
      </c>
      <c r="H13" s="241">
        <v>7.2</v>
      </c>
      <c r="I13" s="241">
        <v>8.6</v>
      </c>
      <c r="J13" s="241">
        <v>10</v>
      </c>
      <c r="K13" s="241">
        <v>11.3</v>
      </c>
    </row>
    <row r="14" spans="2:11">
      <c r="B14" s="882"/>
      <c r="C14" s="242">
        <v>2023</v>
      </c>
      <c r="D14" s="69" t="s">
        <v>442</v>
      </c>
      <c r="E14" s="241">
        <v>1.5</v>
      </c>
      <c r="F14" s="241">
        <v>2.9</v>
      </c>
      <c r="G14" s="241">
        <v>4.4000000000000004</v>
      </c>
      <c r="H14" s="241">
        <v>5.8</v>
      </c>
      <c r="I14" s="241">
        <v>7.2</v>
      </c>
      <c r="J14" s="241">
        <v>8.6</v>
      </c>
      <c r="K14" s="241">
        <v>10</v>
      </c>
    </row>
    <row r="15" spans="2:11">
      <c r="B15" s="882"/>
      <c r="C15" s="242">
        <v>2024</v>
      </c>
      <c r="D15" s="69" t="s">
        <v>442</v>
      </c>
      <c r="E15" s="69" t="s">
        <v>442</v>
      </c>
      <c r="F15" s="241">
        <v>1.5</v>
      </c>
      <c r="G15" s="241">
        <v>2.9</v>
      </c>
      <c r="H15" s="241">
        <v>4.4000000000000004</v>
      </c>
      <c r="I15" s="241">
        <v>5.8</v>
      </c>
      <c r="J15" s="241">
        <v>7.2</v>
      </c>
      <c r="K15" s="241">
        <v>8.6</v>
      </c>
    </row>
    <row r="16" spans="2:11">
      <c r="B16" s="882"/>
      <c r="C16" s="242">
        <v>2025</v>
      </c>
      <c r="D16" s="69" t="s">
        <v>442</v>
      </c>
      <c r="E16" s="69" t="s">
        <v>442</v>
      </c>
      <c r="F16" s="69" t="s">
        <v>442</v>
      </c>
      <c r="G16" s="241">
        <v>1.5</v>
      </c>
      <c r="H16" s="241">
        <v>2.9</v>
      </c>
      <c r="I16" s="241">
        <v>4.4000000000000004</v>
      </c>
      <c r="J16" s="241">
        <v>5.8</v>
      </c>
      <c r="K16" s="241">
        <v>7.2</v>
      </c>
    </row>
    <row r="17" spans="2:11">
      <c r="B17" s="882"/>
      <c r="C17" s="242">
        <v>2026</v>
      </c>
      <c r="D17" s="69" t="s">
        <v>442</v>
      </c>
      <c r="E17" s="69" t="s">
        <v>442</v>
      </c>
      <c r="F17" s="69" t="s">
        <v>442</v>
      </c>
      <c r="G17" s="69" t="s">
        <v>442</v>
      </c>
      <c r="H17" s="241">
        <v>1.5</v>
      </c>
      <c r="I17" s="241">
        <v>2.9</v>
      </c>
      <c r="J17" s="241">
        <v>4.4000000000000004</v>
      </c>
      <c r="K17" s="241">
        <v>5.8</v>
      </c>
    </row>
    <row r="18" spans="2:11">
      <c r="B18" s="882"/>
      <c r="C18" s="242">
        <v>2027</v>
      </c>
      <c r="D18" s="69" t="s">
        <v>442</v>
      </c>
      <c r="E18" s="69" t="s">
        <v>442</v>
      </c>
      <c r="F18" s="69" t="s">
        <v>442</v>
      </c>
      <c r="G18" s="69" t="s">
        <v>442</v>
      </c>
      <c r="H18" s="69" t="s">
        <v>442</v>
      </c>
      <c r="I18" s="241">
        <v>1.5</v>
      </c>
      <c r="J18" s="241">
        <v>2.9</v>
      </c>
      <c r="K18" s="241">
        <v>4.4000000000000004</v>
      </c>
    </row>
    <row r="19" spans="2:11">
      <c r="B19" s="882"/>
      <c r="C19" s="242">
        <v>2028</v>
      </c>
      <c r="D19" s="69" t="s">
        <v>442</v>
      </c>
      <c r="E19" s="69" t="s">
        <v>442</v>
      </c>
      <c r="F19" s="69" t="s">
        <v>442</v>
      </c>
      <c r="G19" s="69" t="s">
        <v>442</v>
      </c>
      <c r="H19" s="69" t="s">
        <v>442</v>
      </c>
      <c r="I19" s="69" t="s">
        <v>442</v>
      </c>
      <c r="J19" s="241">
        <v>1.5</v>
      </c>
      <c r="K19" s="241">
        <v>2.9</v>
      </c>
    </row>
    <row r="20" spans="2:11">
      <c r="B20" s="882"/>
      <c r="C20" s="242">
        <v>2029</v>
      </c>
      <c r="D20" s="69" t="s">
        <v>442</v>
      </c>
      <c r="E20" s="69" t="s">
        <v>442</v>
      </c>
      <c r="F20" s="69" t="s">
        <v>442</v>
      </c>
      <c r="G20" s="69" t="s">
        <v>442</v>
      </c>
      <c r="H20" s="69" t="s">
        <v>442</v>
      </c>
      <c r="I20" s="69" t="s">
        <v>442</v>
      </c>
      <c r="J20" s="69" t="s">
        <v>442</v>
      </c>
      <c r="K20" s="241">
        <v>1.5</v>
      </c>
    </row>
  </sheetData>
  <sheetProtection algorithmName="SHA-512" hashValue="PB7AOU+KHH0C5pFLGgBBBYxGVHF+mAVtQnZ77muu92duIkYu0mwegZO0368TBDtiL06vPusJ+5Ok7L3DrTyv7Q==" saltValue="AegItTU64YsAjlNtHX4vKw==" spinCount="100000" sheet="1" objects="1" scenarios="1"/>
  <mergeCells count="3">
    <mergeCell ref="D2:K2"/>
    <mergeCell ref="B4:B20"/>
    <mergeCell ref="B2:C3"/>
  </mergeCells>
  <phoneticPr fontId="4"/>
  <pageMargins left="0.70866141732283472" right="0.70866141732283472" top="0.74803149606299213" bottom="0.74803149606299213" header="0.31496062992125984" footer="0.31496062992125984"/>
  <pageSetup paperSize="9"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FC73E-BDF9-4D00-BD52-80A106946D6F}">
  <sheetPr>
    <pageSetUpPr fitToPage="1"/>
  </sheetPr>
  <dimension ref="A1:H56"/>
  <sheetViews>
    <sheetView view="pageBreakPreview" zoomScaleNormal="90" zoomScaleSheetLayoutView="100" workbookViewId="0">
      <selection sqref="A1:G1"/>
    </sheetView>
  </sheetViews>
  <sheetFormatPr defaultColWidth="9" defaultRowHeight="14.25"/>
  <cols>
    <col min="1" max="1" width="3.625" style="336" customWidth="1"/>
    <col min="2" max="2" width="17.375" style="348" customWidth="1"/>
    <col min="3" max="3" width="14.25" style="348" customWidth="1"/>
    <col min="4" max="4" width="21" style="348" customWidth="1"/>
    <col min="5" max="5" width="8.375" style="336" customWidth="1"/>
    <col min="6" max="6" width="11.5" style="347" customWidth="1"/>
    <col min="7" max="7" width="14" style="336" customWidth="1"/>
    <col min="8" max="8" width="3.625" style="336" customWidth="1"/>
    <col min="9" max="16384" width="9" style="348"/>
  </cols>
  <sheetData>
    <row r="1" spans="1:7" customFormat="1" ht="28.5" customHeight="1" thickBot="1">
      <c r="A1" s="888" t="s">
        <v>1796</v>
      </c>
      <c r="B1" s="888"/>
      <c r="C1" s="888"/>
      <c r="D1" s="888"/>
      <c r="E1" s="888"/>
      <c r="F1" s="888"/>
      <c r="G1" s="888"/>
    </row>
    <row r="2" spans="1:7" ht="29.25" customHeight="1" thickBot="1">
      <c r="A2" s="332"/>
      <c r="B2" s="333" t="s">
        <v>302</v>
      </c>
      <c r="C2" s="889" t="s">
        <v>168</v>
      </c>
      <c r="D2" s="889"/>
      <c r="E2" s="334" t="s">
        <v>303</v>
      </c>
      <c r="F2" s="334" t="s">
        <v>304</v>
      </c>
      <c r="G2" s="335" t="s">
        <v>305</v>
      </c>
    </row>
    <row r="3" spans="1:7" ht="15.2" customHeight="1" thickTop="1">
      <c r="A3" s="332"/>
      <c r="B3" s="890" t="s">
        <v>1041</v>
      </c>
      <c r="C3" s="892" t="s">
        <v>1042</v>
      </c>
      <c r="D3" s="331" t="s">
        <v>1042</v>
      </c>
      <c r="E3" s="112" t="s">
        <v>263</v>
      </c>
      <c r="F3" s="337">
        <v>38.299999999999997</v>
      </c>
      <c r="G3" s="338" t="s">
        <v>1043</v>
      </c>
    </row>
    <row r="4" spans="1:7" ht="15.2" customHeight="1">
      <c r="A4" s="332"/>
      <c r="B4" s="891"/>
      <c r="C4" s="887"/>
      <c r="D4" s="330" t="s">
        <v>1044</v>
      </c>
      <c r="E4" s="113" t="s">
        <v>263</v>
      </c>
      <c r="F4" s="339">
        <v>34.799999999999997</v>
      </c>
      <c r="G4" s="340" t="s">
        <v>1043</v>
      </c>
    </row>
    <row r="5" spans="1:7" ht="15.2" customHeight="1">
      <c r="A5" s="332"/>
      <c r="B5" s="891"/>
      <c r="C5" s="893" t="s">
        <v>1045</v>
      </c>
      <c r="D5" s="894"/>
      <c r="E5" s="113" t="s">
        <v>263</v>
      </c>
      <c r="F5" s="339">
        <v>33.4</v>
      </c>
      <c r="G5" s="340" t="s">
        <v>1043</v>
      </c>
    </row>
    <row r="6" spans="1:7" ht="15.2" customHeight="1">
      <c r="A6" s="332"/>
      <c r="B6" s="891"/>
      <c r="C6" s="893" t="s">
        <v>308</v>
      </c>
      <c r="D6" s="894"/>
      <c r="E6" s="113" t="s">
        <v>263</v>
      </c>
      <c r="F6" s="339">
        <v>33.299999999999997</v>
      </c>
      <c r="G6" s="340" t="s">
        <v>1043</v>
      </c>
    </row>
    <row r="7" spans="1:7" ht="15.2" customHeight="1">
      <c r="A7" s="332"/>
      <c r="B7" s="891"/>
      <c r="C7" s="893" t="s">
        <v>309</v>
      </c>
      <c r="D7" s="894"/>
      <c r="E7" s="113" t="s">
        <v>263</v>
      </c>
      <c r="F7" s="339">
        <v>36.299999999999997</v>
      </c>
      <c r="G7" s="340" t="s">
        <v>1043</v>
      </c>
    </row>
    <row r="8" spans="1:7" ht="15.2" customHeight="1">
      <c r="A8" s="332"/>
      <c r="B8" s="891"/>
      <c r="C8" s="893" t="s">
        <v>26</v>
      </c>
      <c r="D8" s="894"/>
      <c r="E8" s="113" t="s">
        <v>263</v>
      </c>
      <c r="F8" s="339">
        <v>36.5</v>
      </c>
      <c r="G8" s="340" t="s">
        <v>1043</v>
      </c>
    </row>
    <row r="9" spans="1:7" ht="15.2" customHeight="1">
      <c r="A9" s="332"/>
      <c r="B9" s="891"/>
      <c r="C9" s="893" t="s">
        <v>27</v>
      </c>
      <c r="D9" s="894"/>
      <c r="E9" s="113" t="s">
        <v>263</v>
      </c>
      <c r="F9" s="339">
        <v>38</v>
      </c>
      <c r="G9" s="340" t="s">
        <v>1043</v>
      </c>
    </row>
    <row r="10" spans="1:7" ht="15.2" customHeight="1">
      <c r="A10" s="332"/>
      <c r="B10" s="891"/>
      <c r="C10" s="887" t="s">
        <v>1046</v>
      </c>
      <c r="D10" s="330" t="s">
        <v>28</v>
      </c>
      <c r="E10" s="113" t="s">
        <v>263</v>
      </c>
      <c r="F10" s="339">
        <v>38.9</v>
      </c>
      <c r="G10" s="340" t="s">
        <v>1043</v>
      </c>
    </row>
    <row r="11" spans="1:7" ht="15.2" customHeight="1">
      <c r="A11" s="332"/>
      <c r="B11" s="891"/>
      <c r="C11" s="887"/>
      <c r="D11" s="330" t="s">
        <v>1047</v>
      </c>
      <c r="E11" s="113" t="s">
        <v>263</v>
      </c>
      <c r="F11" s="339">
        <v>41.8</v>
      </c>
      <c r="G11" s="340" t="s">
        <v>1043</v>
      </c>
    </row>
    <row r="12" spans="1:7" ht="15.2" customHeight="1">
      <c r="A12" s="332"/>
      <c r="B12" s="891"/>
      <c r="C12" s="893" t="s">
        <v>310</v>
      </c>
      <c r="D12" s="894"/>
      <c r="E12" s="113" t="s">
        <v>311</v>
      </c>
      <c r="F12" s="339">
        <v>40</v>
      </c>
      <c r="G12" s="340" t="s">
        <v>1048</v>
      </c>
    </row>
    <row r="13" spans="1:7" ht="15.2" customHeight="1">
      <c r="A13" s="332"/>
      <c r="B13" s="891"/>
      <c r="C13" s="893" t="s">
        <v>312</v>
      </c>
      <c r="D13" s="894"/>
      <c r="E13" s="113" t="s">
        <v>311</v>
      </c>
      <c r="F13" s="339">
        <v>34.1</v>
      </c>
      <c r="G13" s="340" t="s">
        <v>1048</v>
      </c>
    </row>
    <row r="14" spans="1:7" ht="15.2" customHeight="1">
      <c r="A14" s="332"/>
      <c r="B14" s="891"/>
      <c r="C14" s="887" t="s">
        <v>1049</v>
      </c>
      <c r="D14" s="330" t="s">
        <v>1050</v>
      </c>
      <c r="E14" s="113" t="s">
        <v>311</v>
      </c>
      <c r="F14" s="339">
        <v>50.1</v>
      </c>
      <c r="G14" s="340" t="s">
        <v>1048</v>
      </c>
    </row>
    <row r="15" spans="1:7" ht="15.2" customHeight="1">
      <c r="A15" s="332"/>
      <c r="B15" s="891"/>
      <c r="C15" s="887"/>
      <c r="D15" s="330" t="s">
        <v>1051</v>
      </c>
      <c r="E15" s="113" t="s">
        <v>1052</v>
      </c>
      <c r="F15" s="339">
        <v>46.1</v>
      </c>
      <c r="G15" s="340" t="s">
        <v>1053</v>
      </c>
    </row>
    <row r="16" spans="1:7" ht="15.2" customHeight="1">
      <c r="A16" s="332"/>
      <c r="B16" s="891"/>
      <c r="C16" s="887" t="s">
        <v>1054</v>
      </c>
      <c r="D16" s="330" t="s">
        <v>1055</v>
      </c>
      <c r="E16" s="113" t="s">
        <v>311</v>
      </c>
      <c r="F16" s="339">
        <v>54.7</v>
      </c>
      <c r="G16" s="340" t="s">
        <v>1048</v>
      </c>
    </row>
    <row r="17" spans="1:7" ht="15.2" customHeight="1">
      <c r="A17" s="332"/>
      <c r="B17" s="891"/>
      <c r="C17" s="887"/>
      <c r="D17" s="330" t="s">
        <v>1056</v>
      </c>
      <c r="E17" s="113" t="s">
        <v>1057</v>
      </c>
      <c r="F17" s="339">
        <v>38.4</v>
      </c>
      <c r="G17" s="340" t="s">
        <v>1053</v>
      </c>
    </row>
    <row r="18" spans="1:7" ht="15.2" customHeight="1">
      <c r="A18" s="332"/>
      <c r="B18" s="891"/>
      <c r="C18" s="887" t="s">
        <v>1058</v>
      </c>
      <c r="D18" s="330" t="s">
        <v>1059</v>
      </c>
      <c r="E18" s="113" t="s">
        <v>311</v>
      </c>
      <c r="F18" s="339">
        <v>28.7</v>
      </c>
      <c r="G18" s="340" t="s">
        <v>1048</v>
      </c>
    </row>
    <row r="19" spans="1:7" ht="15.2" customHeight="1">
      <c r="A19" s="332"/>
      <c r="B19" s="891"/>
      <c r="C19" s="887"/>
      <c r="D19" s="330" t="s">
        <v>1060</v>
      </c>
      <c r="E19" s="113" t="s">
        <v>311</v>
      </c>
      <c r="F19" s="339">
        <v>28.9</v>
      </c>
      <c r="G19" s="340" t="s">
        <v>1048</v>
      </c>
    </row>
    <row r="20" spans="1:7" ht="15.2" customHeight="1">
      <c r="A20" s="332"/>
      <c r="B20" s="891"/>
      <c r="C20" s="887"/>
      <c r="D20" s="330" t="s">
        <v>1061</v>
      </c>
      <c r="E20" s="113" t="s">
        <v>311</v>
      </c>
      <c r="F20" s="339">
        <v>28.3</v>
      </c>
      <c r="G20" s="340" t="s">
        <v>1048</v>
      </c>
    </row>
    <row r="21" spans="1:7" ht="15.2" customHeight="1">
      <c r="A21" s="332"/>
      <c r="B21" s="891"/>
      <c r="C21" s="887" t="s">
        <v>1062</v>
      </c>
      <c r="D21" s="330" t="s">
        <v>1063</v>
      </c>
      <c r="E21" s="113" t="s">
        <v>311</v>
      </c>
      <c r="F21" s="339">
        <v>26.1</v>
      </c>
      <c r="G21" s="340" t="s">
        <v>1048</v>
      </c>
    </row>
    <row r="22" spans="1:7" ht="15.2" customHeight="1">
      <c r="A22" s="332"/>
      <c r="B22" s="891"/>
      <c r="C22" s="887"/>
      <c r="D22" s="330" t="s">
        <v>1064</v>
      </c>
      <c r="E22" s="113" t="s">
        <v>311</v>
      </c>
      <c r="F22" s="339">
        <v>24.2</v>
      </c>
      <c r="G22" s="340" t="s">
        <v>1048</v>
      </c>
    </row>
    <row r="23" spans="1:7" ht="15.2" customHeight="1">
      <c r="A23" s="332"/>
      <c r="B23" s="891"/>
      <c r="C23" s="887" t="s">
        <v>1065</v>
      </c>
      <c r="D23" s="887"/>
      <c r="E23" s="113" t="s">
        <v>311</v>
      </c>
      <c r="F23" s="339">
        <v>27.8</v>
      </c>
      <c r="G23" s="340" t="s">
        <v>1048</v>
      </c>
    </row>
    <row r="24" spans="1:7" ht="15.2" customHeight="1">
      <c r="A24" s="332"/>
      <c r="B24" s="891"/>
      <c r="C24" s="887" t="s">
        <v>306</v>
      </c>
      <c r="D24" s="887"/>
      <c r="E24" s="113" t="s">
        <v>311</v>
      </c>
      <c r="F24" s="339">
        <v>29</v>
      </c>
      <c r="G24" s="340" t="s">
        <v>1048</v>
      </c>
    </row>
    <row r="25" spans="1:7" ht="15.2" customHeight="1">
      <c r="A25" s="332"/>
      <c r="B25" s="891"/>
      <c r="C25" s="887" t="s">
        <v>307</v>
      </c>
      <c r="D25" s="887"/>
      <c r="E25" s="113" t="s">
        <v>311</v>
      </c>
      <c r="F25" s="339">
        <v>37.299999999999997</v>
      </c>
      <c r="G25" s="340" t="s">
        <v>1048</v>
      </c>
    </row>
    <row r="26" spans="1:7" ht="15.2" customHeight="1">
      <c r="A26" s="332"/>
      <c r="B26" s="891"/>
      <c r="C26" s="887" t="s">
        <v>313</v>
      </c>
      <c r="D26" s="887"/>
      <c r="E26" s="113" t="s">
        <v>1057</v>
      </c>
      <c r="F26" s="339">
        <v>18.399999999999999</v>
      </c>
      <c r="G26" s="340" t="s">
        <v>1053</v>
      </c>
    </row>
    <row r="27" spans="1:7" ht="15.2" customHeight="1">
      <c r="A27" s="332"/>
      <c r="B27" s="891"/>
      <c r="C27" s="887" t="s">
        <v>314</v>
      </c>
      <c r="D27" s="887"/>
      <c r="E27" s="113" t="s">
        <v>1057</v>
      </c>
      <c r="F27" s="339">
        <v>3.23</v>
      </c>
      <c r="G27" s="340" t="s">
        <v>1053</v>
      </c>
    </row>
    <row r="28" spans="1:7" ht="15.2" customHeight="1">
      <c r="A28" s="332"/>
      <c r="B28" s="891"/>
      <c r="C28" s="887" t="s">
        <v>1066</v>
      </c>
      <c r="D28" s="887"/>
      <c r="E28" s="113" t="s">
        <v>1057</v>
      </c>
      <c r="F28" s="339">
        <v>3.45</v>
      </c>
      <c r="G28" s="340" t="s">
        <v>1053</v>
      </c>
    </row>
    <row r="29" spans="1:7" ht="15.2" customHeight="1">
      <c r="A29" s="332"/>
      <c r="B29" s="891"/>
      <c r="C29" s="887" t="s">
        <v>315</v>
      </c>
      <c r="D29" s="887"/>
      <c r="E29" s="113" t="s">
        <v>1057</v>
      </c>
      <c r="F29" s="339">
        <v>7.53</v>
      </c>
      <c r="G29" s="340" t="s">
        <v>1053</v>
      </c>
    </row>
    <row r="30" spans="1:7" ht="15.2" customHeight="1">
      <c r="A30" s="332"/>
      <c r="B30" s="891"/>
      <c r="C30" s="893" t="s">
        <v>1067</v>
      </c>
      <c r="D30" s="894"/>
      <c r="E30" s="113" t="s">
        <v>1057</v>
      </c>
      <c r="F30" s="339">
        <v>40</v>
      </c>
      <c r="G30" s="340" t="s">
        <v>1053</v>
      </c>
    </row>
    <row r="31" spans="1:7" ht="15.2" customHeight="1">
      <c r="A31" s="332"/>
      <c r="B31" s="891"/>
      <c r="C31" s="887" t="s">
        <v>1068</v>
      </c>
      <c r="D31" s="887"/>
      <c r="E31" s="113" t="s">
        <v>311</v>
      </c>
      <c r="F31" s="339">
        <v>13.6</v>
      </c>
      <c r="G31" s="340" t="s">
        <v>1048</v>
      </c>
    </row>
    <row r="32" spans="1:7" ht="15.2" customHeight="1">
      <c r="A32" s="332"/>
      <c r="B32" s="891"/>
      <c r="C32" s="887" t="s">
        <v>1069</v>
      </c>
      <c r="D32" s="887"/>
      <c r="E32" s="113" t="s">
        <v>311</v>
      </c>
      <c r="F32" s="339">
        <v>13.2</v>
      </c>
      <c r="G32" s="340" t="s">
        <v>1048</v>
      </c>
    </row>
    <row r="33" spans="1:7" ht="15.2" customHeight="1">
      <c r="A33" s="332"/>
      <c r="B33" s="891"/>
      <c r="C33" s="887" t="s">
        <v>1070</v>
      </c>
      <c r="D33" s="887"/>
      <c r="E33" s="113" t="s">
        <v>311</v>
      </c>
      <c r="F33" s="339">
        <v>17.100000000000001</v>
      </c>
      <c r="G33" s="340" t="s">
        <v>1048</v>
      </c>
    </row>
    <row r="34" spans="1:7" ht="15.2" customHeight="1">
      <c r="A34" s="332"/>
      <c r="B34" s="891"/>
      <c r="C34" s="887" t="s">
        <v>1071</v>
      </c>
      <c r="D34" s="887"/>
      <c r="E34" s="113" t="s">
        <v>263</v>
      </c>
      <c r="F34" s="339">
        <v>23.4</v>
      </c>
      <c r="G34" s="340" t="s">
        <v>1043</v>
      </c>
    </row>
    <row r="35" spans="1:7" ht="15.2" customHeight="1">
      <c r="A35" s="332"/>
      <c r="B35" s="891"/>
      <c r="C35" s="887" t="s">
        <v>1072</v>
      </c>
      <c r="D35" s="887"/>
      <c r="E35" s="113" t="s">
        <v>263</v>
      </c>
      <c r="F35" s="339">
        <v>35.6</v>
      </c>
      <c r="G35" s="340" t="s">
        <v>1043</v>
      </c>
    </row>
    <row r="36" spans="1:7" ht="15.2" customHeight="1">
      <c r="A36" s="332"/>
      <c r="B36" s="891"/>
      <c r="C36" s="887" t="s">
        <v>1073</v>
      </c>
      <c r="D36" s="887"/>
      <c r="E36" s="113" t="s">
        <v>1057</v>
      </c>
      <c r="F36" s="339">
        <v>21.2</v>
      </c>
      <c r="G36" s="340" t="s">
        <v>1053</v>
      </c>
    </row>
    <row r="37" spans="1:7" ht="15.2" customHeight="1">
      <c r="A37" s="332"/>
      <c r="B37" s="891"/>
      <c r="C37" s="887" t="s">
        <v>1074</v>
      </c>
      <c r="D37" s="887"/>
      <c r="E37" s="113" t="s">
        <v>311</v>
      </c>
      <c r="F37" s="339">
        <v>13.2</v>
      </c>
      <c r="G37" s="340" t="s">
        <v>1048</v>
      </c>
    </row>
    <row r="38" spans="1:7" ht="15.2" customHeight="1">
      <c r="A38" s="332"/>
      <c r="B38" s="891"/>
      <c r="C38" s="887" t="s">
        <v>1075</v>
      </c>
      <c r="D38" s="887"/>
      <c r="E38" s="113" t="s">
        <v>311</v>
      </c>
      <c r="F38" s="339">
        <v>18</v>
      </c>
      <c r="G38" s="340" t="s">
        <v>1048</v>
      </c>
    </row>
    <row r="39" spans="1:7" ht="15.2" customHeight="1">
      <c r="A39" s="332"/>
      <c r="B39" s="891"/>
      <c r="C39" s="887" t="s">
        <v>1076</v>
      </c>
      <c r="D39" s="887"/>
      <c r="E39" s="113" t="s">
        <v>311</v>
      </c>
      <c r="F39" s="339">
        <v>26.9</v>
      </c>
      <c r="G39" s="340" t="s">
        <v>1048</v>
      </c>
    </row>
    <row r="40" spans="1:7" ht="15.2" customHeight="1">
      <c r="A40" s="332"/>
      <c r="B40" s="891"/>
      <c r="C40" s="887" t="s">
        <v>1077</v>
      </c>
      <c r="D40" s="887"/>
      <c r="E40" s="113" t="s">
        <v>311</v>
      </c>
      <c r="F40" s="339">
        <v>33.200000000000003</v>
      </c>
      <c r="G40" s="340" t="s">
        <v>1048</v>
      </c>
    </row>
    <row r="41" spans="1:7" ht="15.2" customHeight="1">
      <c r="A41" s="332"/>
      <c r="B41" s="891"/>
      <c r="C41" s="887" t="s">
        <v>1078</v>
      </c>
      <c r="D41" s="887"/>
      <c r="E41" s="113" t="s">
        <v>311</v>
      </c>
      <c r="F41" s="339">
        <v>29.3</v>
      </c>
      <c r="G41" s="340" t="s">
        <v>1048</v>
      </c>
    </row>
    <row r="42" spans="1:7" ht="15.2" customHeight="1">
      <c r="A42" s="332"/>
      <c r="B42" s="891"/>
      <c r="C42" s="887" t="s">
        <v>1079</v>
      </c>
      <c r="D42" s="887"/>
      <c r="E42" s="113" t="s">
        <v>263</v>
      </c>
      <c r="F42" s="339">
        <v>40.200000000000003</v>
      </c>
      <c r="G42" s="340" t="s">
        <v>1043</v>
      </c>
    </row>
    <row r="43" spans="1:7" ht="15.2" customHeight="1">
      <c r="A43" s="332"/>
      <c r="B43" s="891"/>
      <c r="C43" s="887" t="s">
        <v>1080</v>
      </c>
      <c r="D43" s="887"/>
      <c r="E43" s="113" t="s">
        <v>1057</v>
      </c>
      <c r="F43" s="339">
        <v>21.2</v>
      </c>
      <c r="G43" s="340" t="s">
        <v>1053</v>
      </c>
    </row>
    <row r="44" spans="1:7" ht="15.2" customHeight="1">
      <c r="A44" s="332"/>
      <c r="B44" s="891"/>
      <c r="C44" s="887" t="s">
        <v>1081</v>
      </c>
      <c r="D44" s="887"/>
      <c r="E44" s="113" t="s">
        <v>311</v>
      </c>
      <c r="F44" s="339">
        <v>17.100000000000001</v>
      </c>
      <c r="G44" s="340" t="s">
        <v>1048</v>
      </c>
    </row>
    <row r="45" spans="1:7" ht="15.2" customHeight="1">
      <c r="A45" s="332"/>
      <c r="B45" s="891"/>
      <c r="C45" s="887" t="s">
        <v>1082</v>
      </c>
      <c r="D45" s="887"/>
      <c r="E45" s="113" t="s">
        <v>311</v>
      </c>
      <c r="F45" s="339">
        <v>142</v>
      </c>
      <c r="G45" s="340" t="s">
        <v>1048</v>
      </c>
    </row>
    <row r="46" spans="1:7" ht="15.2" customHeight="1">
      <c r="A46" s="332"/>
      <c r="B46" s="891"/>
      <c r="C46" s="887" t="s">
        <v>1083</v>
      </c>
      <c r="D46" s="887"/>
      <c r="E46" s="113" t="s">
        <v>311</v>
      </c>
      <c r="F46" s="339">
        <v>22.5</v>
      </c>
      <c r="G46" s="340" t="s">
        <v>1048</v>
      </c>
    </row>
    <row r="47" spans="1:7" ht="15.2" customHeight="1">
      <c r="A47" s="332"/>
      <c r="B47" s="899" t="s">
        <v>1084</v>
      </c>
      <c r="C47" s="887" t="s">
        <v>316</v>
      </c>
      <c r="D47" s="887"/>
      <c r="E47" s="114" t="s">
        <v>172</v>
      </c>
      <c r="F47" s="339">
        <v>1.17</v>
      </c>
      <c r="G47" s="340" t="s">
        <v>1085</v>
      </c>
    </row>
    <row r="48" spans="1:7" ht="15.2" customHeight="1">
      <c r="A48" s="332"/>
      <c r="B48" s="900"/>
      <c r="C48" s="887" t="s">
        <v>1086</v>
      </c>
      <c r="D48" s="887"/>
      <c r="E48" s="114" t="s">
        <v>172</v>
      </c>
      <c r="F48" s="339">
        <v>1.19</v>
      </c>
      <c r="G48" s="340" t="s">
        <v>1085</v>
      </c>
    </row>
    <row r="49" spans="1:7" ht="15.2" customHeight="1">
      <c r="A49" s="332"/>
      <c r="B49" s="900"/>
      <c r="C49" s="887" t="s">
        <v>34</v>
      </c>
      <c r="D49" s="887"/>
      <c r="E49" s="114" t="s">
        <v>172</v>
      </c>
      <c r="F49" s="339">
        <v>1.19</v>
      </c>
      <c r="G49" s="340" t="s">
        <v>1085</v>
      </c>
    </row>
    <row r="50" spans="1:7" ht="15.2" customHeight="1">
      <c r="A50" s="332"/>
      <c r="B50" s="900"/>
      <c r="C50" s="901" t="s">
        <v>35</v>
      </c>
      <c r="D50" s="901"/>
      <c r="E50" s="115" t="s">
        <v>172</v>
      </c>
      <c r="F50" s="341">
        <v>1.19</v>
      </c>
      <c r="G50" s="342" t="s">
        <v>1085</v>
      </c>
    </row>
    <row r="51" spans="1:7" ht="15.2" customHeight="1">
      <c r="A51" s="332"/>
      <c r="B51" s="895" t="s">
        <v>1087</v>
      </c>
      <c r="C51" s="897" t="s">
        <v>1088</v>
      </c>
      <c r="D51" s="897"/>
      <c r="E51" s="116" t="s">
        <v>1089</v>
      </c>
      <c r="F51" s="343">
        <v>8.64</v>
      </c>
      <c r="G51" s="344" t="s">
        <v>1090</v>
      </c>
    </row>
    <row r="52" spans="1:7" ht="15.2" customHeight="1">
      <c r="B52" s="895"/>
      <c r="C52" s="897" t="s">
        <v>1694</v>
      </c>
      <c r="D52" s="897"/>
      <c r="E52" s="116" t="s">
        <v>1089</v>
      </c>
      <c r="F52" s="343">
        <v>3.6</v>
      </c>
      <c r="G52" s="344" t="s">
        <v>1090</v>
      </c>
    </row>
    <row r="53" spans="1:7" ht="15.2" customHeight="1">
      <c r="B53" s="895"/>
      <c r="C53" s="897" t="s">
        <v>1091</v>
      </c>
      <c r="D53" s="897"/>
      <c r="E53" s="116" t="s">
        <v>1089</v>
      </c>
      <c r="F53" s="343">
        <v>3.6</v>
      </c>
      <c r="G53" s="344" t="s">
        <v>1090</v>
      </c>
    </row>
    <row r="54" spans="1:7" ht="15.2" customHeight="1" thickBot="1">
      <c r="B54" s="896"/>
      <c r="C54" s="898" t="s">
        <v>1092</v>
      </c>
      <c r="D54" s="898"/>
      <c r="E54" s="117" t="s">
        <v>1089</v>
      </c>
      <c r="F54" s="345">
        <v>8.64</v>
      </c>
      <c r="G54" s="346" t="s">
        <v>1090</v>
      </c>
    </row>
    <row r="55" spans="1:7" ht="19.5">
      <c r="B55" s="118"/>
      <c r="C55" s="119"/>
      <c r="D55" s="119"/>
      <c r="E55" s="120"/>
    </row>
    <row r="56" spans="1:7" ht="19.5">
      <c r="B56" s="118"/>
      <c r="C56" s="119"/>
      <c r="D56" s="119"/>
      <c r="E56" s="120"/>
    </row>
  </sheetData>
  <sheetProtection algorithmName="SHA-512" hashValue="ECEHbllhjhV7imigZOzR9pINYiiZytrKpQ08l66CguIHthRqp6HgsOZgU/5S4JA7Sb1wY3pDKteUol97vg3QCQ==" saltValue="6BsietxW83jTNG3qAGL9TA==" spinCount="100000" sheet="1"/>
  <mergeCells count="50">
    <mergeCell ref="B47:B50"/>
    <mergeCell ref="C47:D47"/>
    <mergeCell ref="C48:D48"/>
    <mergeCell ref="C49:D49"/>
    <mergeCell ref="C50:D50"/>
    <mergeCell ref="B51:B54"/>
    <mergeCell ref="C51:D51"/>
    <mergeCell ref="C52:D52"/>
    <mergeCell ref="C53:D53"/>
    <mergeCell ref="C54:D54"/>
    <mergeCell ref="C46:D46"/>
    <mergeCell ref="C35:D35"/>
    <mergeCell ref="C36:D36"/>
    <mergeCell ref="C37:D37"/>
    <mergeCell ref="C38:D38"/>
    <mergeCell ref="C39:D39"/>
    <mergeCell ref="C40:D40"/>
    <mergeCell ref="C41:D41"/>
    <mergeCell ref="C42:D42"/>
    <mergeCell ref="C43:D43"/>
    <mergeCell ref="C44:D44"/>
    <mergeCell ref="C45:D45"/>
    <mergeCell ref="C34:D34"/>
    <mergeCell ref="C23:D23"/>
    <mergeCell ref="C24:D24"/>
    <mergeCell ref="C25:D25"/>
    <mergeCell ref="C26:D26"/>
    <mergeCell ref="C27:D27"/>
    <mergeCell ref="C28:D28"/>
    <mergeCell ref="C29:D29"/>
    <mergeCell ref="C30:D30"/>
    <mergeCell ref="C31:D31"/>
    <mergeCell ref="C32:D32"/>
    <mergeCell ref="C33:D33"/>
    <mergeCell ref="C21:C22"/>
    <mergeCell ref="A1:G1"/>
    <mergeCell ref="C2:D2"/>
    <mergeCell ref="B3:B46"/>
    <mergeCell ref="C3:C4"/>
    <mergeCell ref="C5:D5"/>
    <mergeCell ref="C6:D6"/>
    <mergeCell ref="C7:D7"/>
    <mergeCell ref="C8:D8"/>
    <mergeCell ref="C9:D9"/>
    <mergeCell ref="C10:C11"/>
    <mergeCell ref="C12:D12"/>
    <mergeCell ref="C13:D13"/>
    <mergeCell ref="C14:C15"/>
    <mergeCell ref="C16:C17"/>
    <mergeCell ref="C18:C20"/>
  </mergeCells>
  <phoneticPr fontId="4"/>
  <pageMargins left="0.75" right="0.75" top="1" bottom="1" header="0.51200000000000001" footer="0.51200000000000001"/>
  <pageSetup paperSize="9" scale="8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2696C-2F98-499B-BC4D-C6CB095C6E5E}">
  <sheetPr>
    <pageSetUpPr fitToPage="1"/>
  </sheetPr>
  <dimension ref="A1:F57"/>
  <sheetViews>
    <sheetView view="pageBreakPreview" zoomScaleNormal="88" zoomScaleSheetLayoutView="100" workbookViewId="0">
      <selection sqref="A1:F1"/>
    </sheetView>
  </sheetViews>
  <sheetFormatPr defaultColWidth="9" defaultRowHeight="13.5"/>
  <cols>
    <col min="1" max="1" width="3.625" style="31" customWidth="1"/>
    <col min="2" max="2" width="27.125" style="31" customWidth="1"/>
    <col min="3" max="3" width="9" style="31"/>
    <col min="4" max="4" width="28.75" style="31" customWidth="1"/>
    <col min="5" max="5" width="31" style="31" customWidth="1"/>
    <col min="6" max="6" width="13.25" style="31" customWidth="1"/>
    <col min="7" max="7" width="3.625" style="31" customWidth="1"/>
    <col min="8" max="16384" width="9" style="31"/>
  </cols>
  <sheetData>
    <row r="1" spans="1:6" ht="29.25" customHeight="1" thickBot="1">
      <c r="A1" s="888" t="s">
        <v>1797</v>
      </c>
      <c r="B1" s="888"/>
      <c r="C1" s="888"/>
      <c r="D1" s="888"/>
      <c r="E1" s="888"/>
      <c r="F1" s="888"/>
    </row>
    <row r="2" spans="1:6" ht="28.5" customHeight="1" thickBot="1">
      <c r="B2" s="333" t="s">
        <v>302</v>
      </c>
      <c r="C2" s="889" t="s">
        <v>168</v>
      </c>
      <c r="D2" s="889"/>
      <c r="E2" s="334" t="s">
        <v>1093</v>
      </c>
      <c r="F2" s="335" t="s">
        <v>1094</v>
      </c>
    </row>
    <row r="3" spans="1:6" ht="15.2" customHeight="1" thickTop="1">
      <c r="B3" s="890" t="s">
        <v>1041</v>
      </c>
      <c r="C3" s="892" t="s">
        <v>1042</v>
      </c>
      <c r="D3" s="331" t="s">
        <v>1042</v>
      </c>
      <c r="E3" s="349">
        <v>6.9699999999999998E-2</v>
      </c>
      <c r="F3" s="350" t="s">
        <v>1095</v>
      </c>
    </row>
    <row r="4" spans="1:6" ht="15.2" customHeight="1">
      <c r="B4" s="891"/>
      <c r="C4" s="887"/>
      <c r="D4" s="330" t="s">
        <v>1044</v>
      </c>
      <c r="E4" s="351">
        <v>6.7100000000000007E-2</v>
      </c>
      <c r="F4" s="344" t="s">
        <v>1095</v>
      </c>
    </row>
    <row r="5" spans="1:6" ht="15.2" customHeight="1">
      <c r="B5" s="891"/>
      <c r="C5" s="887" t="s">
        <v>1751</v>
      </c>
      <c r="D5" s="887"/>
      <c r="E5" s="351">
        <v>6.8599999999999994E-2</v>
      </c>
      <c r="F5" s="344" t="s">
        <v>1095</v>
      </c>
    </row>
    <row r="6" spans="1:6" ht="30" customHeight="1">
      <c r="B6" s="891"/>
      <c r="C6" s="887" t="s">
        <v>317</v>
      </c>
      <c r="D6" s="887"/>
      <c r="E6" s="351">
        <v>6.6900000000000001E-2</v>
      </c>
      <c r="F6" s="344" t="s">
        <v>1095</v>
      </c>
    </row>
    <row r="7" spans="1:6" ht="15.2" customHeight="1">
      <c r="B7" s="891"/>
      <c r="C7" s="887" t="s">
        <v>1096</v>
      </c>
      <c r="D7" s="887"/>
      <c r="E7" s="351">
        <v>6.83E-2</v>
      </c>
      <c r="F7" s="344" t="s">
        <v>1095</v>
      </c>
    </row>
    <row r="8" spans="1:6" ht="15.2" customHeight="1">
      <c r="B8" s="891"/>
      <c r="C8" s="887" t="s">
        <v>308</v>
      </c>
      <c r="D8" s="887"/>
      <c r="E8" s="351">
        <v>6.8199999999999997E-2</v>
      </c>
      <c r="F8" s="344" t="s">
        <v>1095</v>
      </c>
    </row>
    <row r="9" spans="1:6" ht="15.2" customHeight="1">
      <c r="B9" s="891"/>
      <c r="C9" s="887" t="s">
        <v>309</v>
      </c>
      <c r="D9" s="887"/>
      <c r="E9" s="351">
        <v>6.8199999999999997E-2</v>
      </c>
      <c r="F9" s="344" t="s">
        <v>1095</v>
      </c>
    </row>
    <row r="10" spans="1:6" ht="15.2" customHeight="1">
      <c r="B10" s="891"/>
      <c r="C10" s="887" t="s">
        <v>26</v>
      </c>
      <c r="D10" s="887"/>
      <c r="E10" s="351">
        <v>6.8599999999999994E-2</v>
      </c>
      <c r="F10" s="344" t="s">
        <v>1095</v>
      </c>
    </row>
    <row r="11" spans="1:6" ht="15.2" customHeight="1">
      <c r="B11" s="891"/>
      <c r="C11" s="887" t="s">
        <v>27</v>
      </c>
      <c r="D11" s="887"/>
      <c r="E11" s="351">
        <v>6.8900000000000003E-2</v>
      </c>
      <c r="F11" s="344" t="s">
        <v>1095</v>
      </c>
    </row>
    <row r="12" spans="1:6" ht="15.2" customHeight="1">
      <c r="B12" s="891"/>
      <c r="C12" s="887" t="s">
        <v>1046</v>
      </c>
      <c r="D12" s="330" t="s">
        <v>28</v>
      </c>
      <c r="E12" s="351">
        <v>7.0800000000000002E-2</v>
      </c>
      <c r="F12" s="344" t="s">
        <v>1095</v>
      </c>
    </row>
    <row r="13" spans="1:6" ht="15.2" customHeight="1">
      <c r="B13" s="891"/>
      <c r="C13" s="887"/>
      <c r="D13" s="330" t="s">
        <v>1047</v>
      </c>
      <c r="E13" s="351">
        <v>7.4099999999999999E-2</v>
      </c>
      <c r="F13" s="344" t="s">
        <v>1095</v>
      </c>
    </row>
    <row r="14" spans="1:6" ht="15.2" customHeight="1">
      <c r="B14" s="891"/>
      <c r="C14" s="887" t="s">
        <v>310</v>
      </c>
      <c r="D14" s="887"/>
      <c r="E14" s="351">
        <v>7.4800000000000005E-2</v>
      </c>
      <c r="F14" s="344" t="s">
        <v>1095</v>
      </c>
    </row>
    <row r="15" spans="1:6" ht="15.2" customHeight="1">
      <c r="B15" s="891"/>
      <c r="C15" s="887" t="s">
        <v>312</v>
      </c>
      <c r="D15" s="887"/>
      <c r="E15" s="351">
        <v>8.9800000000000005E-2</v>
      </c>
      <c r="F15" s="344" t="s">
        <v>1095</v>
      </c>
    </row>
    <row r="16" spans="1:6" ht="15.2" customHeight="1">
      <c r="B16" s="891"/>
      <c r="C16" s="887" t="s">
        <v>1049</v>
      </c>
      <c r="D16" s="330" t="s">
        <v>1050</v>
      </c>
      <c r="E16" s="351">
        <v>5.9799999999999999E-2</v>
      </c>
      <c r="F16" s="344" t="s">
        <v>1095</v>
      </c>
    </row>
    <row r="17" spans="2:6" ht="15.2" customHeight="1">
      <c r="B17" s="891"/>
      <c r="C17" s="887"/>
      <c r="D17" s="330" t="s">
        <v>1051</v>
      </c>
      <c r="E17" s="351">
        <v>5.28E-2</v>
      </c>
      <c r="F17" s="344" t="s">
        <v>1095</v>
      </c>
    </row>
    <row r="18" spans="2:6" ht="15.2" customHeight="1">
      <c r="B18" s="891"/>
      <c r="C18" s="887" t="s">
        <v>1054</v>
      </c>
      <c r="D18" s="330" t="s">
        <v>1055</v>
      </c>
      <c r="E18" s="352">
        <v>5.0999999999999997E-2</v>
      </c>
      <c r="F18" s="344" t="s">
        <v>1095</v>
      </c>
    </row>
    <row r="19" spans="2:6" ht="15.2" customHeight="1">
      <c r="B19" s="891"/>
      <c r="C19" s="887"/>
      <c r="D19" s="330" t="s">
        <v>1056</v>
      </c>
      <c r="E19" s="352">
        <v>5.0999999999999997E-2</v>
      </c>
      <c r="F19" s="344" t="s">
        <v>1095</v>
      </c>
    </row>
    <row r="20" spans="2:6" ht="15.2" customHeight="1">
      <c r="B20" s="891"/>
      <c r="C20" s="887" t="s">
        <v>1058</v>
      </c>
      <c r="D20" s="330" t="s">
        <v>1059</v>
      </c>
      <c r="E20" s="351">
        <v>9.0200000000000002E-2</v>
      </c>
      <c r="F20" s="344" t="s">
        <v>1095</v>
      </c>
    </row>
    <row r="21" spans="2:6" ht="15.2" customHeight="1">
      <c r="B21" s="891"/>
      <c r="C21" s="887"/>
      <c r="D21" s="330" t="s">
        <v>1060</v>
      </c>
      <c r="E21" s="351">
        <v>8.9800000000000005E-2</v>
      </c>
      <c r="F21" s="344" t="s">
        <v>1095</v>
      </c>
    </row>
    <row r="22" spans="2:6" ht="15.2" customHeight="1">
      <c r="B22" s="891"/>
      <c r="C22" s="887"/>
      <c r="D22" s="330" t="s">
        <v>1061</v>
      </c>
      <c r="E22" s="352">
        <v>9.1999999999999998E-2</v>
      </c>
      <c r="F22" s="344" t="s">
        <v>1095</v>
      </c>
    </row>
    <row r="23" spans="2:6" ht="15.2" customHeight="1">
      <c r="B23" s="891"/>
      <c r="C23" s="887" t="s">
        <v>1062</v>
      </c>
      <c r="D23" s="330" t="s">
        <v>1063</v>
      </c>
      <c r="E23" s="351">
        <v>8.9099999999999999E-2</v>
      </c>
      <c r="F23" s="344" t="s">
        <v>1095</v>
      </c>
    </row>
    <row r="24" spans="2:6" ht="15.2" customHeight="1">
      <c r="B24" s="891"/>
      <c r="C24" s="887"/>
      <c r="D24" s="330" t="s">
        <v>1064</v>
      </c>
      <c r="E24" s="351">
        <v>8.8700000000000001E-2</v>
      </c>
      <c r="F24" s="344" t="s">
        <v>1095</v>
      </c>
    </row>
    <row r="25" spans="2:6" ht="15.2" customHeight="1">
      <c r="B25" s="891"/>
      <c r="C25" s="887" t="s">
        <v>1065</v>
      </c>
      <c r="D25" s="887"/>
      <c r="E25" s="352">
        <v>9.5000000000000001E-2</v>
      </c>
      <c r="F25" s="344" t="s">
        <v>1095</v>
      </c>
    </row>
    <row r="26" spans="2:6" ht="15.2" customHeight="1">
      <c r="B26" s="891"/>
      <c r="C26" s="887" t="s">
        <v>306</v>
      </c>
      <c r="D26" s="887"/>
      <c r="E26" s="351">
        <v>0.1096</v>
      </c>
      <c r="F26" s="344" t="s">
        <v>1095</v>
      </c>
    </row>
    <row r="27" spans="2:6" ht="15.2" customHeight="1">
      <c r="B27" s="891"/>
      <c r="C27" s="887" t="s">
        <v>307</v>
      </c>
      <c r="D27" s="887"/>
      <c r="E27" s="351">
        <v>7.6600000000000001E-2</v>
      </c>
      <c r="F27" s="344" t="s">
        <v>1095</v>
      </c>
    </row>
    <row r="28" spans="2:6" ht="15.2" customHeight="1">
      <c r="B28" s="891"/>
      <c r="C28" s="887" t="s">
        <v>313</v>
      </c>
      <c r="D28" s="887"/>
      <c r="E28" s="352">
        <v>0.04</v>
      </c>
      <c r="F28" s="344" t="s">
        <v>1095</v>
      </c>
    </row>
    <row r="29" spans="2:6" ht="15.2" customHeight="1">
      <c r="B29" s="891"/>
      <c r="C29" s="887" t="s">
        <v>314</v>
      </c>
      <c r="D29" s="887"/>
      <c r="E29" s="351">
        <v>9.6799999999999997E-2</v>
      </c>
      <c r="F29" s="344" t="s">
        <v>1095</v>
      </c>
    </row>
    <row r="30" spans="2:6" ht="15.2" customHeight="1">
      <c r="B30" s="891"/>
      <c r="C30" s="887" t="s">
        <v>1097</v>
      </c>
      <c r="D30" s="887"/>
      <c r="E30" s="339">
        <v>9.6799999999999997E-2</v>
      </c>
      <c r="F30" s="344" t="s">
        <v>1095</v>
      </c>
    </row>
    <row r="31" spans="2:6" ht="15.2" customHeight="1">
      <c r="B31" s="891"/>
      <c r="C31" s="887" t="s">
        <v>315</v>
      </c>
      <c r="D31" s="887"/>
      <c r="E31" s="352">
        <v>0.154</v>
      </c>
      <c r="F31" s="344" t="s">
        <v>1095</v>
      </c>
    </row>
    <row r="32" spans="2:6" ht="15.2" customHeight="1">
      <c r="B32" s="891"/>
      <c r="C32" s="887" t="s">
        <v>1067</v>
      </c>
      <c r="D32" s="887"/>
      <c r="E32" s="351">
        <v>5.1299999999999998E-2</v>
      </c>
      <c r="F32" s="344" t="s">
        <v>1095</v>
      </c>
    </row>
    <row r="33" spans="2:6" ht="15.2" customHeight="1">
      <c r="B33" s="891"/>
      <c r="C33" s="887" t="s">
        <v>1068</v>
      </c>
      <c r="D33" s="887"/>
      <c r="E33" s="339">
        <v>0</v>
      </c>
      <c r="F33" s="344" t="s">
        <v>1095</v>
      </c>
    </row>
    <row r="34" spans="2:6" ht="15.2" customHeight="1">
      <c r="B34" s="891"/>
      <c r="C34" s="887" t="s">
        <v>1069</v>
      </c>
      <c r="D34" s="887"/>
      <c r="E34" s="339">
        <v>0</v>
      </c>
      <c r="F34" s="344" t="s">
        <v>1095</v>
      </c>
    </row>
    <row r="35" spans="2:6" ht="15.2" customHeight="1">
      <c r="B35" s="891"/>
      <c r="C35" s="887" t="s">
        <v>1070</v>
      </c>
      <c r="D35" s="887"/>
      <c r="E35" s="339">
        <v>0</v>
      </c>
      <c r="F35" s="344" t="s">
        <v>1095</v>
      </c>
    </row>
    <row r="36" spans="2:6" ht="15.2" customHeight="1">
      <c r="B36" s="891"/>
      <c r="C36" s="887" t="s">
        <v>1071</v>
      </c>
      <c r="D36" s="887"/>
      <c r="E36" s="339">
        <v>0</v>
      </c>
      <c r="F36" s="344" t="s">
        <v>1095</v>
      </c>
    </row>
    <row r="37" spans="2:6" ht="15.2" customHeight="1">
      <c r="B37" s="891"/>
      <c r="C37" s="887" t="s">
        <v>1072</v>
      </c>
      <c r="D37" s="887"/>
      <c r="E37" s="339">
        <v>0</v>
      </c>
      <c r="F37" s="344" t="s">
        <v>1095</v>
      </c>
    </row>
    <row r="38" spans="2:6" ht="15.2" customHeight="1">
      <c r="B38" s="891"/>
      <c r="C38" s="887" t="s">
        <v>1073</v>
      </c>
      <c r="D38" s="887"/>
      <c r="E38" s="339">
        <v>0</v>
      </c>
      <c r="F38" s="344" t="s">
        <v>1095</v>
      </c>
    </row>
    <row r="39" spans="2:6" ht="15.2" customHeight="1">
      <c r="B39" s="891"/>
      <c r="C39" s="887" t="s">
        <v>1074</v>
      </c>
      <c r="D39" s="887"/>
      <c r="E39" s="339">
        <v>0</v>
      </c>
      <c r="F39" s="344" t="s">
        <v>1095</v>
      </c>
    </row>
    <row r="40" spans="2:6" ht="15.2" customHeight="1">
      <c r="B40" s="891"/>
      <c r="C40" s="887" t="s">
        <v>1075</v>
      </c>
      <c r="D40" s="887"/>
      <c r="E40" s="339">
        <v>5.9400000000000001E-2</v>
      </c>
      <c r="F40" s="344" t="s">
        <v>1095</v>
      </c>
    </row>
    <row r="41" spans="2:6" ht="15.2" customHeight="1">
      <c r="B41" s="891"/>
      <c r="C41" s="887" t="s">
        <v>1076</v>
      </c>
      <c r="D41" s="887"/>
      <c r="E41" s="339">
        <v>6.0900000000000003E-2</v>
      </c>
      <c r="F41" s="344" t="s">
        <v>1095</v>
      </c>
    </row>
    <row r="42" spans="2:6" ht="15.2" customHeight="1">
      <c r="B42" s="891"/>
      <c r="C42" s="887" t="s">
        <v>1077</v>
      </c>
      <c r="D42" s="887"/>
      <c r="E42" s="339">
        <v>4.9500000000000002E-2</v>
      </c>
      <c r="F42" s="344" t="s">
        <v>1095</v>
      </c>
    </row>
    <row r="43" spans="2:6" ht="15.2" customHeight="1">
      <c r="B43" s="891"/>
      <c r="C43" s="887" t="s">
        <v>1752</v>
      </c>
      <c r="D43" s="887"/>
      <c r="E43" s="339">
        <v>9.4200000000000006E-2</v>
      </c>
      <c r="F43" s="344" t="s">
        <v>1095</v>
      </c>
    </row>
    <row r="44" spans="2:6" ht="15.2" customHeight="1">
      <c r="B44" s="891"/>
      <c r="C44" s="887" t="s">
        <v>1753</v>
      </c>
      <c r="D44" s="887"/>
      <c r="E44" s="339">
        <v>8.7599999999999997E-2</v>
      </c>
      <c r="F44" s="344" t="s">
        <v>1095</v>
      </c>
    </row>
    <row r="45" spans="2:6" ht="15.2" customHeight="1">
      <c r="B45" s="891"/>
      <c r="C45" s="887" t="s">
        <v>1079</v>
      </c>
      <c r="D45" s="887"/>
      <c r="E45" s="339">
        <v>6.5600000000000006E-2</v>
      </c>
      <c r="F45" s="344" t="s">
        <v>1095</v>
      </c>
    </row>
    <row r="46" spans="2:6" ht="15.2" customHeight="1">
      <c r="B46" s="891"/>
      <c r="C46" s="887" t="s">
        <v>1080</v>
      </c>
      <c r="D46" s="887"/>
      <c r="E46" s="339">
        <v>0</v>
      </c>
      <c r="F46" s="344" t="s">
        <v>1095</v>
      </c>
    </row>
    <row r="47" spans="2:6" ht="15.2" customHeight="1">
      <c r="B47" s="891"/>
      <c r="C47" s="887" t="s">
        <v>1081</v>
      </c>
      <c r="D47" s="887"/>
      <c r="E47" s="339">
        <v>0</v>
      </c>
      <c r="F47" s="344" t="s">
        <v>1095</v>
      </c>
    </row>
    <row r="48" spans="2:6" ht="15.2" customHeight="1">
      <c r="B48" s="891"/>
      <c r="C48" s="887" t="s">
        <v>1082</v>
      </c>
      <c r="D48" s="887"/>
      <c r="E48" s="339">
        <v>0</v>
      </c>
      <c r="F48" s="344" t="s">
        <v>1095</v>
      </c>
    </row>
    <row r="49" spans="2:6" ht="15.2" customHeight="1">
      <c r="B49" s="891"/>
      <c r="C49" s="887" t="s">
        <v>1083</v>
      </c>
      <c r="D49" s="887"/>
      <c r="E49" s="339">
        <v>0</v>
      </c>
      <c r="F49" s="344" t="s">
        <v>1095</v>
      </c>
    </row>
    <row r="50" spans="2:6" ht="15.2" customHeight="1">
      <c r="B50" s="895" t="s">
        <v>1084</v>
      </c>
      <c r="C50" s="887" t="s">
        <v>316</v>
      </c>
      <c r="D50" s="887"/>
      <c r="E50" s="351">
        <v>6.54E-2</v>
      </c>
      <c r="F50" s="344" t="s">
        <v>1095</v>
      </c>
    </row>
    <row r="51" spans="2:6" ht="15.2" customHeight="1">
      <c r="B51" s="895"/>
      <c r="C51" s="887" t="s">
        <v>1086</v>
      </c>
      <c r="D51" s="887"/>
      <c r="E51" s="351">
        <v>5.3199999999999997E-2</v>
      </c>
      <c r="F51" s="344" t="s">
        <v>1095</v>
      </c>
    </row>
    <row r="52" spans="2:6" ht="15.2" customHeight="1">
      <c r="B52" s="895"/>
      <c r="C52" s="887" t="s">
        <v>34</v>
      </c>
      <c r="D52" s="887"/>
      <c r="E52" s="351">
        <v>5.3199999999999997E-2</v>
      </c>
      <c r="F52" s="344" t="s">
        <v>1095</v>
      </c>
    </row>
    <row r="53" spans="2:6" ht="15.2" customHeight="1">
      <c r="B53" s="895"/>
      <c r="C53" s="887" t="s">
        <v>35</v>
      </c>
      <c r="D53" s="887"/>
      <c r="E53" s="351">
        <v>5.3199999999999997E-2</v>
      </c>
      <c r="F53" s="344" t="s">
        <v>1095</v>
      </c>
    </row>
    <row r="54" spans="2:6" ht="55.15" customHeight="1" thickBot="1">
      <c r="B54" s="121" t="s">
        <v>1087</v>
      </c>
      <c r="C54" s="898" t="s">
        <v>1754</v>
      </c>
      <c r="D54" s="898"/>
      <c r="E54" s="353" t="s">
        <v>1788</v>
      </c>
      <c r="F54" s="346" t="s">
        <v>1755</v>
      </c>
    </row>
    <row r="55" spans="2:6">
      <c r="B55" s="354"/>
    </row>
    <row r="56" spans="2:6">
      <c r="B56" s="354"/>
    </row>
    <row r="57" spans="2:6">
      <c r="B57" s="354"/>
    </row>
  </sheetData>
  <sheetProtection algorithmName="SHA-512" hashValue="BXotLFfm5NuQnV2Ud1cAPK0VQAhdraHmMsUOjpZbDBgrWIadChTniFAh6p9ZBi3qtkJl6aFvFprSlkvSdLkAPQ==" saltValue="De01khgOpuDOWfzWeg26LA==" spinCount="100000" sheet="1"/>
  <mergeCells count="49">
    <mergeCell ref="C54:D54"/>
    <mergeCell ref="C47:D47"/>
    <mergeCell ref="C48:D48"/>
    <mergeCell ref="C49:D49"/>
    <mergeCell ref="B50:B53"/>
    <mergeCell ref="C50:D50"/>
    <mergeCell ref="C51:D51"/>
    <mergeCell ref="C52:D52"/>
    <mergeCell ref="C53:D53"/>
    <mergeCell ref="C46:D46"/>
    <mergeCell ref="C35:D35"/>
    <mergeCell ref="C36:D36"/>
    <mergeCell ref="C37:D37"/>
    <mergeCell ref="C38:D38"/>
    <mergeCell ref="C39:D39"/>
    <mergeCell ref="C40:D40"/>
    <mergeCell ref="C41:D41"/>
    <mergeCell ref="C42:D42"/>
    <mergeCell ref="C43:D43"/>
    <mergeCell ref="C44:D44"/>
    <mergeCell ref="C45:D45"/>
    <mergeCell ref="C34:D34"/>
    <mergeCell ref="C20:C22"/>
    <mergeCell ref="C23:C24"/>
    <mergeCell ref="C25:D25"/>
    <mergeCell ref="C26:D26"/>
    <mergeCell ref="C27:D27"/>
    <mergeCell ref="C28:D28"/>
    <mergeCell ref="C29:D29"/>
    <mergeCell ref="C30:D30"/>
    <mergeCell ref="C31:D31"/>
    <mergeCell ref="C32:D32"/>
    <mergeCell ref="C33:D33"/>
    <mergeCell ref="C18:C19"/>
    <mergeCell ref="A1:F1"/>
    <mergeCell ref="C2:D2"/>
    <mergeCell ref="B3:B49"/>
    <mergeCell ref="C3:C4"/>
    <mergeCell ref="C5:D5"/>
    <mergeCell ref="C6:D6"/>
    <mergeCell ref="C7:D7"/>
    <mergeCell ref="C8:D8"/>
    <mergeCell ref="C9:D9"/>
    <mergeCell ref="C10:D10"/>
    <mergeCell ref="C11:D11"/>
    <mergeCell ref="C12:C13"/>
    <mergeCell ref="C14:D14"/>
    <mergeCell ref="C15:D15"/>
    <mergeCell ref="C16:C17"/>
  </mergeCells>
  <phoneticPr fontId="4"/>
  <printOptions horizontalCentered="1"/>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A7BC4-F1A9-470C-A502-C73846AD0D28}">
  <sheetPr>
    <pageSetUpPr fitToPage="1"/>
  </sheetPr>
  <dimension ref="A1:F37"/>
  <sheetViews>
    <sheetView view="pageBreakPreview" zoomScaleNormal="100" zoomScaleSheetLayoutView="100" workbookViewId="0">
      <selection sqref="A1:F1"/>
    </sheetView>
  </sheetViews>
  <sheetFormatPr defaultColWidth="9" defaultRowHeight="13.5"/>
  <cols>
    <col min="1" max="1" width="3.625" style="31" customWidth="1"/>
    <col min="2" max="2" width="4" style="31" customWidth="1"/>
    <col min="3" max="3" width="4.125" style="31" customWidth="1"/>
    <col min="4" max="4" width="37.5" style="31" customWidth="1"/>
    <col min="5" max="5" width="14.125" style="31" customWidth="1"/>
    <col min="6" max="6" width="11.75" style="31" bestFit="1" customWidth="1"/>
    <col min="7" max="7" width="3.625" style="31" customWidth="1"/>
    <col min="8" max="16384" width="9" style="31"/>
  </cols>
  <sheetData>
    <row r="1" spans="1:6" ht="29.25" customHeight="1" thickBot="1">
      <c r="A1" s="888" t="s">
        <v>1798</v>
      </c>
      <c r="B1" s="888"/>
      <c r="C1" s="888"/>
      <c r="D1" s="888"/>
      <c r="E1" s="888"/>
      <c r="F1" s="888"/>
    </row>
    <row r="2" spans="1:6" ht="29.25" customHeight="1" thickBot="1">
      <c r="B2" s="355"/>
      <c r="C2" s="903" t="s">
        <v>319</v>
      </c>
      <c r="D2" s="903"/>
      <c r="E2" s="904"/>
      <c r="F2" s="335" t="s">
        <v>320</v>
      </c>
    </row>
    <row r="3" spans="1:6" ht="15.2" customHeight="1" thickTop="1">
      <c r="B3" s="356">
        <v>1</v>
      </c>
      <c r="C3" s="905" t="s">
        <v>321</v>
      </c>
      <c r="D3" s="905"/>
      <c r="E3" s="357" t="s">
        <v>322</v>
      </c>
      <c r="F3" s="358">
        <v>1</v>
      </c>
    </row>
    <row r="4" spans="1:6" ht="15.2" customHeight="1">
      <c r="B4" s="359">
        <v>2</v>
      </c>
      <c r="C4" s="897" t="s">
        <v>323</v>
      </c>
      <c r="D4" s="897"/>
      <c r="E4" s="360" t="s">
        <v>324</v>
      </c>
      <c r="F4" s="361">
        <v>28</v>
      </c>
    </row>
    <row r="5" spans="1:6" ht="15.2" customHeight="1">
      <c r="B5" s="359">
        <v>3</v>
      </c>
      <c r="C5" s="897" t="s">
        <v>325</v>
      </c>
      <c r="D5" s="897"/>
      <c r="E5" s="362" t="s">
        <v>326</v>
      </c>
      <c r="F5" s="361">
        <v>265</v>
      </c>
    </row>
    <row r="6" spans="1:6" ht="15.2" customHeight="1">
      <c r="B6" s="363">
        <v>4</v>
      </c>
      <c r="C6" s="906" t="s">
        <v>327</v>
      </c>
      <c r="D6" s="906"/>
      <c r="E6" s="362" t="s">
        <v>328</v>
      </c>
      <c r="F6" s="344" t="s">
        <v>173</v>
      </c>
    </row>
    <row r="7" spans="1:6" ht="15.2" customHeight="1">
      <c r="B7" s="364"/>
      <c r="D7" s="362" t="s">
        <v>329</v>
      </c>
      <c r="E7" s="362" t="s">
        <v>330</v>
      </c>
      <c r="F7" s="365">
        <v>12400</v>
      </c>
    </row>
    <row r="8" spans="1:6" ht="15.2" customHeight="1">
      <c r="B8" s="364"/>
      <c r="D8" s="362" t="s">
        <v>331</v>
      </c>
      <c r="E8" s="362" t="s">
        <v>332</v>
      </c>
      <c r="F8" s="361">
        <v>677</v>
      </c>
    </row>
    <row r="9" spans="1:6" ht="15.2" customHeight="1">
      <c r="B9" s="364"/>
      <c r="D9" s="362" t="s">
        <v>333</v>
      </c>
      <c r="E9" s="362" t="s">
        <v>334</v>
      </c>
      <c r="F9" s="361">
        <v>116</v>
      </c>
    </row>
    <row r="10" spans="1:6" ht="15.2" customHeight="1">
      <c r="B10" s="364"/>
      <c r="D10" s="362" t="s">
        <v>335</v>
      </c>
      <c r="E10" s="362" t="s">
        <v>336</v>
      </c>
      <c r="F10" s="365">
        <v>3170</v>
      </c>
    </row>
    <row r="11" spans="1:6" ht="15.2" customHeight="1">
      <c r="B11" s="364"/>
      <c r="D11" s="362" t="s">
        <v>337</v>
      </c>
      <c r="E11" s="362" t="s">
        <v>338</v>
      </c>
      <c r="F11" s="365">
        <v>1120</v>
      </c>
    </row>
    <row r="12" spans="1:6" ht="15.2" customHeight="1">
      <c r="B12" s="364"/>
      <c r="D12" s="362" t="s">
        <v>339</v>
      </c>
      <c r="E12" s="362" t="s">
        <v>340</v>
      </c>
      <c r="F12" s="365">
        <v>1300</v>
      </c>
    </row>
    <row r="13" spans="1:6" ht="15.2" customHeight="1">
      <c r="B13" s="364"/>
      <c r="D13" s="362" t="s">
        <v>341</v>
      </c>
      <c r="E13" s="362" t="s">
        <v>342</v>
      </c>
      <c r="F13" s="361">
        <v>328</v>
      </c>
    </row>
    <row r="14" spans="1:6" ht="15.2" customHeight="1">
      <c r="B14" s="364"/>
      <c r="D14" s="362" t="s">
        <v>343</v>
      </c>
      <c r="E14" s="362" t="s">
        <v>344</v>
      </c>
      <c r="F14" s="365">
        <v>4800</v>
      </c>
    </row>
    <row r="15" spans="1:6" ht="15.2" customHeight="1">
      <c r="B15" s="364"/>
      <c r="D15" s="362" t="s">
        <v>345</v>
      </c>
      <c r="E15" s="362" t="s">
        <v>346</v>
      </c>
      <c r="F15" s="361">
        <v>16</v>
      </c>
    </row>
    <row r="16" spans="1:6" ht="15.2" customHeight="1">
      <c r="B16" s="364"/>
      <c r="D16" s="362" t="s">
        <v>347</v>
      </c>
      <c r="E16" s="362" t="s">
        <v>348</v>
      </c>
      <c r="F16" s="361">
        <v>138</v>
      </c>
    </row>
    <row r="17" spans="2:6" ht="15.2" customHeight="1">
      <c r="B17" s="364"/>
      <c r="D17" s="362" t="s">
        <v>349</v>
      </c>
      <c r="E17" s="362" t="s">
        <v>350</v>
      </c>
      <c r="F17" s="361">
        <v>4</v>
      </c>
    </row>
    <row r="18" spans="2:6" ht="15.2" customHeight="1">
      <c r="B18" s="364"/>
      <c r="D18" s="362" t="s">
        <v>351</v>
      </c>
      <c r="E18" s="362" t="s">
        <v>352</v>
      </c>
      <c r="F18" s="365">
        <v>3350</v>
      </c>
    </row>
    <row r="19" spans="2:6" ht="15.2" customHeight="1">
      <c r="B19" s="364"/>
      <c r="D19" s="362" t="s">
        <v>353</v>
      </c>
      <c r="E19" s="362" t="s">
        <v>354</v>
      </c>
      <c r="F19" s="365">
        <v>8060</v>
      </c>
    </row>
    <row r="20" spans="2:6" ht="15.2" customHeight="1">
      <c r="B20" s="364"/>
      <c r="D20" s="362" t="s">
        <v>355</v>
      </c>
      <c r="E20" s="362" t="s">
        <v>356</v>
      </c>
      <c r="F20" s="365">
        <v>1330</v>
      </c>
    </row>
    <row r="21" spans="2:6" ht="15.2" customHeight="1">
      <c r="B21" s="364"/>
      <c r="D21" s="362" t="s">
        <v>357</v>
      </c>
      <c r="E21" s="362" t="s">
        <v>358</v>
      </c>
      <c r="F21" s="365">
        <v>1210</v>
      </c>
    </row>
    <row r="22" spans="2:6" ht="15.2" customHeight="1">
      <c r="B22" s="364"/>
      <c r="D22" s="362" t="s">
        <v>359</v>
      </c>
      <c r="E22" s="362" t="s">
        <v>360</v>
      </c>
      <c r="F22" s="361">
        <v>716</v>
      </c>
    </row>
    <row r="23" spans="2:6" ht="15.2" customHeight="1">
      <c r="B23" s="364"/>
      <c r="D23" s="362" t="s">
        <v>361</v>
      </c>
      <c r="E23" s="366" t="s">
        <v>362</v>
      </c>
      <c r="F23" s="367">
        <v>858</v>
      </c>
    </row>
    <row r="24" spans="2:6" ht="15.2" customHeight="1">
      <c r="B24" s="364"/>
      <c r="D24" s="362" t="s">
        <v>363</v>
      </c>
      <c r="E24" s="366" t="s">
        <v>364</v>
      </c>
      <c r="F24" s="367">
        <v>804</v>
      </c>
    </row>
    <row r="25" spans="2:6" ht="15.2" customHeight="1">
      <c r="B25" s="364"/>
      <c r="D25" s="366" t="s">
        <v>365</v>
      </c>
      <c r="E25" s="366" t="s">
        <v>366</v>
      </c>
      <c r="F25" s="368">
        <v>1650</v>
      </c>
    </row>
    <row r="26" spans="2:6" ht="15.2" customHeight="1">
      <c r="B26" s="363">
        <v>5</v>
      </c>
      <c r="C26" s="902" t="s">
        <v>367</v>
      </c>
      <c r="D26" s="902"/>
      <c r="E26" s="362" t="s">
        <v>368</v>
      </c>
      <c r="F26" s="344" t="s">
        <v>173</v>
      </c>
    </row>
    <row r="27" spans="2:6" ht="15.2" customHeight="1">
      <c r="B27" s="364"/>
      <c r="D27" s="362" t="s">
        <v>369</v>
      </c>
      <c r="E27" s="362" t="s">
        <v>370</v>
      </c>
      <c r="F27" s="365">
        <v>6630</v>
      </c>
    </row>
    <row r="28" spans="2:6" ht="15.2" customHeight="1">
      <c r="B28" s="364"/>
      <c r="D28" s="362" t="s">
        <v>371</v>
      </c>
      <c r="E28" s="362" t="s">
        <v>372</v>
      </c>
      <c r="F28" s="365">
        <v>11100</v>
      </c>
    </row>
    <row r="29" spans="2:6" ht="15.2" customHeight="1">
      <c r="B29" s="364"/>
      <c r="D29" s="362" t="s">
        <v>373</v>
      </c>
      <c r="E29" s="362" t="s">
        <v>374</v>
      </c>
      <c r="F29" s="365">
        <v>8900</v>
      </c>
    </row>
    <row r="30" spans="2:6" ht="15.2" customHeight="1">
      <c r="B30" s="364"/>
      <c r="D30" s="362" t="s">
        <v>375</v>
      </c>
      <c r="E30" s="362" t="s">
        <v>376</v>
      </c>
      <c r="F30" s="365">
        <v>9200</v>
      </c>
    </row>
    <row r="31" spans="2:6" ht="15.2" customHeight="1">
      <c r="B31" s="364"/>
      <c r="D31" s="362" t="s">
        <v>377</v>
      </c>
      <c r="E31" s="362" t="s">
        <v>378</v>
      </c>
      <c r="F31" s="365">
        <v>9200</v>
      </c>
    </row>
    <row r="32" spans="2:6" ht="15.2" customHeight="1">
      <c r="B32" s="364"/>
      <c r="D32" s="362" t="s">
        <v>1756</v>
      </c>
      <c r="E32" s="362" t="s">
        <v>379</v>
      </c>
      <c r="F32" s="365">
        <v>9540</v>
      </c>
    </row>
    <row r="33" spans="2:6" ht="15.2" customHeight="1">
      <c r="B33" s="364"/>
      <c r="D33" s="362" t="s">
        <v>380</v>
      </c>
      <c r="E33" s="362" t="s">
        <v>381</v>
      </c>
      <c r="F33" s="365">
        <v>8550</v>
      </c>
    </row>
    <row r="34" spans="2:6" ht="15.2" customHeight="1">
      <c r="B34" s="364"/>
      <c r="D34" s="362" t="s">
        <v>382</v>
      </c>
      <c r="E34" s="362" t="s">
        <v>383</v>
      </c>
      <c r="F34" s="365">
        <v>7910</v>
      </c>
    </row>
    <row r="35" spans="2:6" ht="15.2" customHeight="1">
      <c r="B35" s="356"/>
      <c r="C35" s="369"/>
      <c r="D35" s="362" t="s">
        <v>384</v>
      </c>
      <c r="E35" s="362" t="s">
        <v>385</v>
      </c>
      <c r="F35" s="365">
        <v>7190</v>
      </c>
    </row>
    <row r="36" spans="2:6" ht="15.2" customHeight="1">
      <c r="B36" s="359">
        <v>6</v>
      </c>
      <c r="C36" s="362" t="s">
        <v>386</v>
      </c>
      <c r="D36" s="362"/>
      <c r="E36" s="360" t="s">
        <v>387</v>
      </c>
      <c r="F36" s="365">
        <v>23500</v>
      </c>
    </row>
    <row r="37" spans="2:6" ht="15.2" customHeight="1" thickBot="1">
      <c r="B37" s="370">
        <v>7</v>
      </c>
      <c r="C37" s="329" t="s">
        <v>388</v>
      </c>
      <c r="D37" s="117"/>
      <c r="E37" s="371" t="s">
        <v>389</v>
      </c>
      <c r="F37" s="372">
        <v>16100</v>
      </c>
    </row>
  </sheetData>
  <sheetProtection algorithmName="SHA-512" hashValue="Wn172ksZ7tfJfZjwFyBx4/nN+ISzcYjimsQ1d/lFqR1RhxTrckRaZFN74Bx8qK+1dBp0Q3IWCE79wEwsoclxrQ==" saltValue="XegURtYlLgwaagFc0lDQag==" spinCount="100000" sheet="1"/>
  <mergeCells count="7">
    <mergeCell ref="C26:D26"/>
    <mergeCell ref="A1:F1"/>
    <mergeCell ref="C2:E2"/>
    <mergeCell ref="C3:D3"/>
    <mergeCell ref="C4:D4"/>
    <mergeCell ref="C5:D5"/>
    <mergeCell ref="C6:D6"/>
  </mergeCells>
  <phoneticPr fontId="4"/>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P136"/>
  <sheetViews>
    <sheetView view="pageBreakPreview" zoomScaleNormal="100" zoomScaleSheetLayoutView="100" workbookViewId="0"/>
  </sheetViews>
  <sheetFormatPr defaultColWidth="5.625" defaultRowHeight="15.2" customHeight="1"/>
  <cols>
    <col min="1" max="1" width="5.625" style="2"/>
    <col min="2" max="5" width="9.875" style="2" customWidth="1"/>
    <col min="6" max="6" width="26.375" style="2" customWidth="1"/>
    <col min="7" max="9" width="5.25" style="2" customWidth="1"/>
    <col min="10" max="16" width="4.625" style="2" customWidth="1"/>
    <col min="17" max="16384" width="5.625" style="2"/>
  </cols>
  <sheetData>
    <row r="1" spans="1:16" ht="15.2" customHeight="1">
      <c r="A1" s="2" t="s">
        <v>159</v>
      </c>
    </row>
    <row r="2" spans="1:16" ht="15.2" customHeight="1">
      <c r="A2" s="2" t="s">
        <v>228</v>
      </c>
    </row>
    <row r="3" spans="1:16" ht="15.2" customHeight="1">
      <c r="A3" s="237" t="s">
        <v>8</v>
      </c>
      <c r="B3" s="460" t="s">
        <v>185</v>
      </c>
      <c r="C3" s="504"/>
      <c r="D3" s="504"/>
      <c r="E3" s="461"/>
      <c r="F3" s="227" t="s">
        <v>203</v>
      </c>
      <c r="G3" s="501" t="s">
        <v>186</v>
      </c>
      <c r="H3" s="502"/>
      <c r="I3" s="503"/>
      <c r="J3" s="460" t="s">
        <v>187</v>
      </c>
      <c r="K3" s="504"/>
      <c r="L3" s="504"/>
      <c r="M3" s="504"/>
      <c r="N3" s="504"/>
      <c r="O3" s="504"/>
      <c r="P3" s="461"/>
    </row>
    <row r="4" spans="1:16" ht="15.2" customHeight="1">
      <c r="A4" s="237">
        <v>1</v>
      </c>
      <c r="B4" s="511"/>
      <c r="C4" s="511"/>
      <c r="D4" s="511"/>
      <c r="E4" s="511"/>
      <c r="F4" s="403"/>
      <c r="G4" s="508"/>
      <c r="H4" s="509"/>
      <c r="I4" s="510"/>
      <c r="J4" s="505"/>
      <c r="K4" s="506"/>
      <c r="L4" s="506"/>
      <c r="M4" s="506"/>
      <c r="N4" s="506"/>
      <c r="O4" s="506"/>
      <c r="P4" s="507"/>
    </row>
    <row r="5" spans="1:16" ht="15.2" customHeight="1">
      <c r="A5" s="237">
        <v>2</v>
      </c>
      <c r="B5" s="511"/>
      <c r="C5" s="511"/>
      <c r="D5" s="511"/>
      <c r="E5" s="511"/>
      <c r="F5" s="403"/>
      <c r="G5" s="508"/>
      <c r="H5" s="509"/>
      <c r="I5" s="510"/>
      <c r="J5" s="505"/>
      <c r="K5" s="506"/>
      <c r="L5" s="506"/>
      <c r="M5" s="506"/>
      <c r="N5" s="506"/>
      <c r="O5" s="506"/>
      <c r="P5" s="507"/>
    </row>
    <row r="6" spans="1:16" ht="15.2" customHeight="1">
      <c r="A6" s="237">
        <v>3</v>
      </c>
      <c r="B6" s="494"/>
      <c r="C6" s="494"/>
      <c r="D6" s="494"/>
      <c r="E6" s="494"/>
      <c r="F6" s="41"/>
      <c r="G6" s="495"/>
      <c r="H6" s="496"/>
      <c r="I6" s="497"/>
      <c r="J6" s="498"/>
      <c r="K6" s="499"/>
      <c r="L6" s="499"/>
      <c r="M6" s="499"/>
      <c r="N6" s="499"/>
      <c r="O6" s="499"/>
      <c r="P6" s="500"/>
    </row>
    <row r="7" spans="1:16" ht="15.2" customHeight="1">
      <c r="A7" s="237">
        <v>4</v>
      </c>
      <c r="B7" s="494"/>
      <c r="C7" s="494"/>
      <c r="D7" s="494"/>
      <c r="E7" s="494"/>
      <c r="F7" s="41"/>
      <c r="G7" s="495"/>
      <c r="H7" s="496"/>
      <c r="I7" s="497"/>
      <c r="J7" s="498"/>
      <c r="K7" s="499"/>
      <c r="L7" s="499"/>
      <c r="M7" s="499"/>
      <c r="N7" s="499"/>
      <c r="O7" s="499"/>
      <c r="P7" s="500"/>
    </row>
    <row r="8" spans="1:16" ht="15.2" customHeight="1">
      <c r="A8" s="237">
        <v>5</v>
      </c>
      <c r="B8" s="494"/>
      <c r="C8" s="494"/>
      <c r="D8" s="494"/>
      <c r="E8" s="494"/>
      <c r="F8" s="41"/>
      <c r="G8" s="495"/>
      <c r="H8" s="496"/>
      <c r="I8" s="497"/>
      <c r="J8" s="498"/>
      <c r="K8" s="499"/>
      <c r="L8" s="499"/>
      <c r="M8" s="499"/>
      <c r="N8" s="499"/>
      <c r="O8" s="499"/>
      <c r="P8" s="500"/>
    </row>
    <row r="9" spans="1:16" ht="15.2" customHeight="1">
      <c r="A9" s="237">
        <v>6</v>
      </c>
      <c r="B9" s="494"/>
      <c r="C9" s="494"/>
      <c r="D9" s="494"/>
      <c r="E9" s="494"/>
      <c r="F9" s="41"/>
      <c r="G9" s="495"/>
      <c r="H9" s="496"/>
      <c r="I9" s="497"/>
      <c r="J9" s="498"/>
      <c r="K9" s="499"/>
      <c r="L9" s="499"/>
      <c r="M9" s="499"/>
      <c r="N9" s="499"/>
      <c r="O9" s="499"/>
      <c r="P9" s="500"/>
    </row>
    <row r="10" spans="1:16" ht="15.2" customHeight="1">
      <c r="A10" s="237">
        <v>7</v>
      </c>
      <c r="B10" s="494"/>
      <c r="C10" s="494"/>
      <c r="D10" s="494"/>
      <c r="E10" s="494"/>
      <c r="F10" s="41"/>
      <c r="G10" s="495"/>
      <c r="H10" s="496"/>
      <c r="I10" s="497"/>
      <c r="J10" s="498"/>
      <c r="K10" s="499"/>
      <c r="L10" s="499"/>
      <c r="M10" s="499"/>
      <c r="N10" s="499"/>
      <c r="O10" s="499"/>
      <c r="P10" s="500"/>
    </row>
    <row r="11" spans="1:16" ht="15.2" customHeight="1">
      <c r="A11" s="237">
        <v>8</v>
      </c>
      <c r="B11" s="494"/>
      <c r="C11" s="494"/>
      <c r="D11" s="494"/>
      <c r="E11" s="494"/>
      <c r="F11" s="41"/>
      <c r="G11" s="495"/>
      <c r="H11" s="496"/>
      <c r="I11" s="497"/>
      <c r="J11" s="498"/>
      <c r="K11" s="499"/>
      <c r="L11" s="499"/>
      <c r="M11" s="499"/>
      <c r="N11" s="499"/>
      <c r="O11" s="499"/>
      <c r="P11" s="500"/>
    </row>
    <row r="12" spans="1:16" ht="15.2" customHeight="1">
      <c r="A12" s="237">
        <v>9</v>
      </c>
      <c r="B12" s="494"/>
      <c r="C12" s="494"/>
      <c r="D12" s="494"/>
      <c r="E12" s="494"/>
      <c r="F12" s="41"/>
      <c r="G12" s="495"/>
      <c r="H12" s="496"/>
      <c r="I12" s="497"/>
      <c r="J12" s="498"/>
      <c r="K12" s="499"/>
      <c r="L12" s="499"/>
      <c r="M12" s="499"/>
      <c r="N12" s="499"/>
      <c r="O12" s="499"/>
      <c r="P12" s="500"/>
    </row>
    <row r="13" spans="1:16" ht="15.2" customHeight="1">
      <c r="A13" s="237">
        <v>10</v>
      </c>
      <c r="B13" s="494"/>
      <c r="C13" s="494"/>
      <c r="D13" s="494"/>
      <c r="E13" s="494"/>
      <c r="F13" s="41"/>
      <c r="G13" s="495"/>
      <c r="H13" s="496"/>
      <c r="I13" s="497"/>
      <c r="J13" s="498"/>
      <c r="K13" s="499"/>
      <c r="L13" s="499"/>
      <c r="M13" s="499"/>
      <c r="N13" s="499"/>
      <c r="O13" s="499"/>
      <c r="P13" s="500"/>
    </row>
    <row r="14" spans="1:16" ht="15.2" hidden="1" customHeight="1">
      <c r="A14" s="237">
        <v>11</v>
      </c>
      <c r="B14" s="494"/>
      <c r="C14" s="494"/>
      <c r="D14" s="494"/>
      <c r="E14" s="494"/>
      <c r="F14" s="41"/>
      <c r="G14" s="495"/>
      <c r="H14" s="496"/>
      <c r="I14" s="497"/>
      <c r="J14" s="498"/>
      <c r="K14" s="499"/>
      <c r="L14" s="499"/>
      <c r="M14" s="499"/>
      <c r="N14" s="499"/>
      <c r="O14" s="499"/>
      <c r="P14" s="500"/>
    </row>
    <row r="15" spans="1:16" ht="15.2" hidden="1" customHeight="1">
      <c r="A15" s="237">
        <v>12</v>
      </c>
      <c r="B15" s="494"/>
      <c r="C15" s="494"/>
      <c r="D15" s="494"/>
      <c r="E15" s="494"/>
      <c r="F15" s="41"/>
      <c r="G15" s="495"/>
      <c r="H15" s="496"/>
      <c r="I15" s="497"/>
      <c r="J15" s="498"/>
      <c r="K15" s="499"/>
      <c r="L15" s="499"/>
      <c r="M15" s="499"/>
      <c r="N15" s="499"/>
      <c r="O15" s="499"/>
      <c r="P15" s="500"/>
    </row>
    <row r="16" spans="1:16" ht="15.2" hidden="1" customHeight="1">
      <c r="A16" s="237">
        <v>13</v>
      </c>
      <c r="B16" s="494"/>
      <c r="C16" s="494"/>
      <c r="D16" s="494"/>
      <c r="E16" s="494"/>
      <c r="F16" s="41"/>
      <c r="G16" s="495"/>
      <c r="H16" s="496"/>
      <c r="I16" s="497"/>
      <c r="J16" s="498"/>
      <c r="K16" s="499"/>
      <c r="L16" s="499"/>
      <c r="M16" s="499"/>
      <c r="N16" s="499"/>
      <c r="O16" s="499"/>
      <c r="P16" s="500"/>
    </row>
    <row r="17" spans="1:16" ht="15.2" hidden="1" customHeight="1">
      <c r="A17" s="237">
        <v>14</v>
      </c>
      <c r="B17" s="494"/>
      <c r="C17" s="494"/>
      <c r="D17" s="494"/>
      <c r="E17" s="494"/>
      <c r="F17" s="41"/>
      <c r="G17" s="495"/>
      <c r="H17" s="496"/>
      <c r="I17" s="497"/>
      <c r="J17" s="498"/>
      <c r="K17" s="499"/>
      <c r="L17" s="499"/>
      <c r="M17" s="499"/>
      <c r="N17" s="499"/>
      <c r="O17" s="499"/>
      <c r="P17" s="500"/>
    </row>
    <row r="18" spans="1:16" ht="15.2" hidden="1" customHeight="1">
      <c r="A18" s="237">
        <v>15</v>
      </c>
      <c r="B18" s="494"/>
      <c r="C18" s="494"/>
      <c r="D18" s="494"/>
      <c r="E18" s="494"/>
      <c r="F18" s="41"/>
      <c r="G18" s="495"/>
      <c r="H18" s="496"/>
      <c r="I18" s="497"/>
      <c r="J18" s="498"/>
      <c r="K18" s="499"/>
      <c r="L18" s="499"/>
      <c r="M18" s="499"/>
      <c r="N18" s="499"/>
      <c r="O18" s="499"/>
      <c r="P18" s="500"/>
    </row>
    <row r="19" spans="1:16" ht="15.2" hidden="1" customHeight="1">
      <c r="A19" s="237">
        <v>16</v>
      </c>
      <c r="B19" s="494"/>
      <c r="C19" s="494"/>
      <c r="D19" s="494"/>
      <c r="E19" s="494"/>
      <c r="F19" s="41"/>
      <c r="G19" s="495"/>
      <c r="H19" s="496"/>
      <c r="I19" s="497"/>
      <c r="J19" s="498"/>
      <c r="K19" s="499"/>
      <c r="L19" s="499"/>
      <c r="M19" s="499"/>
      <c r="N19" s="499"/>
      <c r="O19" s="499"/>
      <c r="P19" s="500"/>
    </row>
    <row r="20" spans="1:16" ht="15.2" hidden="1" customHeight="1">
      <c r="A20" s="237">
        <v>17</v>
      </c>
      <c r="B20" s="494"/>
      <c r="C20" s="494"/>
      <c r="D20" s="494"/>
      <c r="E20" s="494"/>
      <c r="F20" s="41"/>
      <c r="G20" s="495"/>
      <c r="H20" s="496"/>
      <c r="I20" s="497"/>
      <c r="J20" s="498"/>
      <c r="K20" s="499"/>
      <c r="L20" s="499"/>
      <c r="M20" s="499"/>
      <c r="N20" s="499"/>
      <c r="O20" s="499"/>
      <c r="P20" s="500"/>
    </row>
    <row r="21" spans="1:16" ht="15.2" hidden="1" customHeight="1">
      <c r="A21" s="237">
        <v>18</v>
      </c>
      <c r="B21" s="494"/>
      <c r="C21" s="494"/>
      <c r="D21" s="494"/>
      <c r="E21" s="494"/>
      <c r="F21" s="41"/>
      <c r="G21" s="495"/>
      <c r="H21" s="496"/>
      <c r="I21" s="497"/>
      <c r="J21" s="498"/>
      <c r="K21" s="499"/>
      <c r="L21" s="499"/>
      <c r="M21" s="499"/>
      <c r="N21" s="499"/>
      <c r="O21" s="499"/>
      <c r="P21" s="500"/>
    </row>
    <row r="22" spans="1:16" ht="15.2" hidden="1" customHeight="1">
      <c r="A22" s="237">
        <v>19</v>
      </c>
      <c r="B22" s="494"/>
      <c r="C22" s="494"/>
      <c r="D22" s="494"/>
      <c r="E22" s="494"/>
      <c r="F22" s="41"/>
      <c r="G22" s="495"/>
      <c r="H22" s="496"/>
      <c r="I22" s="497"/>
      <c r="J22" s="498"/>
      <c r="K22" s="499"/>
      <c r="L22" s="499"/>
      <c r="M22" s="499"/>
      <c r="N22" s="499"/>
      <c r="O22" s="499"/>
      <c r="P22" s="500"/>
    </row>
    <row r="23" spans="1:16" ht="15.2" hidden="1" customHeight="1">
      <c r="A23" s="237">
        <v>20</v>
      </c>
      <c r="B23" s="494"/>
      <c r="C23" s="494"/>
      <c r="D23" s="494"/>
      <c r="E23" s="494"/>
      <c r="F23" s="41"/>
      <c r="G23" s="495"/>
      <c r="H23" s="496"/>
      <c r="I23" s="497"/>
      <c r="J23" s="498"/>
      <c r="K23" s="499"/>
      <c r="L23" s="499"/>
      <c r="M23" s="499"/>
      <c r="N23" s="499"/>
      <c r="O23" s="499"/>
      <c r="P23" s="500"/>
    </row>
    <row r="24" spans="1:16" ht="15.2" hidden="1" customHeight="1">
      <c r="A24" s="237">
        <v>21</v>
      </c>
      <c r="B24" s="494"/>
      <c r="C24" s="494"/>
      <c r="D24" s="494"/>
      <c r="E24" s="494"/>
      <c r="F24" s="41"/>
      <c r="G24" s="495"/>
      <c r="H24" s="496"/>
      <c r="I24" s="497"/>
      <c r="J24" s="498"/>
      <c r="K24" s="499"/>
      <c r="L24" s="499"/>
      <c r="M24" s="499"/>
      <c r="N24" s="499"/>
      <c r="O24" s="499"/>
      <c r="P24" s="500"/>
    </row>
    <row r="25" spans="1:16" ht="15.2" hidden="1" customHeight="1">
      <c r="A25" s="237">
        <v>22</v>
      </c>
      <c r="B25" s="494"/>
      <c r="C25" s="494"/>
      <c r="D25" s="494"/>
      <c r="E25" s="494"/>
      <c r="F25" s="41"/>
      <c r="G25" s="495"/>
      <c r="H25" s="496"/>
      <c r="I25" s="497"/>
      <c r="J25" s="498"/>
      <c r="K25" s="499"/>
      <c r="L25" s="499"/>
      <c r="M25" s="499"/>
      <c r="N25" s="499"/>
      <c r="O25" s="499"/>
      <c r="P25" s="500"/>
    </row>
    <row r="26" spans="1:16" ht="15.2" hidden="1" customHeight="1">
      <c r="A26" s="237">
        <v>23</v>
      </c>
      <c r="B26" s="494"/>
      <c r="C26" s="494"/>
      <c r="D26" s="494"/>
      <c r="E26" s="494"/>
      <c r="F26" s="41"/>
      <c r="G26" s="495"/>
      <c r="H26" s="496"/>
      <c r="I26" s="497"/>
      <c r="J26" s="498"/>
      <c r="K26" s="499"/>
      <c r="L26" s="499"/>
      <c r="M26" s="499"/>
      <c r="N26" s="499"/>
      <c r="O26" s="499"/>
      <c r="P26" s="500"/>
    </row>
    <row r="27" spans="1:16" ht="15.2" hidden="1" customHeight="1">
      <c r="A27" s="237">
        <v>24</v>
      </c>
      <c r="B27" s="494"/>
      <c r="C27" s="494"/>
      <c r="D27" s="494"/>
      <c r="E27" s="494"/>
      <c r="F27" s="41"/>
      <c r="G27" s="495"/>
      <c r="H27" s="496"/>
      <c r="I27" s="497"/>
      <c r="J27" s="498"/>
      <c r="K27" s="499"/>
      <c r="L27" s="499"/>
      <c r="M27" s="499"/>
      <c r="N27" s="499"/>
      <c r="O27" s="499"/>
      <c r="P27" s="500"/>
    </row>
    <row r="28" spans="1:16" ht="15.2" hidden="1" customHeight="1">
      <c r="A28" s="237">
        <v>25</v>
      </c>
      <c r="B28" s="494"/>
      <c r="C28" s="494"/>
      <c r="D28" s="494"/>
      <c r="E28" s="494"/>
      <c r="F28" s="41"/>
      <c r="G28" s="495"/>
      <c r="H28" s="496"/>
      <c r="I28" s="497"/>
      <c r="J28" s="498"/>
      <c r="K28" s="499"/>
      <c r="L28" s="499"/>
      <c r="M28" s="499"/>
      <c r="N28" s="499"/>
      <c r="O28" s="499"/>
      <c r="P28" s="500"/>
    </row>
    <row r="29" spans="1:16" ht="15.2" hidden="1" customHeight="1">
      <c r="A29" s="237">
        <v>26</v>
      </c>
      <c r="B29" s="494"/>
      <c r="C29" s="494"/>
      <c r="D29" s="494"/>
      <c r="E29" s="494"/>
      <c r="F29" s="41"/>
      <c r="G29" s="495"/>
      <c r="H29" s="496"/>
      <c r="I29" s="497"/>
      <c r="J29" s="498"/>
      <c r="K29" s="499"/>
      <c r="L29" s="499"/>
      <c r="M29" s="499"/>
      <c r="N29" s="499"/>
      <c r="O29" s="499"/>
      <c r="P29" s="500"/>
    </row>
    <row r="30" spans="1:16" ht="15.2" hidden="1" customHeight="1">
      <c r="A30" s="237">
        <v>27</v>
      </c>
      <c r="B30" s="494"/>
      <c r="C30" s="494"/>
      <c r="D30" s="494"/>
      <c r="E30" s="494"/>
      <c r="F30" s="41"/>
      <c r="G30" s="495"/>
      <c r="H30" s="496"/>
      <c r="I30" s="497"/>
      <c r="J30" s="498"/>
      <c r="K30" s="499"/>
      <c r="L30" s="499"/>
      <c r="M30" s="499"/>
      <c r="N30" s="499"/>
      <c r="O30" s="499"/>
      <c r="P30" s="500"/>
    </row>
    <row r="31" spans="1:16" ht="15.2" hidden="1" customHeight="1">
      <c r="A31" s="237">
        <v>28</v>
      </c>
      <c r="B31" s="494"/>
      <c r="C31" s="494"/>
      <c r="D31" s="494"/>
      <c r="E31" s="494"/>
      <c r="F31" s="41"/>
      <c r="G31" s="495"/>
      <c r="H31" s="496"/>
      <c r="I31" s="497"/>
      <c r="J31" s="498"/>
      <c r="K31" s="499"/>
      <c r="L31" s="499"/>
      <c r="M31" s="499"/>
      <c r="N31" s="499"/>
      <c r="O31" s="499"/>
      <c r="P31" s="500"/>
    </row>
    <row r="32" spans="1:16" ht="15.2" hidden="1" customHeight="1">
      <c r="A32" s="237">
        <v>29</v>
      </c>
      <c r="B32" s="494"/>
      <c r="C32" s="494"/>
      <c r="D32" s="494"/>
      <c r="E32" s="494"/>
      <c r="F32" s="41"/>
      <c r="G32" s="495"/>
      <c r="H32" s="496"/>
      <c r="I32" s="497"/>
      <c r="J32" s="498"/>
      <c r="K32" s="499"/>
      <c r="L32" s="499"/>
      <c r="M32" s="499"/>
      <c r="N32" s="499"/>
      <c r="O32" s="499"/>
      <c r="P32" s="500"/>
    </row>
    <row r="33" spans="1:16" ht="15.2" hidden="1" customHeight="1">
      <c r="A33" s="237">
        <v>30</v>
      </c>
      <c r="B33" s="494"/>
      <c r="C33" s="494"/>
      <c r="D33" s="494"/>
      <c r="E33" s="494"/>
      <c r="F33" s="41"/>
      <c r="G33" s="495"/>
      <c r="H33" s="496"/>
      <c r="I33" s="497"/>
      <c r="J33" s="498"/>
      <c r="K33" s="499"/>
      <c r="L33" s="499"/>
      <c r="M33" s="499"/>
      <c r="N33" s="499"/>
      <c r="O33" s="499"/>
      <c r="P33" s="500"/>
    </row>
    <row r="35" spans="1:16" ht="15.2" customHeight="1">
      <c r="A35" s="2" t="s">
        <v>229</v>
      </c>
    </row>
    <row r="36" spans="1:16" ht="15.2" customHeight="1">
      <c r="B36" s="404">
        <v>1</v>
      </c>
      <c r="C36" s="2" t="s">
        <v>205</v>
      </c>
      <c r="E36" s="2" t="s">
        <v>203</v>
      </c>
      <c r="F36" s="405" t="s">
        <v>103</v>
      </c>
    </row>
    <row r="38" spans="1:16" ht="15.2" hidden="1" customHeight="1">
      <c r="E38" s="2" t="s">
        <v>44</v>
      </c>
    </row>
    <row r="39" spans="1:16" ht="15.2" hidden="1" customHeight="1">
      <c r="E39" s="2" t="s">
        <v>45</v>
      </c>
    </row>
    <row r="40" spans="1:16" ht="15.2" hidden="1" customHeight="1">
      <c r="E40" s="2" t="s">
        <v>88</v>
      </c>
    </row>
    <row r="41" spans="1:16" ht="15.2" hidden="1" customHeight="1">
      <c r="E41" s="2" t="s">
        <v>46</v>
      </c>
    </row>
    <row r="42" spans="1:16" ht="15.2" hidden="1" customHeight="1">
      <c r="E42" s="2" t="s">
        <v>89</v>
      </c>
    </row>
    <row r="43" spans="1:16" ht="15.2" hidden="1" customHeight="1">
      <c r="E43" s="2" t="s">
        <v>47</v>
      </c>
    </row>
    <row r="44" spans="1:16" ht="15.2" hidden="1" customHeight="1">
      <c r="E44" s="2" t="s">
        <v>48</v>
      </c>
    </row>
    <row r="45" spans="1:16" ht="15.2" hidden="1" customHeight="1">
      <c r="E45" s="2" t="s">
        <v>49</v>
      </c>
    </row>
    <row r="46" spans="1:16" ht="15.2" hidden="1" customHeight="1">
      <c r="E46" s="2" t="s">
        <v>50</v>
      </c>
    </row>
    <row r="47" spans="1:16" ht="15.2" hidden="1" customHeight="1">
      <c r="E47" s="2" t="s">
        <v>51</v>
      </c>
    </row>
    <row r="48" spans="1:16" ht="15.2" hidden="1" customHeight="1">
      <c r="E48" s="2" t="s">
        <v>90</v>
      </c>
    </row>
    <row r="49" spans="5:5" ht="15.2" hidden="1" customHeight="1">
      <c r="E49" s="2" t="s">
        <v>91</v>
      </c>
    </row>
    <row r="50" spans="5:5" ht="15.2" hidden="1" customHeight="1">
      <c r="E50" s="2" t="s">
        <v>92</v>
      </c>
    </row>
    <row r="51" spans="5:5" ht="15.2" hidden="1" customHeight="1">
      <c r="E51" s="2" t="s">
        <v>93</v>
      </c>
    </row>
    <row r="52" spans="5:5" ht="15.2" hidden="1" customHeight="1">
      <c r="E52" s="2" t="s">
        <v>94</v>
      </c>
    </row>
    <row r="53" spans="5:5" ht="15.2" hidden="1" customHeight="1">
      <c r="E53" s="2" t="s">
        <v>95</v>
      </c>
    </row>
    <row r="54" spans="5:5" ht="15.2" hidden="1" customHeight="1">
      <c r="E54" s="2" t="s">
        <v>96</v>
      </c>
    </row>
    <row r="55" spans="5:5" ht="15.2" hidden="1" customHeight="1">
      <c r="E55" s="2" t="s">
        <v>97</v>
      </c>
    </row>
    <row r="56" spans="5:5" ht="15.2" hidden="1" customHeight="1">
      <c r="E56" s="2" t="s">
        <v>98</v>
      </c>
    </row>
    <row r="57" spans="5:5" ht="15.2" hidden="1" customHeight="1">
      <c r="E57" s="2" t="s">
        <v>99</v>
      </c>
    </row>
    <row r="58" spans="5:5" ht="15.2" hidden="1" customHeight="1">
      <c r="E58" s="2" t="s">
        <v>100</v>
      </c>
    </row>
    <row r="59" spans="5:5" ht="15.2" hidden="1" customHeight="1">
      <c r="E59" s="2" t="s">
        <v>101</v>
      </c>
    </row>
    <row r="60" spans="5:5" ht="15.2" hidden="1" customHeight="1">
      <c r="E60" s="2" t="s">
        <v>102</v>
      </c>
    </row>
    <row r="61" spans="5:5" ht="15.2" hidden="1" customHeight="1">
      <c r="E61" s="2" t="s">
        <v>103</v>
      </c>
    </row>
    <row r="62" spans="5:5" ht="15.2" hidden="1" customHeight="1">
      <c r="E62" s="2" t="s">
        <v>104</v>
      </c>
    </row>
    <row r="63" spans="5:5" ht="15.2" hidden="1" customHeight="1">
      <c r="E63" s="2" t="s">
        <v>105</v>
      </c>
    </row>
    <row r="64" spans="5:5" ht="15.2" hidden="1" customHeight="1">
      <c r="E64" s="2" t="s">
        <v>106</v>
      </c>
    </row>
    <row r="65" spans="5:5" ht="15.2" hidden="1" customHeight="1">
      <c r="E65" s="2" t="s">
        <v>107</v>
      </c>
    </row>
    <row r="66" spans="5:5" ht="15.2" hidden="1" customHeight="1">
      <c r="E66" s="2" t="s">
        <v>108</v>
      </c>
    </row>
    <row r="67" spans="5:5" ht="15.2" hidden="1" customHeight="1">
      <c r="E67" s="2" t="s">
        <v>109</v>
      </c>
    </row>
    <row r="68" spans="5:5" ht="15.2" hidden="1" customHeight="1">
      <c r="E68" s="2" t="s">
        <v>110</v>
      </c>
    </row>
    <row r="69" spans="5:5" ht="15.2" hidden="1" customHeight="1">
      <c r="E69" s="2" t="s">
        <v>52</v>
      </c>
    </row>
    <row r="70" spans="5:5" ht="15.2" hidden="1" customHeight="1">
      <c r="E70" s="2" t="s">
        <v>53</v>
      </c>
    </row>
    <row r="71" spans="5:5" ht="15.2" hidden="1" customHeight="1">
      <c r="E71" s="2" t="s">
        <v>54</v>
      </c>
    </row>
    <row r="72" spans="5:5" ht="15.2" hidden="1" customHeight="1">
      <c r="E72" s="2" t="s">
        <v>55</v>
      </c>
    </row>
    <row r="73" spans="5:5" ht="15.2" hidden="1" customHeight="1">
      <c r="E73" s="2" t="s">
        <v>56</v>
      </c>
    </row>
    <row r="74" spans="5:5" ht="15.2" hidden="1" customHeight="1">
      <c r="E74" s="2" t="s">
        <v>57</v>
      </c>
    </row>
    <row r="75" spans="5:5" ht="15.2" hidden="1" customHeight="1">
      <c r="E75" s="2" t="s">
        <v>58</v>
      </c>
    </row>
    <row r="76" spans="5:5" ht="15.2" hidden="1" customHeight="1">
      <c r="E76" s="2" t="s">
        <v>59</v>
      </c>
    </row>
    <row r="77" spans="5:5" ht="15.2" hidden="1" customHeight="1">
      <c r="E77" s="2" t="s">
        <v>60</v>
      </c>
    </row>
    <row r="78" spans="5:5" ht="15.2" hidden="1" customHeight="1">
      <c r="E78" s="2" t="s">
        <v>61</v>
      </c>
    </row>
    <row r="79" spans="5:5" ht="15.2" hidden="1" customHeight="1">
      <c r="E79" s="2" t="s">
        <v>62</v>
      </c>
    </row>
    <row r="80" spans="5:5" ht="15.2" hidden="1" customHeight="1">
      <c r="E80" s="2" t="s">
        <v>63</v>
      </c>
    </row>
    <row r="81" spans="5:5" ht="15.2" hidden="1" customHeight="1">
      <c r="E81" s="2" t="s">
        <v>64</v>
      </c>
    </row>
    <row r="82" spans="5:5" ht="15.2" hidden="1" customHeight="1">
      <c r="E82" s="2" t="s">
        <v>65</v>
      </c>
    </row>
    <row r="83" spans="5:5" ht="15.2" hidden="1" customHeight="1">
      <c r="E83" s="2" t="s">
        <v>66</v>
      </c>
    </row>
    <row r="84" spans="5:5" ht="15.2" hidden="1" customHeight="1">
      <c r="E84" s="2" t="s">
        <v>67</v>
      </c>
    </row>
    <row r="85" spans="5:5" ht="15.2" hidden="1" customHeight="1">
      <c r="E85" s="2" t="s">
        <v>68</v>
      </c>
    </row>
    <row r="86" spans="5:5" ht="15.2" hidden="1" customHeight="1">
      <c r="E86" s="2" t="s">
        <v>111</v>
      </c>
    </row>
    <row r="87" spans="5:5" ht="15.2" hidden="1" customHeight="1">
      <c r="E87" s="2" t="s">
        <v>112</v>
      </c>
    </row>
    <row r="88" spans="5:5" ht="15.2" hidden="1" customHeight="1">
      <c r="E88" s="2" t="s">
        <v>113</v>
      </c>
    </row>
    <row r="89" spans="5:5" ht="15.2" hidden="1" customHeight="1">
      <c r="E89" s="2" t="s">
        <v>114</v>
      </c>
    </row>
    <row r="90" spans="5:5" ht="15.2" hidden="1" customHeight="1">
      <c r="E90" s="2" t="s">
        <v>115</v>
      </c>
    </row>
    <row r="91" spans="5:5" ht="15.2" hidden="1" customHeight="1">
      <c r="E91" s="2" t="s">
        <v>116</v>
      </c>
    </row>
    <row r="92" spans="5:5" ht="15.2" hidden="1" customHeight="1">
      <c r="E92" s="2" t="s">
        <v>117</v>
      </c>
    </row>
    <row r="93" spans="5:5" ht="15.2" hidden="1" customHeight="1">
      <c r="E93" s="2" t="s">
        <v>118</v>
      </c>
    </row>
    <row r="94" spans="5:5" ht="15.2" hidden="1" customHeight="1">
      <c r="E94" s="2" t="s">
        <v>119</v>
      </c>
    </row>
    <row r="95" spans="5:5" ht="15.2" hidden="1" customHeight="1">
      <c r="E95" s="2" t="s">
        <v>120</v>
      </c>
    </row>
    <row r="96" spans="5:5" ht="15.2" hidden="1" customHeight="1">
      <c r="E96" s="2" t="s">
        <v>121</v>
      </c>
    </row>
    <row r="97" spans="5:5" ht="15.2" hidden="1" customHeight="1">
      <c r="E97" s="2" t="s">
        <v>69</v>
      </c>
    </row>
    <row r="98" spans="5:5" ht="15.2" hidden="1" customHeight="1">
      <c r="E98" s="2" t="s">
        <v>122</v>
      </c>
    </row>
    <row r="99" spans="5:5" ht="15.2" hidden="1" customHeight="1">
      <c r="E99" s="2" t="s">
        <v>123</v>
      </c>
    </row>
    <row r="100" spans="5:5" ht="15.2" hidden="1" customHeight="1">
      <c r="E100" s="2" t="s">
        <v>124</v>
      </c>
    </row>
    <row r="101" spans="5:5" ht="15.2" hidden="1" customHeight="1">
      <c r="E101" s="2" t="s">
        <v>125</v>
      </c>
    </row>
    <row r="102" spans="5:5" ht="15.2" hidden="1" customHeight="1">
      <c r="E102" s="2" t="s">
        <v>126</v>
      </c>
    </row>
    <row r="103" spans="5:5" ht="15.2" hidden="1" customHeight="1">
      <c r="E103" s="2" t="s">
        <v>127</v>
      </c>
    </row>
    <row r="104" spans="5:5" ht="15.2" hidden="1" customHeight="1">
      <c r="E104" s="2" t="s">
        <v>128</v>
      </c>
    </row>
    <row r="105" spans="5:5" ht="15.2" hidden="1" customHeight="1">
      <c r="E105" s="2" t="s">
        <v>70</v>
      </c>
    </row>
    <row r="106" spans="5:5" ht="15.2" hidden="1" customHeight="1">
      <c r="E106" s="2" t="s">
        <v>71</v>
      </c>
    </row>
    <row r="107" spans="5:5" ht="15.2" hidden="1" customHeight="1">
      <c r="E107" s="2" t="s">
        <v>129</v>
      </c>
    </row>
    <row r="108" spans="5:5" ht="15.2" hidden="1" customHeight="1">
      <c r="E108" s="2" t="s">
        <v>130</v>
      </c>
    </row>
    <row r="109" spans="5:5" ht="15.2" hidden="1" customHeight="1">
      <c r="E109" s="2" t="s">
        <v>131</v>
      </c>
    </row>
    <row r="110" spans="5:5" ht="15.2" hidden="1" customHeight="1">
      <c r="E110" s="2" t="s">
        <v>132</v>
      </c>
    </row>
    <row r="111" spans="5:5" ht="15.2" hidden="1" customHeight="1">
      <c r="E111" s="2" t="s">
        <v>133</v>
      </c>
    </row>
    <row r="112" spans="5:5" ht="15.2" hidden="1" customHeight="1">
      <c r="E112" s="2" t="s">
        <v>134</v>
      </c>
    </row>
    <row r="113" spans="5:5" ht="15.2" hidden="1" customHeight="1">
      <c r="E113" s="2" t="s">
        <v>135</v>
      </c>
    </row>
    <row r="114" spans="5:5" ht="15.2" hidden="1" customHeight="1">
      <c r="E114" s="2" t="s">
        <v>136</v>
      </c>
    </row>
    <row r="115" spans="5:5" ht="15.2" hidden="1" customHeight="1">
      <c r="E115" s="2" t="s">
        <v>137</v>
      </c>
    </row>
    <row r="116" spans="5:5" ht="15.2" hidden="1" customHeight="1">
      <c r="E116" s="2" t="s">
        <v>138</v>
      </c>
    </row>
    <row r="117" spans="5:5" ht="15.2" hidden="1" customHeight="1">
      <c r="E117" s="2" t="s">
        <v>139</v>
      </c>
    </row>
    <row r="118" spans="5:5" ht="15.2" hidden="1" customHeight="1">
      <c r="E118" s="2" t="s">
        <v>140</v>
      </c>
    </row>
    <row r="119" spans="5:5" ht="15.2" hidden="1" customHeight="1">
      <c r="E119" s="2" t="s">
        <v>141</v>
      </c>
    </row>
    <row r="120" spans="5:5" ht="15.2" hidden="1" customHeight="1">
      <c r="E120" s="2" t="s">
        <v>142</v>
      </c>
    </row>
    <row r="121" spans="5:5" ht="15.2" hidden="1" customHeight="1">
      <c r="E121" s="2" t="s">
        <v>143</v>
      </c>
    </row>
    <row r="122" spans="5:5" ht="15.2" hidden="1" customHeight="1">
      <c r="E122" s="2" t="s">
        <v>144</v>
      </c>
    </row>
    <row r="123" spans="5:5" ht="15.2" hidden="1" customHeight="1">
      <c r="E123" s="2" t="s">
        <v>145</v>
      </c>
    </row>
    <row r="124" spans="5:5" ht="15.2" hidden="1" customHeight="1">
      <c r="E124" s="2" t="s">
        <v>146</v>
      </c>
    </row>
    <row r="125" spans="5:5" ht="15.2" hidden="1" customHeight="1">
      <c r="E125" s="2" t="s">
        <v>147</v>
      </c>
    </row>
    <row r="126" spans="5:5" ht="15.2" hidden="1" customHeight="1">
      <c r="E126" s="2" t="s">
        <v>148</v>
      </c>
    </row>
    <row r="127" spans="5:5" ht="15.2" hidden="1" customHeight="1">
      <c r="E127" s="2" t="s">
        <v>149</v>
      </c>
    </row>
    <row r="128" spans="5:5" ht="15.2" hidden="1" customHeight="1">
      <c r="E128" s="2" t="s">
        <v>150</v>
      </c>
    </row>
    <row r="129" spans="5:5" ht="15.2" hidden="1" customHeight="1">
      <c r="E129" s="2" t="s">
        <v>151</v>
      </c>
    </row>
    <row r="130" spans="5:5" ht="15.2" hidden="1" customHeight="1">
      <c r="E130" s="2" t="s">
        <v>152</v>
      </c>
    </row>
    <row r="131" spans="5:5" ht="15.2" hidden="1" customHeight="1">
      <c r="E131" s="2" t="s">
        <v>153</v>
      </c>
    </row>
    <row r="132" spans="5:5" ht="15.2" hidden="1" customHeight="1">
      <c r="E132" s="2" t="s">
        <v>154</v>
      </c>
    </row>
    <row r="133" spans="5:5" ht="15.2" hidden="1" customHeight="1">
      <c r="E133" s="2" t="s">
        <v>155</v>
      </c>
    </row>
    <row r="134" spans="5:5" ht="15.2" hidden="1" customHeight="1">
      <c r="E134" s="2" t="s">
        <v>156</v>
      </c>
    </row>
    <row r="135" spans="5:5" ht="15.2" hidden="1" customHeight="1">
      <c r="E135" s="2" t="s">
        <v>157</v>
      </c>
    </row>
    <row r="136" spans="5:5" ht="15.2" hidden="1" customHeight="1">
      <c r="E136" s="2" t="s">
        <v>72</v>
      </c>
    </row>
  </sheetData>
  <sheetProtection algorithmName="SHA-512" hashValue="LShrXdEiD6ae6/cNAiveTGw2GHHAYKPGzEPIEyLChr0sttqSIVg8OvmXvoAVVa+WTPQuCsdECFaPwXlQ4fiGig==" saltValue="Fb3qCjhsC8UquP+CMH4ihg==" spinCount="100000" sheet="1" objects="1" scenarios="1"/>
  <mergeCells count="93">
    <mergeCell ref="B7:E7"/>
    <mergeCell ref="B8:E8"/>
    <mergeCell ref="G3:I3"/>
    <mergeCell ref="J3:P3"/>
    <mergeCell ref="J4:P4"/>
    <mergeCell ref="J5:P5"/>
    <mergeCell ref="J6:P6"/>
    <mergeCell ref="G4:I4"/>
    <mergeCell ref="B3:E3"/>
    <mergeCell ref="B4:E4"/>
    <mergeCell ref="B5:E5"/>
    <mergeCell ref="B6:E6"/>
    <mergeCell ref="G5:I5"/>
    <mergeCell ref="G6:I6"/>
    <mergeCell ref="J13:P13"/>
    <mergeCell ref="G13:I13"/>
    <mergeCell ref="J7:P7"/>
    <mergeCell ref="J8:P8"/>
    <mergeCell ref="J9:P9"/>
    <mergeCell ref="J10:P10"/>
    <mergeCell ref="J11:P11"/>
    <mergeCell ref="J12:P12"/>
    <mergeCell ref="G8:I8"/>
    <mergeCell ref="G7:I7"/>
    <mergeCell ref="B13:E13"/>
    <mergeCell ref="G9:I9"/>
    <mergeCell ref="G10:I10"/>
    <mergeCell ref="G11:I11"/>
    <mergeCell ref="G12:I12"/>
    <mergeCell ref="B9:E9"/>
    <mergeCell ref="B11:E11"/>
    <mergeCell ref="B12:E12"/>
    <mergeCell ref="B10:E10"/>
    <mergeCell ref="B14:E14"/>
    <mergeCell ref="G14:I14"/>
    <mergeCell ref="J14:P14"/>
    <mergeCell ref="B15:E15"/>
    <mergeCell ref="G15:I15"/>
    <mergeCell ref="J15:P15"/>
    <mergeCell ref="B16:E16"/>
    <mergeCell ref="G16:I16"/>
    <mergeCell ref="J16:P16"/>
    <mergeCell ref="B17:E17"/>
    <mergeCell ref="G17:I17"/>
    <mergeCell ref="J17:P17"/>
    <mergeCell ref="B18:E18"/>
    <mergeCell ref="G18:I18"/>
    <mergeCell ref="J18:P18"/>
    <mergeCell ref="B19:E19"/>
    <mergeCell ref="G19:I19"/>
    <mergeCell ref="J19:P19"/>
    <mergeCell ref="B20:E20"/>
    <mergeCell ref="G20:I20"/>
    <mergeCell ref="J20:P20"/>
    <mergeCell ref="B21:E21"/>
    <mergeCell ref="G21:I21"/>
    <mergeCell ref="J21:P21"/>
    <mergeCell ref="B22:E22"/>
    <mergeCell ref="G22:I22"/>
    <mergeCell ref="J22:P22"/>
    <mergeCell ref="B23:E23"/>
    <mergeCell ref="G23:I23"/>
    <mergeCell ref="J23:P23"/>
    <mergeCell ref="B24:E24"/>
    <mergeCell ref="G24:I24"/>
    <mergeCell ref="J24:P24"/>
    <mergeCell ref="B25:E25"/>
    <mergeCell ref="G25:I25"/>
    <mergeCell ref="J25:P25"/>
    <mergeCell ref="B26:E26"/>
    <mergeCell ref="G26:I26"/>
    <mergeCell ref="J26:P26"/>
    <mergeCell ref="B27:E27"/>
    <mergeCell ref="G27:I27"/>
    <mergeCell ref="J27:P27"/>
    <mergeCell ref="B28:E28"/>
    <mergeCell ref="G28:I28"/>
    <mergeCell ref="J28:P28"/>
    <mergeCell ref="B29:E29"/>
    <mergeCell ref="G29:I29"/>
    <mergeCell ref="J29:P29"/>
    <mergeCell ref="B30:E30"/>
    <mergeCell ref="G30:I30"/>
    <mergeCell ref="J30:P30"/>
    <mergeCell ref="B31:E31"/>
    <mergeCell ref="G31:I31"/>
    <mergeCell ref="J31:P31"/>
    <mergeCell ref="B32:E32"/>
    <mergeCell ref="G32:I32"/>
    <mergeCell ref="J32:P32"/>
    <mergeCell ref="B33:E33"/>
    <mergeCell ref="G33:I33"/>
    <mergeCell ref="J33:P33"/>
  </mergeCells>
  <phoneticPr fontId="4"/>
  <dataValidations count="5">
    <dataValidation type="textLength" operator="lessThanOrEqual" allowBlank="1" showInputMessage="1" showErrorMessage="1" sqref="J5:J33" xr:uid="{00000000-0002-0000-0100-000000000000}">
      <formula1>15</formula1>
    </dataValidation>
    <dataValidation type="list" operator="lessThanOrEqual" allowBlank="1" showInputMessage="1" showErrorMessage="1" sqref="G4:I33" xr:uid="{00000000-0002-0000-0100-000001000000}">
      <formula1>"大阪市,堺市,岸和田市,豊中市,池田市,吹田市,泉大津市,高槻市,貝塚市,守口市,枚方市,茨木市,八尾市,泉佐野市,富田林市,寝屋川市,河内長野市,松原市,大東市,和泉市,箕面市,柏原市,羽曳野市,門真市,摂津市,高石市,藤井寺市,東大阪市,泉南市,四條畷市,交野市,大阪狭山市,阪南市,島本町,豊能町,能勢町,忠岡町,熊取町,田尻町,岬町,太子町,河南町,千早赤阪村"</formula1>
    </dataValidation>
    <dataValidation type="list" allowBlank="1" showInputMessage="1" showErrorMessage="1" sqref="F4:F33 F36" xr:uid="{00000000-0002-0000-0100-000002000000}">
      <formula1>$E$38:$E$136</formula1>
    </dataValidation>
    <dataValidation type="whole" operator="greaterThanOrEqual" allowBlank="1" showInputMessage="1" showErrorMessage="1" sqref="B36" xr:uid="{00000000-0002-0000-0100-000003000000}">
      <formula1>0</formula1>
    </dataValidation>
    <dataValidation type="textLength" operator="lessThanOrEqual" allowBlank="1" showInputMessage="1" showErrorMessage="1" sqref="J4:P4" xr:uid="{38B486DD-7FE4-496C-9CCA-6918E4005E70}">
      <formula1>20</formula1>
    </dataValidation>
  </dataValidations>
  <pageMargins left="0.78740157480314965" right="0.78740157480314965" top="0.78740157480314965" bottom="0.78740157480314965" header="0.51181102362204722" footer="0.51181102362204722"/>
  <pageSetup paperSize="9" scale="7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B47"/>
  <sheetViews>
    <sheetView view="pageBreakPreview" zoomScaleNormal="90" zoomScaleSheetLayoutView="100" workbookViewId="0"/>
  </sheetViews>
  <sheetFormatPr defaultColWidth="5.625" defaultRowHeight="15.2" customHeight="1"/>
  <cols>
    <col min="1" max="19" width="7.875" style="2" customWidth="1"/>
    <col min="20" max="20" width="6.875" style="2" customWidth="1"/>
    <col min="21" max="25" width="6" style="2" customWidth="1"/>
    <col min="26" max="26" width="5.625" style="2" customWidth="1"/>
    <col min="27" max="27" width="6.125" style="2" customWidth="1"/>
    <col min="28" max="28" width="5.625" style="2" customWidth="1"/>
    <col min="29" max="16384" width="5.625" style="2"/>
  </cols>
  <sheetData>
    <row r="1" spans="1:28" ht="15.2" customHeight="1">
      <c r="A1" s="15" t="s">
        <v>209</v>
      </c>
    </row>
    <row r="2" spans="1:28" ht="15.2" customHeight="1">
      <c r="A2" s="15" t="s">
        <v>20</v>
      </c>
      <c r="B2" s="15"/>
      <c r="AA2" s="25"/>
      <c r="AB2" s="37"/>
    </row>
    <row r="3" spans="1:28" ht="20.25" customHeight="1">
      <c r="A3" s="73"/>
      <c r="B3" s="406">
        <v>2023</v>
      </c>
      <c r="C3" s="74" t="s">
        <v>0</v>
      </c>
      <c r="D3" s="75">
        <v>4</v>
      </c>
      <c r="E3" s="74" t="s">
        <v>459</v>
      </c>
      <c r="F3" s="75">
        <v>1</v>
      </c>
      <c r="G3" s="74" t="s">
        <v>460</v>
      </c>
      <c r="H3" s="231" t="s">
        <v>174</v>
      </c>
      <c r="I3" s="231"/>
      <c r="J3" s="72">
        <v>2031</v>
      </c>
      <c r="K3" s="74" t="s">
        <v>0</v>
      </c>
      <c r="L3" s="72">
        <v>3</v>
      </c>
      <c r="M3" s="74" t="s">
        <v>459</v>
      </c>
      <c r="N3" s="75">
        <v>31</v>
      </c>
      <c r="O3" s="74" t="s">
        <v>12</v>
      </c>
      <c r="P3" s="58"/>
    </row>
    <row r="4" spans="1:28" ht="4.7" customHeight="1">
      <c r="B4" s="462"/>
      <c r="C4" s="462"/>
      <c r="D4" s="462"/>
      <c r="E4" s="462"/>
      <c r="F4" s="462"/>
      <c r="G4" s="462"/>
      <c r="H4" s="462"/>
      <c r="I4" s="462"/>
      <c r="J4" s="462"/>
      <c r="K4" s="462"/>
      <c r="L4" s="462"/>
      <c r="M4" s="462"/>
      <c r="N4" s="462"/>
      <c r="O4" s="228"/>
    </row>
    <row r="5" spans="1:28" ht="4.7" customHeight="1">
      <c r="A5" s="15"/>
    </row>
    <row r="6" spans="1:28" ht="15.2" customHeight="1">
      <c r="A6" s="33" t="s">
        <v>279</v>
      </c>
      <c r="V6" s="26"/>
      <c r="W6" s="27"/>
      <c r="X6" s="27"/>
      <c r="Y6" s="27"/>
      <c r="Z6" s="27"/>
      <c r="AA6" s="28"/>
      <c r="AB6" s="38"/>
    </row>
    <row r="7" spans="1:28" ht="15.2" customHeight="1">
      <c r="A7" s="460" t="s">
        <v>16</v>
      </c>
      <c r="B7" s="504"/>
      <c r="C7" s="504"/>
      <c r="D7" s="504"/>
      <c r="E7" s="536" t="s">
        <v>206</v>
      </c>
      <c r="F7" s="537"/>
      <c r="G7" s="235">
        <v>2013</v>
      </c>
      <c r="H7" s="10" t="s">
        <v>207</v>
      </c>
      <c r="I7" s="11"/>
      <c r="J7" s="536" t="s">
        <v>208</v>
      </c>
      <c r="K7" s="537"/>
      <c r="L7" s="234">
        <v>2024</v>
      </c>
      <c r="M7" s="10" t="s">
        <v>207</v>
      </c>
      <c r="N7" s="11"/>
      <c r="O7" s="536" t="s">
        <v>1758</v>
      </c>
      <c r="P7" s="537"/>
      <c r="Q7" s="234">
        <v>2025</v>
      </c>
      <c r="R7" s="10" t="s">
        <v>207</v>
      </c>
      <c r="S7" s="11"/>
      <c r="V7" s="26"/>
      <c r="W7" s="27"/>
      <c r="X7" s="27"/>
      <c r="Y7" s="27"/>
      <c r="Z7" s="27"/>
      <c r="AA7" s="28"/>
      <c r="AB7" s="38"/>
    </row>
    <row r="8" spans="1:28" ht="25.5" customHeight="1">
      <c r="A8" s="431" t="s">
        <v>17</v>
      </c>
      <c r="B8" s="432"/>
      <c r="C8" s="432"/>
      <c r="D8" s="432"/>
      <c r="E8" s="9"/>
      <c r="F8" s="538">
        <v>51555.199999999997</v>
      </c>
      <c r="G8" s="538"/>
      <c r="H8" s="10" t="s">
        <v>18</v>
      </c>
      <c r="I8" s="11"/>
      <c r="J8" s="9"/>
      <c r="K8" s="538">
        <v>50000</v>
      </c>
      <c r="L8" s="538"/>
      <c r="M8" s="10" t="s">
        <v>18</v>
      </c>
      <c r="N8" s="11"/>
      <c r="O8" s="9"/>
      <c r="P8" s="541">
        <f>ROUND('5主なエネ量'!K61+'6その他エネ量'!K31+'８自動車エネ量'!F44,1)</f>
        <v>38673.699999999997</v>
      </c>
      <c r="Q8" s="541"/>
      <c r="R8" s="10" t="s">
        <v>18</v>
      </c>
      <c r="S8" s="11"/>
      <c r="U8" s="26"/>
      <c r="V8" s="27"/>
      <c r="W8" s="27"/>
      <c r="X8" s="27"/>
      <c r="Y8" s="27"/>
      <c r="Z8" s="28"/>
      <c r="AA8" s="38"/>
    </row>
    <row r="9" spans="1:28" ht="25.5" customHeight="1">
      <c r="A9" s="431" t="s">
        <v>162</v>
      </c>
      <c r="B9" s="432"/>
      <c r="C9" s="432"/>
      <c r="D9" s="432"/>
      <c r="E9" s="9"/>
      <c r="F9" s="538">
        <v>1302.9000000000001</v>
      </c>
      <c r="G9" s="538"/>
      <c r="H9" s="10" t="s">
        <v>163</v>
      </c>
      <c r="I9" s="11"/>
      <c r="J9" s="9"/>
      <c r="K9" s="538">
        <v>1200</v>
      </c>
      <c r="L9" s="538"/>
      <c r="M9" s="10" t="s">
        <v>163</v>
      </c>
      <c r="N9" s="11"/>
      <c r="O9" s="9"/>
      <c r="P9" s="541">
        <f>ROUND('5主なエネ量'!GD27+'6その他エネ量'!H26,1)</f>
        <v>995.7</v>
      </c>
      <c r="Q9" s="541"/>
      <c r="R9" s="10" t="s">
        <v>163</v>
      </c>
      <c r="S9" s="11"/>
      <c r="U9" s="26"/>
      <c r="V9" s="27"/>
      <c r="W9" s="27"/>
      <c r="X9" s="27"/>
      <c r="Y9" s="27"/>
      <c r="Z9" s="28"/>
      <c r="AA9" s="38"/>
    </row>
    <row r="10" spans="1:28" ht="25.5" customHeight="1">
      <c r="A10" s="431" t="s">
        <v>204</v>
      </c>
      <c r="B10" s="432"/>
      <c r="C10" s="432"/>
      <c r="D10" s="432"/>
      <c r="E10" s="19"/>
      <c r="F10" s="538">
        <v>2461.9</v>
      </c>
      <c r="G10" s="538"/>
      <c r="H10" s="44" t="s">
        <v>19</v>
      </c>
      <c r="I10" s="20"/>
      <c r="J10" s="19"/>
      <c r="K10" s="538">
        <v>2000</v>
      </c>
      <c r="L10" s="538"/>
      <c r="M10" s="44" t="s">
        <v>19</v>
      </c>
      <c r="N10" s="20"/>
      <c r="O10" s="19"/>
      <c r="P10" s="541">
        <f>ROUND('5主なエネ量'!K69+'6その他エネ量'!K39+'８自動車エネ量'!E50,1)</f>
        <v>1765</v>
      </c>
      <c r="Q10" s="541"/>
      <c r="R10" s="44" t="s">
        <v>19</v>
      </c>
      <c r="S10" s="20"/>
      <c r="U10" s="26"/>
      <c r="V10" s="27"/>
      <c r="W10" s="27"/>
      <c r="X10" s="27"/>
      <c r="Y10" s="27"/>
      <c r="Z10" s="28"/>
      <c r="AA10" s="38"/>
    </row>
    <row r="11" spans="1:28" ht="30" customHeight="1">
      <c r="A11" s="534" t="s">
        <v>458</v>
      </c>
      <c r="B11" s="535"/>
      <c r="C11" s="535"/>
      <c r="D11" s="535"/>
      <c r="E11" s="245"/>
      <c r="F11" s="543"/>
      <c r="G11" s="543"/>
      <c r="H11" s="44" t="s">
        <v>19</v>
      </c>
      <c r="I11" s="246"/>
      <c r="J11" s="245"/>
      <c r="K11" s="543"/>
      <c r="L11" s="543"/>
      <c r="M11" s="44" t="s">
        <v>19</v>
      </c>
      <c r="N11" s="246"/>
      <c r="O11" s="245"/>
      <c r="P11" s="543"/>
      <c r="Q11" s="543"/>
      <c r="R11" s="44" t="s">
        <v>19</v>
      </c>
      <c r="S11" s="246"/>
      <c r="U11" s="26"/>
      <c r="V11" s="27"/>
      <c r="W11" s="27"/>
      <c r="X11" s="27"/>
      <c r="Y11" s="27"/>
      <c r="Z11" s="28"/>
      <c r="AA11" s="38"/>
    </row>
    <row r="12" spans="1:28" ht="30.75" customHeight="1">
      <c r="A12" s="534" t="s">
        <v>1804</v>
      </c>
      <c r="B12" s="535"/>
      <c r="C12" s="535"/>
      <c r="D12" s="535"/>
      <c r="E12" s="245"/>
      <c r="F12" s="543"/>
      <c r="G12" s="543"/>
      <c r="H12" s="44" t="s">
        <v>19</v>
      </c>
      <c r="I12" s="246"/>
      <c r="J12" s="245"/>
      <c r="K12" s="543"/>
      <c r="L12" s="543"/>
      <c r="M12" s="44" t="s">
        <v>19</v>
      </c>
      <c r="N12" s="246"/>
      <c r="O12" s="245"/>
      <c r="P12" s="543"/>
      <c r="Q12" s="543"/>
      <c r="R12" s="44" t="s">
        <v>19</v>
      </c>
      <c r="S12" s="246"/>
      <c r="U12" s="26"/>
      <c r="V12" s="27"/>
      <c r="W12" s="27"/>
      <c r="X12" s="27"/>
      <c r="Y12" s="27"/>
      <c r="Z12" s="28"/>
      <c r="AA12" s="38"/>
    </row>
    <row r="13" spans="1:28" ht="30.75" customHeight="1">
      <c r="A13" s="534" t="s">
        <v>1805</v>
      </c>
      <c r="B13" s="535"/>
      <c r="C13" s="535"/>
      <c r="D13" s="535"/>
      <c r="E13" s="245"/>
      <c r="F13" s="543"/>
      <c r="G13" s="543"/>
      <c r="H13" s="44" t="s">
        <v>19</v>
      </c>
      <c r="I13" s="246"/>
      <c r="J13" s="245"/>
      <c r="K13" s="543"/>
      <c r="L13" s="543"/>
      <c r="M13" s="44" t="s">
        <v>19</v>
      </c>
      <c r="N13" s="246"/>
      <c r="O13" s="245"/>
      <c r="P13" s="543"/>
      <c r="Q13" s="543"/>
      <c r="R13" s="44" t="s">
        <v>19</v>
      </c>
      <c r="S13" s="246"/>
      <c r="U13" s="26"/>
      <c r="V13" s="27"/>
      <c r="W13" s="27"/>
      <c r="X13" s="27"/>
      <c r="Y13" s="27"/>
      <c r="Z13" s="28"/>
      <c r="AA13" s="38"/>
    </row>
    <row r="14" spans="1:28" ht="25.5" customHeight="1">
      <c r="A14" s="539" t="s">
        <v>84</v>
      </c>
      <c r="B14" s="540"/>
      <c r="C14" s="540"/>
      <c r="D14" s="540"/>
      <c r="E14" s="18"/>
      <c r="F14" s="564">
        <f>ROUND(F10-F11-F12-F13,1)</f>
        <v>2461.9</v>
      </c>
      <c r="G14" s="564"/>
      <c r="H14" s="16" t="s">
        <v>79</v>
      </c>
      <c r="I14" s="17"/>
      <c r="J14" s="18"/>
      <c r="K14" s="564">
        <f>ROUND(K10-K11-K12-K13,1)</f>
        <v>2000</v>
      </c>
      <c r="L14" s="564"/>
      <c r="M14" s="16" t="s">
        <v>79</v>
      </c>
      <c r="N14" s="17"/>
      <c r="O14" s="18"/>
      <c r="P14" s="562">
        <f>ROUND(P10-P11-P12-P13,1)</f>
        <v>1765</v>
      </c>
      <c r="Q14" s="562"/>
      <c r="R14" s="16" t="s">
        <v>79</v>
      </c>
      <c r="S14" s="17"/>
      <c r="U14" s="64"/>
      <c r="V14" s="27"/>
      <c r="W14" s="27"/>
      <c r="X14" s="27"/>
      <c r="Y14" s="27"/>
      <c r="Z14" s="28"/>
      <c r="AA14" s="38"/>
    </row>
    <row r="15" spans="1:28" ht="4.7" customHeight="1">
      <c r="A15" s="542"/>
      <c r="B15" s="542"/>
      <c r="C15" s="542"/>
      <c r="D15" s="542"/>
      <c r="E15" s="33"/>
      <c r="F15" s="33"/>
      <c r="G15" s="33"/>
      <c r="H15" s="33"/>
      <c r="I15" s="33"/>
      <c r="J15" s="33"/>
      <c r="K15" s="33"/>
      <c r="M15" s="52"/>
      <c r="N15" s="52"/>
      <c r="O15" s="53"/>
      <c r="P15" s="228"/>
      <c r="Q15" s="33"/>
    </row>
    <row r="16" spans="1:28" ht="4.7" customHeight="1">
      <c r="A16" s="444"/>
      <c r="B16" s="444"/>
      <c r="C16" s="444"/>
      <c r="D16" s="444"/>
      <c r="E16" s="15"/>
      <c r="F16" s="15"/>
      <c r="G16" s="15"/>
      <c r="H16" s="15"/>
      <c r="I16" s="15"/>
      <c r="J16" s="15"/>
      <c r="K16" s="15"/>
    </row>
    <row r="17" spans="1:19" ht="15.2" customHeight="1">
      <c r="A17" s="15" t="s">
        <v>280</v>
      </c>
      <c r="B17" s="15"/>
      <c r="C17" s="15"/>
      <c r="D17" s="15"/>
    </row>
    <row r="18" spans="1:19" ht="24.75" customHeight="1">
      <c r="A18" s="528" t="s">
        <v>407</v>
      </c>
      <c r="B18" s="529"/>
      <c r="C18" s="529"/>
      <c r="D18" s="529"/>
      <c r="E18" s="519" t="s">
        <v>404</v>
      </c>
      <c r="F18" s="520"/>
      <c r="G18" s="545">
        <f>IFERROR(ROUND(IF(F14&gt;0,(F14-P14)/F14*100,IF(AND(F14&lt;0,P14&gt;0),ABS(F14-P14)/F14*100,(P14-F14)/F14*100)),1),"")</f>
        <v>28.3</v>
      </c>
      <c r="H18" s="546"/>
      <c r="I18" s="17" t="s">
        <v>80</v>
      </c>
      <c r="J18" s="519" t="s">
        <v>403</v>
      </c>
      <c r="K18" s="520"/>
      <c r="L18" s="547">
        <f>IFERROR(ROUND(IF(K14&gt;0,(K14-P14)/K14*100,IF(AND(K14&lt;0,P14&gt;0),ABS(K14-P14)/K14*100,(P14-K14)/K14*100)),1),"")</f>
        <v>11.8</v>
      </c>
      <c r="M18" s="548"/>
      <c r="N18" s="16" t="s">
        <v>80</v>
      </c>
      <c r="O18" s="519" t="s">
        <v>406</v>
      </c>
      <c r="P18" s="520"/>
      <c r="Q18" s="545">
        <f>IFERROR(ROUND((K9-P9)/K9*100,1),"")</f>
        <v>17</v>
      </c>
      <c r="R18" s="546"/>
      <c r="S18" s="17" t="s">
        <v>80</v>
      </c>
    </row>
    <row r="19" spans="1:19" ht="24.75" customHeight="1">
      <c r="A19" s="519" t="s">
        <v>408</v>
      </c>
      <c r="B19" s="544"/>
      <c r="C19" s="544"/>
      <c r="D19" s="544"/>
      <c r="E19" s="519" t="s">
        <v>405</v>
      </c>
      <c r="F19" s="520"/>
      <c r="G19" s="545">
        <f>IFERROR(ROUND(IF(F14&gt;0,(F14/O23-P14/O26)/(F14/O23)*100,IF(AND(F14&lt;0,P14&gt;0),ABS(F14/O23-P14/O26)/(F14/O23)*100,(P14/O26-F14/O23)/(F14/O23)*100)),1),"")</f>
        <v>29.7</v>
      </c>
      <c r="H19" s="546"/>
      <c r="I19" s="67" t="s">
        <v>80</v>
      </c>
      <c r="J19" s="519" t="s">
        <v>403</v>
      </c>
      <c r="K19" s="520"/>
      <c r="L19" s="545" t="str">
        <f>IFERROR(ROUND(IF(K14&gt;0,(K14/O25-P14/O26)/(K14/O25)*100,IF(AND(K14&lt;0,P14&gt;0),ABS(K14/O25-P14/O26)/(K14/O25)*100,(P14/O26-K14/O25)/(K14/O25)*100)),1),"")</f>
        <v/>
      </c>
      <c r="M19" s="546"/>
      <c r="N19" s="17" t="s">
        <v>80</v>
      </c>
      <c r="O19" s="526" t="s">
        <v>1693</v>
      </c>
      <c r="P19" s="527"/>
      <c r="Q19" s="563" t="s">
        <v>1815</v>
      </c>
      <c r="R19" s="563"/>
      <c r="S19" s="563"/>
    </row>
    <row r="20" spans="1:19" ht="3.75" customHeight="1">
      <c r="A20" s="523"/>
      <c r="B20" s="523"/>
      <c r="C20" s="523"/>
      <c r="D20" s="523"/>
    </row>
    <row r="21" spans="1:19" ht="3.75" customHeight="1">
      <c r="A21" s="15"/>
    </row>
    <row r="22" spans="1:19" ht="25.5" customHeight="1">
      <c r="A22" s="521" t="s">
        <v>16</v>
      </c>
      <c r="B22" s="522"/>
      <c r="C22" s="522"/>
      <c r="D22" s="522"/>
      <c r="E22" s="528" t="s">
        <v>290</v>
      </c>
      <c r="F22" s="529"/>
      <c r="G22" s="529"/>
      <c r="H22" s="529"/>
      <c r="I22" s="530"/>
      <c r="J22" s="460" t="s">
        <v>292</v>
      </c>
      <c r="K22" s="504"/>
      <c r="L22" s="461"/>
      <c r="M22" s="528" t="s">
        <v>293</v>
      </c>
      <c r="N22" s="530"/>
      <c r="O22" s="532" t="s">
        <v>1790</v>
      </c>
      <c r="P22" s="504"/>
      <c r="Q22" s="533"/>
      <c r="R22" s="549" t="s">
        <v>291</v>
      </c>
      <c r="S22" s="461"/>
    </row>
    <row r="23" spans="1:19" ht="19.5" customHeight="1">
      <c r="A23" s="56" t="s">
        <v>281</v>
      </c>
      <c r="B23" s="70">
        <f>G7</f>
        <v>2013</v>
      </c>
      <c r="C23" s="10" t="s">
        <v>296</v>
      </c>
      <c r="D23" s="11"/>
      <c r="E23" s="16"/>
      <c r="F23" s="531">
        <f>ROUND(F14,1)</f>
        <v>2461.9</v>
      </c>
      <c r="G23" s="531"/>
      <c r="H23" s="16" t="s">
        <v>79</v>
      </c>
      <c r="I23" s="16"/>
      <c r="J23" s="18"/>
      <c r="K23" s="71" t="s">
        <v>221</v>
      </c>
      <c r="L23" s="60" t="s">
        <v>492</v>
      </c>
      <c r="M23" s="66" t="s">
        <v>221</v>
      </c>
      <c r="N23" s="57" t="s">
        <v>294</v>
      </c>
      <c r="O23" s="512">
        <v>5</v>
      </c>
      <c r="P23" s="513"/>
      <c r="Q23" s="561"/>
      <c r="R23" s="550" t="str">
        <f>R27</f>
        <v>万ｔ</v>
      </c>
      <c r="S23" s="551"/>
    </row>
    <row r="24" spans="1:19" ht="19.5" hidden="1" customHeight="1">
      <c r="A24" s="56" t="s">
        <v>281</v>
      </c>
      <c r="B24" s="70">
        <v>2022</v>
      </c>
      <c r="C24" s="10" t="s">
        <v>296</v>
      </c>
      <c r="D24" s="11"/>
      <c r="E24" s="18"/>
      <c r="F24" s="531" t="s">
        <v>221</v>
      </c>
      <c r="G24" s="531"/>
      <c r="H24" s="16" t="s">
        <v>79</v>
      </c>
      <c r="I24" s="16"/>
      <c r="J24" s="18"/>
      <c r="K24" s="71" t="s">
        <v>221</v>
      </c>
      <c r="L24" s="60" t="s">
        <v>492</v>
      </c>
      <c r="M24" s="230" t="s">
        <v>221</v>
      </c>
      <c r="N24" s="58" t="s">
        <v>294</v>
      </c>
      <c r="O24" s="555"/>
      <c r="P24" s="556"/>
      <c r="Q24" s="557"/>
      <c r="R24" s="550" t="str">
        <f>R27</f>
        <v>万ｔ</v>
      </c>
      <c r="S24" s="551"/>
    </row>
    <row r="25" spans="1:19" ht="19.5" hidden="1" customHeight="1">
      <c r="A25" s="56" t="s">
        <v>281</v>
      </c>
      <c r="B25" s="70">
        <v>2023</v>
      </c>
      <c r="C25" s="10" t="s">
        <v>296</v>
      </c>
      <c r="D25" s="11"/>
      <c r="E25" s="18"/>
      <c r="F25" s="531" t="s">
        <v>221</v>
      </c>
      <c r="G25" s="531"/>
      <c r="H25" s="16" t="s">
        <v>79</v>
      </c>
      <c r="I25" s="16"/>
      <c r="J25" s="18"/>
      <c r="K25" s="390" t="s">
        <v>221</v>
      </c>
      <c r="L25" s="60" t="s">
        <v>492</v>
      </c>
      <c r="M25" s="391" t="s">
        <v>221</v>
      </c>
      <c r="N25" s="57" t="s">
        <v>294</v>
      </c>
      <c r="O25" s="555"/>
      <c r="P25" s="556"/>
      <c r="Q25" s="557"/>
      <c r="R25" s="550" t="str">
        <f>R27</f>
        <v>万ｔ</v>
      </c>
      <c r="S25" s="551"/>
    </row>
    <row r="26" spans="1:19" ht="19.5" customHeight="1">
      <c r="A26" s="56" t="s">
        <v>281</v>
      </c>
      <c r="B26" s="70">
        <v>2024</v>
      </c>
      <c r="C26" s="10" t="s">
        <v>296</v>
      </c>
      <c r="D26" s="11"/>
      <c r="E26" s="18"/>
      <c r="F26" s="531">
        <f>ROUND(K14,1)</f>
        <v>2000</v>
      </c>
      <c r="G26" s="531"/>
      <c r="H26" s="16" t="s">
        <v>79</v>
      </c>
      <c r="I26" s="16"/>
      <c r="J26" s="18"/>
      <c r="K26" s="392"/>
      <c r="L26" s="60" t="s">
        <v>492</v>
      </c>
      <c r="M26" s="393"/>
      <c r="N26" s="58" t="s">
        <v>294</v>
      </c>
      <c r="O26" s="512">
        <v>5.0999999999999996</v>
      </c>
      <c r="P26" s="513"/>
      <c r="Q26" s="561"/>
      <c r="R26" s="552" t="str">
        <f>R27</f>
        <v>万ｔ</v>
      </c>
      <c r="S26" s="553"/>
    </row>
    <row r="27" spans="1:19" ht="19.5" customHeight="1">
      <c r="A27" s="56" t="s">
        <v>281</v>
      </c>
      <c r="B27" s="70">
        <v>2025</v>
      </c>
      <c r="C27" s="10" t="s">
        <v>296</v>
      </c>
      <c r="D27" s="11"/>
      <c r="E27" s="18"/>
      <c r="F27" s="531">
        <f>ROUND(P14,1)</f>
        <v>1765</v>
      </c>
      <c r="G27" s="531"/>
      <c r="H27" s="16" t="s">
        <v>79</v>
      </c>
      <c r="I27" s="16"/>
      <c r="J27" s="18"/>
      <c r="K27" s="385">
        <f>ROUND('5主なエネ量'!GG60+'6その他エネ量'!U38+'7電気使用量'!M215+'7電気使用量'!J251,2)</f>
        <v>800</v>
      </c>
      <c r="L27" s="60" t="s">
        <v>492</v>
      </c>
      <c r="M27" s="65">
        <f>IFERROR(ROUND(K27/('5主なエネ量'!GG59+'6その他エネ量'!U37+'7電気使用量'!L215)*100,1),"")</f>
        <v>38.1</v>
      </c>
      <c r="N27" s="58" t="s">
        <v>294</v>
      </c>
      <c r="O27" s="512">
        <v>5.2</v>
      </c>
      <c r="P27" s="513"/>
      <c r="Q27" s="561"/>
      <c r="R27" s="554" t="s">
        <v>1816</v>
      </c>
      <c r="S27" s="514"/>
    </row>
    <row r="28" spans="1:19" ht="19.5" customHeight="1">
      <c r="A28" s="56" t="s">
        <v>281</v>
      </c>
      <c r="B28" s="70">
        <v>2026</v>
      </c>
      <c r="C28" s="10" t="s">
        <v>296</v>
      </c>
      <c r="D28" s="11"/>
      <c r="E28" s="18"/>
      <c r="F28" s="565"/>
      <c r="G28" s="565"/>
      <c r="H28" s="16" t="s">
        <v>79</v>
      </c>
      <c r="I28" s="16"/>
      <c r="J28" s="18"/>
      <c r="K28" s="386"/>
      <c r="L28" s="60" t="s">
        <v>492</v>
      </c>
      <c r="M28" s="387"/>
      <c r="N28" s="58" t="s">
        <v>294</v>
      </c>
      <c r="O28" s="558"/>
      <c r="P28" s="559"/>
      <c r="Q28" s="560"/>
      <c r="R28" s="524"/>
      <c r="S28" s="525"/>
    </row>
    <row r="29" spans="1:19" ht="19.5" customHeight="1">
      <c r="A29" s="56" t="s">
        <v>281</v>
      </c>
      <c r="B29" s="70">
        <v>2027</v>
      </c>
      <c r="C29" s="10" t="s">
        <v>296</v>
      </c>
      <c r="D29" s="11"/>
      <c r="E29" s="18"/>
      <c r="F29" s="565"/>
      <c r="G29" s="565"/>
      <c r="H29" s="16" t="s">
        <v>79</v>
      </c>
      <c r="I29" s="16"/>
      <c r="J29" s="18"/>
      <c r="K29" s="386"/>
      <c r="L29" s="60" t="s">
        <v>492</v>
      </c>
      <c r="M29" s="387"/>
      <c r="N29" s="58" t="s">
        <v>294</v>
      </c>
      <c r="O29" s="558"/>
      <c r="P29" s="559"/>
      <c r="Q29" s="560"/>
      <c r="R29" s="524"/>
      <c r="S29" s="525"/>
    </row>
    <row r="30" spans="1:19" ht="19.5" customHeight="1">
      <c r="A30" s="56" t="s">
        <v>281</v>
      </c>
      <c r="B30" s="70">
        <v>2028</v>
      </c>
      <c r="C30" s="10" t="s">
        <v>296</v>
      </c>
      <c r="D30" s="11"/>
      <c r="E30" s="18"/>
      <c r="F30" s="565"/>
      <c r="G30" s="565"/>
      <c r="H30" s="16" t="s">
        <v>79</v>
      </c>
      <c r="I30" s="16"/>
      <c r="J30" s="18"/>
      <c r="K30" s="386"/>
      <c r="L30" s="60" t="s">
        <v>492</v>
      </c>
      <c r="M30" s="387"/>
      <c r="N30" s="58" t="s">
        <v>294</v>
      </c>
      <c r="O30" s="558"/>
      <c r="P30" s="559"/>
      <c r="Q30" s="560"/>
      <c r="R30" s="524"/>
      <c r="S30" s="525"/>
    </row>
    <row r="31" spans="1:19" ht="19.5" customHeight="1">
      <c r="A31" s="56" t="s">
        <v>281</v>
      </c>
      <c r="B31" s="70">
        <v>2029</v>
      </c>
      <c r="C31" s="10" t="s">
        <v>296</v>
      </c>
      <c r="D31" s="11"/>
      <c r="E31" s="18"/>
      <c r="F31" s="565"/>
      <c r="G31" s="565"/>
      <c r="H31" s="16" t="s">
        <v>79</v>
      </c>
      <c r="I31" s="16"/>
      <c r="J31" s="18"/>
      <c r="K31" s="386"/>
      <c r="L31" s="60" t="s">
        <v>492</v>
      </c>
      <c r="M31" s="387"/>
      <c r="N31" s="59" t="s">
        <v>294</v>
      </c>
      <c r="O31" s="558"/>
      <c r="P31" s="559"/>
      <c r="Q31" s="560"/>
      <c r="R31" s="524"/>
      <c r="S31" s="525"/>
    </row>
    <row r="32" spans="1:19" ht="19.5" customHeight="1">
      <c r="A32" s="56" t="s">
        <v>281</v>
      </c>
      <c r="B32" s="70">
        <v>2030</v>
      </c>
      <c r="C32" s="10" t="s">
        <v>296</v>
      </c>
      <c r="D32" s="11"/>
      <c r="E32" s="18"/>
      <c r="F32" s="565"/>
      <c r="G32" s="565"/>
      <c r="H32" s="16" t="s">
        <v>79</v>
      </c>
      <c r="I32" s="16"/>
      <c r="J32" s="18"/>
      <c r="K32" s="386"/>
      <c r="L32" s="60" t="s">
        <v>492</v>
      </c>
      <c r="M32" s="387"/>
      <c r="N32" s="58" t="s">
        <v>294</v>
      </c>
      <c r="O32" s="558"/>
      <c r="P32" s="559"/>
      <c r="Q32" s="560"/>
      <c r="R32" s="524"/>
      <c r="S32" s="525"/>
    </row>
    <row r="33" spans="1:19" ht="4.7" customHeight="1"/>
    <row r="34" spans="1:19" ht="4.7" customHeight="1">
      <c r="A34" s="15"/>
    </row>
    <row r="35" spans="1:19" ht="15.2" customHeight="1">
      <c r="A35" s="15" t="s">
        <v>401</v>
      </c>
    </row>
    <row r="36" spans="1:19" ht="15.2" customHeight="1">
      <c r="A36" s="15" t="s">
        <v>189</v>
      </c>
    </row>
    <row r="37" spans="1:19" ht="60" customHeight="1">
      <c r="A37" s="516" t="s">
        <v>1833</v>
      </c>
      <c r="B37" s="517"/>
      <c r="C37" s="517"/>
      <c r="D37" s="517"/>
      <c r="E37" s="517"/>
      <c r="F37" s="517"/>
      <c r="G37" s="517"/>
      <c r="H37" s="517"/>
      <c r="I37" s="517"/>
      <c r="J37" s="517"/>
      <c r="K37" s="517"/>
      <c r="L37" s="517"/>
      <c r="M37" s="517"/>
      <c r="N37" s="517"/>
      <c r="O37" s="517"/>
      <c r="P37" s="517"/>
      <c r="Q37" s="517"/>
      <c r="R37" s="517"/>
      <c r="S37" s="518"/>
    </row>
    <row r="38" spans="1:19" ht="4.7" customHeight="1">
      <c r="B38" s="462"/>
      <c r="C38" s="462"/>
      <c r="D38" s="462"/>
      <c r="E38" s="462"/>
      <c r="F38" s="462"/>
      <c r="G38" s="462"/>
      <c r="H38" s="462"/>
      <c r="I38" s="462"/>
      <c r="J38" s="462"/>
      <c r="K38" s="462"/>
      <c r="L38" s="462"/>
      <c r="M38" s="462"/>
      <c r="N38" s="462"/>
      <c r="O38" s="396"/>
    </row>
    <row r="39" spans="1:19" ht="4.7" customHeight="1">
      <c r="A39" s="15"/>
    </row>
    <row r="40" spans="1:19" ht="15.2" customHeight="1">
      <c r="A40" s="33" t="s">
        <v>402</v>
      </c>
      <c r="B40" s="42"/>
      <c r="C40" s="42"/>
      <c r="D40" s="42"/>
      <c r="E40" s="42"/>
      <c r="F40" s="42"/>
      <c r="G40" s="42"/>
      <c r="H40" s="42"/>
      <c r="I40" s="42"/>
      <c r="J40" s="42"/>
      <c r="K40" s="42"/>
      <c r="L40" s="42"/>
      <c r="M40" s="42"/>
      <c r="N40" s="42"/>
    </row>
    <row r="41" spans="1:19" ht="60" customHeight="1">
      <c r="A41" s="516" t="s">
        <v>1834</v>
      </c>
      <c r="B41" s="517"/>
      <c r="C41" s="517"/>
      <c r="D41" s="517"/>
      <c r="E41" s="517"/>
      <c r="F41" s="517"/>
      <c r="G41" s="517"/>
      <c r="H41" s="517"/>
      <c r="I41" s="517"/>
      <c r="J41" s="517"/>
      <c r="K41" s="517"/>
      <c r="L41" s="517"/>
      <c r="M41" s="517"/>
      <c r="N41" s="517"/>
      <c r="O41" s="517"/>
      <c r="P41" s="517"/>
      <c r="Q41" s="517"/>
      <c r="R41" s="517"/>
      <c r="S41" s="518"/>
    </row>
    <row r="42" spans="1:19" ht="4.7" customHeight="1">
      <c r="B42" s="462"/>
      <c r="C42" s="462"/>
      <c r="D42" s="462"/>
      <c r="E42" s="462"/>
      <c r="F42" s="462"/>
      <c r="G42" s="462"/>
      <c r="H42" s="462"/>
      <c r="I42" s="462"/>
      <c r="J42" s="462"/>
      <c r="K42" s="462"/>
      <c r="L42" s="462"/>
      <c r="M42" s="462"/>
      <c r="N42" s="462"/>
      <c r="O42" s="228"/>
    </row>
    <row r="43" spans="1:19" ht="4.7" customHeight="1">
      <c r="A43" s="15"/>
    </row>
    <row r="44" spans="1:19" ht="19.5" customHeight="1">
      <c r="A44" s="42" t="s">
        <v>503</v>
      </c>
    </row>
    <row r="45" spans="1:19" ht="19.5" customHeight="1">
      <c r="A45" s="400" t="s">
        <v>504</v>
      </c>
      <c r="B45" s="512" t="s">
        <v>1817</v>
      </c>
      <c r="C45" s="513"/>
      <c r="D45" s="513"/>
      <c r="E45" s="514"/>
      <c r="F45" s="407"/>
    </row>
    <row r="46" spans="1:19" ht="6.75" customHeight="1">
      <c r="A46" s="15"/>
    </row>
    <row r="47" spans="1:19" ht="80.25" customHeight="1">
      <c r="A47" s="515" t="s">
        <v>1692</v>
      </c>
      <c r="B47" s="515"/>
      <c r="C47" s="515"/>
      <c r="D47" s="515"/>
      <c r="E47" s="515"/>
      <c r="F47" s="515"/>
      <c r="G47" s="515"/>
      <c r="H47" s="515"/>
      <c r="I47" s="515"/>
      <c r="J47" s="515"/>
      <c r="K47" s="515"/>
      <c r="L47" s="515"/>
      <c r="M47" s="515"/>
      <c r="N47" s="515"/>
      <c r="O47" s="515"/>
      <c r="P47" s="515"/>
      <c r="Q47" s="515"/>
      <c r="R47" s="515"/>
      <c r="S47" s="515"/>
    </row>
  </sheetData>
  <sheetProtection algorithmName="SHA-512" hashValue="9gvSxGQ8QZ4zypR5oTaX3XeFB7gp+ICL5SVNIGCGIcTHOzUXNO/LBmyg6C3tKkQxX7iPVyln2yVsFZEnFvtdyg==" saltValue="Gid1pDczXKEKc/H6IKOpdg==" spinCount="100000" sheet="1" objects="1" scenarios="1"/>
  <mergeCells count="98">
    <mergeCell ref="O31:Q31"/>
    <mergeCell ref="O32:Q32"/>
    <mergeCell ref="F25:G25"/>
    <mergeCell ref="F26:G26"/>
    <mergeCell ref="F27:G27"/>
    <mergeCell ref="F28:G28"/>
    <mergeCell ref="F29:G29"/>
    <mergeCell ref="F30:G30"/>
    <mergeCell ref="F31:G31"/>
    <mergeCell ref="F32:G32"/>
    <mergeCell ref="O25:Q25"/>
    <mergeCell ref="O26:Q26"/>
    <mergeCell ref="O27:Q27"/>
    <mergeCell ref="O28:Q28"/>
    <mergeCell ref="F12:G12"/>
    <mergeCell ref="F11:G11"/>
    <mergeCell ref="F14:G14"/>
    <mergeCell ref="K12:L12"/>
    <mergeCell ref="K11:L11"/>
    <mergeCell ref="K14:L14"/>
    <mergeCell ref="O23:Q23"/>
    <mergeCell ref="P10:Q10"/>
    <mergeCell ref="P12:Q12"/>
    <mergeCell ref="P11:Q11"/>
    <mergeCell ref="J22:L22"/>
    <mergeCell ref="P14:Q14"/>
    <mergeCell ref="L19:M19"/>
    <mergeCell ref="Q18:R18"/>
    <mergeCell ref="Q19:S19"/>
    <mergeCell ref="M22:N22"/>
    <mergeCell ref="P13:Q13"/>
    <mergeCell ref="O24:Q24"/>
    <mergeCell ref="R29:S29"/>
    <mergeCell ref="R30:S30"/>
    <mergeCell ref="O29:Q29"/>
    <mergeCell ref="O30:Q30"/>
    <mergeCell ref="R31:S31"/>
    <mergeCell ref="R22:S22"/>
    <mergeCell ref="R23:S23"/>
    <mergeCell ref="R24:S24"/>
    <mergeCell ref="R25:S25"/>
    <mergeCell ref="R26:S26"/>
    <mergeCell ref="R27:S27"/>
    <mergeCell ref="R28:S28"/>
    <mergeCell ref="A15:D15"/>
    <mergeCell ref="J18:K18"/>
    <mergeCell ref="A18:D18"/>
    <mergeCell ref="K13:L13"/>
    <mergeCell ref="A19:D19"/>
    <mergeCell ref="A13:D13"/>
    <mergeCell ref="F13:G13"/>
    <mergeCell ref="G18:H18"/>
    <mergeCell ref="G19:H19"/>
    <mergeCell ref="L18:M18"/>
    <mergeCell ref="O7:P7"/>
    <mergeCell ref="J4:N4"/>
    <mergeCell ref="A7:D7"/>
    <mergeCell ref="A9:D9"/>
    <mergeCell ref="E7:F7"/>
    <mergeCell ref="P8:Q8"/>
    <mergeCell ref="P9:Q9"/>
    <mergeCell ref="A10:D10"/>
    <mergeCell ref="A16:D16"/>
    <mergeCell ref="J19:K19"/>
    <mergeCell ref="B4:D4"/>
    <mergeCell ref="E4:I4"/>
    <mergeCell ref="A8:D8"/>
    <mergeCell ref="A12:D12"/>
    <mergeCell ref="J7:K7"/>
    <mergeCell ref="F8:G8"/>
    <mergeCell ref="F9:G9"/>
    <mergeCell ref="F10:G10"/>
    <mergeCell ref="K8:L8"/>
    <mergeCell ref="K9:L9"/>
    <mergeCell ref="K10:L10"/>
    <mergeCell ref="A11:D11"/>
    <mergeCell ref="A14:D14"/>
    <mergeCell ref="A41:S41"/>
    <mergeCell ref="J38:N38"/>
    <mergeCell ref="B38:D38"/>
    <mergeCell ref="E19:F19"/>
    <mergeCell ref="E18:F18"/>
    <mergeCell ref="E38:I38"/>
    <mergeCell ref="A22:D22"/>
    <mergeCell ref="A37:S37"/>
    <mergeCell ref="A20:D20"/>
    <mergeCell ref="R32:S32"/>
    <mergeCell ref="O19:P19"/>
    <mergeCell ref="O18:P18"/>
    <mergeCell ref="E22:I22"/>
    <mergeCell ref="F23:G23"/>
    <mergeCell ref="O22:Q22"/>
    <mergeCell ref="F24:G24"/>
    <mergeCell ref="B45:E45"/>
    <mergeCell ref="B42:D42"/>
    <mergeCell ref="E42:I42"/>
    <mergeCell ref="J42:N42"/>
    <mergeCell ref="A47:S47"/>
  </mergeCells>
  <phoneticPr fontId="4"/>
  <dataValidations count="4">
    <dataValidation type="list" allowBlank="1" showInputMessage="1" showErrorMessage="1" sqref="B45:E45" xr:uid="{B4933735-80C4-473A-9392-23ECF608F233}">
      <formula1>"**,宣言する,すでに宣言している,宣言しない"</formula1>
    </dataValidation>
    <dataValidation type="custom" allowBlank="1" showInputMessage="1" showErrorMessage="1" sqref="M28:M32 F8:G13 P11:Q13 F28:G32 K8:L13" xr:uid="{00000000-0002-0000-0200-000001000000}">
      <formula1>F8*10=INT(F8*10)</formula1>
    </dataValidation>
    <dataValidation type="custom" allowBlank="1" showInputMessage="1" showErrorMessage="1" sqref="K26:K32 O23:Q32" xr:uid="{00000000-0002-0000-0200-000002000000}">
      <formula1>K23*100=INT(K23*100)</formula1>
    </dataValidation>
    <dataValidation type="textLength" operator="lessThanOrEqual" allowBlank="1" showInputMessage="1" showErrorMessage="1" errorTitle="エラーメッセージ" error="255文字を超えています。_x000a_" sqref="A37 A41" xr:uid="{C3AE081C-24BF-40FF-82E4-56E7C9835A62}">
      <formula1>256</formula1>
    </dataValidation>
  </dataValidations>
  <pageMargins left="0.78740157480314965" right="0.78740157480314965" top="0.39370078740157483" bottom="0.39370078740157483" header="0.31496062992125984" footer="0.31496062992125984"/>
  <pageSetup paperSize="9" scale="58" orientation="portrait" r:id="rId1"/>
  <headerFooter alignWithMargins="0"/>
  <ignoredErrors>
    <ignoredError sqref="R2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61"/>
  <sheetViews>
    <sheetView view="pageBreakPreview" zoomScaleNormal="100" zoomScaleSheetLayoutView="100" workbookViewId="0"/>
  </sheetViews>
  <sheetFormatPr defaultColWidth="9" defaultRowHeight="12"/>
  <cols>
    <col min="1" max="1" width="4.125" style="51" customWidth="1"/>
    <col min="2" max="2" width="34.5" style="51" customWidth="1"/>
    <col min="3" max="3" width="17.5" style="260" customWidth="1"/>
    <col min="4" max="8" width="17.5" style="51" customWidth="1"/>
    <col min="9" max="9" width="24" style="51" customWidth="1"/>
    <col min="10" max="16" width="9" style="51" hidden="1" customWidth="1"/>
    <col min="17" max="17" width="9" style="51"/>
    <col min="18" max="18" width="15.375" style="51" bestFit="1" customWidth="1"/>
    <col min="19" max="19" width="18.25" style="51" bestFit="1" customWidth="1"/>
    <col min="20" max="20" width="4.75" style="51" customWidth="1"/>
    <col min="21" max="21" width="9" style="51"/>
    <col min="22" max="22" width="18.25" style="51" bestFit="1" customWidth="1"/>
    <col min="23" max="23" width="19.25" style="51" bestFit="1" customWidth="1"/>
    <col min="24" max="24" width="16.125" style="51" bestFit="1" customWidth="1"/>
    <col min="25" max="16384" width="9" style="51"/>
  </cols>
  <sheetData>
    <row r="1" spans="1:24" ht="22.7" customHeight="1" thickBot="1">
      <c r="A1" s="2" t="s">
        <v>505</v>
      </c>
      <c r="B1" s="2"/>
      <c r="C1" s="228"/>
      <c r="D1" s="2"/>
      <c r="E1" s="2"/>
      <c r="K1" s="247"/>
      <c r="L1" s="247" t="s">
        <v>449</v>
      </c>
      <c r="M1" s="247" t="s">
        <v>450</v>
      </c>
      <c r="N1" s="247" t="s">
        <v>451</v>
      </c>
      <c r="O1" s="247" t="s">
        <v>443</v>
      </c>
      <c r="P1" s="248" t="s">
        <v>455</v>
      </c>
    </row>
    <row r="2" spans="1:24" ht="15.2" customHeight="1" thickBot="1">
      <c r="A2" s="616" t="s">
        <v>438</v>
      </c>
      <c r="B2" s="617"/>
      <c r="C2" s="575" t="s">
        <v>487</v>
      </c>
      <c r="D2" s="576"/>
      <c r="E2" s="249" t="s">
        <v>1759</v>
      </c>
      <c r="F2" s="250" t="s">
        <v>439</v>
      </c>
      <c r="G2" s="251" t="str">
        <f>IF('3実績まとめ'!Q19&lt;&gt;"", "原単位","排出量")</f>
        <v>原単位</v>
      </c>
      <c r="H2" s="252"/>
      <c r="I2" s="253"/>
      <c r="K2" s="248" t="s">
        <v>452</v>
      </c>
      <c r="L2" s="248" t="b">
        <f t="shared" ref="L2:L7" si="0">IF($G$3&gt;=$I$3,TRUE,FALSE)</f>
        <v>1</v>
      </c>
      <c r="M2" s="248" t="b">
        <f>IF($G$4&gt;=5,TRUE,FALSE)</f>
        <v>1</v>
      </c>
      <c r="N2" s="248" t="b">
        <f>IF($I$4&gt;100,TRUE,FALSE)</f>
        <v>1</v>
      </c>
      <c r="O2" s="248" t="b">
        <f>IF(COUNTIF(L2:N2,TRUE)=3,TRUE,FALSE)</f>
        <v>1</v>
      </c>
      <c r="P2" s="605" t="str">
        <f>IF(COUNTBLANK(C9:C23)+COUNTBLANK(C30:C34)+COUNTBLANK(C40:C44)&gt;0,"",IF(O2=TRUE,K2,IF(O3=TRUE,K3,IF(O4=TRUE,K4,IF(O5=TRUE,K5,IF(O6=TRUE,K6,""))))))</f>
        <v>S</v>
      </c>
      <c r="R2" s="571" t="s">
        <v>1781</v>
      </c>
      <c r="S2" s="573" t="s">
        <v>1761</v>
      </c>
      <c r="U2" s="379" t="s">
        <v>1760</v>
      </c>
      <c r="V2" s="380" t="s">
        <v>1761</v>
      </c>
      <c r="W2" s="380" t="s">
        <v>1762</v>
      </c>
      <c r="X2" s="381" t="s">
        <v>1763</v>
      </c>
    </row>
    <row r="3" spans="1:24" ht="15.2" customHeight="1" thickBot="1">
      <c r="A3" s="618" t="str">
        <f>IF(OR(G3="",G4="",I4=""),"－",IF(P2&lt;&gt;"",P2,IF(P7&lt;&gt;"",P7,"")))</f>
        <v>－</v>
      </c>
      <c r="B3" s="619"/>
      <c r="C3" s="577" t="str">
        <f>IF(COUNTIF(E3,"*該当する*"),N14,"")</f>
        <v>シルバー</v>
      </c>
      <c r="D3" s="578"/>
      <c r="E3" s="614" t="s">
        <v>457</v>
      </c>
      <c r="F3" s="237" t="s">
        <v>433</v>
      </c>
      <c r="G3" s="254">
        <f>IF('4重点対策'!G2="原単位",'3実績まとめ'!G19,IF('4重点対策'!G2="排出量",'3実績まとめ'!G18))</f>
        <v>29.7</v>
      </c>
      <c r="H3" s="255" t="s">
        <v>453</v>
      </c>
      <c r="I3" s="256">
        <f>INDEX('(参考)基準年度比削減目安'!D4:K20,MATCH('3実績まとめ'!G7,'(参考)基準年度比削減目安'!C4:C20,0),MATCH('3実績まとめ'!Q7,'(参考)基準年度比削減目安'!D3:K3,))</f>
        <v>12.7</v>
      </c>
      <c r="K3" s="247" t="s">
        <v>444</v>
      </c>
      <c r="L3" s="248" t="b">
        <f t="shared" si="0"/>
        <v>1</v>
      </c>
      <c r="M3" s="248" t="b">
        <f>IF($G$4&gt;=5,TRUE,FALSE)</f>
        <v>1</v>
      </c>
      <c r="N3" s="247" t="b">
        <f>IF(AND($I$4&gt;=90,$I$4&lt;=100),TRUE,FALSE)</f>
        <v>0</v>
      </c>
      <c r="O3" s="248" t="b">
        <f>IF(COUNTIF(L3:N3,TRUE)=3,TRUE,FALSE)</f>
        <v>0</v>
      </c>
      <c r="P3" s="605"/>
      <c r="R3" s="572"/>
      <c r="S3" s="574"/>
      <c r="U3" s="373" t="s">
        <v>1764</v>
      </c>
      <c r="V3" s="374" t="s">
        <v>1765</v>
      </c>
      <c r="W3" s="566" t="s">
        <v>1767</v>
      </c>
      <c r="X3" s="377" t="s">
        <v>1768</v>
      </c>
    </row>
    <row r="4" spans="1:24" ht="15.2" customHeight="1" thickBot="1">
      <c r="A4" s="620"/>
      <c r="B4" s="621"/>
      <c r="C4" s="579"/>
      <c r="D4" s="580"/>
      <c r="E4" s="615"/>
      <c r="F4" s="257" t="s">
        <v>434</v>
      </c>
      <c r="G4" s="258" t="str">
        <f>IF('4重点対策'!G2="原単位",'3実績まとめ'!L19,IF('4重点対策'!G2="排出量",'3実績まとめ'!L18))</f>
        <v/>
      </c>
      <c r="H4" s="257" t="s">
        <v>435</v>
      </c>
      <c r="I4" s="259">
        <f>IFERROR(ROUND((C25+C36)/(C24+C35)*100+C45*4,1),"")</f>
        <v>112</v>
      </c>
      <c r="K4" s="247" t="s">
        <v>445</v>
      </c>
      <c r="L4" s="248" t="b">
        <f t="shared" si="0"/>
        <v>1</v>
      </c>
      <c r="M4" s="248" t="b">
        <f>IF($G$4&gt;=5,TRUE,FALSE)</f>
        <v>1</v>
      </c>
      <c r="N4" s="247" t="b">
        <f>IF($I$4&lt;90,TRUE,FALSE)</f>
        <v>0</v>
      </c>
      <c r="O4" s="248" t="b">
        <f>IF(COUNTIF(L4:N4,TRUE)=3,TRUE,FALSE)</f>
        <v>0</v>
      </c>
      <c r="P4" s="605"/>
      <c r="R4" s="566" t="s">
        <v>1782</v>
      </c>
      <c r="S4" s="568" t="s">
        <v>1783</v>
      </c>
      <c r="U4" s="373" t="s">
        <v>1769</v>
      </c>
      <c r="V4" s="374" t="s">
        <v>1766</v>
      </c>
      <c r="W4" s="570"/>
      <c r="X4" s="377" t="s">
        <v>1770</v>
      </c>
    </row>
    <row r="5" spans="1:24" ht="15.2" customHeight="1" thickBot="1">
      <c r="A5" s="2"/>
      <c r="E5" s="261"/>
      <c r="K5" s="247" t="s">
        <v>445</v>
      </c>
      <c r="L5" s="248" t="b">
        <f t="shared" si="0"/>
        <v>1</v>
      </c>
      <c r="M5" s="247" t="b">
        <f>IF(AND($G$4&lt;5,$G$4&gt;=1.5),TRUE,FALSE)</f>
        <v>0</v>
      </c>
      <c r="N5" s="247" t="b">
        <f>IF($I$4&gt;=90,TRUE,FALSE)</f>
        <v>1</v>
      </c>
      <c r="O5" s="248" t="b">
        <f>IF(COUNTIF(L5:N5,TRUE)=3,TRUE,FALSE)</f>
        <v>0</v>
      </c>
      <c r="P5" s="605"/>
      <c r="R5" s="567"/>
      <c r="S5" s="569"/>
      <c r="U5" s="566" t="s">
        <v>1771</v>
      </c>
      <c r="V5" s="375"/>
      <c r="W5" s="567"/>
      <c r="X5" s="377" t="s">
        <v>1772</v>
      </c>
    </row>
    <row r="6" spans="1:24" ht="22.7" customHeight="1" thickBot="1">
      <c r="A6" s="2" t="s">
        <v>1687</v>
      </c>
      <c r="C6" s="228"/>
      <c r="D6" s="2"/>
      <c r="E6" s="2"/>
      <c r="K6" s="247" t="s">
        <v>446</v>
      </c>
      <c r="L6" s="248" t="b">
        <f t="shared" si="0"/>
        <v>1</v>
      </c>
      <c r="M6" s="247" t="b">
        <f>IF(AND($G$4&lt;5,$G$4&gt;=1.5),TRUE,FALSE)</f>
        <v>0</v>
      </c>
      <c r="N6" s="247" t="b">
        <f>IF($I$4&lt;90,TRUE,FALSE)</f>
        <v>0</v>
      </c>
      <c r="O6" s="248" t="b">
        <f>IF(COUNTIF(L6:N6,TRUE)=3,TRUE,FALSE)</f>
        <v>0</v>
      </c>
      <c r="P6" s="605"/>
      <c r="R6" s="566" t="s">
        <v>1784</v>
      </c>
      <c r="S6" s="568" t="s">
        <v>1785</v>
      </c>
      <c r="U6" s="567"/>
      <c r="V6" s="375"/>
      <c r="W6" s="566" t="s">
        <v>1773</v>
      </c>
      <c r="X6" s="377" t="s">
        <v>1774</v>
      </c>
    </row>
    <row r="7" spans="1:24" ht="26.25" customHeight="1" thickBot="1">
      <c r="A7" s="262"/>
      <c r="B7" s="263" t="s">
        <v>427</v>
      </c>
      <c r="C7" s="408" t="s">
        <v>1818</v>
      </c>
      <c r="D7" s="264" t="s">
        <v>81</v>
      </c>
      <c r="E7" s="594" t="s">
        <v>484</v>
      </c>
      <c r="F7" s="594"/>
      <c r="G7" s="594"/>
      <c r="H7" s="594"/>
      <c r="I7" s="594"/>
      <c r="K7" s="247" t="s">
        <v>446</v>
      </c>
      <c r="L7" s="248" t="b">
        <f t="shared" si="0"/>
        <v>1</v>
      </c>
      <c r="M7" s="247" t="b">
        <f>IF($G$4&lt;1.5,TRUE,FALSE)</f>
        <v>0</v>
      </c>
      <c r="N7" s="247" t="s">
        <v>221</v>
      </c>
      <c r="O7" s="248" t="b">
        <f>IF(COUNTIF(L7:N7,TRUE)=2,TRUE,FALSE)</f>
        <v>0</v>
      </c>
      <c r="P7" s="605" t="str">
        <f>IF(COUNTBLANK(C9:C23)+COUNTBLANK(C30:C34)+COUNTBLANK(C40:C44)&gt;0,"",IF(O7=TRUE,K7,IF(O8=TRUE,K8,IF(O9=TRUE,K9,IF(O10=TRUE,K10,"")))))</f>
        <v/>
      </c>
      <c r="R7" s="567"/>
      <c r="S7" s="569"/>
      <c r="U7" s="566" t="s">
        <v>1775</v>
      </c>
      <c r="V7" s="375"/>
      <c r="W7" s="567"/>
      <c r="X7" s="377" t="s">
        <v>1772</v>
      </c>
    </row>
    <row r="8" spans="1:24" ht="18.95" customHeight="1" thickBot="1">
      <c r="A8" s="265" t="s">
        <v>210</v>
      </c>
      <c r="B8" s="266" t="s">
        <v>166</v>
      </c>
      <c r="C8" s="267" t="s">
        <v>412</v>
      </c>
      <c r="D8" s="600" t="s">
        <v>413</v>
      </c>
      <c r="E8" s="600"/>
      <c r="F8" s="600"/>
      <c r="G8" s="600"/>
      <c r="H8" s="601"/>
      <c r="I8" s="602"/>
      <c r="K8" s="247" t="s">
        <v>447</v>
      </c>
      <c r="L8" s="248" t="b">
        <f>IF($G$3&lt;$I$3,TRUE,FALSE)</f>
        <v>0</v>
      </c>
      <c r="M8" s="247" t="b">
        <f>IF($G$4&gt;=1.5,TRUE,FALSE)</f>
        <v>1</v>
      </c>
      <c r="N8" s="247" t="s">
        <v>221</v>
      </c>
      <c r="O8" s="248" t="b">
        <f>IF(COUNTIF(L8:N8,TRUE)=2,TRUE,FALSE)</f>
        <v>0</v>
      </c>
      <c r="P8" s="605"/>
      <c r="R8" s="373" t="s">
        <v>1786</v>
      </c>
      <c r="S8" s="377" t="s">
        <v>1787</v>
      </c>
      <c r="U8" s="567"/>
      <c r="V8" s="376"/>
      <c r="W8" s="378" t="s">
        <v>1776</v>
      </c>
      <c r="X8" s="377" t="s">
        <v>442</v>
      </c>
    </row>
    <row r="9" spans="1:24" ht="26.25" customHeight="1" thickTop="1" thickBot="1">
      <c r="A9" s="268">
        <v>1</v>
      </c>
      <c r="B9" s="138" t="s">
        <v>483</v>
      </c>
      <c r="C9" s="409" t="s">
        <v>1819</v>
      </c>
      <c r="D9" s="598" t="s">
        <v>1641</v>
      </c>
      <c r="E9" s="598"/>
      <c r="F9" s="598"/>
      <c r="G9" s="598"/>
      <c r="H9" s="474"/>
      <c r="I9" s="599"/>
      <c r="K9" s="247" t="s">
        <v>447</v>
      </c>
      <c r="L9" s="248" t="b">
        <f>IF($G$3&lt;$I$3,TRUE,FALSE)</f>
        <v>0</v>
      </c>
      <c r="M9" s="247" t="b">
        <f>IF($G$4&lt;1.5,TRUE,FALSE)</f>
        <v>0</v>
      </c>
      <c r="N9" s="247" t="b">
        <f>IF($I$4&gt;=90,TRUE,FALSE)</f>
        <v>1</v>
      </c>
      <c r="O9" s="248" t="b">
        <f>IF(COUNTIF(L9:N9,TRUE)=3,TRUE,FALSE)</f>
        <v>0</v>
      </c>
      <c r="P9" s="605"/>
      <c r="U9" s="566" t="s">
        <v>1777</v>
      </c>
      <c r="V9" s="374" t="s">
        <v>1765</v>
      </c>
      <c r="W9" s="378" t="s">
        <v>1779</v>
      </c>
      <c r="X9" s="377" t="s">
        <v>442</v>
      </c>
    </row>
    <row r="10" spans="1:24" ht="26.25" customHeight="1" thickBot="1">
      <c r="A10" s="236">
        <v>2</v>
      </c>
      <c r="B10" s="139" t="s">
        <v>420</v>
      </c>
      <c r="C10" s="410" t="s">
        <v>1819</v>
      </c>
      <c r="D10" s="436" t="s">
        <v>1642</v>
      </c>
      <c r="E10" s="436"/>
      <c r="F10" s="436"/>
      <c r="G10" s="436"/>
      <c r="H10" s="581"/>
      <c r="I10" s="582"/>
      <c r="K10" s="247" t="s">
        <v>448</v>
      </c>
      <c r="L10" s="248" t="b">
        <f>IF($G$3&lt;$I$3,TRUE,FALSE)</f>
        <v>0</v>
      </c>
      <c r="M10" s="247" t="b">
        <f>IF($G$4&lt;1.5,TRUE,FALSE)</f>
        <v>0</v>
      </c>
      <c r="N10" s="247" t="b">
        <f>IF($I$4&lt;90,TRUE,FALSE)</f>
        <v>0</v>
      </c>
      <c r="O10" s="248" t="b">
        <f>IF(COUNTIF(L10:N10,TRUE)=3,TRUE,FALSE)</f>
        <v>0</v>
      </c>
      <c r="P10" s="605"/>
      <c r="U10" s="567"/>
      <c r="V10" s="374" t="s">
        <v>1778</v>
      </c>
      <c r="W10" s="566" t="s">
        <v>1776</v>
      </c>
      <c r="X10" s="377" t="s">
        <v>1774</v>
      </c>
    </row>
    <row r="11" spans="1:24" ht="26.25" customHeight="1" thickBot="1">
      <c r="A11" s="236">
        <v>3</v>
      </c>
      <c r="B11" s="139" t="s">
        <v>409</v>
      </c>
      <c r="C11" s="410" t="s">
        <v>1819</v>
      </c>
      <c r="D11" s="436" t="s">
        <v>1643</v>
      </c>
      <c r="E11" s="436"/>
      <c r="F11" s="436"/>
      <c r="G11" s="436"/>
      <c r="H11" s="581"/>
      <c r="I11" s="582"/>
      <c r="K11" s="269"/>
      <c r="L11" s="270"/>
      <c r="M11" s="270"/>
      <c r="N11" s="270"/>
      <c r="O11" s="271"/>
      <c r="U11" s="373" t="s">
        <v>1780</v>
      </c>
      <c r="V11" s="376"/>
      <c r="W11" s="567"/>
      <c r="X11" s="377" t="s">
        <v>1772</v>
      </c>
    </row>
    <row r="12" spans="1:24" ht="37.5" customHeight="1">
      <c r="A12" s="236">
        <v>4</v>
      </c>
      <c r="B12" s="140" t="s">
        <v>421</v>
      </c>
      <c r="C12" s="410" t="s">
        <v>1819</v>
      </c>
      <c r="D12" s="436" t="s">
        <v>1644</v>
      </c>
      <c r="E12" s="436"/>
      <c r="F12" s="436"/>
      <c r="G12" s="436"/>
      <c r="H12" s="581"/>
      <c r="I12" s="582"/>
      <c r="J12" s="51" t="s">
        <v>456</v>
      </c>
      <c r="K12" s="51" t="s">
        <v>457</v>
      </c>
      <c r="L12" s="51" t="s">
        <v>456</v>
      </c>
    </row>
    <row r="13" spans="1:24" ht="52.7" customHeight="1">
      <c r="A13" s="236">
        <v>5</v>
      </c>
      <c r="B13" s="140" t="s">
        <v>1660</v>
      </c>
      <c r="C13" s="410" t="s">
        <v>1819</v>
      </c>
      <c r="D13" s="436" t="s">
        <v>1645</v>
      </c>
      <c r="E13" s="436"/>
      <c r="F13" s="436"/>
      <c r="G13" s="436"/>
      <c r="H13" s="581"/>
      <c r="I13" s="582"/>
      <c r="K13" s="248" t="s">
        <v>489</v>
      </c>
      <c r="L13" s="248" t="s">
        <v>488</v>
      </c>
      <c r="M13" s="248" t="s">
        <v>490</v>
      </c>
      <c r="N13" s="248" t="s">
        <v>491</v>
      </c>
    </row>
    <row r="14" spans="1:24" ht="52.7" customHeight="1">
      <c r="A14" s="236">
        <v>6</v>
      </c>
      <c r="B14" s="140" t="s">
        <v>422</v>
      </c>
      <c r="C14" s="410" t="s">
        <v>1819</v>
      </c>
      <c r="D14" s="436" t="s">
        <v>1646</v>
      </c>
      <c r="E14" s="436"/>
      <c r="F14" s="436"/>
      <c r="G14" s="436"/>
      <c r="H14" s="581"/>
      <c r="I14" s="582"/>
      <c r="K14" s="248" t="b">
        <f>IF($G$3&gt;=100,TRUE,FALSE)</f>
        <v>0</v>
      </c>
      <c r="L14" s="248" t="b">
        <f>IF(AND($G$3&lt;100,$G$3&gt;=50),TRUE,FALSE)</f>
        <v>0</v>
      </c>
      <c r="M14" s="248" t="b">
        <f>IF(AND($G$3&gt;=25,$G$3&lt;50),TRUE,FALSE)</f>
        <v>1</v>
      </c>
      <c r="N14" s="248" t="str">
        <f>IF(COUNTBLANK(C9:C23)+COUNTBLANK(C30:C34)+COUNTBLANK(C40:C44)&gt;0,"",IF(K14=TRUE,K13,IF(L14=TRUE,L13,IF(M14=TRUE,M13,""))))</f>
        <v>シルバー</v>
      </c>
    </row>
    <row r="15" spans="1:24" ht="37.5" customHeight="1">
      <c r="A15" s="236">
        <v>7</v>
      </c>
      <c r="B15" s="140" t="s">
        <v>1661</v>
      </c>
      <c r="C15" s="410" t="s">
        <v>1819</v>
      </c>
      <c r="D15" s="436" t="s">
        <v>1647</v>
      </c>
      <c r="E15" s="436"/>
      <c r="F15" s="436"/>
      <c r="G15" s="436"/>
      <c r="H15" s="581"/>
      <c r="I15" s="582"/>
    </row>
    <row r="16" spans="1:24" ht="26.25" customHeight="1">
      <c r="A16" s="236">
        <v>8</v>
      </c>
      <c r="B16" s="140" t="s">
        <v>510</v>
      </c>
      <c r="C16" s="410" t="s">
        <v>1819</v>
      </c>
      <c r="D16" s="436" t="s">
        <v>1648</v>
      </c>
      <c r="E16" s="436"/>
      <c r="F16" s="436"/>
      <c r="G16" s="436"/>
      <c r="H16" s="581"/>
      <c r="I16" s="582"/>
    </row>
    <row r="17" spans="1:9" ht="37.5" customHeight="1">
      <c r="A17" s="236">
        <v>9</v>
      </c>
      <c r="B17" s="140" t="s">
        <v>509</v>
      </c>
      <c r="C17" s="410" t="s">
        <v>1819</v>
      </c>
      <c r="D17" s="436" t="s">
        <v>1649</v>
      </c>
      <c r="E17" s="436"/>
      <c r="F17" s="436"/>
      <c r="G17" s="436"/>
      <c r="H17" s="581"/>
      <c r="I17" s="582"/>
    </row>
    <row r="18" spans="1:9" ht="52.7" customHeight="1">
      <c r="A18" s="236">
        <v>10</v>
      </c>
      <c r="B18" s="140" t="s">
        <v>1662</v>
      </c>
      <c r="C18" s="410" t="s">
        <v>1819</v>
      </c>
      <c r="D18" s="436" t="s">
        <v>1650</v>
      </c>
      <c r="E18" s="436"/>
      <c r="F18" s="436"/>
      <c r="G18" s="436"/>
      <c r="H18" s="581"/>
      <c r="I18" s="582"/>
    </row>
    <row r="19" spans="1:9" ht="26.25" customHeight="1">
      <c r="A19" s="236">
        <v>11</v>
      </c>
      <c r="B19" s="140" t="s">
        <v>414</v>
      </c>
      <c r="C19" s="410" t="s">
        <v>1819</v>
      </c>
      <c r="D19" s="436" t="s">
        <v>1651</v>
      </c>
      <c r="E19" s="436"/>
      <c r="F19" s="436"/>
      <c r="G19" s="436"/>
      <c r="H19" s="581"/>
      <c r="I19" s="582"/>
    </row>
    <row r="20" spans="1:9" ht="26.25" customHeight="1">
      <c r="A20" s="236">
        <v>12</v>
      </c>
      <c r="B20" s="140" t="s">
        <v>415</v>
      </c>
      <c r="C20" s="410" t="s">
        <v>1819</v>
      </c>
      <c r="D20" s="436" t="s">
        <v>1652</v>
      </c>
      <c r="E20" s="436"/>
      <c r="F20" s="436"/>
      <c r="G20" s="436"/>
      <c r="H20" s="581"/>
      <c r="I20" s="582"/>
    </row>
    <row r="21" spans="1:9" ht="26.25" customHeight="1">
      <c r="A21" s="236">
        <v>13</v>
      </c>
      <c r="B21" s="139" t="s">
        <v>511</v>
      </c>
      <c r="C21" s="410" t="s">
        <v>1819</v>
      </c>
      <c r="D21" s="436" t="s">
        <v>1688</v>
      </c>
      <c r="E21" s="436"/>
      <c r="F21" s="436"/>
      <c r="G21" s="436"/>
      <c r="H21" s="581"/>
      <c r="I21" s="582"/>
    </row>
    <row r="22" spans="1:9" ht="26.25" customHeight="1">
      <c r="A22" s="272">
        <v>14</v>
      </c>
      <c r="B22" s="141" t="s">
        <v>416</v>
      </c>
      <c r="C22" s="410" t="s">
        <v>1819</v>
      </c>
      <c r="D22" s="436" t="s">
        <v>1653</v>
      </c>
      <c r="E22" s="436"/>
      <c r="F22" s="436"/>
      <c r="G22" s="436"/>
      <c r="H22" s="581"/>
      <c r="I22" s="582"/>
    </row>
    <row r="23" spans="1:9" ht="52.7" customHeight="1" thickBot="1">
      <c r="A23" s="272">
        <v>15</v>
      </c>
      <c r="B23" s="141" t="s">
        <v>482</v>
      </c>
      <c r="C23" s="410" t="s">
        <v>1819</v>
      </c>
      <c r="D23" s="622" t="s">
        <v>1654</v>
      </c>
      <c r="E23" s="622"/>
      <c r="F23" s="622"/>
      <c r="G23" s="622"/>
      <c r="H23" s="623"/>
      <c r="I23" s="624"/>
    </row>
    <row r="24" spans="1:9" ht="26.25" customHeight="1" thickTop="1">
      <c r="A24" s="606" t="s">
        <v>437</v>
      </c>
      <c r="B24" s="607"/>
      <c r="C24" s="273">
        <f>SUM(COUNTIF(C9:C23,{"実施済み","未実施"}))</f>
        <v>15</v>
      </c>
      <c r="D24" s="608"/>
      <c r="E24" s="609"/>
      <c r="F24" s="609"/>
      <c r="G24" s="609"/>
      <c r="H24" s="609"/>
      <c r="I24" s="610"/>
    </row>
    <row r="25" spans="1:9" ht="26.25" customHeight="1" thickBot="1">
      <c r="A25" s="583" t="s">
        <v>436</v>
      </c>
      <c r="B25" s="584"/>
      <c r="C25" s="274">
        <f>COUNTIF(C9:C23,"実施済み")</f>
        <v>15</v>
      </c>
      <c r="D25" s="585"/>
      <c r="E25" s="586"/>
      <c r="F25" s="586"/>
      <c r="G25" s="586"/>
      <c r="H25" s="586"/>
      <c r="I25" s="587"/>
    </row>
    <row r="26" spans="1:9" ht="18.95" customHeight="1">
      <c r="A26" s="228"/>
      <c r="B26" s="275"/>
      <c r="C26" s="276"/>
      <c r="D26" s="229"/>
      <c r="E26" s="229"/>
      <c r="F26" s="229"/>
      <c r="G26" s="229"/>
      <c r="H26" s="229"/>
      <c r="I26" s="229"/>
    </row>
    <row r="27" spans="1:9" ht="22.7" customHeight="1">
      <c r="A27" s="2" t="s">
        <v>1689</v>
      </c>
      <c r="C27" s="228"/>
      <c r="D27" s="2"/>
      <c r="E27" s="2"/>
    </row>
    <row r="28" spans="1:9" ht="26.25" customHeight="1" thickBot="1">
      <c r="A28" s="262"/>
      <c r="B28" s="263" t="s">
        <v>427</v>
      </c>
      <c r="C28" s="408" t="s">
        <v>1818</v>
      </c>
      <c r="D28" s="262" t="s">
        <v>81</v>
      </c>
      <c r="E28" s="594" t="s">
        <v>485</v>
      </c>
      <c r="F28" s="594"/>
      <c r="G28" s="594"/>
      <c r="H28" s="594"/>
      <c r="I28" s="594"/>
    </row>
    <row r="29" spans="1:9" ht="18.95" customHeight="1" thickBot="1">
      <c r="A29" s="265" t="s">
        <v>210</v>
      </c>
      <c r="B29" s="266" t="s">
        <v>166</v>
      </c>
      <c r="C29" s="267" t="s">
        <v>412</v>
      </c>
      <c r="D29" s="600" t="s">
        <v>413</v>
      </c>
      <c r="E29" s="600"/>
      <c r="F29" s="600"/>
      <c r="G29" s="600"/>
      <c r="H29" s="601"/>
      <c r="I29" s="602"/>
    </row>
    <row r="30" spans="1:9" ht="27.2" customHeight="1" thickTop="1">
      <c r="A30" s="268">
        <v>16</v>
      </c>
      <c r="B30" s="142" t="s">
        <v>423</v>
      </c>
      <c r="C30" s="410" t="s">
        <v>1819</v>
      </c>
      <c r="D30" s="598" t="s">
        <v>1655</v>
      </c>
      <c r="E30" s="598"/>
      <c r="F30" s="598"/>
      <c r="G30" s="598"/>
      <c r="H30" s="474"/>
      <c r="I30" s="599"/>
    </row>
    <row r="31" spans="1:9" ht="37.5" customHeight="1">
      <c r="A31" s="236">
        <v>17</v>
      </c>
      <c r="B31" s="140" t="s">
        <v>424</v>
      </c>
      <c r="C31" s="410" t="s">
        <v>1819</v>
      </c>
      <c r="D31" s="436" t="s">
        <v>1656</v>
      </c>
      <c r="E31" s="436"/>
      <c r="F31" s="436"/>
      <c r="G31" s="436"/>
      <c r="H31" s="581"/>
      <c r="I31" s="582"/>
    </row>
    <row r="32" spans="1:9" ht="37.5" customHeight="1">
      <c r="A32" s="236">
        <v>18</v>
      </c>
      <c r="B32" s="140" t="s">
        <v>425</v>
      </c>
      <c r="C32" s="410" t="s">
        <v>1819</v>
      </c>
      <c r="D32" s="436" t="s">
        <v>1657</v>
      </c>
      <c r="E32" s="436"/>
      <c r="F32" s="436"/>
      <c r="G32" s="436"/>
      <c r="H32" s="581"/>
      <c r="I32" s="582"/>
    </row>
    <row r="33" spans="1:12" ht="26.25" customHeight="1">
      <c r="A33" s="236">
        <v>19</v>
      </c>
      <c r="B33" s="140" t="s">
        <v>512</v>
      </c>
      <c r="C33" s="410" t="s">
        <v>1819</v>
      </c>
      <c r="D33" s="436" t="s">
        <v>1691</v>
      </c>
      <c r="E33" s="436"/>
      <c r="F33" s="436"/>
      <c r="G33" s="436"/>
      <c r="H33" s="581"/>
      <c r="I33" s="582"/>
    </row>
    <row r="34" spans="1:12" ht="103.5" customHeight="1" thickBot="1">
      <c r="A34" s="277">
        <v>20</v>
      </c>
      <c r="B34" s="143" t="s">
        <v>426</v>
      </c>
      <c r="C34" s="410" t="s">
        <v>1819</v>
      </c>
      <c r="D34" s="603" t="s">
        <v>1820</v>
      </c>
      <c r="E34" s="603"/>
      <c r="F34" s="603"/>
      <c r="G34" s="595" t="s">
        <v>1789</v>
      </c>
      <c r="H34" s="596"/>
      <c r="I34" s="597"/>
    </row>
    <row r="35" spans="1:12" ht="26.25" customHeight="1" thickTop="1">
      <c r="A35" s="606" t="s">
        <v>437</v>
      </c>
      <c r="B35" s="607"/>
      <c r="C35" s="273">
        <f>SUM(COUNTIF(C30:C34,{"実施済み","未実施"}))</f>
        <v>5</v>
      </c>
      <c r="D35" s="611"/>
      <c r="E35" s="612"/>
      <c r="F35" s="612"/>
      <c r="G35" s="612"/>
      <c r="H35" s="612"/>
      <c r="I35" s="613"/>
    </row>
    <row r="36" spans="1:12" ht="26.25" customHeight="1" thickBot="1">
      <c r="A36" s="583" t="s">
        <v>436</v>
      </c>
      <c r="B36" s="584"/>
      <c r="C36" s="278">
        <f>COUNTIF(C30:C34,"実施済み")</f>
        <v>5</v>
      </c>
      <c r="D36" s="585"/>
      <c r="E36" s="586"/>
      <c r="F36" s="586"/>
      <c r="G36" s="586"/>
      <c r="H36" s="586"/>
      <c r="I36" s="587"/>
    </row>
    <row r="37" spans="1:12" ht="18.95" customHeight="1">
      <c r="A37" s="228"/>
      <c r="B37" s="229"/>
      <c r="C37" s="276"/>
      <c r="D37" s="276"/>
      <c r="E37" s="276"/>
      <c r="F37" s="276"/>
      <c r="G37" s="229"/>
      <c r="H37" s="229"/>
      <c r="I37" s="229"/>
    </row>
    <row r="38" spans="1:12" ht="26.25" customHeight="1" thickBot="1">
      <c r="A38" s="2" t="s">
        <v>428</v>
      </c>
      <c r="C38" s="228"/>
      <c r="D38" s="2"/>
      <c r="E38" s="604" t="s">
        <v>486</v>
      </c>
      <c r="F38" s="604"/>
      <c r="G38" s="604"/>
      <c r="H38" s="604"/>
      <c r="I38" s="604"/>
    </row>
    <row r="39" spans="1:12" ht="18.95" customHeight="1" thickBot="1">
      <c r="A39" s="265" t="s">
        <v>210</v>
      </c>
      <c r="B39" s="266" t="s">
        <v>166</v>
      </c>
      <c r="C39" s="267" t="s">
        <v>412</v>
      </c>
      <c r="D39" s="600" t="s">
        <v>413</v>
      </c>
      <c r="E39" s="600"/>
      <c r="F39" s="600"/>
      <c r="G39" s="600"/>
      <c r="H39" s="601"/>
      <c r="I39" s="602"/>
    </row>
    <row r="40" spans="1:12" ht="37.5" customHeight="1" thickTop="1">
      <c r="A40" s="268" t="s">
        <v>396</v>
      </c>
      <c r="B40" s="138" t="s">
        <v>417</v>
      </c>
      <c r="C40" s="411" t="s">
        <v>1821</v>
      </c>
      <c r="D40" s="598" t="s">
        <v>1658</v>
      </c>
      <c r="E40" s="598"/>
      <c r="F40" s="598"/>
      <c r="G40" s="598"/>
      <c r="H40" s="474"/>
      <c r="I40" s="599"/>
    </row>
    <row r="41" spans="1:12" ht="26.25" customHeight="1">
      <c r="A41" s="279" t="s">
        <v>397</v>
      </c>
      <c r="B41" s="140" t="s">
        <v>418</v>
      </c>
      <c r="C41" s="412" t="s">
        <v>1819</v>
      </c>
      <c r="D41" s="436" t="s">
        <v>1690</v>
      </c>
      <c r="E41" s="436"/>
      <c r="F41" s="436"/>
      <c r="G41" s="436"/>
      <c r="H41" s="581"/>
      <c r="I41" s="582"/>
    </row>
    <row r="42" spans="1:12" ht="63.75" customHeight="1">
      <c r="A42" s="236" t="s">
        <v>398</v>
      </c>
      <c r="B42" s="140" t="s">
        <v>1674</v>
      </c>
      <c r="C42" s="412" t="s">
        <v>1822</v>
      </c>
      <c r="D42" s="436" t="s">
        <v>1695</v>
      </c>
      <c r="E42" s="436"/>
      <c r="F42" s="436"/>
      <c r="G42" s="436"/>
      <c r="H42" s="581"/>
      <c r="I42" s="582"/>
    </row>
    <row r="43" spans="1:12" ht="67.5" customHeight="1">
      <c r="A43" s="279" t="s">
        <v>399</v>
      </c>
      <c r="B43" s="140" t="s">
        <v>400</v>
      </c>
      <c r="C43" s="412" t="s">
        <v>1822</v>
      </c>
      <c r="D43" s="588" t="s">
        <v>1803</v>
      </c>
      <c r="E43" s="588"/>
      <c r="F43" s="588"/>
      <c r="G43" s="588"/>
      <c r="H43" s="589"/>
      <c r="I43" s="590"/>
    </row>
    <row r="44" spans="1:12" ht="26.25" customHeight="1" thickBot="1">
      <c r="A44" s="280" t="s">
        <v>410</v>
      </c>
      <c r="B44" s="144" t="s">
        <v>419</v>
      </c>
      <c r="C44" s="413" t="s">
        <v>1819</v>
      </c>
      <c r="D44" s="591" t="s">
        <v>1659</v>
      </c>
      <c r="E44" s="591"/>
      <c r="F44" s="591"/>
      <c r="G44" s="591"/>
      <c r="H44" s="592"/>
      <c r="I44" s="593"/>
      <c r="J44" s="51" t="s">
        <v>1675</v>
      </c>
      <c r="K44" s="51" t="s">
        <v>454</v>
      </c>
      <c r="L44" s="51" t="s">
        <v>1675</v>
      </c>
    </row>
    <row r="45" spans="1:12" ht="26.25" customHeight="1" thickTop="1" thickBot="1">
      <c r="A45" s="583" t="s">
        <v>436</v>
      </c>
      <c r="B45" s="584"/>
      <c r="C45" s="281">
        <f>COUNTIF(C40:C44,"実施済み")</f>
        <v>3</v>
      </c>
      <c r="D45" s="585"/>
      <c r="E45" s="586"/>
      <c r="F45" s="586"/>
      <c r="G45" s="586"/>
      <c r="H45" s="586"/>
      <c r="I45" s="587"/>
    </row>
    <row r="46" spans="1:12" ht="18.95" customHeight="1">
      <c r="A46" s="276"/>
      <c r="B46" s="275"/>
      <c r="C46" s="276"/>
      <c r="D46" s="229"/>
      <c r="E46" s="229"/>
      <c r="F46" s="229"/>
      <c r="G46" s="229"/>
      <c r="H46" s="229"/>
      <c r="I46" s="229"/>
    </row>
    <row r="47" spans="1:12" ht="23.25" customHeight="1">
      <c r="A47" s="51" t="s">
        <v>429</v>
      </c>
    </row>
    <row r="48" spans="1:12" ht="18.95" customHeight="1">
      <c r="A48" s="282" t="s">
        <v>1663</v>
      </c>
    </row>
    <row r="49" spans="1:9" ht="18.95" customHeight="1">
      <c r="A49" s="282" t="s">
        <v>1664</v>
      </c>
    </row>
    <row r="50" spans="1:9" ht="18.95" customHeight="1">
      <c r="A50" s="282" t="s">
        <v>1665</v>
      </c>
    </row>
    <row r="51" spans="1:9" ht="18.95" customHeight="1">
      <c r="A51" s="282" t="s">
        <v>1666</v>
      </c>
    </row>
    <row r="52" spans="1:9" ht="18.95" customHeight="1">
      <c r="A52" s="282" t="s">
        <v>1800</v>
      </c>
    </row>
    <row r="53" spans="1:9" ht="18.95" customHeight="1">
      <c r="A53" s="282" t="s">
        <v>1667</v>
      </c>
    </row>
    <row r="54" spans="1:9" ht="18.95" customHeight="1">
      <c r="A54" s="282" t="s">
        <v>1668</v>
      </c>
    </row>
    <row r="55" spans="1:9" ht="18.95" customHeight="1">
      <c r="A55" s="282" t="s">
        <v>1669</v>
      </c>
    </row>
    <row r="56" spans="1:9" ht="18.95" customHeight="1">
      <c r="A56" s="282" t="s">
        <v>1793</v>
      </c>
      <c r="B56" s="275"/>
      <c r="C56" s="276"/>
      <c r="D56" s="229"/>
      <c r="E56" s="229"/>
      <c r="F56" s="229"/>
      <c r="G56" s="229"/>
      <c r="H56" s="229"/>
      <c r="I56" s="229"/>
    </row>
    <row r="57" spans="1:9" ht="18.95" customHeight="1">
      <c r="A57" s="282" t="s">
        <v>1794</v>
      </c>
    </row>
    <row r="58" spans="1:9" ht="18.95" customHeight="1">
      <c r="A58" s="276"/>
      <c r="B58" s="51" t="s">
        <v>1795</v>
      </c>
    </row>
    <row r="59" spans="1:9" ht="18.95" customHeight="1">
      <c r="A59" s="51" t="s">
        <v>430</v>
      </c>
    </row>
    <row r="60" spans="1:9" ht="18.95" customHeight="1">
      <c r="A60" s="51" t="s">
        <v>431</v>
      </c>
    </row>
    <row r="61" spans="1:9" ht="18.95" customHeight="1">
      <c r="A61" s="51" t="s">
        <v>432</v>
      </c>
    </row>
  </sheetData>
  <sheetProtection algorithmName="SHA-512" hashValue="ayqsNXD6SIumJqRV603Ke8rsBdMHur8daILcUDAIXni+11hkviW4NmZxp28FTevsDQOEKJPrLvTSTI7/Lyklrg==" saltValue="chqiZLqS37Hww6TCbkrtcA==" spinCount="100000" sheet="1" objects="1" scenarios="1"/>
  <mergeCells count="60">
    <mergeCell ref="E7:I7"/>
    <mergeCell ref="D16:I16"/>
    <mergeCell ref="D12:I12"/>
    <mergeCell ref="D13:I13"/>
    <mergeCell ref="D14:I14"/>
    <mergeCell ref="D17:I17"/>
    <mergeCell ref="D8:I8"/>
    <mergeCell ref="D9:I9"/>
    <mergeCell ref="D10:I10"/>
    <mergeCell ref="D11:I11"/>
    <mergeCell ref="P2:P6"/>
    <mergeCell ref="P7:P10"/>
    <mergeCell ref="A24:B24"/>
    <mergeCell ref="D24:I25"/>
    <mergeCell ref="A35:B35"/>
    <mergeCell ref="D35:I35"/>
    <mergeCell ref="D29:I29"/>
    <mergeCell ref="D18:I18"/>
    <mergeCell ref="D19:I19"/>
    <mergeCell ref="D20:I20"/>
    <mergeCell ref="D21:I21"/>
    <mergeCell ref="D15:I15"/>
    <mergeCell ref="E3:E4"/>
    <mergeCell ref="A2:B2"/>
    <mergeCell ref="A3:B4"/>
    <mergeCell ref="D23:I23"/>
    <mergeCell ref="D39:I39"/>
    <mergeCell ref="A25:B25"/>
    <mergeCell ref="A36:B36"/>
    <mergeCell ref="D40:I40"/>
    <mergeCell ref="D34:F34"/>
    <mergeCell ref="E38:I38"/>
    <mergeCell ref="C2:D2"/>
    <mergeCell ref="C3:D4"/>
    <mergeCell ref="D22:I22"/>
    <mergeCell ref="D42:I42"/>
    <mergeCell ref="A45:B45"/>
    <mergeCell ref="D45:I45"/>
    <mergeCell ref="D43:I43"/>
    <mergeCell ref="D44:I44"/>
    <mergeCell ref="D41:I41"/>
    <mergeCell ref="E28:I28"/>
    <mergeCell ref="G34:I34"/>
    <mergeCell ref="D36:I36"/>
    <mergeCell ref="D30:I30"/>
    <mergeCell ref="D31:I31"/>
    <mergeCell ref="D32:I32"/>
    <mergeCell ref="D33:I33"/>
    <mergeCell ref="R2:R3"/>
    <mergeCell ref="S2:S3"/>
    <mergeCell ref="R6:R7"/>
    <mergeCell ref="R4:R5"/>
    <mergeCell ref="S4:S5"/>
    <mergeCell ref="U9:U10"/>
    <mergeCell ref="W10:W11"/>
    <mergeCell ref="S6:S7"/>
    <mergeCell ref="W3:W5"/>
    <mergeCell ref="U5:U6"/>
    <mergeCell ref="W6:W7"/>
    <mergeCell ref="U7:U8"/>
  </mergeCells>
  <phoneticPr fontId="4"/>
  <conditionalFormatting sqref="D26:E26">
    <cfRule type="cellIs" dxfId="14" priority="47" stopIfTrue="1" operator="notEqual">
      <formula>#REF!</formula>
    </cfRule>
  </conditionalFormatting>
  <conditionalFormatting sqref="C24:C26">
    <cfRule type="cellIs" dxfId="13" priority="26" stopIfTrue="1" operator="notEqual">
      <formula>#REF!</formula>
    </cfRule>
  </conditionalFormatting>
  <conditionalFormatting sqref="C35:E37">
    <cfRule type="cellIs" dxfId="12" priority="23" stopIfTrue="1" operator="notEqual">
      <formula>#REF!</formula>
    </cfRule>
  </conditionalFormatting>
  <conditionalFormatting sqref="C45:E45">
    <cfRule type="cellIs" dxfId="11" priority="21" stopIfTrue="1" operator="notEqual">
      <formula>#REF!</formula>
    </cfRule>
  </conditionalFormatting>
  <conditionalFormatting sqref="D9:E24">
    <cfRule type="cellIs" dxfId="10" priority="7" stopIfTrue="1" operator="notEqual">
      <formula>#REF!</formula>
    </cfRule>
  </conditionalFormatting>
  <conditionalFormatting sqref="D31:E32">
    <cfRule type="cellIs" dxfId="9" priority="5" stopIfTrue="1" operator="notEqual">
      <formula>#REF!</formula>
    </cfRule>
  </conditionalFormatting>
  <conditionalFormatting sqref="G34:H34">
    <cfRule type="cellIs" dxfId="8" priority="3" stopIfTrue="1" operator="notEqual">
      <formula>#REF!</formula>
    </cfRule>
  </conditionalFormatting>
  <conditionalFormatting sqref="G37:H37">
    <cfRule type="cellIs" dxfId="7" priority="30" stopIfTrue="1" operator="notEqual">
      <formula>#REF!</formula>
    </cfRule>
  </conditionalFormatting>
  <conditionalFormatting sqref="D34:E34">
    <cfRule type="cellIs" dxfId="6" priority="2" stopIfTrue="1" operator="notEqual">
      <formula>#REF!</formula>
    </cfRule>
  </conditionalFormatting>
  <conditionalFormatting sqref="C42">
    <cfRule type="cellIs" dxfId="5" priority="1" stopIfTrue="1" operator="notEqual">
      <formula>#REF!</formula>
    </cfRule>
  </conditionalFormatting>
  <dataValidations count="13">
    <dataValidation type="list" allowBlank="1" showInputMessage="1" showErrorMessage="1" sqref="C9:C10" xr:uid="{00000000-0002-0000-0300-000000000000}">
      <formula1>"実施済み,未実施,非該当（※1、5、6）"</formula1>
    </dataValidation>
    <dataValidation type="list" allowBlank="1" showInputMessage="1" showErrorMessage="1" sqref="C11 C40:C43 C34" xr:uid="{00000000-0002-0000-0300-000001000000}">
      <formula1>"実施済み,未実施"</formula1>
    </dataValidation>
    <dataValidation type="list" allowBlank="1" showInputMessage="1" showErrorMessage="1" sqref="C12:C15 C20:C22" xr:uid="{00000000-0002-0000-0300-000002000000}">
      <formula1>"実施済み,未実施,非該当（※5、6）"</formula1>
    </dataValidation>
    <dataValidation type="list" allowBlank="1" showInputMessage="1" showErrorMessage="1" sqref="C16" xr:uid="{00000000-0002-0000-0300-000003000000}">
      <formula1>"実施済み,未実施,非該当（※2、5、6）"</formula1>
    </dataValidation>
    <dataValidation type="list" allowBlank="1" showInputMessage="1" showErrorMessage="1" sqref="C17" xr:uid="{00000000-0002-0000-0300-000004000000}">
      <formula1>"実施済み,未実施,非該当（※3、5、6）"</formula1>
    </dataValidation>
    <dataValidation type="list" allowBlank="1" showInputMessage="1" showErrorMessage="1" sqref="C18" xr:uid="{00000000-0002-0000-0300-000005000000}">
      <formula1>"実施済み,未実施,非該当（※4、5、6）"</formula1>
    </dataValidation>
    <dataValidation type="list" allowBlank="1" showInputMessage="1" showErrorMessage="1" sqref="C30 C33" xr:uid="{00000000-0002-0000-0300-000006000000}">
      <formula1>"実施済み,未実施,非該当（※6）"</formula1>
    </dataValidation>
    <dataValidation type="list" allowBlank="1" showInputMessage="1" showErrorMessage="1" sqref="C31" xr:uid="{00000000-0002-0000-0300-000007000000}">
      <formula1>"実施済み,未実施,非該当（※7）"</formula1>
    </dataValidation>
    <dataValidation type="list" allowBlank="1" showInputMessage="1" showErrorMessage="1" sqref="C46" xr:uid="{00000000-0002-0000-0300-000008000000}">
      <formula1>"実施済み,選定しない"</formula1>
    </dataValidation>
    <dataValidation type="list" allowBlank="1" showInputMessage="1" showErrorMessage="1" sqref="E3:E4" xr:uid="{00000000-0002-0000-0300-000009000000}">
      <formula1>IF($G$3&lt;25,$J$12,$K$12:$L$12)</formula1>
    </dataValidation>
    <dataValidation type="list" allowBlank="1" showInputMessage="1" showErrorMessage="1" sqref="C23 C19" xr:uid="{00000000-0002-0000-0300-00000A000000}">
      <formula1>"実施済み,未実施,非該当（※5）"</formula1>
    </dataValidation>
    <dataValidation type="list" allowBlank="1" showInputMessage="1" showErrorMessage="1" sqref="C32" xr:uid="{00000000-0002-0000-0300-00000B000000}">
      <formula1>"実施済み,未実施,非該当（※8）"</formula1>
    </dataValidation>
    <dataValidation type="list" allowBlank="1" showInputMessage="1" showErrorMessage="1" sqref="C44" xr:uid="{00000000-0002-0000-0300-00000C000000}">
      <formula1>"実施済み,未実施,非該当（※10）"</formula1>
    </dataValidation>
  </dataValidations>
  <printOptions horizontalCentered="1"/>
  <pageMargins left="0.47244094488188981" right="0.47244094488188981" top="0.59055118110236227" bottom="0.59055118110236227"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D5"/>
  <sheetViews>
    <sheetView workbookViewId="0">
      <selection activeCell="B10" sqref="B10"/>
    </sheetView>
  </sheetViews>
  <sheetFormatPr defaultRowHeight="13.5"/>
  <cols>
    <col min="1" max="4" width="37.625" customWidth="1"/>
  </cols>
  <sheetData>
    <row r="1" spans="1:4">
      <c r="A1" t="s">
        <v>175</v>
      </c>
      <c r="B1" t="s">
        <v>176</v>
      </c>
      <c r="C1" t="s">
        <v>177</v>
      </c>
      <c r="D1" t="s">
        <v>167</v>
      </c>
    </row>
    <row r="2" spans="1:4">
      <c r="A2" t="s">
        <v>173</v>
      </c>
      <c r="B2" t="s">
        <v>173</v>
      </c>
      <c r="C2" s="39" t="s">
        <v>178</v>
      </c>
      <c r="D2" s="39" t="s">
        <v>179</v>
      </c>
    </row>
    <row r="3" spans="1:4">
      <c r="C3" s="39" t="s">
        <v>180</v>
      </c>
      <c r="D3" s="39" t="s">
        <v>181</v>
      </c>
    </row>
    <row r="4" spans="1:4">
      <c r="C4" s="39" t="s">
        <v>182</v>
      </c>
      <c r="D4" s="39" t="s">
        <v>183</v>
      </c>
    </row>
    <row r="5" spans="1:4">
      <c r="C5" s="39" t="s">
        <v>184</v>
      </c>
      <c r="D5" s="39"/>
    </row>
  </sheetData>
  <phoneticPr fontId="4"/>
  <pageMargins left="0.7" right="0.7" top="0.75" bottom="0.75" header="0.3" footer="0.3"/>
  <pageSetup paperSize="9" orientation="portrait" r:id="rId1"/>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J170"/>
  <sheetViews>
    <sheetView view="pageBreakPreview" zoomScaleNormal="90" zoomScaleSheetLayoutView="100" workbookViewId="0">
      <pane xSplit="5" ySplit="1" topLeftCell="F2" activePane="bottomRight" state="frozenSplit"/>
      <selection sqref="A1:E1048576"/>
      <selection pane="topRight" activeCell="R1" sqref="R1"/>
      <selection pane="bottomLeft" activeCell="A10" sqref="A10"/>
      <selection pane="bottomRight"/>
    </sheetView>
  </sheetViews>
  <sheetFormatPr defaultColWidth="5.625" defaultRowHeight="15.2" customHeight="1"/>
  <cols>
    <col min="1" max="16" width="5.625" style="2" customWidth="1"/>
    <col min="17" max="17" width="5.625" style="228" customWidth="1"/>
    <col min="18" max="23" width="5.625" style="2" customWidth="1"/>
    <col min="24" max="24" width="5.625" style="34" customWidth="1"/>
    <col min="25" max="25" width="5.625" customWidth="1"/>
    <col min="26" max="65" width="5.625" style="2" customWidth="1"/>
    <col min="66" max="185" width="5.75" style="2" hidden="1" customWidth="1"/>
    <col min="186" max="186" width="8.5" style="2" bestFit="1" customWidth="1"/>
    <col min="187" max="187" width="14.25" style="2" customWidth="1"/>
    <col min="188" max="188" width="19.375" style="2" customWidth="1"/>
    <col min="189" max="189" width="7" style="2" customWidth="1"/>
    <col min="190" max="191" width="12.5" style="2" customWidth="1"/>
    <col min="192" max="16384" width="5.625" style="2"/>
  </cols>
  <sheetData>
    <row r="1" spans="1:191" ht="15.2" customHeight="1">
      <c r="A1" s="2" t="s">
        <v>506</v>
      </c>
      <c r="X1" s="35"/>
    </row>
    <row r="2" spans="1:191" ht="15.2" customHeight="1" thickBot="1">
      <c r="A2" s="2" t="s">
        <v>494</v>
      </c>
      <c r="B2" s="228"/>
      <c r="C2" s="228"/>
      <c r="D2" s="228"/>
      <c r="E2" s="228"/>
      <c r="F2" s="228"/>
      <c r="G2" s="228"/>
      <c r="H2" s="228"/>
      <c r="I2" s="228"/>
      <c r="J2" s="228"/>
      <c r="K2" s="228"/>
      <c r="L2" s="228"/>
      <c r="M2" s="228"/>
      <c r="N2" s="228"/>
      <c r="O2" s="228"/>
      <c r="X2" s="35"/>
      <c r="BR2" s="79"/>
      <c r="BS2" s="80"/>
      <c r="BT2" s="80"/>
      <c r="BU2" s="79"/>
      <c r="GE2" s="722" t="s">
        <v>168</v>
      </c>
      <c r="GF2" s="723"/>
      <c r="GG2" s="239" t="s">
        <v>303</v>
      </c>
      <c r="GH2" s="239" t="s">
        <v>304</v>
      </c>
      <c r="GI2" s="239" t="s">
        <v>1093</v>
      </c>
    </row>
    <row r="3" spans="1:191" ht="15.2" customHeight="1" thickTop="1">
      <c r="A3" s="712" t="s">
        <v>168</v>
      </c>
      <c r="B3" s="704"/>
      <c r="C3" s="704"/>
      <c r="D3" s="705"/>
      <c r="E3" s="712" t="s">
        <v>22</v>
      </c>
      <c r="F3" s="45" t="s">
        <v>210</v>
      </c>
      <c r="G3" s="61">
        <v>1</v>
      </c>
      <c r="H3" s="709">
        <f>'2事業所名'!$B$4</f>
        <v>0</v>
      </c>
      <c r="I3" s="710"/>
      <c r="J3" s="710"/>
      <c r="K3" s="711"/>
      <c r="L3" s="45" t="s">
        <v>210</v>
      </c>
      <c r="M3" s="61">
        <v>2</v>
      </c>
      <c r="N3" s="709">
        <f>'2事業所名'!$B$5</f>
        <v>0</v>
      </c>
      <c r="O3" s="710"/>
      <c r="P3" s="710"/>
      <c r="Q3" s="711"/>
      <c r="R3" s="45" t="s">
        <v>210</v>
      </c>
      <c r="S3" s="61">
        <v>3</v>
      </c>
      <c r="T3" s="709">
        <f>'2事業所名'!$B$6</f>
        <v>0</v>
      </c>
      <c r="U3" s="710"/>
      <c r="V3" s="710"/>
      <c r="W3" s="711"/>
      <c r="X3" s="45" t="s">
        <v>210</v>
      </c>
      <c r="Y3" s="61">
        <v>4</v>
      </c>
      <c r="Z3" s="709">
        <f>'2事業所名'!$B$7</f>
        <v>0</v>
      </c>
      <c r="AA3" s="710"/>
      <c r="AB3" s="710"/>
      <c r="AC3" s="711"/>
      <c r="AD3" s="45" t="s">
        <v>210</v>
      </c>
      <c r="AE3" s="61">
        <v>5</v>
      </c>
      <c r="AF3" s="709">
        <f>'2事業所名'!$B$8</f>
        <v>0</v>
      </c>
      <c r="AG3" s="710"/>
      <c r="AH3" s="710"/>
      <c r="AI3" s="711"/>
      <c r="AJ3" s="45" t="s">
        <v>210</v>
      </c>
      <c r="AK3" s="61">
        <v>6</v>
      </c>
      <c r="AL3" s="709">
        <f>'2事業所名'!$B$9</f>
        <v>0</v>
      </c>
      <c r="AM3" s="710"/>
      <c r="AN3" s="710"/>
      <c r="AO3" s="711"/>
      <c r="AP3" s="45" t="s">
        <v>210</v>
      </c>
      <c r="AQ3" s="61">
        <v>7</v>
      </c>
      <c r="AR3" s="709">
        <f>'2事業所名'!$B$10</f>
        <v>0</v>
      </c>
      <c r="AS3" s="710"/>
      <c r="AT3" s="710"/>
      <c r="AU3" s="711"/>
      <c r="AV3" s="45" t="s">
        <v>210</v>
      </c>
      <c r="AW3" s="61">
        <v>8</v>
      </c>
      <c r="AX3" s="709">
        <f>'2事業所名'!$B$11</f>
        <v>0</v>
      </c>
      <c r="AY3" s="710"/>
      <c r="AZ3" s="710"/>
      <c r="BA3" s="711"/>
      <c r="BB3" s="45" t="s">
        <v>210</v>
      </c>
      <c r="BC3" s="61">
        <v>9</v>
      </c>
      <c r="BD3" s="709">
        <f>'2事業所名'!$B$12</f>
        <v>0</v>
      </c>
      <c r="BE3" s="710"/>
      <c r="BF3" s="710"/>
      <c r="BG3" s="711"/>
      <c r="BH3" s="45" t="s">
        <v>210</v>
      </c>
      <c r="BI3" s="61">
        <v>10</v>
      </c>
      <c r="BJ3" s="709">
        <f>'2事業所名'!$B$13</f>
        <v>0</v>
      </c>
      <c r="BK3" s="710"/>
      <c r="BL3" s="710"/>
      <c r="BM3" s="711"/>
      <c r="BN3" s="45" t="s">
        <v>210</v>
      </c>
      <c r="BO3" s="61">
        <v>11</v>
      </c>
      <c r="BP3" s="709">
        <f>'2事業所名'!$B14</f>
        <v>0</v>
      </c>
      <c r="BQ3" s="710"/>
      <c r="BR3" s="710"/>
      <c r="BS3" s="711"/>
      <c r="BT3" s="45" t="s">
        <v>210</v>
      </c>
      <c r="BU3" s="61">
        <v>12</v>
      </c>
      <c r="BV3" s="709">
        <f>'2事業所名'!$B$15</f>
        <v>0</v>
      </c>
      <c r="BW3" s="710"/>
      <c r="BX3" s="710"/>
      <c r="BY3" s="711"/>
      <c r="BZ3" s="45" t="s">
        <v>210</v>
      </c>
      <c r="CA3" s="61">
        <v>13</v>
      </c>
      <c r="CB3" s="709">
        <f>'2事業所名'!$B$16</f>
        <v>0</v>
      </c>
      <c r="CC3" s="710"/>
      <c r="CD3" s="710"/>
      <c r="CE3" s="711"/>
      <c r="CF3" s="45" t="s">
        <v>210</v>
      </c>
      <c r="CG3" s="61">
        <v>14</v>
      </c>
      <c r="CH3" s="709">
        <f>'2事業所名'!$B$17</f>
        <v>0</v>
      </c>
      <c r="CI3" s="710"/>
      <c r="CJ3" s="710"/>
      <c r="CK3" s="711"/>
      <c r="CL3" s="45" t="s">
        <v>210</v>
      </c>
      <c r="CM3" s="61">
        <v>15</v>
      </c>
      <c r="CN3" s="709">
        <f>'2事業所名'!$B$18</f>
        <v>0</v>
      </c>
      <c r="CO3" s="710"/>
      <c r="CP3" s="710"/>
      <c r="CQ3" s="711"/>
      <c r="CR3" s="45" t="s">
        <v>210</v>
      </c>
      <c r="CS3" s="61">
        <v>16</v>
      </c>
      <c r="CT3" s="709">
        <f>'2事業所名'!$B$19</f>
        <v>0</v>
      </c>
      <c r="CU3" s="710"/>
      <c r="CV3" s="710"/>
      <c r="CW3" s="711"/>
      <c r="CX3" s="45" t="s">
        <v>210</v>
      </c>
      <c r="CY3" s="61">
        <v>17</v>
      </c>
      <c r="CZ3" s="709">
        <f>'2事業所名'!$B$20</f>
        <v>0</v>
      </c>
      <c r="DA3" s="710"/>
      <c r="DB3" s="710"/>
      <c r="DC3" s="711"/>
      <c r="DD3" s="45" t="s">
        <v>210</v>
      </c>
      <c r="DE3" s="61">
        <v>18</v>
      </c>
      <c r="DF3" s="709">
        <f>'2事業所名'!$B$21</f>
        <v>0</v>
      </c>
      <c r="DG3" s="710"/>
      <c r="DH3" s="710"/>
      <c r="DI3" s="711"/>
      <c r="DJ3" s="45" t="s">
        <v>210</v>
      </c>
      <c r="DK3" s="61">
        <v>19</v>
      </c>
      <c r="DL3" s="709">
        <f>'2事業所名'!$B$22</f>
        <v>0</v>
      </c>
      <c r="DM3" s="710"/>
      <c r="DN3" s="710"/>
      <c r="DO3" s="711"/>
      <c r="DP3" s="45" t="s">
        <v>210</v>
      </c>
      <c r="DQ3" s="61">
        <v>20</v>
      </c>
      <c r="DR3" s="709">
        <f>'2事業所名'!$B$23</f>
        <v>0</v>
      </c>
      <c r="DS3" s="710"/>
      <c r="DT3" s="710"/>
      <c r="DU3" s="711"/>
      <c r="DV3" s="45" t="s">
        <v>210</v>
      </c>
      <c r="DW3" s="61">
        <v>21</v>
      </c>
      <c r="DX3" s="709">
        <f>'2事業所名'!$B$24</f>
        <v>0</v>
      </c>
      <c r="DY3" s="710"/>
      <c r="DZ3" s="710"/>
      <c r="EA3" s="711"/>
      <c r="EB3" s="45" t="s">
        <v>210</v>
      </c>
      <c r="EC3" s="61">
        <v>22</v>
      </c>
      <c r="ED3" s="709">
        <f>'2事業所名'!$B$25</f>
        <v>0</v>
      </c>
      <c r="EE3" s="710"/>
      <c r="EF3" s="710"/>
      <c r="EG3" s="711"/>
      <c r="EH3" s="45" t="s">
        <v>210</v>
      </c>
      <c r="EI3" s="61">
        <v>23</v>
      </c>
      <c r="EJ3" s="709">
        <f>'2事業所名'!$B$26</f>
        <v>0</v>
      </c>
      <c r="EK3" s="710"/>
      <c r="EL3" s="710"/>
      <c r="EM3" s="711"/>
      <c r="EN3" s="45" t="s">
        <v>210</v>
      </c>
      <c r="EO3" s="61">
        <v>24</v>
      </c>
      <c r="EP3" s="709">
        <f>'2事業所名'!$B$27</f>
        <v>0</v>
      </c>
      <c r="EQ3" s="710"/>
      <c r="ER3" s="710"/>
      <c r="ES3" s="711"/>
      <c r="ET3" s="45" t="s">
        <v>210</v>
      </c>
      <c r="EU3" s="61">
        <v>25</v>
      </c>
      <c r="EV3" s="709">
        <f>'2事業所名'!$B$28</f>
        <v>0</v>
      </c>
      <c r="EW3" s="710"/>
      <c r="EX3" s="710"/>
      <c r="EY3" s="711"/>
      <c r="EZ3" s="45" t="s">
        <v>210</v>
      </c>
      <c r="FA3" s="61">
        <v>26</v>
      </c>
      <c r="FB3" s="709">
        <f>'2事業所名'!$B$29</f>
        <v>0</v>
      </c>
      <c r="FC3" s="710"/>
      <c r="FD3" s="710"/>
      <c r="FE3" s="711"/>
      <c r="FF3" s="45" t="s">
        <v>210</v>
      </c>
      <c r="FG3" s="61">
        <v>27</v>
      </c>
      <c r="FH3" s="709">
        <f>'2事業所名'!$B$30</f>
        <v>0</v>
      </c>
      <c r="FI3" s="710"/>
      <c r="FJ3" s="710"/>
      <c r="FK3" s="711"/>
      <c r="FL3" s="45" t="s">
        <v>210</v>
      </c>
      <c r="FM3" s="61">
        <v>28</v>
      </c>
      <c r="FN3" s="709">
        <f>'2事業所名'!$B$31</f>
        <v>0</v>
      </c>
      <c r="FO3" s="710"/>
      <c r="FP3" s="710"/>
      <c r="FQ3" s="711"/>
      <c r="FR3" s="45" t="s">
        <v>210</v>
      </c>
      <c r="FS3" s="61">
        <v>29</v>
      </c>
      <c r="FT3" s="709">
        <f>'2事業所名'!$B$32</f>
        <v>0</v>
      </c>
      <c r="FU3" s="710"/>
      <c r="FV3" s="710"/>
      <c r="FW3" s="711"/>
      <c r="FX3" s="45" t="s">
        <v>210</v>
      </c>
      <c r="FY3" s="61">
        <v>30</v>
      </c>
      <c r="FZ3" s="709">
        <f>'2事業所名'!$B$33</f>
        <v>0</v>
      </c>
      <c r="GA3" s="710"/>
      <c r="GB3" s="710"/>
      <c r="GC3" s="711"/>
      <c r="GE3" s="724" t="s">
        <v>1042</v>
      </c>
      <c r="GF3" s="328" t="s">
        <v>1042</v>
      </c>
      <c r="GG3" s="283" t="s">
        <v>263</v>
      </c>
      <c r="GH3" s="283">
        <v>38.299999999999997</v>
      </c>
      <c r="GI3" s="284">
        <v>6.9699999999999998E-2</v>
      </c>
    </row>
    <row r="4" spans="1:191" ht="15.2" customHeight="1">
      <c r="A4" s="713"/>
      <c r="B4" s="462"/>
      <c r="C4" s="462"/>
      <c r="D4" s="714"/>
      <c r="E4" s="713"/>
      <c r="F4" s="703" t="s">
        <v>74</v>
      </c>
      <c r="G4" s="704"/>
      <c r="H4" s="704"/>
      <c r="I4" s="705"/>
      <c r="J4" s="699" t="s">
        <v>211</v>
      </c>
      <c r="K4" s="700"/>
      <c r="L4" s="703" t="s">
        <v>74</v>
      </c>
      <c r="M4" s="704"/>
      <c r="N4" s="704"/>
      <c r="O4" s="705"/>
      <c r="P4" s="699" t="s">
        <v>211</v>
      </c>
      <c r="Q4" s="700"/>
      <c r="R4" s="703" t="s">
        <v>74</v>
      </c>
      <c r="S4" s="704"/>
      <c r="T4" s="704"/>
      <c r="U4" s="705"/>
      <c r="V4" s="699" t="s">
        <v>211</v>
      </c>
      <c r="W4" s="700"/>
      <c r="X4" s="703" t="s">
        <v>74</v>
      </c>
      <c r="Y4" s="704"/>
      <c r="Z4" s="704"/>
      <c r="AA4" s="705"/>
      <c r="AB4" s="699" t="s">
        <v>211</v>
      </c>
      <c r="AC4" s="700"/>
      <c r="AD4" s="703" t="s">
        <v>74</v>
      </c>
      <c r="AE4" s="704"/>
      <c r="AF4" s="704"/>
      <c r="AG4" s="705"/>
      <c r="AH4" s="699" t="s">
        <v>211</v>
      </c>
      <c r="AI4" s="700"/>
      <c r="AJ4" s="703" t="s">
        <v>74</v>
      </c>
      <c r="AK4" s="704"/>
      <c r="AL4" s="704"/>
      <c r="AM4" s="705"/>
      <c r="AN4" s="699" t="s">
        <v>211</v>
      </c>
      <c r="AO4" s="700"/>
      <c r="AP4" s="703" t="s">
        <v>74</v>
      </c>
      <c r="AQ4" s="704"/>
      <c r="AR4" s="704"/>
      <c r="AS4" s="705"/>
      <c r="AT4" s="699" t="s">
        <v>211</v>
      </c>
      <c r="AU4" s="700"/>
      <c r="AV4" s="703" t="s">
        <v>74</v>
      </c>
      <c r="AW4" s="704"/>
      <c r="AX4" s="704"/>
      <c r="AY4" s="705"/>
      <c r="AZ4" s="699" t="s">
        <v>211</v>
      </c>
      <c r="BA4" s="700"/>
      <c r="BB4" s="703" t="s">
        <v>74</v>
      </c>
      <c r="BC4" s="704"/>
      <c r="BD4" s="704"/>
      <c r="BE4" s="705"/>
      <c r="BF4" s="699" t="s">
        <v>211</v>
      </c>
      <c r="BG4" s="700"/>
      <c r="BH4" s="703" t="s">
        <v>74</v>
      </c>
      <c r="BI4" s="704"/>
      <c r="BJ4" s="704"/>
      <c r="BK4" s="705"/>
      <c r="BL4" s="699" t="s">
        <v>211</v>
      </c>
      <c r="BM4" s="700"/>
      <c r="BN4" s="703" t="s">
        <v>74</v>
      </c>
      <c r="BO4" s="704"/>
      <c r="BP4" s="704"/>
      <c r="BQ4" s="705"/>
      <c r="BR4" s="699" t="s">
        <v>211</v>
      </c>
      <c r="BS4" s="700"/>
      <c r="BT4" s="703" t="s">
        <v>74</v>
      </c>
      <c r="BU4" s="704"/>
      <c r="BV4" s="704"/>
      <c r="BW4" s="705"/>
      <c r="BX4" s="699" t="s">
        <v>211</v>
      </c>
      <c r="BY4" s="700"/>
      <c r="BZ4" s="703" t="s">
        <v>74</v>
      </c>
      <c r="CA4" s="704"/>
      <c r="CB4" s="704"/>
      <c r="CC4" s="705"/>
      <c r="CD4" s="699" t="s">
        <v>211</v>
      </c>
      <c r="CE4" s="700"/>
      <c r="CF4" s="703" t="s">
        <v>74</v>
      </c>
      <c r="CG4" s="704"/>
      <c r="CH4" s="704"/>
      <c r="CI4" s="705"/>
      <c r="CJ4" s="699" t="s">
        <v>211</v>
      </c>
      <c r="CK4" s="700"/>
      <c r="CL4" s="703" t="s">
        <v>74</v>
      </c>
      <c r="CM4" s="704"/>
      <c r="CN4" s="704"/>
      <c r="CO4" s="705"/>
      <c r="CP4" s="699" t="s">
        <v>211</v>
      </c>
      <c r="CQ4" s="700"/>
      <c r="CR4" s="703" t="s">
        <v>74</v>
      </c>
      <c r="CS4" s="704"/>
      <c r="CT4" s="704"/>
      <c r="CU4" s="705"/>
      <c r="CV4" s="699" t="s">
        <v>211</v>
      </c>
      <c r="CW4" s="700"/>
      <c r="CX4" s="703" t="s">
        <v>74</v>
      </c>
      <c r="CY4" s="704"/>
      <c r="CZ4" s="704"/>
      <c r="DA4" s="705"/>
      <c r="DB4" s="699" t="s">
        <v>211</v>
      </c>
      <c r="DC4" s="700"/>
      <c r="DD4" s="703" t="s">
        <v>74</v>
      </c>
      <c r="DE4" s="704"/>
      <c r="DF4" s="704"/>
      <c r="DG4" s="705"/>
      <c r="DH4" s="699" t="s">
        <v>211</v>
      </c>
      <c r="DI4" s="700"/>
      <c r="DJ4" s="703" t="s">
        <v>74</v>
      </c>
      <c r="DK4" s="704"/>
      <c r="DL4" s="704"/>
      <c r="DM4" s="705"/>
      <c r="DN4" s="699" t="s">
        <v>211</v>
      </c>
      <c r="DO4" s="700"/>
      <c r="DP4" s="703" t="s">
        <v>74</v>
      </c>
      <c r="DQ4" s="704"/>
      <c r="DR4" s="704"/>
      <c r="DS4" s="705"/>
      <c r="DT4" s="699" t="s">
        <v>211</v>
      </c>
      <c r="DU4" s="700"/>
      <c r="DV4" s="703" t="s">
        <v>74</v>
      </c>
      <c r="DW4" s="704"/>
      <c r="DX4" s="704"/>
      <c r="DY4" s="705"/>
      <c r="DZ4" s="699" t="s">
        <v>211</v>
      </c>
      <c r="EA4" s="700"/>
      <c r="EB4" s="703" t="s">
        <v>74</v>
      </c>
      <c r="EC4" s="704"/>
      <c r="ED4" s="704"/>
      <c r="EE4" s="705"/>
      <c r="EF4" s="699" t="s">
        <v>211</v>
      </c>
      <c r="EG4" s="700"/>
      <c r="EH4" s="703" t="s">
        <v>74</v>
      </c>
      <c r="EI4" s="704"/>
      <c r="EJ4" s="704"/>
      <c r="EK4" s="705"/>
      <c r="EL4" s="699" t="s">
        <v>211</v>
      </c>
      <c r="EM4" s="700"/>
      <c r="EN4" s="703" t="s">
        <v>74</v>
      </c>
      <c r="EO4" s="704"/>
      <c r="EP4" s="704"/>
      <c r="EQ4" s="705"/>
      <c r="ER4" s="699" t="s">
        <v>211</v>
      </c>
      <c r="ES4" s="700"/>
      <c r="ET4" s="703" t="s">
        <v>74</v>
      </c>
      <c r="EU4" s="704"/>
      <c r="EV4" s="704"/>
      <c r="EW4" s="705"/>
      <c r="EX4" s="699" t="s">
        <v>211</v>
      </c>
      <c r="EY4" s="700"/>
      <c r="EZ4" s="703" t="s">
        <v>74</v>
      </c>
      <c r="FA4" s="704"/>
      <c r="FB4" s="704"/>
      <c r="FC4" s="705"/>
      <c r="FD4" s="699" t="s">
        <v>211</v>
      </c>
      <c r="FE4" s="700"/>
      <c r="FF4" s="703" t="s">
        <v>74</v>
      </c>
      <c r="FG4" s="704"/>
      <c r="FH4" s="704"/>
      <c r="FI4" s="705"/>
      <c r="FJ4" s="699" t="s">
        <v>211</v>
      </c>
      <c r="FK4" s="700"/>
      <c r="FL4" s="703" t="s">
        <v>74</v>
      </c>
      <c r="FM4" s="704"/>
      <c r="FN4" s="704"/>
      <c r="FO4" s="705"/>
      <c r="FP4" s="699" t="s">
        <v>211</v>
      </c>
      <c r="FQ4" s="700"/>
      <c r="FR4" s="703" t="s">
        <v>74</v>
      </c>
      <c r="FS4" s="704"/>
      <c r="FT4" s="704"/>
      <c r="FU4" s="705"/>
      <c r="FV4" s="699" t="s">
        <v>211</v>
      </c>
      <c r="FW4" s="700"/>
      <c r="FX4" s="703" t="s">
        <v>74</v>
      </c>
      <c r="FY4" s="704"/>
      <c r="FZ4" s="704"/>
      <c r="GA4" s="705"/>
      <c r="GB4" s="699" t="s">
        <v>211</v>
      </c>
      <c r="GC4" s="700"/>
      <c r="GE4" s="725"/>
      <c r="GF4" s="327" t="s">
        <v>1044</v>
      </c>
      <c r="GG4" s="285" t="s">
        <v>263</v>
      </c>
      <c r="GH4" s="285">
        <v>34.799999999999997</v>
      </c>
      <c r="GI4" s="286">
        <v>6.7100000000000007E-2</v>
      </c>
    </row>
    <row r="5" spans="1:191" ht="15.2" customHeight="1">
      <c r="A5" s="713"/>
      <c r="B5" s="462"/>
      <c r="C5" s="462"/>
      <c r="D5" s="714"/>
      <c r="E5" s="713"/>
      <c r="F5" s="706"/>
      <c r="G5" s="707"/>
      <c r="H5" s="707"/>
      <c r="I5" s="708"/>
      <c r="J5" s="701"/>
      <c r="K5" s="702"/>
      <c r="L5" s="706"/>
      <c r="M5" s="707"/>
      <c r="N5" s="707"/>
      <c r="O5" s="708"/>
      <c r="P5" s="701"/>
      <c r="Q5" s="702"/>
      <c r="R5" s="706"/>
      <c r="S5" s="707"/>
      <c r="T5" s="707"/>
      <c r="U5" s="708"/>
      <c r="V5" s="701"/>
      <c r="W5" s="702"/>
      <c r="X5" s="706"/>
      <c r="Y5" s="707"/>
      <c r="Z5" s="707"/>
      <c r="AA5" s="708"/>
      <c r="AB5" s="701"/>
      <c r="AC5" s="702"/>
      <c r="AD5" s="706"/>
      <c r="AE5" s="707"/>
      <c r="AF5" s="707"/>
      <c r="AG5" s="708"/>
      <c r="AH5" s="701"/>
      <c r="AI5" s="702"/>
      <c r="AJ5" s="706"/>
      <c r="AK5" s="707"/>
      <c r="AL5" s="707"/>
      <c r="AM5" s="708"/>
      <c r="AN5" s="701"/>
      <c r="AO5" s="702"/>
      <c r="AP5" s="706"/>
      <c r="AQ5" s="707"/>
      <c r="AR5" s="707"/>
      <c r="AS5" s="708"/>
      <c r="AT5" s="701"/>
      <c r="AU5" s="702"/>
      <c r="AV5" s="706"/>
      <c r="AW5" s="707"/>
      <c r="AX5" s="707"/>
      <c r="AY5" s="708"/>
      <c r="AZ5" s="701"/>
      <c r="BA5" s="702"/>
      <c r="BB5" s="706"/>
      <c r="BC5" s="707"/>
      <c r="BD5" s="707"/>
      <c r="BE5" s="708"/>
      <c r="BF5" s="701"/>
      <c r="BG5" s="702"/>
      <c r="BH5" s="706"/>
      <c r="BI5" s="707"/>
      <c r="BJ5" s="707"/>
      <c r="BK5" s="708"/>
      <c r="BL5" s="701"/>
      <c r="BM5" s="702"/>
      <c r="BN5" s="706"/>
      <c r="BO5" s="707"/>
      <c r="BP5" s="707"/>
      <c r="BQ5" s="708"/>
      <c r="BR5" s="701"/>
      <c r="BS5" s="702"/>
      <c r="BT5" s="706"/>
      <c r="BU5" s="707"/>
      <c r="BV5" s="707"/>
      <c r="BW5" s="708"/>
      <c r="BX5" s="701"/>
      <c r="BY5" s="702"/>
      <c r="BZ5" s="706"/>
      <c r="CA5" s="707"/>
      <c r="CB5" s="707"/>
      <c r="CC5" s="708"/>
      <c r="CD5" s="701"/>
      <c r="CE5" s="702"/>
      <c r="CF5" s="706"/>
      <c r="CG5" s="707"/>
      <c r="CH5" s="707"/>
      <c r="CI5" s="708"/>
      <c r="CJ5" s="701"/>
      <c r="CK5" s="702"/>
      <c r="CL5" s="706"/>
      <c r="CM5" s="707"/>
      <c r="CN5" s="707"/>
      <c r="CO5" s="708"/>
      <c r="CP5" s="701"/>
      <c r="CQ5" s="702"/>
      <c r="CR5" s="706"/>
      <c r="CS5" s="707"/>
      <c r="CT5" s="707"/>
      <c r="CU5" s="708"/>
      <c r="CV5" s="701"/>
      <c r="CW5" s="702"/>
      <c r="CX5" s="706"/>
      <c r="CY5" s="707"/>
      <c r="CZ5" s="707"/>
      <c r="DA5" s="708"/>
      <c r="DB5" s="701"/>
      <c r="DC5" s="702"/>
      <c r="DD5" s="706"/>
      <c r="DE5" s="707"/>
      <c r="DF5" s="707"/>
      <c r="DG5" s="708"/>
      <c r="DH5" s="701"/>
      <c r="DI5" s="702"/>
      <c r="DJ5" s="706"/>
      <c r="DK5" s="707"/>
      <c r="DL5" s="707"/>
      <c r="DM5" s="708"/>
      <c r="DN5" s="701"/>
      <c r="DO5" s="702"/>
      <c r="DP5" s="706"/>
      <c r="DQ5" s="707"/>
      <c r="DR5" s="707"/>
      <c r="DS5" s="708"/>
      <c r="DT5" s="701"/>
      <c r="DU5" s="702"/>
      <c r="DV5" s="706"/>
      <c r="DW5" s="707"/>
      <c r="DX5" s="707"/>
      <c r="DY5" s="708"/>
      <c r="DZ5" s="701"/>
      <c r="EA5" s="702"/>
      <c r="EB5" s="706"/>
      <c r="EC5" s="707"/>
      <c r="ED5" s="707"/>
      <c r="EE5" s="708"/>
      <c r="EF5" s="701"/>
      <c r="EG5" s="702"/>
      <c r="EH5" s="706"/>
      <c r="EI5" s="707"/>
      <c r="EJ5" s="707"/>
      <c r="EK5" s="708"/>
      <c r="EL5" s="701"/>
      <c r="EM5" s="702"/>
      <c r="EN5" s="706"/>
      <c r="EO5" s="707"/>
      <c r="EP5" s="707"/>
      <c r="EQ5" s="708"/>
      <c r="ER5" s="701"/>
      <c r="ES5" s="702"/>
      <c r="ET5" s="706"/>
      <c r="EU5" s="707"/>
      <c r="EV5" s="707"/>
      <c r="EW5" s="708"/>
      <c r="EX5" s="701"/>
      <c r="EY5" s="702"/>
      <c r="EZ5" s="706"/>
      <c r="FA5" s="707"/>
      <c r="FB5" s="707"/>
      <c r="FC5" s="708"/>
      <c r="FD5" s="701"/>
      <c r="FE5" s="702"/>
      <c r="FF5" s="706"/>
      <c r="FG5" s="707"/>
      <c r="FH5" s="707"/>
      <c r="FI5" s="708"/>
      <c r="FJ5" s="701"/>
      <c r="FK5" s="702"/>
      <c r="FL5" s="706"/>
      <c r="FM5" s="707"/>
      <c r="FN5" s="707"/>
      <c r="FO5" s="708"/>
      <c r="FP5" s="701"/>
      <c r="FQ5" s="702"/>
      <c r="FR5" s="706"/>
      <c r="FS5" s="707"/>
      <c r="FT5" s="707"/>
      <c r="FU5" s="708"/>
      <c r="FV5" s="701"/>
      <c r="FW5" s="702"/>
      <c r="FX5" s="706"/>
      <c r="FY5" s="707"/>
      <c r="FZ5" s="707"/>
      <c r="GA5" s="708"/>
      <c r="GB5" s="701"/>
      <c r="GC5" s="702"/>
      <c r="GE5" s="726" t="s">
        <v>1751</v>
      </c>
      <c r="GF5" s="727"/>
      <c r="GG5" s="285" t="s">
        <v>263</v>
      </c>
      <c r="GH5" s="285">
        <v>33.4</v>
      </c>
      <c r="GI5" s="286">
        <v>6.8599999999999994E-2</v>
      </c>
    </row>
    <row r="6" spans="1:191" ht="15.2" customHeight="1">
      <c r="A6" s="715"/>
      <c r="B6" s="707"/>
      <c r="C6" s="707"/>
      <c r="D6" s="708"/>
      <c r="E6" s="715"/>
      <c r="F6" s="697" t="s">
        <v>23</v>
      </c>
      <c r="G6" s="698"/>
      <c r="H6" s="698" t="s">
        <v>24</v>
      </c>
      <c r="I6" s="698"/>
      <c r="J6" s="460" t="s">
        <v>212</v>
      </c>
      <c r="K6" s="696"/>
      <c r="L6" s="697" t="s">
        <v>23</v>
      </c>
      <c r="M6" s="698"/>
      <c r="N6" s="698" t="s">
        <v>24</v>
      </c>
      <c r="O6" s="698"/>
      <c r="P6" s="460" t="s">
        <v>212</v>
      </c>
      <c r="Q6" s="696"/>
      <c r="R6" s="697" t="s">
        <v>23</v>
      </c>
      <c r="S6" s="698"/>
      <c r="T6" s="698" t="s">
        <v>24</v>
      </c>
      <c r="U6" s="698"/>
      <c r="V6" s="460" t="s">
        <v>212</v>
      </c>
      <c r="W6" s="696"/>
      <c r="X6" s="697" t="s">
        <v>23</v>
      </c>
      <c r="Y6" s="698"/>
      <c r="Z6" s="698" t="s">
        <v>24</v>
      </c>
      <c r="AA6" s="698"/>
      <c r="AB6" s="460" t="s">
        <v>212</v>
      </c>
      <c r="AC6" s="696"/>
      <c r="AD6" s="697" t="s">
        <v>23</v>
      </c>
      <c r="AE6" s="698"/>
      <c r="AF6" s="698" t="s">
        <v>24</v>
      </c>
      <c r="AG6" s="698"/>
      <c r="AH6" s="460" t="s">
        <v>212</v>
      </c>
      <c r="AI6" s="696"/>
      <c r="AJ6" s="697" t="s">
        <v>23</v>
      </c>
      <c r="AK6" s="698"/>
      <c r="AL6" s="698" t="s">
        <v>24</v>
      </c>
      <c r="AM6" s="698"/>
      <c r="AN6" s="460" t="s">
        <v>212</v>
      </c>
      <c r="AO6" s="696"/>
      <c r="AP6" s="697" t="s">
        <v>23</v>
      </c>
      <c r="AQ6" s="698"/>
      <c r="AR6" s="698" t="s">
        <v>24</v>
      </c>
      <c r="AS6" s="698"/>
      <c r="AT6" s="460" t="s">
        <v>212</v>
      </c>
      <c r="AU6" s="696"/>
      <c r="AV6" s="697" t="s">
        <v>23</v>
      </c>
      <c r="AW6" s="698"/>
      <c r="AX6" s="698" t="s">
        <v>24</v>
      </c>
      <c r="AY6" s="698"/>
      <c r="AZ6" s="460" t="s">
        <v>212</v>
      </c>
      <c r="BA6" s="696"/>
      <c r="BB6" s="697" t="s">
        <v>23</v>
      </c>
      <c r="BC6" s="698"/>
      <c r="BD6" s="698" t="s">
        <v>24</v>
      </c>
      <c r="BE6" s="698"/>
      <c r="BF6" s="460" t="s">
        <v>212</v>
      </c>
      <c r="BG6" s="696"/>
      <c r="BH6" s="697" t="s">
        <v>23</v>
      </c>
      <c r="BI6" s="698"/>
      <c r="BJ6" s="698" t="s">
        <v>24</v>
      </c>
      <c r="BK6" s="698"/>
      <c r="BL6" s="460" t="s">
        <v>212</v>
      </c>
      <c r="BM6" s="696"/>
      <c r="BN6" s="697" t="s">
        <v>23</v>
      </c>
      <c r="BO6" s="698"/>
      <c r="BP6" s="698" t="s">
        <v>24</v>
      </c>
      <c r="BQ6" s="698"/>
      <c r="BR6" s="460" t="s">
        <v>212</v>
      </c>
      <c r="BS6" s="696"/>
      <c r="BT6" s="697" t="s">
        <v>23</v>
      </c>
      <c r="BU6" s="698"/>
      <c r="BV6" s="698" t="s">
        <v>24</v>
      </c>
      <c r="BW6" s="698"/>
      <c r="BX6" s="460" t="s">
        <v>212</v>
      </c>
      <c r="BY6" s="696"/>
      <c r="BZ6" s="697" t="s">
        <v>23</v>
      </c>
      <c r="CA6" s="698"/>
      <c r="CB6" s="698" t="s">
        <v>24</v>
      </c>
      <c r="CC6" s="698"/>
      <c r="CD6" s="460" t="s">
        <v>212</v>
      </c>
      <c r="CE6" s="696"/>
      <c r="CF6" s="697" t="s">
        <v>23</v>
      </c>
      <c r="CG6" s="698"/>
      <c r="CH6" s="698" t="s">
        <v>24</v>
      </c>
      <c r="CI6" s="698"/>
      <c r="CJ6" s="460" t="s">
        <v>212</v>
      </c>
      <c r="CK6" s="696"/>
      <c r="CL6" s="697" t="s">
        <v>23</v>
      </c>
      <c r="CM6" s="698"/>
      <c r="CN6" s="698" t="s">
        <v>24</v>
      </c>
      <c r="CO6" s="698"/>
      <c r="CP6" s="460" t="s">
        <v>212</v>
      </c>
      <c r="CQ6" s="696"/>
      <c r="CR6" s="697" t="s">
        <v>23</v>
      </c>
      <c r="CS6" s="698"/>
      <c r="CT6" s="698" t="s">
        <v>24</v>
      </c>
      <c r="CU6" s="698"/>
      <c r="CV6" s="460" t="s">
        <v>212</v>
      </c>
      <c r="CW6" s="696"/>
      <c r="CX6" s="697" t="s">
        <v>23</v>
      </c>
      <c r="CY6" s="698"/>
      <c r="CZ6" s="698" t="s">
        <v>24</v>
      </c>
      <c r="DA6" s="698"/>
      <c r="DB6" s="460" t="s">
        <v>212</v>
      </c>
      <c r="DC6" s="696"/>
      <c r="DD6" s="697" t="s">
        <v>23</v>
      </c>
      <c r="DE6" s="698"/>
      <c r="DF6" s="698" t="s">
        <v>24</v>
      </c>
      <c r="DG6" s="698"/>
      <c r="DH6" s="460" t="s">
        <v>212</v>
      </c>
      <c r="DI6" s="696"/>
      <c r="DJ6" s="697" t="s">
        <v>23</v>
      </c>
      <c r="DK6" s="698"/>
      <c r="DL6" s="698" t="s">
        <v>24</v>
      </c>
      <c r="DM6" s="698"/>
      <c r="DN6" s="460" t="s">
        <v>212</v>
      </c>
      <c r="DO6" s="696"/>
      <c r="DP6" s="697" t="s">
        <v>23</v>
      </c>
      <c r="DQ6" s="698"/>
      <c r="DR6" s="698" t="s">
        <v>24</v>
      </c>
      <c r="DS6" s="698"/>
      <c r="DT6" s="460" t="s">
        <v>212</v>
      </c>
      <c r="DU6" s="696"/>
      <c r="DV6" s="697" t="s">
        <v>23</v>
      </c>
      <c r="DW6" s="698"/>
      <c r="DX6" s="698" t="s">
        <v>24</v>
      </c>
      <c r="DY6" s="698"/>
      <c r="DZ6" s="460" t="s">
        <v>212</v>
      </c>
      <c r="EA6" s="696"/>
      <c r="EB6" s="697" t="s">
        <v>23</v>
      </c>
      <c r="EC6" s="698"/>
      <c r="ED6" s="698" t="s">
        <v>24</v>
      </c>
      <c r="EE6" s="698"/>
      <c r="EF6" s="460" t="s">
        <v>212</v>
      </c>
      <c r="EG6" s="696"/>
      <c r="EH6" s="697" t="s">
        <v>23</v>
      </c>
      <c r="EI6" s="698"/>
      <c r="EJ6" s="698" t="s">
        <v>24</v>
      </c>
      <c r="EK6" s="698"/>
      <c r="EL6" s="460" t="s">
        <v>212</v>
      </c>
      <c r="EM6" s="696"/>
      <c r="EN6" s="697" t="s">
        <v>23</v>
      </c>
      <c r="EO6" s="698"/>
      <c r="EP6" s="698" t="s">
        <v>24</v>
      </c>
      <c r="EQ6" s="698"/>
      <c r="ER6" s="460" t="s">
        <v>212</v>
      </c>
      <c r="ES6" s="696"/>
      <c r="ET6" s="697" t="s">
        <v>23</v>
      </c>
      <c r="EU6" s="698"/>
      <c r="EV6" s="698" t="s">
        <v>24</v>
      </c>
      <c r="EW6" s="698"/>
      <c r="EX6" s="460" t="s">
        <v>212</v>
      </c>
      <c r="EY6" s="696"/>
      <c r="EZ6" s="697" t="s">
        <v>23</v>
      </c>
      <c r="FA6" s="698"/>
      <c r="FB6" s="698" t="s">
        <v>24</v>
      </c>
      <c r="FC6" s="698"/>
      <c r="FD6" s="460" t="s">
        <v>212</v>
      </c>
      <c r="FE6" s="696"/>
      <c r="FF6" s="697" t="s">
        <v>23</v>
      </c>
      <c r="FG6" s="698"/>
      <c r="FH6" s="698" t="s">
        <v>24</v>
      </c>
      <c r="FI6" s="698"/>
      <c r="FJ6" s="460" t="s">
        <v>212</v>
      </c>
      <c r="FK6" s="696"/>
      <c r="FL6" s="697" t="s">
        <v>23</v>
      </c>
      <c r="FM6" s="698"/>
      <c r="FN6" s="698" t="s">
        <v>24</v>
      </c>
      <c r="FO6" s="698"/>
      <c r="FP6" s="460" t="s">
        <v>212</v>
      </c>
      <c r="FQ6" s="696"/>
      <c r="FR6" s="697" t="s">
        <v>23</v>
      </c>
      <c r="FS6" s="698"/>
      <c r="FT6" s="698" t="s">
        <v>24</v>
      </c>
      <c r="FU6" s="698"/>
      <c r="FV6" s="460" t="s">
        <v>212</v>
      </c>
      <c r="FW6" s="696"/>
      <c r="FX6" s="697" t="s">
        <v>23</v>
      </c>
      <c r="FY6" s="698"/>
      <c r="FZ6" s="698" t="s">
        <v>24</v>
      </c>
      <c r="GA6" s="698"/>
      <c r="GB6" s="460" t="s">
        <v>212</v>
      </c>
      <c r="GC6" s="696"/>
      <c r="GE6" s="726" t="s">
        <v>26</v>
      </c>
      <c r="GF6" s="727"/>
      <c r="GG6" s="285" t="s">
        <v>263</v>
      </c>
      <c r="GH6" s="285">
        <v>36.5</v>
      </c>
      <c r="GI6" s="286">
        <v>6.8599999999999994E-2</v>
      </c>
    </row>
    <row r="7" spans="1:191" ht="15.2" customHeight="1">
      <c r="A7" s="431" t="s">
        <v>160</v>
      </c>
      <c r="B7" s="432"/>
      <c r="C7" s="432"/>
      <c r="D7" s="433"/>
      <c r="E7" s="227" t="s">
        <v>25</v>
      </c>
      <c r="F7" s="667"/>
      <c r="G7" s="668"/>
      <c r="H7" s="695">
        <f>ROUND(F7*$GH$3,1)</f>
        <v>0</v>
      </c>
      <c r="I7" s="695"/>
      <c r="J7" s="695">
        <f>ROUND(H7*$GI$3,1)</f>
        <v>0</v>
      </c>
      <c r="K7" s="695"/>
      <c r="L7" s="667"/>
      <c r="M7" s="668"/>
      <c r="N7" s="695">
        <f>ROUND(L7*$GH$3,1)</f>
        <v>0</v>
      </c>
      <c r="O7" s="695"/>
      <c r="P7" s="695">
        <f>ROUND(N7*$GI$3,1)</f>
        <v>0</v>
      </c>
      <c r="Q7" s="695"/>
      <c r="R7" s="667"/>
      <c r="S7" s="668"/>
      <c r="T7" s="695">
        <f>ROUND(R7*$GH$3,1)</f>
        <v>0</v>
      </c>
      <c r="U7" s="695"/>
      <c r="V7" s="695">
        <f>ROUND(T7*$GI$3,1)</f>
        <v>0</v>
      </c>
      <c r="W7" s="695"/>
      <c r="X7" s="667"/>
      <c r="Y7" s="668"/>
      <c r="Z7" s="695">
        <f>ROUND(X7*$GH$3,1)</f>
        <v>0</v>
      </c>
      <c r="AA7" s="695"/>
      <c r="AB7" s="695">
        <f>ROUND(Z7*$GI$3,1)</f>
        <v>0</v>
      </c>
      <c r="AC7" s="695"/>
      <c r="AD7" s="667"/>
      <c r="AE7" s="668"/>
      <c r="AF7" s="695">
        <f>ROUND(AD7*$GH$3,1)</f>
        <v>0</v>
      </c>
      <c r="AG7" s="695"/>
      <c r="AH7" s="695">
        <f>ROUND(AF7*$GI$3,1)</f>
        <v>0</v>
      </c>
      <c r="AI7" s="695"/>
      <c r="AJ7" s="667"/>
      <c r="AK7" s="668"/>
      <c r="AL7" s="695">
        <f>ROUND(AJ7*$GH$3,1)</f>
        <v>0</v>
      </c>
      <c r="AM7" s="695"/>
      <c r="AN7" s="695">
        <f>ROUND(AL7*$GI$3,1)</f>
        <v>0</v>
      </c>
      <c r="AO7" s="695"/>
      <c r="AP7" s="667"/>
      <c r="AQ7" s="668"/>
      <c r="AR7" s="695">
        <f>ROUND(AP7*$GH$3,1)</f>
        <v>0</v>
      </c>
      <c r="AS7" s="695"/>
      <c r="AT7" s="695">
        <f>ROUND(AR7*$GI$3,1)</f>
        <v>0</v>
      </c>
      <c r="AU7" s="695"/>
      <c r="AV7" s="667"/>
      <c r="AW7" s="668"/>
      <c r="AX7" s="695">
        <f>ROUND(AV7*$GH$3,1)</f>
        <v>0</v>
      </c>
      <c r="AY7" s="695"/>
      <c r="AZ7" s="695">
        <f>ROUND(AX7*$GI$3,1)</f>
        <v>0</v>
      </c>
      <c r="BA7" s="695"/>
      <c r="BB7" s="667"/>
      <c r="BC7" s="668"/>
      <c r="BD7" s="695">
        <f>ROUND(BB7*$GH$3,1)</f>
        <v>0</v>
      </c>
      <c r="BE7" s="695"/>
      <c r="BF7" s="695">
        <f>ROUND(BD7*$GI$3,1)</f>
        <v>0</v>
      </c>
      <c r="BG7" s="695"/>
      <c r="BH7" s="667"/>
      <c r="BI7" s="668"/>
      <c r="BJ7" s="695">
        <f>ROUND(BH7*$GH$3,1)</f>
        <v>0</v>
      </c>
      <c r="BK7" s="695"/>
      <c r="BL7" s="695">
        <f>ROUND(BJ7*$GI$3,1)</f>
        <v>0</v>
      </c>
      <c r="BM7" s="695"/>
      <c r="BN7" s="665"/>
      <c r="BO7" s="666"/>
      <c r="BP7" s="695">
        <f>ROUND(BN7*$GH$3,1)</f>
        <v>0</v>
      </c>
      <c r="BQ7" s="695"/>
      <c r="BR7" s="695">
        <f>ROUND(BP7*$GI$3,1)</f>
        <v>0</v>
      </c>
      <c r="BS7" s="695"/>
      <c r="BT7" s="665"/>
      <c r="BU7" s="666"/>
      <c r="BV7" s="695">
        <f>ROUND(BT7*$GH$3,1)</f>
        <v>0</v>
      </c>
      <c r="BW7" s="695"/>
      <c r="BX7" s="695">
        <f>ROUND(BV7*$GI$3,1)</f>
        <v>0</v>
      </c>
      <c r="BY7" s="695"/>
      <c r="BZ7" s="665"/>
      <c r="CA7" s="666"/>
      <c r="CB7" s="695">
        <f>ROUND(BZ7*$GH$3,1)</f>
        <v>0</v>
      </c>
      <c r="CC7" s="695"/>
      <c r="CD7" s="695">
        <f>ROUND(CB7*$GI$3,1)</f>
        <v>0</v>
      </c>
      <c r="CE7" s="695"/>
      <c r="CF7" s="665"/>
      <c r="CG7" s="666"/>
      <c r="CH7" s="695">
        <f>ROUND(CF7*$GH$3,1)</f>
        <v>0</v>
      </c>
      <c r="CI7" s="695"/>
      <c r="CJ7" s="695">
        <f>ROUND(CH7*$GI$3,1)</f>
        <v>0</v>
      </c>
      <c r="CK7" s="695"/>
      <c r="CL7" s="665"/>
      <c r="CM7" s="666"/>
      <c r="CN7" s="695">
        <f>ROUND(CL7*$GH$3,1)</f>
        <v>0</v>
      </c>
      <c r="CO7" s="695"/>
      <c r="CP7" s="695">
        <f>ROUND(CN7*$GI$3,1)</f>
        <v>0</v>
      </c>
      <c r="CQ7" s="695"/>
      <c r="CR7" s="665"/>
      <c r="CS7" s="666"/>
      <c r="CT7" s="695">
        <f>ROUND(CR7*$GH$3,1)</f>
        <v>0</v>
      </c>
      <c r="CU7" s="695"/>
      <c r="CV7" s="695">
        <f>ROUND(CT7*$GI$3,1)</f>
        <v>0</v>
      </c>
      <c r="CW7" s="695"/>
      <c r="CX7" s="665"/>
      <c r="CY7" s="666"/>
      <c r="CZ7" s="695">
        <f>ROUND(CX7*$GH$3,1)</f>
        <v>0</v>
      </c>
      <c r="DA7" s="695"/>
      <c r="DB7" s="695">
        <f>ROUND(CZ7*$GI$3,1)</f>
        <v>0</v>
      </c>
      <c r="DC7" s="695"/>
      <c r="DD7" s="665"/>
      <c r="DE7" s="666"/>
      <c r="DF7" s="695">
        <f>ROUND(DD7*$GH$3,1)</f>
        <v>0</v>
      </c>
      <c r="DG7" s="695"/>
      <c r="DH7" s="695">
        <f>ROUND(DF7*$GI$3,1)</f>
        <v>0</v>
      </c>
      <c r="DI7" s="695"/>
      <c r="DJ7" s="665"/>
      <c r="DK7" s="666"/>
      <c r="DL7" s="695">
        <f>ROUND(DJ7*$GH$3,1)</f>
        <v>0</v>
      </c>
      <c r="DM7" s="695"/>
      <c r="DN7" s="695">
        <f>ROUND(DL7*$GI$3,1)</f>
        <v>0</v>
      </c>
      <c r="DO7" s="695"/>
      <c r="DP7" s="665"/>
      <c r="DQ7" s="666"/>
      <c r="DR7" s="695">
        <f>ROUND(DP7*$GH$3,1)</f>
        <v>0</v>
      </c>
      <c r="DS7" s="695"/>
      <c r="DT7" s="695">
        <f>ROUND(DR7*$GI$3,1)</f>
        <v>0</v>
      </c>
      <c r="DU7" s="695"/>
      <c r="DV7" s="665"/>
      <c r="DW7" s="666"/>
      <c r="DX7" s="695">
        <f>ROUND(DV7*$GH$3,1)</f>
        <v>0</v>
      </c>
      <c r="DY7" s="695"/>
      <c r="DZ7" s="695">
        <f>ROUND(DX7*$GI$3,1)</f>
        <v>0</v>
      </c>
      <c r="EA7" s="695"/>
      <c r="EB7" s="665"/>
      <c r="EC7" s="666"/>
      <c r="ED7" s="695">
        <f>ROUND(EB7*$GH$3,1)</f>
        <v>0</v>
      </c>
      <c r="EE7" s="695"/>
      <c r="EF7" s="695">
        <f>ROUND(ED7*$GI$3,1)</f>
        <v>0</v>
      </c>
      <c r="EG7" s="695"/>
      <c r="EH7" s="665"/>
      <c r="EI7" s="666"/>
      <c r="EJ7" s="695">
        <f>ROUND(EH7*$GH$3,1)</f>
        <v>0</v>
      </c>
      <c r="EK7" s="695"/>
      <c r="EL7" s="695">
        <f>ROUND(EJ7*$GI$3,1)</f>
        <v>0</v>
      </c>
      <c r="EM7" s="695"/>
      <c r="EN7" s="665"/>
      <c r="EO7" s="666"/>
      <c r="EP7" s="695">
        <f>ROUND(EN7*$GH$3,1)</f>
        <v>0</v>
      </c>
      <c r="EQ7" s="695"/>
      <c r="ER7" s="695">
        <f>ROUND(EP7*$GI$3,1)</f>
        <v>0</v>
      </c>
      <c r="ES7" s="695"/>
      <c r="ET7" s="665"/>
      <c r="EU7" s="666"/>
      <c r="EV7" s="695">
        <f>ROUND(ET7*$GH$3,1)</f>
        <v>0</v>
      </c>
      <c r="EW7" s="695"/>
      <c r="EX7" s="695">
        <f>ROUND(EV7*$GI$3,1)</f>
        <v>0</v>
      </c>
      <c r="EY7" s="695"/>
      <c r="EZ7" s="665"/>
      <c r="FA7" s="666"/>
      <c r="FB7" s="695">
        <f>ROUND(EZ7*$GH$3,1)</f>
        <v>0</v>
      </c>
      <c r="FC7" s="695"/>
      <c r="FD7" s="695">
        <f>ROUND(FB7*$GI$3,1)</f>
        <v>0</v>
      </c>
      <c r="FE7" s="695"/>
      <c r="FF7" s="665"/>
      <c r="FG7" s="666"/>
      <c r="FH7" s="695">
        <f>ROUND(FF7*$GH$3,1)</f>
        <v>0</v>
      </c>
      <c r="FI7" s="695"/>
      <c r="FJ7" s="695">
        <f>ROUND(FH7*$GI$3,1)</f>
        <v>0</v>
      </c>
      <c r="FK7" s="695"/>
      <c r="FL7" s="665"/>
      <c r="FM7" s="666"/>
      <c r="FN7" s="695">
        <f>ROUND(FL7*$GH$3,1)</f>
        <v>0</v>
      </c>
      <c r="FO7" s="695"/>
      <c r="FP7" s="695">
        <f>ROUND(FN7*$GI$3,1)</f>
        <v>0</v>
      </c>
      <c r="FQ7" s="695"/>
      <c r="FR7" s="665"/>
      <c r="FS7" s="666"/>
      <c r="FT7" s="695">
        <f>ROUND(FR7*$GH$3,1)</f>
        <v>0</v>
      </c>
      <c r="FU7" s="695"/>
      <c r="FV7" s="695">
        <f>ROUND(FT7*$GI$3,1)</f>
        <v>0</v>
      </c>
      <c r="FW7" s="695"/>
      <c r="FX7" s="665"/>
      <c r="FY7" s="666"/>
      <c r="FZ7" s="695">
        <f>ROUND(FX7*$GH$3,1)</f>
        <v>0</v>
      </c>
      <c r="GA7" s="695"/>
      <c r="GB7" s="695">
        <f>ROUND(FZ7*$GI$3,1)</f>
        <v>0</v>
      </c>
      <c r="GC7" s="695"/>
      <c r="GE7" s="726" t="s">
        <v>27</v>
      </c>
      <c r="GF7" s="727"/>
      <c r="GG7" s="285" t="s">
        <v>263</v>
      </c>
      <c r="GH7" s="285">
        <v>38</v>
      </c>
      <c r="GI7" s="286">
        <v>6.8900000000000003E-2</v>
      </c>
    </row>
    <row r="8" spans="1:191" ht="15.2" customHeight="1">
      <c r="A8" s="431" t="s">
        <v>161</v>
      </c>
      <c r="B8" s="432"/>
      <c r="C8" s="432"/>
      <c r="D8" s="433"/>
      <c r="E8" s="227" t="s">
        <v>25</v>
      </c>
      <c r="F8" s="667"/>
      <c r="G8" s="668"/>
      <c r="H8" s="642">
        <f>ROUND(F8*$GH$4,1)</f>
        <v>0</v>
      </c>
      <c r="I8" s="643"/>
      <c r="J8" s="642">
        <f>ROUND(H8*$GI$4,1)</f>
        <v>0</v>
      </c>
      <c r="K8" s="643"/>
      <c r="L8" s="667"/>
      <c r="M8" s="668"/>
      <c r="N8" s="642">
        <f>ROUND(L8*$GH$4,1)</f>
        <v>0</v>
      </c>
      <c r="O8" s="643"/>
      <c r="P8" s="642">
        <f>ROUND(N8*$GI$4,1)</f>
        <v>0</v>
      </c>
      <c r="Q8" s="643"/>
      <c r="R8" s="667"/>
      <c r="S8" s="668"/>
      <c r="T8" s="642">
        <f>ROUND(R8*$GH$4,1)</f>
        <v>0</v>
      </c>
      <c r="U8" s="643"/>
      <c r="V8" s="642">
        <f>ROUND(T8*$GI$4,1)</f>
        <v>0</v>
      </c>
      <c r="W8" s="643"/>
      <c r="X8" s="667"/>
      <c r="Y8" s="668"/>
      <c r="Z8" s="642">
        <f>ROUND(X8*$GH$4,1)</f>
        <v>0</v>
      </c>
      <c r="AA8" s="643"/>
      <c r="AB8" s="642">
        <f>ROUND(Z8*$GI$4,1)</f>
        <v>0</v>
      </c>
      <c r="AC8" s="643"/>
      <c r="AD8" s="667"/>
      <c r="AE8" s="668"/>
      <c r="AF8" s="642">
        <f>ROUND(AD8*$GH$4,1)</f>
        <v>0</v>
      </c>
      <c r="AG8" s="643"/>
      <c r="AH8" s="642">
        <f>ROUND(AF8*$GI$4,1)</f>
        <v>0</v>
      </c>
      <c r="AI8" s="643"/>
      <c r="AJ8" s="667"/>
      <c r="AK8" s="668"/>
      <c r="AL8" s="642">
        <f>ROUND(AJ8*$GH$4,1)</f>
        <v>0</v>
      </c>
      <c r="AM8" s="643"/>
      <c r="AN8" s="642">
        <f>ROUND(AL8*$GI$4,1)</f>
        <v>0</v>
      </c>
      <c r="AO8" s="643"/>
      <c r="AP8" s="667"/>
      <c r="AQ8" s="668"/>
      <c r="AR8" s="642">
        <f>ROUND(AP8*$GH$4,1)</f>
        <v>0</v>
      </c>
      <c r="AS8" s="643"/>
      <c r="AT8" s="642">
        <f>ROUND(AR8*$GI$4,1)</f>
        <v>0</v>
      </c>
      <c r="AU8" s="643"/>
      <c r="AV8" s="667"/>
      <c r="AW8" s="668"/>
      <c r="AX8" s="642">
        <f>ROUND(AV8*$GH$4,1)</f>
        <v>0</v>
      </c>
      <c r="AY8" s="643"/>
      <c r="AZ8" s="642">
        <f>ROUND(AX8*$GI$4,1)</f>
        <v>0</v>
      </c>
      <c r="BA8" s="643"/>
      <c r="BB8" s="667"/>
      <c r="BC8" s="668"/>
      <c r="BD8" s="642">
        <f>ROUND(BB8*$GH$4,1)</f>
        <v>0</v>
      </c>
      <c r="BE8" s="643"/>
      <c r="BF8" s="642">
        <f>ROUND(BD8*$GI$4,1)</f>
        <v>0</v>
      </c>
      <c r="BG8" s="643"/>
      <c r="BH8" s="667"/>
      <c r="BI8" s="668"/>
      <c r="BJ8" s="642">
        <f>ROUND(BH8*$GH$4,1)</f>
        <v>0</v>
      </c>
      <c r="BK8" s="643"/>
      <c r="BL8" s="642">
        <f>ROUND(BJ8*$GI$4,1)</f>
        <v>0</v>
      </c>
      <c r="BM8" s="643"/>
      <c r="BN8" s="665"/>
      <c r="BO8" s="666"/>
      <c r="BP8" s="642">
        <f>ROUND(BN8*$GH$4,1)</f>
        <v>0</v>
      </c>
      <c r="BQ8" s="643"/>
      <c r="BR8" s="642">
        <f>ROUND(BP8*$GI$4,1)</f>
        <v>0</v>
      </c>
      <c r="BS8" s="643"/>
      <c r="BT8" s="665"/>
      <c r="BU8" s="666"/>
      <c r="BV8" s="642">
        <f>ROUND(BT8*$GH$4,1)</f>
        <v>0</v>
      </c>
      <c r="BW8" s="643"/>
      <c r="BX8" s="642">
        <f>ROUND(BV8*$GI$4,1)</f>
        <v>0</v>
      </c>
      <c r="BY8" s="643"/>
      <c r="BZ8" s="665"/>
      <c r="CA8" s="666"/>
      <c r="CB8" s="642">
        <f>ROUND(BZ8*$GH$4,1)</f>
        <v>0</v>
      </c>
      <c r="CC8" s="643"/>
      <c r="CD8" s="642">
        <f>ROUND(CB8*$GI$4,1)</f>
        <v>0</v>
      </c>
      <c r="CE8" s="643"/>
      <c r="CF8" s="665"/>
      <c r="CG8" s="666"/>
      <c r="CH8" s="642">
        <f>ROUND(CF8*$GH$4,1)</f>
        <v>0</v>
      </c>
      <c r="CI8" s="643"/>
      <c r="CJ8" s="642">
        <f>ROUND(CH8*$GI$4,1)</f>
        <v>0</v>
      </c>
      <c r="CK8" s="643"/>
      <c r="CL8" s="665"/>
      <c r="CM8" s="666"/>
      <c r="CN8" s="642">
        <f>ROUND(CL8*$GH$4,1)</f>
        <v>0</v>
      </c>
      <c r="CO8" s="643"/>
      <c r="CP8" s="642">
        <f>ROUND(CN8*$GI$4,1)</f>
        <v>0</v>
      </c>
      <c r="CQ8" s="643"/>
      <c r="CR8" s="665"/>
      <c r="CS8" s="666"/>
      <c r="CT8" s="642">
        <f>ROUND(CR8*$GH$4,1)</f>
        <v>0</v>
      </c>
      <c r="CU8" s="643"/>
      <c r="CV8" s="642">
        <f>ROUND(CT8*$GI$4,1)</f>
        <v>0</v>
      </c>
      <c r="CW8" s="643"/>
      <c r="CX8" s="665"/>
      <c r="CY8" s="666"/>
      <c r="CZ8" s="642">
        <f>ROUND(CX8*$GH$4,1)</f>
        <v>0</v>
      </c>
      <c r="DA8" s="643"/>
      <c r="DB8" s="642">
        <f>ROUND(CZ8*$GI$4,1)</f>
        <v>0</v>
      </c>
      <c r="DC8" s="643"/>
      <c r="DD8" s="665"/>
      <c r="DE8" s="666"/>
      <c r="DF8" s="642">
        <f>ROUND(DD8*$GH$4,1)</f>
        <v>0</v>
      </c>
      <c r="DG8" s="643"/>
      <c r="DH8" s="642">
        <f>ROUND(DF8*$GI$4,1)</f>
        <v>0</v>
      </c>
      <c r="DI8" s="643"/>
      <c r="DJ8" s="665"/>
      <c r="DK8" s="666"/>
      <c r="DL8" s="642">
        <f>ROUND(DJ8*$GH$4,1)</f>
        <v>0</v>
      </c>
      <c r="DM8" s="643"/>
      <c r="DN8" s="642">
        <f>ROUND(DL8*$GI$4,1)</f>
        <v>0</v>
      </c>
      <c r="DO8" s="643"/>
      <c r="DP8" s="665"/>
      <c r="DQ8" s="666"/>
      <c r="DR8" s="642">
        <f>ROUND(DP8*$GH$4,1)</f>
        <v>0</v>
      </c>
      <c r="DS8" s="643"/>
      <c r="DT8" s="642">
        <f>ROUND(DR8*$GI$4,1)</f>
        <v>0</v>
      </c>
      <c r="DU8" s="643"/>
      <c r="DV8" s="665"/>
      <c r="DW8" s="666"/>
      <c r="DX8" s="642">
        <f>ROUND(DV8*$GH$4,1)</f>
        <v>0</v>
      </c>
      <c r="DY8" s="643"/>
      <c r="DZ8" s="642">
        <f>ROUND(DX8*$GI$4,1)</f>
        <v>0</v>
      </c>
      <c r="EA8" s="643"/>
      <c r="EB8" s="665"/>
      <c r="EC8" s="666"/>
      <c r="ED8" s="642">
        <f>ROUND(EB8*$GH$4,1)</f>
        <v>0</v>
      </c>
      <c r="EE8" s="643"/>
      <c r="EF8" s="642">
        <f>ROUND(ED8*$GI$4,1)</f>
        <v>0</v>
      </c>
      <c r="EG8" s="643"/>
      <c r="EH8" s="665"/>
      <c r="EI8" s="666"/>
      <c r="EJ8" s="642">
        <f>ROUND(EH8*$GH$4,1)</f>
        <v>0</v>
      </c>
      <c r="EK8" s="643"/>
      <c r="EL8" s="642">
        <f>ROUND(EJ8*$GI$4,1)</f>
        <v>0</v>
      </c>
      <c r="EM8" s="643"/>
      <c r="EN8" s="665"/>
      <c r="EO8" s="666"/>
      <c r="EP8" s="642">
        <f>ROUND(EN8*$GH$4,1)</f>
        <v>0</v>
      </c>
      <c r="EQ8" s="643"/>
      <c r="ER8" s="642">
        <f>ROUND(EP8*$GI$4,1)</f>
        <v>0</v>
      </c>
      <c r="ES8" s="643"/>
      <c r="ET8" s="665"/>
      <c r="EU8" s="666"/>
      <c r="EV8" s="642">
        <f>ROUND(ET8*$GH$4,1)</f>
        <v>0</v>
      </c>
      <c r="EW8" s="643"/>
      <c r="EX8" s="642">
        <f>ROUND(EV8*$GI$4,1)</f>
        <v>0</v>
      </c>
      <c r="EY8" s="643"/>
      <c r="EZ8" s="665"/>
      <c r="FA8" s="666"/>
      <c r="FB8" s="642">
        <f>ROUND(EZ8*$GH$4,1)</f>
        <v>0</v>
      </c>
      <c r="FC8" s="643"/>
      <c r="FD8" s="642">
        <f>ROUND(FB8*$GI$4,1)</f>
        <v>0</v>
      </c>
      <c r="FE8" s="643"/>
      <c r="FF8" s="665"/>
      <c r="FG8" s="666"/>
      <c r="FH8" s="642">
        <f>ROUND(FF8*$GH$4,1)</f>
        <v>0</v>
      </c>
      <c r="FI8" s="643"/>
      <c r="FJ8" s="642">
        <f>ROUND(FH8*$GI$4,1)</f>
        <v>0</v>
      </c>
      <c r="FK8" s="643"/>
      <c r="FL8" s="665"/>
      <c r="FM8" s="666"/>
      <c r="FN8" s="642">
        <f>ROUND(FL8*$GH$4,1)</f>
        <v>0</v>
      </c>
      <c r="FO8" s="643"/>
      <c r="FP8" s="642">
        <f>ROUND(FN8*$GI$4,1)</f>
        <v>0</v>
      </c>
      <c r="FQ8" s="643"/>
      <c r="FR8" s="665"/>
      <c r="FS8" s="666"/>
      <c r="FT8" s="642">
        <f>ROUND(FR8*$GH$4,1)</f>
        <v>0</v>
      </c>
      <c r="FU8" s="643"/>
      <c r="FV8" s="642">
        <f>ROUND(FT8*$GI$4,1)</f>
        <v>0</v>
      </c>
      <c r="FW8" s="643"/>
      <c r="FX8" s="665"/>
      <c r="FY8" s="666"/>
      <c r="FZ8" s="642">
        <f>ROUND(FX8*$GH$4,1)</f>
        <v>0</v>
      </c>
      <c r="GA8" s="643"/>
      <c r="GB8" s="642">
        <f>ROUND(FZ8*$GI$4,1)</f>
        <v>0</v>
      </c>
      <c r="GC8" s="643"/>
      <c r="GE8" s="287" t="s">
        <v>1046</v>
      </c>
      <c r="GF8" s="327" t="s">
        <v>28</v>
      </c>
      <c r="GG8" s="285" t="s">
        <v>263</v>
      </c>
      <c r="GH8" s="285">
        <v>38.9</v>
      </c>
      <c r="GI8" s="286">
        <v>7.0800000000000002E-2</v>
      </c>
    </row>
    <row r="9" spans="1:191" ht="15.2" customHeight="1">
      <c r="A9" s="431" t="s">
        <v>188</v>
      </c>
      <c r="B9" s="432"/>
      <c r="C9" s="432"/>
      <c r="D9" s="433"/>
      <c r="E9" s="227" t="s">
        <v>25</v>
      </c>
      <c r="F9" s="667"/>
      <c r="G9" s="668"/>
      <c r="H9" s="642">
        <f>ROUND(F9*$GH$5,1)</f>
        <v>0</v>
      </c>
      <c r="I9" s="643"/>
      <c r="J9" s="642">
        <f>ROUND(H9*$GI$5,1)</f>
        <v>0</v>
      </c>
      <c r="K9" s="643"/>
      <c r="L9" s="667"/>
      <c r="M9" s="668"/>
      <c r="N9" s="642">
        <f>ROUND(L9*$GH$5,1)</f>
        <v>0</v>
      </c>
      <c r="O9" s="643"/>
      <c r="P9" s="642">
        <f>ROUND(N9*$GI$5,1)</f>
        <v>0</v>
      </c>
      <c r="Q9" s="643"/>
      <c r="R9" s="667"/>
      <c r="S9" s="668"/>
      <c r="T9" s="642">
        <f>ROUND(R9*$GH$5,1)</f>
        <v>0</v>
      </c>
      <c r="U9" s="643"/>
      <c r="V9" s="642">
        <f>ROUND(T9*$GI$5,1)</f>
        <v>0</v>
      </c>
      <c r="W9" s="643"/>
      <c r="X9" s="667"/>
      <c r="Y9" s="668"/>
      <c r="Z9" s="642">
        <f>ROUND(X9*$GH$5,1)</f>
        <v>0</v>
      </c>
      <c r="AA9" s="643"/>
      <c r="AB9" s="642">
        <f>ROUND(Z9*$GI$5,1)</f>
        <v>0</v>
      </c>
      <c r="AC9" s="643"/>
      <c r="AD9" s="667"/>
      <c r="AE9" s="668"/>
      <c r="AF9" s="642">
        <f>ROUND(AD9*$GH$5,1)</f>
        <v>0</v>
      </c>
      <c r="AG9" s="643"/>
      <c r="AH9" s="642">
        <f>ROUND(AF9*$GI$5,1)</f>
        <v>0</v>
      </c>
      <c r="AI9" s="643"/>
      <c r="AJ9" s="667"/>
      <c r="AK9" s="668"/>
      <c r="AL9" s="642">
        <f>ROUND(AJ9*$GH$5,1)</f>
        <v>0</v>
      </c>
      <c r="AM9" s="643"/>
      <c r="AN9" s="642">
        <f>ROUND(AL9*$GI$5,1)</f>
        <v>0</v>
      </c>
      <c r="AO9" s="643"/>
      <c r="AP9" s="667"/>
      <c r="AQ9" s="668"/>
      <c r="AR9" s="642">
        <f>ROUND(AP9*$GH$5,1)</f>
        <v>0</v>
      </c>
      <c r="AS9" s="643"/>
      <c r="AT9" s="642">
        <f>ROUND(AR9*$GI$5,1)</f>
        <v>0</v>
      </c>
      <c r="AU9" s="643"/>
      <c r="AV9" s="667"/>
      <c r="AW9" s="668"/>
      <c r="AX9" s="642">
        <f>ROUND(AV9*$GH$5,1)</f>
        <v>0</v>
      </c>
      <c r="AY9" s="643"/>
      <c r="AZ9" s="642">
        <f>ROUND(AX9*$GI$5,1)</f>
        <v>0</v>
      </c>
      <c r="BA9" s="643"/>
      <c r="BB9" s="667"/>
      <c r="BC9" s="668"/>
      <c r="BD9" s="642">
        <f>ROUND(BB9*$GH$5,1)</f>
        <v>0</v>
      </c>
      <c r="BE9" s="643"/>
      <c r="BF9" s="642">
        <f>ROUND(BD9*$GI$5,1)</f>
        <v>0</v>
      </c>
      <c r="BG9" s="643"/>
      <c r="BH9" s="667"/>
      <c r="BI9" s="668"/>
      <c r="BJ9" s="642">
        <f>ROUND(BH9*$GH$5,1)</f>
        <v>0</v>
      </c>
      <c r="BK9" s="643"/>
      <c r="BL9" s="642">
        <f>ROUND(BJ9*$GI$5,1)</f>
        <v>0</v>
      </c>
      <c r="BM9" s="643"/>
      <c r="BN9" s="665"/>
      <c r="BO9" s="666"/>
      <c r="BP9" s="642">
        <f>ROUND(BN9*$GH$5,1)</f>
        <v>0</v>
      </c>
      <c r="BQ9" s="643"/>
      <c r="BR9" s="642">
        <f>ROUND(BP9*$GI$5,1)</f>
        <v>0</v>
      </c>
      <c r="BS9" s="643"/>
      <c r="BT9" s="665"/>
      <c r="BU9" s="666"/>
      <c r="BV9" s="642">
        <f>ROUND(BT9*$GH$5,1)</f>
        <v>0</v>
      </c>
      <c r="BW9" s="643"/>
      <c r="BX9" s="642">
        <f>ROUND(BV9*$GI$5,1)</f>
        <v>0</v>
      </c>
      <c r="BY9" s="643"/>
      <c r="BZ9" s="665"/>
      <c r="CA9" s="666"/>
      <c r="CB9" s="642">
        <f>ROUND(BZ9*$GH$5,1)</f>
        <v>0</v>
      </c>
      <c r="CC9" s="643"/>
      <c r="CD9" s="642">
        <f>ROUND(CB9*$GI$5,1)</f>
        <v>0</v>
      </c>
      <c r="CE9" s="643"/>
      <c r="CF9" s="665"/>
      <c r="CG9" s="666"/>
      <c r="CH9" s="642">
        <f>ROUND(CF9*$GH$5,1)</f>
        <v>0</v>
      </c>
      <c r="CI9" s="643"/>
      <c r="CJ9" s="642">
        <f>ROUND(CH9*$GI$5,1)</f>
        <v>0</v>
      </c>
      <c r="CK9" s="643"/>
      <c r="CL9" s="665"/>
      <c r="CM9" s="666"/>
      <c r="CN9" s="642">
        <f>ROUND(CL9*$GH$5,1)</f>
        <v>0</v>
      </c>
      <c r="CO9" s="643"/>
      <c r="CP9" s="642">
        <f>ROUND(CN9*$GI$5,1)</f>
        <v>0</v>
      </c>
      <c r="CQ9" s="643"/>
      <c r="CR9" s="665"/>
      <c r="CS9" s="666"/>
      <c r="CT9" s="642">
        <f>ROUND(CR9*$GH$5,1)</f>
        <v>0</v>
      </c>
      <c r="CU9" s="643"/>
      <c r="CV9" s="642">
        <f>ROUND(CT9*$GI$5,1)</f>
        <v>0</v>
      </c>
      <c r="CW9" s="643"/>
      <c r="CX9" s="665"/>
      <c r="CY9" s="666"/>
      <c r="CZ9" s="642">
        <f>ROUND(CX9*$GH$5,1)</f>
        <v>0</v>
      </c>
      <c r="DA9" s="643"/>
      <c r="DB9" s="642">
        <f>ROUND(CZ9*$GI$5,1)</f>
        <v>0</v>
      </c>
      <c r="DC9" s="643"/>
      <c r="DD9" s="665"/>
      <c r="DE9" s="666"/>
      <c r="DF9" s="642">
        <f>ROUND(DD9*$GH$5,1)</f>
        <v>0</v>
      </c>
      <c r="DG9" s="643"/>
      <c r="DH9" s="642">
        <f>ROUND(DF9*$GI$5,1)</f>
        <v>0</v>
      </c>
      <c r="DI9" s="643"/>
      <c r="DJ9" s="665"/>
      <c r="DK9" s="666"/>
      <c r="DL9" s="642">
        <f>ROUND(DJ9*$GH$5,1)</f>
        <v>0</v>
      </c>
      <c r="DM9" s="643"/>
      <c r="DN9" s="642">
        <f>ROUND(DL9*$GI$5,1)</f>
        <v>0</v>
      </c>
      <c r="DO9" s="643"/>
      <c r="DP9" s="665"/>
      <c r="DQ9" s="666"/>
      <c r="DR9" s="642">
        <f>ROUND(DP9*$GH$5,1)</f>
        <v>0</v>
      </c>
      <c r="DS9" s="643"/>
      <c r="DT9" s="642">
        <f>ROUND(DR9*$GI$5,1)</f>
        <v>0</v>
      </c>
      <c r="DU9" s="643"/>
      <c r="DV9" s="665"/>
      <c r="DW9" s="666"/>
      <c r="DX9" s="642">
        <f>ROUND(DV9*$GH$5,1)</f>
        <v>0</v>
      </c>
      <c r="DY9" s="643"/>
      <c r="DZ9" s="642">
        <f>ROUND(DX9*$GI$5,1)</f>
        <v>0</v>
      </c>
      <c r="EA9" s="643"/>
      <c r="EB9" s="665"/>
      <c r="EC9" s="666"/>
      <c r="ED9" s="642">
        <f>ROUND(EB9*$GH$5,1)</f>
        <v>0</v>
      </c>
      <c r="EE9" s="643"/>
      <c r="EF9" s="642">
        <f>ROUND(ED9*$GI$5,1)</f>
        <v>0</v>
      </c>
      <c r="EG9" s="643"/>
      <c r="EH9" s="665"/>
      <c r="EI9" s="666"/>
      <c r="EJ9" s="642">
        <f>ROUND(EH9*$GH$5,1)</f>
        <v>0</v>
      </c>
      <c r="EK9" s="643"/>
      <c r="EL9" s="642">
        <f>ROUND(EJ9*$GI$5,1)</f>
        <v>0</v>
      </c>
      <c r="EM9" s="643"/>
      <c r="EN9" s="665"/>
      <c r="EO9" s="666"/>
      <c r="EP9" s="642">
        <f>ROUND(EN9*$GH$5,1)</f>
        <v>0</v>
      </c>
      <c r="EQ9" s="643"/>
      <c r="ER9" s="642">
        <f>ROUND(EP9*$GI$5,1)</f>
        <v>0</v>
      </c>
      <c r="ES9" s="643"/>
      <c r="ET9" s="665"/>
      <c r="EU9" s="666"/>
      <c r="EV9" s="642">
        <f>ROUND(ET9*$GH$5,1)</f>
        <v>0</v>
      </c>
      <c r="EW9" s="643"/>
      <c r="EX9" s="642">
        <f>ROUND(EV9*$GI$5,1)</f>
        <v>0</v>
      </c>
      <c r="EY9" s="643"/>
      <c r="EZ9" s="665"/>
      <c r="FA9" s="666"/>
      <c r="FB9" s="642">
        <f>ROUND(EZ9*$GH$5,1)</f>
        <v>0</v>
      </c>
      <c r="FC9" s="643"/>
      <c r="FD9" s="642">
        <f>ROUND(FB9*$GI$5,1)</f>
        <v>0</v>
      </c>
      <c r="FE9" s="643"/>
      <c r="FF9" s="665"/>
      <c r="FG9" s="666"/>
      <c r="FH9" s="642">
        <f>ROUND(FF9*$GH$5,1)</f>
        <v>0</v>
      </c>
      <c r="FI9" s="643"/>
      <c r="FJ9" s="642">
        <f>ROUND(FH9*$GI$5,1)</f>
        <v>0</v>
      </c>
      <c r="FK9" s="643"/>
      <c r="FL9" s="665"/>
      <c r="FM9" s="666"/>
      <c r="FN9" s="642">
        <f>ROUND(FL9*$GH$5,1)</f>
        <v>0</v>
      </c>
      <c r="FO9" s="643"/>
      <c r="FP9" s="642">
        <f>ROUND(FN9*$GI$5,1)</f>
        <v>0</v>
      </c>
      <c r="FQ9" s="643"/>
      <c r="FR9" s="665"/>
      <c r="FS9" s="666"/>
      <c r="FT9" s="642">
        <f>ROUND(FR9*$GH$5,1)</f>
        <v>0</v>
      </c>
      <c r="FU9" s="643"/>
      <c r="FV9" s="642">
        <f>ROUND(FT9*$GI$5,1)</f>
        <v>0</v>
      </c>
      <c r="FW9" s="643"/>
      <c r="FX9" s="665"/>
      <c r="FY9" s="666"/>
      <c r="FZ9" s="642">
        <f>ROUND(FX9*$GH$5,1)</f>
        <v>0</v>
      </c>
      <c r="GA9" s="643"/>
      <c r="GB9" s="642">
        <f>ROUND(FZ9*$GI$5,1)</f>
        <v>0</v>
      </c>
      <c r="GC9" s="643"/>
      <c r="GE9" s="287" t="s">
        <v>1049</v>
      </c>
      <c r="GF9" s="327" t="s">
        <v>1050</v>
      </c>
      <c r="GG9" s="285" t="s">
        <v>311</v>
      </c>
      <c r="GH9" s="285">
        <v>50.1</v>
      </c>
      <c r="GI9" s="286">
        <v>5.9799999999999999E-2</v>
      </c>
    </row>
    <row r="10" spans="1:191" ht="15.2" customHeight="1">
      <c r="A10" s="431" t="s">
        <v>26</v>
      </c>
      <c r="B10" s="432"/>
      <c r="C10" s="432"/>
      <c r="D10" s="433"/>
      <c r="E10" s="227" t="s">
        <v>25</v>
      </c>
      <c r="F10" s="667"/>
      <c r="G10" s="668"/>
      <c r="H10" s="660">
        <f>ROUND(F10*$GH$6,1)</f>
        <v>0</v>
      </c>
      <c r="I10" s="661"/>
      <c r="J10" s="660">
        <f>ROUND(H10*$GI$6,1)</f>
        <v>0</v>
      </c>
      <c r="K10" s="661"/>
      <c r="L10" s="667"/>
      <c r="M10" s="668"/>
      <c r="N10" s="660">
        <f>ROUND(L10*$GH$6,1)</f>
        <v>0</v>
      </c>
      <c r="O10" s="661"/>
      <c r="P10" s="660">
        <f>ROUND(N10*$GI$6,1)</f>
        <v>0</v>
      </c>
      <c r="Q10" s="661"/>
      <c r="R10" s="667"/>
      <c r="S10" s="668"/>
      <c r="T10" s="660">
        <f>ROUND(R10*$GH$6,1)</f>
        <v>0</v>
      </c>
      <c r="U10" s="661"/>
      <c r="V10" s="660">
        <f>ROUND(T10*$GI$6,1)</f>
        <v>0</v>
      </c>
      <c r="W10" s="661"/>
      <c r="X10" s="667"/>
      <c r="Y10" s="668"/>
      <c r="Z10" s="660">
        <f>ROUND(X10*$GH$6,1)</f>
        <v>0</v>
      </c>
      <c r="AA10" s="661"/>
      <c r="AB10" s="660">
        <f>ROUND(Z10*$GI$6,1)</f>
        <v>0</v>
      </c>
      <c r="AC10" s="661"/>
      <c r="AD10" s="667"/>
      <c r="AE10" s="668"/>
      <c r="AF10" s="660">
        <f>ROUND(AD10*$GH$6,1)</f>
        <v>0</v>
      </c>
      <c r="AG10" s="661"/>
      <c r="AH10" s="660">
        <f>ROUND(AF10*$GI$6,1)</f>
        <v>0</v>
      </c>
      <c r="AI10" s="661"/>
      <c r="AJ10" s="667"/>
      <c r="AK10" s="668"/>
      <c r="AL10" s="660">
        <f>ROUND(AJ10*$GH$6,1)</f>
        <v>0</v>
      </c>
      <c r="AM10" s="661"/>
      <c r="AN10" s="660">
        <f>ROUND(AL10*$GI$6,1)</f>
        <v>0</v>
      </c>
      <c r="AO10" s="661"/>
      <c r="AP10" s="667"/>
      <c r="AQ10" s="668"/>
      <c r="AR10" s="660">
        <f>ROUND(AP10*$GH$6,1)</f>
        <v>0</v>
      </c>
      <c r="AS10" s="661"/>
      <c r="AT10" s="660">
        <f>ROUND(AR10*$GI$6,1)</f>
        <v>0</v>
      </c>
      <c r="AU10" s="661"/>
      <c r="AV10" s="667"/>
      <c r="AW10" s="668"/>
      <c r="AX10" s="660">
        <f>ROUND(AV10*$GH$6,1)</f>
        <v>0</v>
      </c>
      <c r="AY10" s="661"/>
      <c r="AZ10" s="660">
        <f>ROUND(AX10*$GI$6,1)</f>
        <v>0</v>
      </c>
      <c r="BA10" s="661"/>
      <c r="BB10" s="667"/>
      <c r="BC10" s="668"/>
      <c r="BD10" s="660">
        <f>ROUND(BB10*$GH$6,1)</f>
        <v>0</v>
      </c>
      <c r="BE10" s="661"/>
      <c r="BF10" s="660">
        <f>ROUND(BD10*$GI$6,1)</f>
        <v>0</v>
      </c>
      <c r="BG10" s="661"/>
      <c r="BH10" s="667"/>
      <c r="BI10" s="668"/>
      <c r="BJ10" s="660">
        <f>ROUND(BH10*$GH$6,1)</f>
        <v>0</v>
      </c>
      <c r="BK10" s="661"/>
      <c r="BL10" s="660">
        <f>ROUND(BJ10*$GI$6,1)</f>
        <v>0</v>
      </c>
      <c r="BM10" s="661"/>
      <c r="BN10" s="665"/>
      <c r="BO10" s="666"/>
      <c r="BP10" s="660">
        <f>ROUND(BN10*$GH$6,1)</f>
        <v>0</v>
      </c>
      <c r="BQ10" s="661"/>
      <c r="BR10" s="660">
        <f>ROUND(BP10*$GI$6,1)</f>
        <v>0</v>
      </c>
      <c r="BS10" s="661"/>
      <c r="BT10" s="665"/>
      <c r="BU10" s="666"/>
      <c r="BV10" s="660">
        <f>ROUND(BT10*$GH$6,1)</f>
        <v>0</v>
      </c>
      <c r="BW10" s="661"/>
      <c r="BX10" s="660">
        <f>ROUND(BV10*$GI$6,1)</f>
        <v>0</v>
      </c>
      <c r="BY10" s="661"/>
      <c r="BZ10" s="665"/>
      <c r="CA10" s="666"/>
      <c r="CB10" s="660">
        <f>ROUND(BZ10*$GH$6,1)</f>
        <v>0</v>
      </c>
      <c r="CC10" s="661"/>
      <c r="CD10" s="660">
        <f>ROUND(CB10*$GI$6,1)</f>
        <v>0</v>
      </c>
      <c r="CE10" s="661"/>
      <c r="CF10" s="665"/>
      <c r="CG10" s="666"/>
      <c r="CH10" s="660">
        <f>ROUND(CF10*$GH$6,1)</f>
        <v>0</v>
      </c>
      <c r="CI10" s="661"/>
      <c r="CJ10" s="660">
        <f>ROUND(CH10*$GI$6,1)</f>
        <v>0</v>
      </c>
      <c r="CK10" s="661"/>
      <c r="CL10" s="665"/>
      <c r="CM10" s="666"/>
      <c r="CN10" s="660">
        <f>ROUND(CL10*$GH$6,1)</f>
        <v>0</v>
      </c>
      <c r="CO10" s="661"/>
      <c r="CP10" s="660">
        <f>ROUND(CN10*$GI$6,1)</f>
        <v>0</v>
      </c>
      <c r="CQ10" s="661"/>
      <c r="CR10" s="665"/>
      <c r="CS10" s="666"/>
      <c r="CT10" s="660">
        <f>ROUND(CR10*$GH$6,1)</f>
        <v>0</v>
      </c>
      <c r="CU10" s="661"/>
      <c r="CV10" s="660">
        <f>ROUND(CT10*$GI$6,1)</f>
        <v>0</v>
      </c>
      <c r="CW10" s="661"/>
      <c r="CX10" s="665"/>
      <c r="CY10" s="666"/>
      <c r="CZ10" s="660">
        <f>ROUND(CX10*$GH$6,1)</f>
        <v>0</v>
      </c>
      <c r="DA10" s="661"/>
      <c r="DB10" s="660">
        <f>ROUND(CZ10*$GI$6,1)</f>
        <v>0</v>
      </c>
      <c r="DC10" s="661"/>
      <c r="DD10" s="665"/>
      <c r="DE10" s="666"/>
      <c r="DF10" s="660">
        <f>ROUND(DD10*$GH$6,1)</f>
        <v>0</v>
      </c>
      <c r="DG10" s="661"/>
      <c r="DH10" s="660">
        <f>ROUND(DF10*$GI$6,1)</f>
        <v>0</v>
      </c>
      <c r="DI10" s="661"/>
      <c r="DJ10" s="665"/>
      <c r="DK10" s="666"/>
      <c r="DL10" s="660">
        <f>ROUND(DJ10*$GH$6,1)</f>
        <v>0</v>
      </c>
      <c r="DM10" s="661"/>
      <c r="DN10" s="660">
        <f>ROUND(DL10*$GI$6,1)</f>
        <v>0</v>
      </c>
      <c r="DO10" s="661"/>
      <c r="DP10" s="665"/>
      <c r="DQ10" s="666"/>
      <c r="DR10" s="660">
        <f>ROUND(DP10*$GH$6,1)</f>
        <v>0</v>
      </c>
      <c r="DS10" s="661"/>
      <c r="DT10" s="660">
        <f>ROUND(DR10*$GI$6,1)</f>
        <v>0</v>
      </c>
      <c r="DU10" s="661"/>
      <c r="DV10" s="665"/>
      <c r="DW10" s="666"/>
      <c r="DX10" s="660">
        <f>ROUND(DV10*$GH$6,1)</f>
        <v>0</v>
      </c>
      <c r="DY10" s="661"/>
      <c r="DZ10" s="660">
        <f>ROUND(DX10*$GI$6,1)</f>
        <v>0</v>
      </c>
      <c r="EA10" s="661"/>
      <c r="EB10" s="665"/>
      <c r="EC10" s="666"/>
      <c r="ED10" s="660">
        <f>ROUND(EB10*$GH$6,1)</f>
        <v>0</v>
      </c>
      <c r="EE10" s="661"/>
      <c r="EF10" s="660">
        <f>ROUND(ED10*$GI$6,1)</f>
        <v>0</v>
      </c>
      <c r="EG10" s="661"/>
      <c r="EH10" s="665"/>
      <c r="EI10" s="666"/>
      <c r="EJ10" s="660">
        <f>ROUND(EH10*$GH$6,1)</f>
        <v>0</v>
      </c>
      <c r="EK10" s="661"/>
      <c r="EL10" s="660">
        <f>ROUND(EJ10*$GI$6,1)</f>
        <v>0</v>
      </c>
      <c r="EM10" s="661"/>
      <c r="EN10" s="665"/>
      <c r="EO10" s="666"/>
      <c r="EP10" s="660">
        <f>ROUND(EN10*$GH$6,1)</f>
        <v>0</v>
      </c>
      <c r="EQ10" s="661"/>
      <c r="ER10" s="660">
        <f>ROUND(EP10*$GI$6,1)</f>
        <v>0</v>
      </c>
      <c r="ES10" s="661"/>
      <c r="ET10" s="665"/>
      <c r="EU10" s="666"/>
      <c r="EV10" s="660">
        <f>ROUND(ET10*$GH$6,1)</f>
        <v>0</v>
      </c>
      <c r="EW10" s="661"/>
      <c r="EX10" s="660">
        <f>ROUND(EV10*$GI$6,1)</f>
        <v>0</v>
      </c>
      <c r="EY10" s="661"/>
      <c r="EZ10" s="665"/>
      <c r="FA10" s="666"/>
      <c r="FB10" s="660">
        <f>ROUND(EZ10*$GH$6,1)</f>
        <v>0</v>
      </c>
      <c r="FC10" s="661"/>
      <c r="FD10" s="660">
        <f>ROUND(FB10*$GI$6,1)</f>
        <v>0</v>
      </c>
      <c r="FE10" s="661"/>
      <c r="FF10" s="665"/>
      <c r="FG10" s="666"/>
      <c r="FH10" s="660">
        <f>ROUND(FF10*$GH$6,1)</f>
        <v>0</v>
      </c>
      <c r="FI10" s="661"/>
      <c r="FJ10" s="660">
        <f>ROUND(FH10*$GI$6,1)</f>
        <v>0</v>
      </c>
      <c r="FK10" s="661"/>
      <c r="FL10" s="665"/>
      <c r="FM10" s="666"/>
      <c r="FN10" s="660">
        <f>ROUND(FL10*$GH$6,1)</f>
        <v>0</v>
      </c>
      <c r="FO10" s="661"/>
      <c r="FP10" s="660">
        <f>ROUND(FN10*$GI$6,1)</f>
        <v>0</v>
      </c>
      <c r="FQ10" s="661"/>
      <c r="FR10" s="665"/>
      <c r="FS10" s="666"/>
      <c r="FT10" s="660">
        <f>ROUND(FR10*$GH$6,1)</f>
        <v>0</v>
      </c>
      <c r="FU10" s="661"/>
      <c r="FV10" s="660">
        <f>ROUND(FT10*$GI$6,1)</f>
        <v>0</v>
      </c>
      <c r="FW10" s="661"/>
      <c r="FX10" s="665"/>
      <c r="FY10" s="666"/>
      <c r="FZ10" s="660">
        <f>ROUND(FX10*$GH$6,1)</f>
        <v>0</v>
      </c>
      <c r="GA10" s="661"/>
      <c r="GB10" s="660">
        <f>ROUND(FZ10*$GI$6,1)</f>
        <v>0</v>
      </c>
      <c r="GC10" s="661"/>
      <c r="GE10" s="287" t="s">
        <v>1054</v>
      </c>
      <c r="GF10" s="327" t="s">
        <v>1055</v>
      </c>
      <c r="GG10" s="285" t="s">
        <v>311</v>
      </c>
      <c r="GH10" s="285">
        <v>54.7</v>
      </c>
      <c r="GI10" s="286">
        <v>5.0999999999999997E-2</v>
      </c>
    </row>
    <row r="11" spans="1:191" ht="15.2" customHeight="1">
      <c r="A11" s="431" t="s">
        <v>27</v>
      </c>
      <c r="B11" s="432"/>
      <c r="C11" s="432"/>
      <c r="D11" s="433"/>
      <c r="E11" s="227" t="s">
        <v>25</v>
      </c>
      <c r="F11" s="667"/>
      <c r="G11" s="668"/>
      <c r="H11" s="642">
        <f>ROUND(F11*$GH$7,1)</f>
        <v>0</v>
      </c>
      <c r="I11" s="643"/>
      <c r="J11" s="642">
        <f>ROUND(H11*$GI$7,1)</f>
        <v>0</v>
      </c>
      <c r="K11" s="643"/>
      <c r="L11" s="667"/>
      <c r="M11" s="668"/>
      <c r="N11" s="642">
        <f>ROUND(L11*$GH$7,1)</f>
        <v>0</v>
      </c>
      <c r="O11" s="643"/>
      <c r="P11" s="642">
        <f>ROUND(N11*$GI$7,1)</f>
        <v>0</v>
      </c>
      <c r="Q11" s="643"/>
      <c r="R11" s="667"/>
      <c r="S11" s="668"/>
      <c r="T11" s="642">
        <f>ROUND(R11*$GH$7,1)</f>
        <v>0</v>
      </c>
      <c r="U11" s="643"/>
      <c r="V11" s="642">
        <f>ROUND(T11*$GI$7,1)</f>
        <v>0</v>
      </c>
      <c r="W11" s="643"/>
      <c r="X11" s="667"/>
      <c r="Y11" s="668"/>
      <c r="Z11" s="642">
        <f>ROUND(X11*$GH$7,1)</f>
        <v>0</v>
      </c>
      <c r="AA11" s="643"/>
      <c r="AB11" s="642">
        <f>ROUND(Z11*$GI$7,1)</f>
        <v>0</v>
      </c>
      <c r="AC11" s="643"/>
      <c r="AD11" s="667"/>
      <c r="AE11" s="668"/>
      <c r="AF11" s="642">
        <f>ROUND(AD11*$GH$7,1)</f>
        <v>0</v>
      </c>
      <c r="AG11" s="643"/>
      <c r="AH11" s="642">
        <f>ROUND(AF11*$GI$7,1)</f>
        <v>0</v>
      </c>
      <c r="AI11" s="643"/>
      <c r="AJ11" s="667"/>
      <c r="AK11" s="668"/>
      <c r="AL11" s="642">
        <f>ROUND(AJ11*$GH$7,1)</f>
        <v>0</v>
      </c>
      <c r="AM11" s="643"/>
      <c r="AN11" s="642">
        <f>ROUND(AL11*$GI$7,1)</f>
        <v>0</v>
      </c>
      <c r="AO11" s="643"/>
      <c r="AP11" s="667"/>
      <c r="AQ11" s="668"/>
      <c r="AR11" s="642">
        <f>ROUND(AP11*$GH$7,1)</f>
        <v>0</v>
      </c>
      <c r="AS11" s="643"/>
      <c r="AT11" s="642">
        <f>ROUND(AR11*$GI$7,1)</f>
        <v>0</v>
      </c>
      <c r="AU11" s="643"/>
      <c r="AV11" s="667"/>
      <c r="AW11" s="668"/>
      <c r="AX11" s="642">
        <f>ROUND(AV11*$GH$7,1)</f>
        <v>0</v>
      </c>
      <c r="AY11" s="643"/>
      <c r="AZ11" s="642">
        <f>ROUND(AX11*$GI$7,1)</f>
        <v>0</v>
      </c>
      <c r="BA11" s="643"/>
      <c r="BB11" s="667"/>
      <c r="BC11" s="668"/>
      <c r="BD11" s="642">
        <f>ROUND(BB11*$GH$7,1)</f>
        <v>0</v>
      </c>
      <c r="BE11" s="643"/>
      <c r="BF11" s="642">
        <f>ROUND(BD11*$GI$7,1)</f>
        <v>0</v>
      </c>
      <c r="BG11" s="643"/>
      <c r="BH11" s="667"/>
      <c r="BI11" s="668"/>
      <c r="BJ11" s="642">
        <f>ROUND(BH11*$GH$7,1)</f>
        <v>0</v>
      </c>
      <c r="BK11" s="643"/>
      <c r="BL11" s="642">
        <f>ROUND(BJ11*$GI$7,1)</f>
        <v>0</v>
      </c>
      <c r="BM11" s="643"/>
      <c r="BN11" s="665"/>
      <c r="BO11" s="666"/>
      <c r="BP11" s="642">
        <f>ROUND(BN11*$GH$7,1)</f>
        <v>0</v>
      </c>
      <c r="BQ11" s="643"/>
      <c r="BR11" s="642">
        <f>ROUND(BP11*$GI$7,1)</f>
        <v>0</v>
      </c>
      <c r="BS11" s="643"/>
      <c r="BT11" s="665"/>
      <c r="BU11" s="666"/>
      <c r="BV11" s="642">
        <f>ROUND(BT11*$GH$7,1)</f>
        <v>0</v>
      </c>
      <c r="BW11" s="643"/>
      <c r="BX11" s="642">
        <f>ROUND(BV11*$GI$7,1)</f>
        <v>0</v>
      </c>
      <c r="BY11" s="643"/>
      <c r="BZ11" s="665"/>
      <c r="CA11" s="666"/>
      <c r="CB11" s="642">
        <f>ROUND(BZ11*$GH$7,1)</f>
        <v>0</v>
      </c>
      <c r="CC11" s="643"/>
      <c r="CD11" s="642">
        <f>ROUND(CB11*$GI$7,1)</f>
        <v>0</v>
      </c>
      <c r="CE11" s="643"/>
      <c r="CF11" s="665"/>
      <c r="CG11" s="666"/>
      <c r="CH11" s="642">
        <f>ROUND(CF11*$GH$7,1)</f>
        <v>0</v>
      </c>
      <c r="CI11" s="643"/>
      <c r="CJ11" s="642">
        <f>ROUND(CH11*$GI$7,1)</f>
        <v>0</v>
      </c>
      <c r="CK11" s="643"/>
      <c r="CL11" s="665"/>
      <c r="CM11" s="666"/>
      <c r="CN11" s="642">
        <f>ROUND(CL11*$GH$7,1)</f>
        <v>0</v>
      </c>
      <c r="CO11" s="643"/>
      <c r="CP11" s="642">
        <f>ROUND(CN11*$GI$7,1)</f>
        <v>0</v>
      </c>
      <c r="CQ11" s="643"/>
      <c r="CR11" s="665"/>
      <c r="CS11" s="666"/>
      <c r="CT11" s="642">
        <f>ROUND(CR11*$GH$7,1)</f>
        <v>0</v>
      </c>
      <c r="CU11" s="643"/>
      <c r="CV11" s="642">
        <f>ROUND(CT11*$GI$7,1)</f>
        <v>0</v>
      </c>
      <c r="CW11" s="643"/>
      <c r="CX11" s="665"/>
      <c r="CY11" s="666"/>
      <c r="CZ11" s="642">
        <f>ROUND(CX11*$GH$7,1)</f>
        <v>0</v>
      </c>
      <c r="DA11" s="643"/>
      <c r="DB11" s="642">
        <f>ROUND(CZ11*$GI$7,1)</f>
        <v>0</v>
      </c>
      <c r="DC11" s="643"/>
      <c r="DD11" s="665"/>
      <c r="DE11" s="666"/>
      <c r="DF11" s="642">
        <f>ROUND(DD11*$GH$7,1)</f>
        <v>0</v>
      </c>
      <c r="DG11" s="643"/>
      <c r="DH11" s="642">
        <f>ROUND(DF11*$GI$7,1)</f>
        <v>0</v>
      </c>
      <c r="DI11" s="643"/>
      <c r="DJ11" s="665"/>
      <c r="DK11" s="666"/>
      <c r="DL11" s="642">
        <f>ROUND(DJ11*$GH$7,1)</f>
        <v>0</v>
      </c>
      <c r="DM11" s="643"/>
      <c r="DN11" s="642">
        <f>ROUND(DL11*$GI$7,1)</f>
        <v>0</v>
      </c>
      <c r="DO11" s="643"/>
      <c r="DP11" s="665"/>
      <c r="DQ11" s="666"/>
      <c r="DR11" s="642">
        <f>ROUND(DP11*$GH$7,1)</f>
        <v>0</v>
      </c>
      <c r="DS11" s="643"/>
      <c r="DT11" s="642">
        <f>ROUND(DR11*$GI$7,1)</f>
        <v>0</v>
      </c>
      <c r="DU11" s="643"/>
      <c r="DV11" s="665"/>
      <c r="DW11" s="666"/>
      <c r="DX11" s="642">
        <f>ROUND(DV11*$GH$7,1)</f>
        <v>0</v>
      </c>
      <c r="DY11" s="643"/>
      <c r="DZ11" s="642">
        <f>ROUND(DX11*$GI$7,1)</f>
        <v>0</v>
      </c>
      <c r="EA11" s="643"/>
      <c r="EB11" s="665"/>
      <c r="EC11" s="666"/>
      <c r="ED11" s="642">
        <f>ROUND(EB11*$GH$7,1)</f>
        <v>0</v>
      </c>
      <c r="EE11" s="643"/>
      <c r="EF11" s="642">
        <f>ROUND(ED11*$GI$7,1)</f>
        <v>0</v>
      </c>
      <c r="EG11" s="643"/>
      <c r="EH11" s="665"/>
      <c r="EI11" s="666"/>
      <c r="EJ11" s="642">
        <f>ROUND(EH11*$GH$7,1)</f>
        <v>0</v>
      </c>
      <c r="EK11" s="643"/>
      <c r="EL11" s="642">
        <f>ROUND(EJ11*$GI$7,1)</f>
        <v>0</v>
      </c>
      <c r="EM11" s="643"/>
      <c r="EN11" s="665"/>
      <c r="EO11" s="666"/>
      <c r="EP11" s="642">
        <f>ROUND(EN11*$GH$7,1)</f>
        <v>0</v>
      </c>
      <c r="EQ11" s="643"/>
      <c r="ER11" s="642">
        <f>ROUND(EP11*$GI$7,1)</f>
        <v>0</v>
      </c>
      <c r="ES11" s="643"/>
      <c r="ET11" s="665"/>
      <c r="EU11" s="666"/>
      <c r="EV11" s="642">
        <f>ROUND(ET11*$GH$7,1)</f>
        <v>0</v>
      </c>
      <c r="EW11" s="643"/>
      <c r="EX11" s="642">
        <f>ROUND(EV11*$GI$7,1)</f>
        <v>0</v>
      </c>
      <c r="EY11" s="643"/>
      <c r="EZ11" s="665"/>
      <c r="FA11" s="666"/>
      <c r="FB11" s="642">
        <f>ROUND(EZ11*$GH$7,1)</f>
        <v>0</v>
      </c>
      <c r="FC11" s="643"/>
      <c r="FD11" s="642">
        <f>ROUND(FB11*$GI$7,1)</f>
        <v>0</v>
      </c>
      <c r="FE11" s="643"/>
      <c r="FF11" s="665"/>
      <c r="FG11" s="666"/>
      <c r="FH11" s="642">
        <f>ROUND(FF11*$GH$7,1)</f>
        <v>0</v>
      </c>
      <c r="FI11" s="643"/>
      <c r="FJ11" s="642">
        <f>ROUND(FH11*$GI$7,1)</f>
        <v>0</v>
      </c>
      <c r="FK11" s="643"/>
      <c r="FL11" s="665"/>
      <c r="FM11" s="666"/>
      <c r="FN11" s="642">
        <f>ROUND(FL11*$GH$7,1)</f>
        <v>0</v>
      </c>
      <c r="FO11" s="643"/>
      <c r="FP11" s="642">
        <f>ROUND(FN11*$GI$7,1)</f>
        <v>0</v>
      </c>
      <c r="FQ11" s="643"/>
      <c r="FR11" s="665"/>
      <c r="FS11" s="666"/>
      <c r="FT11" s="642">
        <f>ROUND(FR11*$GH$7,1)</f>
        <v>0</v>
      </c>
      <c r="FU11" s="643"/>
      <c r="FV11" s="642">
        <f>ROUND(FT11*$GI$7,1)</f>
        <v>0</v>
      </c>
      <c r="FW11" s="643"/>
      <c r="FX11" s="665"/>
      <c r="FY11" s="666"/>
      <c r="FZ11" s="642">
        <f>ROUND(FX11*$GH$7,1)</f>
        <v>0</v>
      </c>
      <c r="GA11" s="643"/>
      <c r="GB11" s="642">
        <f>ROUND(FZ11*$GI$7,1)</f>
        <v>0</v>
      </c>
      <c r="GC11" s="643"/>
      <c r="GE11" s="728" t="s">
        <v>1067</v>
      </c>
      <c r="GF11" s="729"/>
      <c r="GG11" s="288" t="s">
        <v>1052</v>
      </c>
      <c r="GH11" s="288">
        <v>40</v>
      </c>
      <c r="GI11" s="285">
        <v>5.1299999999999998E-2</v>
      </c>
    </row>
    <row r="12" spans="1:191" ht="15.2" customHeight="1">
      <c r="A12" s="431" t="s">
        <v>28</v>
      </c>
      <c r="B12" s="432"/>
      <c r="C12" s="432"/>
      <c r="D12" s="433"/>
      <c r="E12" s="227" t="s">
        <v>25</v>
      </c>
      <c r="F12" s="720"/>
      <c r="G12" s="721"/>
      <c r="H12" s="642">
        <f>ROUND(F12*$GH$8,1)</f>
        <v>0</v>
      </c>
      <c r="I12" s="643"/>
      <c r="J12" s="642">
        <f>ROUND(H12*$GI$8,1)</f>
        <v>0</v>
      </c>
      <c r="K12" s="643"/>
      <c r="L12" s="720"/>
      <c r="M12" s="721"/>
      <c r="N12" s="642">
        <f>ROUND(L12*$GH$8,1)</f>
        <v>0</v>
      </c>
      <c r="O12" s="643"/>
      <c r="P12" s="642">
        <f>ROUND(N12*$GI$8,1)</f>
        <v>0</v>
      </c>
      <c r="Q12" s="643"/>
      <c r="R12" s="667"/>
      <c r="S12" s="668"/>
      <c r="T12" s="642">
        <f>ROUND(R12*$GH$8,1)</f>
        <v>0</v>
      </c>
      <c r="U12" s="643"/>
      <c r="V12" s="642">
        <f>ROUND(T12*$GI$8,1)</f>
        <v>0</v>
      </c>
      <c r="W12" s="643"/>
      <c r="X12" s="667"/>
      <c r="Y12" s="668"/>
      <c r="Z12" s="642">
        <f>ROUND(X12*$GH$8,1)</f>
        <v>0</v>
      </c>
      <c r="AA12" s="643"/>
      <c r="AB12" s="642">
        <f>ROUND(Z12*$GI$8,1)</f>
        <v>0</v>
      </c>
      <c r="AC12" s="643"/>
      <c r="AD12" s="667"/>
      <c r="AE12" s="668"/>
      <c r="AF12" s="642">
        <f>ROUND(AD12*$GH$8,1)</f>
        <v>0</v>
      </c>
      <c r="AG12" s="643"/>
      <c r="AH12" s="642">
        <f>ROUND(AF12*$GI$8,1)</f>
        <v>0</v>
      </c>
      <c r="AI12" s="643"/>
      <c r="AJ12" s="667"/>
      <c r="AK12" s="668"/>
      <c r="AL12" s="642">
        <f>ROUND(AJ12*$GH$8,1)</f>
        <v>0</v>
      </c>
      <c r="AM12" s="643"/>
      <c r="AN12" s="642">
        <f>ROUND(AL12*$GI$8,1)</f>
        <v>0</v>
      </c>
      <c r="AO12" s="643"/>
      <c r="AP12" s="667"/>
      <c r="AQ12" s="668"/>
      <c r="AR12" s="642">
        <f>ROUND(AP12*$GH$8,1)</f>
        <v>0</v>
      </c>
      <c r="AS12" s="643"/>
      <c r="AT12" s="642">
        <f>ROUND(AR12*$GI$8,1)</f>
        <v>0</v>
      </c>
      <c r="AU12" s="643"/>
      <c r="AV12" s="667"/>
      <c r="AW12" s="668"/>
      <c r="AX12" s="642">
        <f>ROUND(AV12*$GH$8,1)</f>
        <v>0</v>
      </c>
      <c r="AY12" s="643"/>
      <c r="AZ12" s="642">
        <f>ROUND(AX12*$GI$8,1)</f>
        <v>0</v>
      </c>
      <c r="BA12" s="643"/>
      <c r="BB12" s="667"/>
      <c r="BC12" s="668"/>
      <c r="BD12" s="642">
        <f>ROUND(BB12*$GH$8,1)</f>
        <v>0</v>
      </c>
      <c r="BE12" s="643"/>
      <c r="BF12" s="642">
        <f>ROUND(BD12*$GI$8,1)</f>
        <v>0</v>
      </c>
      <c r="BG12" s="643"/>
      <c r="BH12" s="667"/>
      <c r="BI12" s="668"/>
      <c r="BJ12" s="642">
        <f>ROUND(BH12*$GH$8,1)</f>
        <v>0</v>
      </c>
      <c r="BK12" s="643"/>
      <c r="BL12" s="642">
        <f>ROUND(BJ12*$GI$8,1)</f>
        <v>0</v>
      </c>
      <c r="BM12" s="643"/>
      <c r="BN12" s="665"/>
      <c r="BO12" s="666"/>
      <c r="BP12" s="642">
        <f>ROUND(BN12*$GH$8,1)</f>
        <v>0</v>
      </c>
      <c r="BQ12" s="643"/>
      <c r="BR12" s="642">
        <f>ROUND(BP12*$GI$8,1)</f>
        <v>0</v>
      </c>
      <c r="BS12" s="643"/>
      <c r="BT12" s="665"/>
      <c r="BU12" s="666"/>
      <c r="BV12" s="642">
        <f>ROUND(BT12*$GH$8,1)</f>
        <v>0</v>
      </c>
      <c r="BW12" s="643"/>
      <c r="BX12" s="642">
        <f>ROUND(BV12*$GI$8,1)</f>
        <v>0</v>
      </c>
      <c r="BY12" s="643"/>
      <c r="BZ12" s="665"/>
      <c r="CA12" s="666"/>
      <c r="CB12" s="642">
        <f>ROUND(BZ12*$GH$8,1)</f>
        <v>0</v>
      </c>
      <c r="CC12" s="643"/>
      <c r="CD12" s="642">
        <f>ROUND(CB12*$GI$8,1)</f>
        <v>0</v>
      </c>
      <c r="CE12" s="643"/>
      <c r="CF12" s="665"/>
      <c r="CG12" s="666"/>
      <c r="CH12" s="642">
        <f>ROUND(CF12*$GH$8,1)</f>
        <v>0</v>
      </c>
      <c r="CI12" s="643"/>
      <c r="CJ12" s="642">
        <f>ROUND(CH12*$GI$8,1)</f>
        <v>0</v>
      </c>
      <c r="CK12" s="643"/>
      <c r="CL12" s="665"/>
      <c r="CM12" s="666"/>
      <c r="CN12" s="642">
        <f>ROUND(CL12*$GH$8,1)</f>
        <v>0</v>
      </c>
      <c r="CO12" s="643"/>
      <c r="CP12" s="642">
        <f>ROUND(CN12*$GI$8,1)</f>
        <v>0</v>
      </c>
      <c r="CQ12" s="643"/>
      <c r="CR12" s="665"/>
      <c r="CS12" s="666"/>
      <c r="CT12" s="642">
        <f>ROUND(CR12*$GH$8,1)</f>
        <v>0</v>
      </c>
      <c r="CU12" s="643"/>
      <c r="CV12" s="642">
        <f>ROUND(CT12*$GI$8,1)</f>
        <v>0</v>
      </c>
      <c r="CW12" s="643"/>
      <c r="CX12" s="665"/>
      <c r="CY12" s="666"/>
      <c r="CZ12" s="642">
        <f>ROUND(CX12*$GH$8,1)</f>
        <v>0</v>
      </c>
      <c r="DA12" s="643"/>
      <c r="DB12" s="642">
        <f>ROUND(CZ12*$GI$8,1)</f>
        <v>0</v>
      </c>
      <c r="DC12" s="643"/>
      <c r="DD12" s="665"/>
      <c r="DE12" s="666"/>
      <c r="DF12" s="642">
        <f>ROUND(DD12*$GH$8,1)</f>
        <v>0</v>
      </c>
      <c r="DG12" s="643"/>
      <c r="DH12" s="642">
        <f>ROUND(DF12*$GI$8,1)</f>
        <v>0</v>
      </c>
      <c r="DI12" s="643"/>
      <c r="DJ12" s="665"/>
      <c r="DK12" s="666"/>
      <c r="DL12" s="642">
        <f>ROUND(DJ12*$GH$8,1)</f>
        <v>0</v>
      </c>
      <c r="DM12" s="643"/>
      <c r="DN12" s="642">
        <f>ROUND(DL12*$GI$8,1)</f>
        <v>0</v>
      </c>
      <c r="DO12" s="643"/>
      <c r="DP12" s="665"/>
      <c r="DQ12" s="666"/>
      <c r="DR12" s="642">
        <f>ROUND(DP12*$GH$8,1)</f>
        <v>0</v>
      </c>
      <c r="DS12" s="643"/>
      <c r="DT12" s="642">
        <f>ROUND(DR12*$GI$8,1)</f>
        <v>0</v>
      </c>
      <c r="DU12" s="643"/>
      <c r="DV12" s="665"/>
      <c r="DW12" s="666"/>
      <c r="DX12" s="642">
        <f>ROUND(DV12*$GH$8,1)</f>
        <v>0</v>
      </c>
      <c r="DY12" s="643"/>
      <c r="DZ12" s="642">
        <f>ROUND(DX12*$GI$8,1)</f>
        <v>0</v>
      </c>
      <c r="EA12" s="643"/>
      <c r="EB12" s="665"/>
      <c r="EC12" s="666"/>
      <c r="ED12" s="642">
        <f>ROUND(EB12*$GH$8,1)</f>
        <v>0</v>
      </c>
      <c r="EE12" s="643"/>
      <c r="EF12" s="642">
        <f>ROUND(ED12*$GI$8,1)</f>
        <v>0</v>
      </c>
      <c r="EG12" s="643"/>
      <c r="EH12" s="665"/>
      <c r="EI12" s="666"/>
      <c r="EJ12" s="642">
        <f>ROUND(EH12*$GH$8,1)</f>
        <v>0</v>
      </c>
      <c r="EK12" s="643"/>
      <c r="EL12" s="642">
        <f>ROUND(EJ12*$GI$8,1)</f>
        <v>0</v>
      </c>
      <c r="EM12" s="643"/>
      <c r="EN12" s="665"/>
      <c r="EO12" s="666"/>
      <c r="EP12" s="642">
        <f>ROUND(EN12*$GH$8,1)</f>
        <v>0</v>
      </c>
      <c r="EQ12" s="643"/>
      <c r="ER12" s="642">
        <f>ROUND(EP12*$GI$8,1)</f>
        <v>0</v>
      </c>
      <c r="ES12" s="643"/>
      <c r="ET12" s="665"/>
      <c r="EU12" s="666"/>
      <c r="EV12" s="642">
        <f>ROUND(ET12*$GH$8,1)</f>
        <v>0</v>
      </c>
      <c r="EW12" s="643"/>
      <c r="EX12" s="642">
        <f>ROUND(EV12*$GI$8,1)</f>
        <v>0</v>
      </c>
      <c r="EY12" s="643"/>
      <c r="EZ12" s="665"/>
      <c r="FA12" s="666"/>
      <c r="FB12" s="642">
        <f>ROUND(EZ12*$GH$8,1)</f>
        <v>0</v>
      </c>
      <c r="FC12" s="643"/>
      <c r="FD12" s="642">
        <f>ROUND(FB12*$GI$8,1)</f>
        <v>0</v>
      </c>
      <c r="FE12" s="643"/>
      <c r="FF12" s="665"/>
      <c r="FG12" s="666"/>
      <c r="FH12" s="642">
        <f>ROUND(FF12*$GH$8,1)</f>
        <v>0</v>
      </c>
      <c r="FI12" s="643"/>
      <c r="FJ12" s="642">
        <f>ROUND(FH12*$GI$8,1)</f>
        <v>0</v>
      </c>
      <c r="FK12" s="643"/>
      <c r="FL12" s="665"/>
      <c r="FM12" s="666"/>
      <c r="FN12" s="642">
        <f>ROUND(FL12*$GH$8,1)</f>
        <v>0</v>
      </c>
      <c r="FO12" s="643"/>
      <c r="FP12" s="642">
        <f>ROUND(FN12*$GI$8,1)</f>
        <v>0</v>
      </c>
      <c r="FQ12" s="643"/>
      <c r="FR12" s="665"/>
      <c r="FS12" s="666"/>
      <c r="FT12" s="642">
        <f>ROUND(FR12*$GH$8,1)</f>
        <v>0</v>
      </c>
      <c r="FU12" s="643"/>
      <c r="FV12" s="642">
        <f>ROUND(FT12*$GI$8,1)</f>
        <v>0</v>
      </c>
      <c r="FW12" s="643"/>
      <c r="FX12" s="665"/>
      <c r="FY12" s="666"/>
      <c r="FZ12" s="642">
        <f>ROUND(FX12*$GH$8,1)</f>
        <v>0</v>
      </c>
      <c r="GA12" s="643"/>
      <c r="GB12" s="642">
        <f>ROUND(FZ12*$GI$8,1)</f>
        <v>0</v>
      </c>
      <c r="GC12" s="643"/>
      <c r="GE12" s="726" t="s">
        <v>316</v>
      </c>
      <c r="GF12" s="727"/>
      <c r="GG12" s="289" t="s">
        <v>172</v>
      </c>
      <c r="GH12" s="285">
        <v>1.17</v>
      </c>
      <c r="GI12" s="285">
        <v>6.54E-2</v>
      </c>
    </row>
    <row r="13" spans="1:191" ht="15.2" customHeight="1">
      <c r="A13" s="431" t="s">
        <v>29</v>
      </c>
      <c r="B13" s="432"/>
      <c r="C13" s="432"/>
      <c r="D13" s="433"/>
      <c r="E13" s="227" t="s">
        <v>30</v>
      </c>
      <c r="F13" s="720"/>
      <c r="G13" s="721"/>
      <c r="H13" s="642">
        <f>ROUND(F13*$GH$9,1)</f>
        <v>0</v>
      </c>
      <c r="I13" s="643"/>
      <c r="J13" s="642">
        <f>ROUND(H13*$GI$9,1)</f>
        <v>0</v>
      </c>
      <c r="K13" s="643"/>
      <c r="L13" s="720"/>
      <c r="M13" s="721"/>
      <c r="N13" s="642">
        <f>ROUND(L13*$GH$9,1)</f>
        <v>0</v>
      </c>
      <c r="O13" s="643"/>
      <c r="P13" s="642">
        <f>ROUND(N13*$GI$9,1)</f>
        <v>0</v>
      </c>
      <c r="Q13" s="643"/>
      <c r="R13" s="667"/>
      <c r="S13" s="668"/>
      <c r="T13" s="642">
        <f>ROUND(R13*$GH$9,1)</f>
        <v>0</v>
      </c>
      <c r="U13" s="643"/>
      <c r="V13" s="642">
        <f>ROUND(T13*$GI$9,1)</f>
        <v>0</v>
      </c>
      <c r="W13" s="643"/>
      <c r="X13" s="667"/>
      <c r="Y13" s="668"/>
      <c r="Z13" s="642">
        <f>ROUND(X13*$GH$9,1)</f>
        <v>0</v>
      </c>
      <c r="AA13" s="643"/>
      <c r="AB13" s="642">
        <f>ROUND(Z13*$GI$9,1)</f>
        <v>0</v>
      </c>
      <c r="AC13" s="643"/>
      <c r="AD13" s="667"/>
      <c r="AE13" s="668"/>
      <c r="AF13" s="642">
        <f>ROUND(AD13*$GH$9,1)</f>
        <v>0</v>
      </c>
      <c r="AG13" s="643"/>
      <c r="AH13" s="642">
        <f>ROUND(AF13*$GI$9,1)</f>
        <v>0</v>
      </c>
      <c r="AI13" s="643"/>
      <c r="AJ13" s="667"/>
      <c r="AK13" s="668"/>
      <c r="AL13" s="642">
        <f>ROUND(AJ13*$GH$9,1)</f>
        <v>0</v>
      </c>
      <c r="AM13" s="643"/>
      <c r="AN13" s="642">
        <f>ROUND(AL13*$GI$9,1)</f>
        <v>0</v>
      </c>
      <c r="AO13" s="643"/>
      <c r="AP13" s="667"/>
      <c r="AQ13" s="668"/>
      <c r="AR13" s="642">
        <f>ROUND(AP13*$GH$9,1)</f>
        <v>0</v>
      </c>
      <c r="AS13" s="643"/>
      <c r="AT13" s="642">
        <f>ROUND(AR13*$GI$9,1)</f>
        <v>0</v>
      </c>
      <c r="AU13" s="643"/>
      <c r="AV13" s="667"/>
      <c r="AW13" s="668"/>
      <c r="AX13" s="642">
        <f>ROUND(AV13*$GH$9,1)</f>
        <v>0</v>
      </c>
      <c r="AY13" s="643"/>
      <c r="AZ13" s="642">
        <f>ROUND(AX13*$GI$9,1)</f>
        <v>0</v>
      </c>
      <c r="BA13" s="643"/>
      <c r="BB13" s="667"/>
      <c r="BC13" s="668"/>
      <c r="BD13" s="642">
        <f>ROUND(BB13*$GH$9,1)</f>
        <v>0</v>
      </c>
      <c r="BE13" s="643"/>
      <c r="BF13" s="642">
        <f>ROUND(BD13*$GI$9,1)</f>
        <v>0</v>
      </c>
      <c r="BG13" s="643"/>
      <c r="BH13" s="667"/>
      <c r="BI13" s="668"/>
      <c r="BJ13" s="642">
        <f>ROUND(BH13*$GH$9,1)</f>
        <v>0</v>
      </c>
      <c r="BK13" s="643"/>
      <c r="BL13" s="642">
        <f>ROUND(BJ13*$GI$9,1)</f>
        <v>0</v>
      </c>
      <c r="BM13" s="643"/>
      <c r="BN13" s="665"/>
      <c r="BO13" s="666"/>
      <c r="BP13" s="642">
        <f>ROUND(BN13*$GH$9,1)</f>
        <v>0</v>
      </c>
      <c r="BQ13" s="643"/>
      <c r="BR13" s="642">
        <f>ROUND(BP13*$GI$9,1)</f>
        <v>0</v>
      </c>
      <c r="BS13" s="643"/>
      <c r="BT13" s="665"/>
      <c r="BU13" s="666"/>
      <c r="BV13" s="642">
        <f>ROUND(BT13*$GH$9,1)</f>
        <v>0</v>
      </c>
      <c r="BW13" s="643"/>
      <c r="BX13" s="642">
        <f>ROUND(BV13*$GI$9,1)</f>
        <v>0</v>
      </c>
      <c r="BY13" s="643"/>
      <c r="BZ13" s="665"/>
      <c r="CA13" s="666"/>
      <c r="CB13" s="642">
        <f>ROUND(BZ13*$GH$9,1)</f>
        <v>0</v>
      </c>
      <c r="CC13" s="643"/>
      <c r="CD13" s="642">
        <f>ROUND(CB13*$GI$9,1)</f>
        <v>0</v>
      </c>
      <c r="CE13" s="643"/>
      <c r="CF13" s="665"/>
      <c r="CG13" s="666"/>
      <c r="CH13" s="642">
        <f>ROUND(CF13*$GH$9,1)</f>
        <v>0</v>
      </c>
      <c r="CI13" s="643"/>
      <c r="CJ13" s="642">
        <f>ROUND(CH13*$GI$9,1)</f>
        <v>0</v>
      </c>
      <c r="CK13" s="643"/>
      <c r="CL13" s="665"/>
      <c r="CM13" s="666"/>
      <c r="CN13" s="642">
        <f>ROUND(CL13*$GH$9,1)</f>
        <v>0</v>
      </c>
      <c r="CO13" s="643"/>
      <c r="CP13" s="642">
        <f>ROUND(CN13*$GI$9,1)</f>
        <v>0</v>
      </c>
      <c r="CQ13" s="643"/>
      <c r="CR13" s="665"/>
      <c r="CS13" s="666"/>
      <c r="CT13" s="642">
        <f>ROUND(CR13*$GH$9,1)</f>
        <v>0</v>
      </c>
      <c r="CU13" s="643"/>
      <c r="CV13" s="642">
        <f>ROUND(CT13*$GI$9,1)</f>
        <v>0</v>
      </c>
      <c r="CW13" s="643"/>
      <c r="CX13" s="665"/>
      <c r="CY13" s="666"/>
      <c r="CZ13" s="642">
        <f>ROUND(CX13*$GH$9,1)</f>
        <v>0</v>
      </c>
      <c r="DA13" s="643"/>
      <c r="DB13" s="642">
        <f>ROUND(CZ13*$GI$9,1)</f>
        <v>0</v>
      </c>
      <c r="DC13" s="643"/>
      <c r="DD13" s="665"/>
      <c r="DE13" s="666"/>
      <c r="DF13" s="642">
        <f>ROUND(DD13*$GH$9,1)</f>
        <v>0</v>
      </c>
      <c r="DG13" s="643"/>
      <c r="DH13" s="642">
        <f>ROUND(DF13*$GI$9,1)</f>
        <v>0</v>
      </c>
      <c r="DI13" s="643"/>
      <c r="DJ13" s="665"/>
      <c r="DK13" s="666"/>
      <c r="DL13" s="642">
        <f>ROUND(DJ13*$GH$9,1)</f>
        <v>0</v>
      </c>
      <c r="DM13" s="643"/>
      <c r="DN13" s="642">
        <f>ROUND(DL13*$GI$9,1)</f>
        <v>0</v>
      </c>
      <c r="DO13" s="643"/>
      <c r="DP13" s="665"/>
      <c r="DQ13" s="666"/>
      <c r="DR13" s="642">
        <f>ROUND(DP13*$GH$9,1)</f>
        <v>0</v>
      </c>
      <c r="DS13" s="643"/>
      <c r="DT13" s="642">
        <f>ROUND(DR13*$GI$9,1)</f>
        <v>0</v>
      </c>
      <c r="DU13" s="643"/>
      <c r="DV13" s="665"/>
      <c r="DW13" s="666"/>
      <c r="DX13" s="642">
        <f>ROUND(DV13*$GH$9,1)</f>
        <v>0</v>
      </c>
      <c r="DY13" s="643"/>
      <c r="DZ13" s="642">
        <f>ROUND(DX13*$GI$9,1)</f>
        <v>0</v>
      </c>
      <c r="EA13" s="643"/>
      <c r="EB13" s="665"/>
      <c r="EC13" s="666"/>
      <c r="ED13" s="642">
        <f>ROUND(EB13*$GH$9,1)</f>
        <v>0</v>
      </c>
      <c r="EE13" s="643"/>
      <c r="EF13" s="642">
        <f>ROUND(ED13*$GI$9,1)</f>
        <v>0</v>
      </c>
      <c r="EG13" s="643"/>
      <c r="EH13" s="665"/>
      <c r="EI13" s="666"/>
      <c r="EJ13" s="642">
        <f>ROUND(EH13*$GH$9,1)</f>
        <v>0</v>
      </c>
      <c r="EK13" s="643"/>
      <c r="EL13" s="642">
        <f>ROUND(EJ13*$GI$9,1)</f>
        <v>0</v>
      </c>
      <c r="EM13" s="643"/>
      <c r="EN13" s="665"/>
      <c r="EO13" s="666"/>
      <c r="EP13" s="642">
        <f>ROUND(EN13*$GH$9,1)</f>
        <v>0</v>
      </c>
      <c r="EQ13" s="643"/>
      <c r="ER13" s="642">
        <f>ROUND(EP13*$GI$9,1)</f>
        <v>0</v>
      </c>
      <c r="ES13" s="643"/>
      <c r="ET13" s="665"/>
      <c r="EU13" s="666"/>
      <c r="EV13" s="642">
        <f>ROUND(ET13*$GH$9,1)</f>
        <v>0</v>
      </c>
      <c r="EW13" s="643"/>
      <c r="EX13" s="642">
        <f>ROUND(EV13*$GI$9,1)</f>
        <v>0</v>
      </c>
      <c r="EY13" s="643"/>
      <c r="EZ13" s="665"/>
      <c r="FA13" s="666"/>
      <c r="FB13" s="642">
        <f>ROUND(EZ13*$GH$9,1)</f>
        <v>0</v>
      </c>
      <c r="FC13" s="643"/>
      <c r="FD13" s="642">
        <f>ROUND(FB13*$GI$9,1)</f>
        <v>0</v>
      </c>
      <c r="FE13" s="643"/>
      <c r="FF13" s="665"/>
      <c r="FG13" s="666"/>
      <c r="FH13" s="642">
        <f>ROUND(FF13*$GH$9,1)</f>
        <v>0</v>
      </c>
      <c r="FI13" s="643"/>
      <c r="FJ13" s="642">
        <f>ROUND(FH13*$GI$9,1)</f>
        <v>0</v>
      </c>
      <c r="FK13" s="643"/>
      <c r="FL13" s="665"/>
      <c r="FM13" s="666"/>
      <c r="FN13" s="642">
        <f>ROUND(FL13*$GH$9,1)</f>
        <v>0</v>
      </c>
      <c r="FO13" s="643"/>
      <c r="FP13" s="642">
        <f>ROUND(FN13*$GI$9,1)</f>
        <v>0</v>
      </c>
      <c r="FQ13" s="643"/>
      <c r="FR13" s="665"/>
      <c r="FS13" s="666"/>
      <c r="FT13" s="642">
        <f>ROUND(FR13*$GH$9,1)</f>
        <v>0</v>
      </c>
      <c r="FU13" s="643"/>
      <c r="FV13" s="642">
        <f>ROUND(FT13*$GI$9,1)</f>
        <v>0</v>
      </c>
      <c r="FW13" s="643"/>
      <c r="FX13" s="665"/>
      <c r="FY13" s="666"/>
      <c r="FZ13" s="642">
        <f>ROUND(FX13*$GH$9,1)</f>
        <v>0</v>
      </c>
      <c r="GA13" s="643"/>
      <c r="GB13" s="642">
        <f>ROUND(FZ13*$GI$9,1)</f>
        <v>0</v>
      </c>
      <c r="GC13" s="643"/>
      <c r="GE13" s="726" t="s">
        <v>1086</v>
      </c>
      <c r="GF13" s="727"/>
      <c r="GG13" s="289" t="s">
        <v>172</v>
      </c>
      <c r="GH13" s="285">
        <v>1.19</v>
      </c>
      <c r="GI13" s="285">
        <v>5.3199999999999997E-2</v>
      </c>
    </row>
    <row r="14" spans="1:191" ht="15.2" customHeight="1">
      <c r="A14" s="431" t="s">
        <v>31</v>
      </c>
      <c r="B14" s="432"/>
      <c r="C14" s="432"/>
      <c r="D14" s="433"/>
      <c r="E14" s="227" t="s">
        <v>30</v>
      </c>
      <c r="F14" s="720"/>
      <c r="G14" s="721"/>
      <c r="H14" s="642">
        <f>ROUND(F14*$GH$10,1)</f>
        <v>0</v>
      </c>
      <c r="I14" s="643"/>
      <c r="J14" s="642">
        <f>ROUND(H14*$GI$10,1)</f>
        <v>0</v>
      </c>
      <c r="K14" s="643"/>
      <c r="L14" s="720"/>
      <c r="M14" s="721"/>
      <c r="N14" s="642">
        <f>ROUND(L14*$GH$10,1)</f>
        <v>0</v>
      </c>
      <c r="O14" s="643"/>
      <c r="P14" s="642">
        <f>ROUND(N14*$GI$10,1)</f>
        <v>0</v>
      </c>
      <c r="Q14" s="643"/>
      <c r="R14" s="667"/>
      <c r="S14" s="668"/>
      <c r="T14" s="642">
        <f>ROUND(R14*$GH$10,1)</f>
        <v>0</v>
      </c>
      <c r="U14" s="643"/>
      <c r="V14" s="642">
        <f>ROUND(T14*$GI$10,1)</f>
        <v>0</v>
      </c>
      <c r="W14" s="643"/>
      <c r="X14" s="667"/>
      <c r="Y14" s="668"/>
      <c r="Z14" s="642">
        <f>ROUND(X14*$GH$10,1)</f>
        <v>0</v>
      </c>
      <c r="AA14" s="643"/>
      <c r="AB14" s="642">
        <f>ROUND(Z14*$GI$10,1)</f>
        <v>0</v>
      </c>
      <c r="AC14" s="643"/>
      <c r="AD14" s="667"/>
      <c r="AE14" s="668"/>
      <c r="AF14" s="642">
        <f>ROUND(AD14*$GH$10,1)</f>
        <v>0</v>
      </c>
      <c r="AG14" s="643"/>
      <c r="AH14" s="642">
        <f>ROUND(AF14*$GI$10,1)</f>
        <v>0</v>
      </c>
      <c r="AI14" s="643"/>
      <c r="AJ14" s="667"/>
      <c r="AK14" s="668"/>
      <c r="AL14" s="642">
        <f>ROUND(AJ14*$GH$10,1)</f>
        <v>0</v>
      </c>
      <c r="AM14" s="643"/>
      <c r="AN14" s="642">
        <f>ROUND(AL14*$GI$10,1)</f>
        <v>0</v>
      </c>
      <c r="AO14" s="643"/>
      <c r="AP14" s="667"/>
      <c r="AQ14" s="668"/>
      <c r="AR14" s="642">
        <f>ROUND(AP14*$GH$10,1)</f>
        <v>0</v>
      </c>
      <c r="AS14" s="643"/>
      <c r="AT14" s="642">
        <f>ROUND(AR14*$GI$10,1)</f>
        <v>0</v>
      </c>
      <c r="AU14" s="643"/>
      <c r="AV14" s="667"/>
      <c r="AW14" s="668"/>
      <c r="AX14" s="642">
        <f>ROUND(AV14*$GH$10,1)</f>
        <v>0</v>
      </c>
      <c r="AY14" s="643"/>
      <c r="AZ14" s="642">
        <f>ROUND(AX14*$GI$10,1)</f>
        <v>0</v>
      </c>
      <c r="BA14" s="643"/>
      <c r="BB14" s="667"/>
      <c r="BC14" s="668"/>
      <c r="BD14" s="642">
        <f>ROUND(BB14*$GH$10,1)</f>
        <v>0</v>
      </c>
      <c r="BE14" s="643"/>
      <c r="BF14" s="642">
        <f>ROUND(BD14*$GI$10,1)</f>
        <v>0</v>
      </c>
      <c r="BG14" s="643"/>
      <c r="BH14" s="667"/>
      <c r="BI14" s="668"/>
      <c r="BJ14" s="642">
        <f>ROUND(BH14*$GH$10,1)</f>
        <v>0</v>
      </c>
      <c r="BK14" s="643"/>
      <c r="BL14" s="642">
        <f>ROUND(BJ14*$GI$10,1)</f>
        <v>0</v>
      </c>
      <c r="BM14" s="643"/>
      <c r="BN14" s="665"/>
      <c r="BO14" s="666"/>
      <c r="BP14" s="642">
        <f>ROUND(BN14*$GH$10,1)</f>
        <v>0</v>
      </c>
      <c r="BQ14" s="643"/>
      <c r="BR14" s="642">
        <f>ROUND(BP14*$GI$10,1)</f>
        <v>0</v>
      </c>
      <c r="BS14" s="643"/>
      <c r="BT14" s="665"/>
      <c r="BU14" s="666"/>
      <c r="BV14" s="642">
        <f>ROUND(BT14*$GH$10,1)</f>
        <v>0</v>
      </c>
      <c r="BW14" s="643"/>
      <c r="BX14" s="642">
        <f>ROUND(BV14*$GI$10,1)</f>
        <v>0</v>
      </c>
      <c r="BY14" s="643"/>
      <c r="BZ14" s="665"/>
      <c r="CA14" s="666"/>
      <c r="CB14" s="642">
        <f>ROUND(BZ14*$GH$10,1)</f>
        <v>0</v>
      </c>
      <c r="CC14" s="643"/>
      <c r="CD14" s="642">
        <f>ROUND(CB14*$GI$10,1)</f>
        <v>0</v>
      </c>
      <c r="CE14" s="643"/>
      <c r="CF14" s="665"/>
      <c r="CG14" s="666"/>
      <c r="CH14" s="642">
        <f>ROUND(CF14*$GH$10,1)</f>
        <v>0</v>
      </c>
      <c r="CI14" s="643"/>
      <c r="CJ14" s="642">
        <f>ROUND(CH14*$GI$10,1)</f>
        <v>0</v>
      </c>
      <c r="CK14" s="643"/>
      <c r="CL14" s="665"/>
      <c r="CM14" s="666"/>
      <c r="CN14" s="642">
        <f>ROUND(CL14*$GH$10,1)</f>
        <v>0</v>
      </c>
      <c r="CO14" s="643"/>
      <c r="CP14" s="642">
        <f>ROUND(CN14*$GI$10,1)</f>
        <v>0</v>
      </c>
      <c r="CQ14" s="643"/>
      <c r="CR14" s="665"/>
      <c r="CS14" s="666"/>
      <c r="CT14" s="642">
        <f>ROUND(CR14*$GH$10,1)</f>
        <v>0</v>
      </c>
      <c r="CU14" s="643"/>
      <c r="CV14" s="642">
        <f>ROUND(CT14*$GI$10,1)</f>
        <v>0</v>
      </c>
      <c r="CW14" s="643"/>
      <c r="CX14" s="665"/>
      <c r="CY14" s="666"/>
      <c r="CZ14" s="642">
        <f>ROUND(CX14*$GH$10,1)</f>
        <v>0</v>
      </c>
      <c r="DA14" s="643"/>
      <c r="DB14" s="642">
        <f>ROUND(CZ14*$GI$10,1)</f>
        <v>0</v>
      </c>
      <c r="DC14" s="643"/>
      <c r="DD14" s="665"/>
      <c r="DE14" s="666"/>
      <c r="DF14" s="642">
        <f>ROUND(DD14*$GH$10,1)</f>
        <v>0</v>
      </c>
      <c r="DG14" s="643"/>
      <c r="DH14" s="642">
        <f>ROUND(DF14*$GI$10,1)</f>
        <v>0</v>
      </c>
      <c r="DI14" s="643"/>
      <c r="DJ14" s="665"/>
      <c r="DK14" s="666"/>
      <c r="DL14" s="642">
        <f>ROUND(DJ14*$GH$10,1)</f>
        <v>0</v>
      </c>
      <c r="DM14" s="643"/>
      <c r="DN14" s="642">
        <f>ROUND(DL14*$GI$10,1)</f>
        <v>0</v>
      </c>
      <c r="DO14" s="643"/>
      <c r="DP14" s="665"/>
      <c r="DQ14" s="666"/>
      <c r="DR14" s="642">
        <f>ROUND(DP14*$GH$10,1)</f>
        <v>0</v>
      </c>
      <c r="DS14" s="643"/>
      <c r="DT14" s="642">
        <f>ROUND(DR14*$GI$10,1)</f>
        <v>0</v>
      </c>
      <c r="DU14" s="643"/>
      <c r="DV14" s="665"/>
      <c r="DW14" s="666"/>
      <c r="DX14" s="642">
        <f>ROUND(DV14*$GH$10,1)</f>
        <v>0</v>
      </c>
      <c r="DY14" s="643"/>
      <c r="DZ14" s="642">
        <f>ROUND(DX14*$GI$10,1)</f>
        <v>0</v>
      </c>
      <c r="EA14" s="643"/>
      <c r="EB14" s="665"/>
      <c r="EC14" s="666"/>
      <c r="ED14" s="642">
        <f>ROUND(EB14*$GH$10,1)</f>
        <v>0</v>
      </c>
      <c r="EE14" s="643"/>
      <c r="EF14" s="642">
        <f>ROUND(ED14*$GI$10,1)</f>
        <v>0</v>
      </c>
      <c r="EG14" s="643"/>
      <c r="EH14" s="665"/>
      <c r="EI14" s="666"/>
      <c r="EJ14" s="642">
        <f>ROUND(EH14*$GH$10,1)</f>
        <v>0</v>
      </c>
      <c r="EK14" s="643"/>
      <c r="EL14" s="642">
        <f>ROUND(EJ14*$GI$10,1)</f>
        <v>0</v>
      </c>
      <c r="EM14" s="643"/>
      <c r="EN14" s="665"/>
      <c r="EO14" s="666"/>
      <c r="EP14" s="642">
        <f>ROUND(EN14*$GH$10,1)</f>
        <v>0</v>
      </c>
      <c r="EQ14" s="643"/>
      <c r="ER14" s="642">
        <f>ROUND(EP14*$GI$10,1)</f>
        <v>0</v>
      </c>
      <c r="ES14" s="643"/>
      <c r="ET14" s="665"/>
      <c r="EU14" s="666"/>
      <c r="EV14" s="642">
        <f>ROUND(ET14*$GH$10,1)</f>
        <v>0</v>
      </c>
      <c r="EW14" s="643"/>
      <c r="EX14" s="642">
        <f>ROUND(EV14*$GI$10,1)</f>
        <v>0</v>
      </c>
      <c r="EY14" s="643"/>
      <c r="EZ14" s="665"/>
      <c r="FA14" s="666"/>
      <c r="FB14" s="642">
        <f>ROUND(EZ14*$GH$10,1)</f>
        <v>0</v>
      </c>
      <c r="FC14" s="643"/>
      <c r="FD14" s="642">
        <f>ROUND(FB14*$GI$10,1)</f>
        <v>0</v>
      </c>
      <c r="FE14" s="643"/>
      <c r="FF14" s="665"/>
      <c r="FG14" s="666"/>
      <c r="FH14" s="642">
        <f>ROUND(FF14*$GH$10,1)</f>
        <v>0</v>
      </c>
      <c r="FI14" s="643"/>
      <c r="FJ14" s="642">
        <f>ROUND(FH14*$GI$10,1)</f>
        <v>0</v>
      </c>
      <c r="FK14" s="643"/>
      <c r="FL14" s="665"/>
      <c r="FM14" s="666"/>
      <c r="FN14" s="642">
        <f>ROUND(FL14*$GH$10,1)</f>
        <v>0</v>
      </c>
      <c r="FO14" s="643"/>
      <c r="FP14" s="642">
        <f>ROUND(FN14*$GI$10,1)</f>
        <v>0</v>
      </c>
      <c r="FQ14" s="643"/>
      <c r="FR14" s="665"/>
      <c r="FS14" s="666"/>
      <c r="FT14" s="642">
        <f>ROUND(FR14*$GH$10,1)</f>
        <v>0</v>
      </c>
      <c r="FU14" s="643"/>
      <c r="FV14" s="642">
        <f>ROUND(FT14*$GI$10,1)</f>
        <v>0</v>
      </c>
      <c r="FW14" s="643"/>
      <c r="FX14" s="665"/>
      <c r="FY14" s="666"/>
      <c r="FZ14" s="642">
        <f>ROUND(FX14*$GH$10,1)</f>
        <v>0</v>
      </c>
      <c r="GA14" s="643"/>
      <c r="GB14" s="642">
        <f>ROUND(FZ14*$GI$10,1)</f>
        <v>0</v>
      </c>
      <c r="GC14" s="643"/>
      <c r="GE14" s="726" t="s">
        <v>34</v>
      </c>
      <c r="GF14" s="727"/>
      <c r="GG14" s="289" t="s">
        <v>172</v>
      </c>
      <c r="GH14" s="285">
        <v>1.19</v>
      </c>
      <c r="GI14" s="286">
        <v>5.3199999999999997E-2</v>
      </c>
    </row>
    <row r="15" spans="1:191" ht="15.2" customHeight="1">
      <c r="A15" s="431" t="s">
        <v>32</v>
      </c>
      <c r="B15" s="432"/>
      <c r="C15" s="432"/>
      <c r="D15" s="433"/>
      <c r="E15" s="227" t="s">
        <v>38</v>
      </c>
      <c r="F15" s="720"/>
      <c r="G15" s="721"/>
      <c r="H15" s="660">
        <f>ROUND(F15*$GH$11,1)</f>
        <v>0</v>
      </c>
      <c r="I15" s="661"/>
      <c r="J15" s="660">
        <f>ROUND(H15*$GI$11,1)</f>
        <v>0</v>
      </c>
      <c r="K15" s="661"/>
      <c r="L15" s="720"/>
      <c r="M15" s="721"/>
      <c r="N15" s="660">
        <f>ROUND(L15*$GH$11,1)</f>
        <v>0</v>
      </c>
      <c r="O15" s="661"/>
      <c r="P15" s="660">
        <f>ROUND(N15*$GI$11,1)</f>
        <v>0</v>
      </c>
      <c r="Q15" s="661"/>
      <c r="R15" s="667"/>
      <c r="S15" s="668"/>
      <c r="T15" s="660">
        <f>ROUND(R15*$GH$11,1)</f>
        <v>0</v>
      </c>
      <c r="U15" s="661"/>
      <c r="V15" s="660">
        <f>ROUND(T15*$GI$11,1)</f>
        <v>0</v>
      </c>
      <c r="W15" s="661"/>
      <c r="X15" s="667"/>
      <c r="Y15" s="668"/>
      <c r="Z15" s="660">
        <f>ROUND(X15*$GH$11,1)</f>
        <v>0</v>
      </c>
      <c r="AA15" s="661"/>
      <c r="AB15" s="660">
        <f>ROUND(Z15*$GI$11,1)</f>
        <v>0</v>
      </c>
      <c r="AC15" s="661"/>
      <c r="AD15" s="667"/>
      <c r="AE15" s="668"/>
      <c r="AF15" s="660">
        <f>ROUND(AD15*$GH$11,1)</f>
        <v>0</v>
      </c>
      <c r="AG15" s="661"/>
      <c r="AH15" s="660">
        <f>ROUND(AF15*$GI$11,1)</f>
        <v>0</v>
      </c>
      <c r="AI15" s="661"/>
      <c r="AJ15" s="667"/>
      <c r="AK15" s="668"/>
      <c r="AL15" s="660">
        <f>ROUND(AJ15*$GH$11,1)</f>
        <v>0</v>
      </c>
      <c r="AM15" s="661"/>
      <c r="AN15" s="660">
        <f>ROUND(AL15*$GI$11,1)</f>
        <v>0</v>
      </c>
      <c r="AO15" s="661"/>
      <c r="AP15" s="667"/>
      <c r="AQ15" s="668"/>
      <c r="AR15" s="660">
        <f>ROUND(AP15*$GH$11,1)</f>
        <v>0</v>
      </c>
      <c r="AS15" s="661"/>
      <c r="AT15" s="660">
        <f>ROUND(AR15*$GI$11,1)</f>
        <v>0</v>
      </c>
      <c r="AU15" s="661"/>
      <c r="AV15" s="667"/>
      <c r="AW15" s="668"/>
      <c r="AX15" s="660">
        <f>ROUND(AV15*$GH$11,1)</f>
        <v>0</v>
      </c>
      <c r="AY15" s="661"/>
      <c r="AZ15" s="660">
        <f>ROUND(AX15*$GI$11,1)</f>
        <v>0</v>
      </c>
      <c r="BA15" s="661"/>
      <c r="BB15" s="667"/>
      <c r="BC15" s="668"/>
      <c r="BD15" s="660">
        <f>ROUND(BB15*$GH$11,1)</f>
        <v>0</v>
      </c>
      <c r="BE15" s="661"/>
      <c r="BF15" s="660">
        <f>ROUND(BD15*$GI$11,1)</f>
        <v>0</v>
      </c>
      <c r="BG15" s="661"/>
      <c r="BH15" s="667"/>
      <c r="BI15" s="668"/>
      <c r="BJ15" s="660">
        <f>ROUND(BH15*$GH$11,1)</f>
        <v>0</v>
      </c>
      <c r="BK15" s="661"/>
      <c r="BL15" s="660">
        <f>ROUND(BJ15*$GI$11,1)</f>
        <v>0</v>
      </c>
      <c r="BM15" s="661"/>
      <c r="BN15" s="665"/>
      <c r="BO15" s="666"/>
      <c r="BP15" s="660">
        <f>ROUND(BN15*$GH$11,1)</f>
        <v>0</v>
      </c>
      <c r="BQ15" s="661"/>
      <c r="BR15" s="660">
        <f>ROUND(BP15*$GI$11,1)</f>
        <v>0</v>
      </c>
      <c r="BS15" s="661"/>
      <c r="BT15" s="665"/>
      <c r="BU15" s="666"/>
      <c r="BV15" s="660">
        <f>ROUND(BT15*$GH$11,1)</f>
        <v>0</v>
      </c>
      <c r="BW15" s="661"/>
      <c r="BX15" s="660">
        <f>ROUND(BV15*$GI$11,1)</f>
        <v>0</v>
      </c>
      <c r="BY15" s="661"/>
      <c r="BZ15" s="665"/>
      <c r="CA15" s="666"/>
      <c r="CB15" s="660">
        <f>ROUND(BZ15*$GH$11,1)</f>
        <v>0</v>
      </c>
      <c r="CC15" s="661"/>
      <c r="CD15" s="660">
        <f>ROUND(CB15*$GI$11,1)</f>
        <v>0</v>
      </c>
      <c r="CE15" s="661"/>
      <c r="CF15" s="665"/>
      <c r="CG15" s="666"/>
      <c r="CH15" s="660">
        <f>ROUND(CF15*$GH$11,1)</f>
        <v>0</v>
      </c>
      <c r="CI15" s="661"/>
      <c r="CJ15" s="660">
        <f>ROUND(CH15*$GI$11,1)</f>
        <v>0</v>
      </c>
      <c r="CK15" s="661"/>
      <c r="CL15" s="665"/>
      <c r="CM15" s="666"/>
      <c r="CN15" s="660">
        <f>ROUND(CL15*$GH$11,1)</f>
        <v>0</v>
      </c>
      <c r="CO15" s="661"/>
      <c r="CP15" s="660">
        <f>ROUND(CN15*$GI$11,1)</f>
        <v>0</v>
      </c>
      <c r="CQ15" s="661"/>
      <c r="CR15" s="665"/>
      <c r="CS15" s="666"/>
      <c r="CT15" s="660">
        <f>ROUND(CR15*$GH$11,1)</f>
        <v>0</v>
      </c>
      <c r="CU15" s="661"/>
      <c r="CV15" s="660">
        <f>ROUND(CT15*$GI$11,1)</f>
        <v>0</v>
      </c>
      <c r="CW15" s="661"/>
      <c r="CX15" s="665"/>
      <c r="CY15" s="666"/>
      <c r="CZ15" s="660">
        <f>ROUND(CX15*$GH$11,1)</f>
        <v>0</v>
      </c>
      <c r="DA15" s="661"/>
      <c r="DB15" s="660">
        <f>ROUND(CZ15*$GI$11,1)</f>
        <v>0</v>
      </c>
      <c r="DC15" s="661"/>
      <c r="DD15" s="665"/>
      <c r="DE15" s="666"/>
      <c r="DF15" s="660">
        <f>ROUND(DD15*$GH$11,1)</f>
        <v>0</v>
      </c>
      <c r="DG15" s="661"/>
      <c r="DH15" s="660">
        <f>ROUND(DF15*$GI$11,1)</f>
        <v>0</v>
      </c>
      <c r="DI15" s="661"/>
      <c r="DJ15" s="665"/>
      <c r="DK15" s="666"/>
      <c r="DL15" s="660">
        <f>ROUND(DJ15*$GH$11,1)</f>
        <v>0</v>
      </c>
      <c r="DM15" s="661"/>
      <c r="DN15" s="660">
        <f>ROUND(DL15*$GI$11,1)</f>
        <v>0</v>
      </c>
      <c r="DO15" s="661"/>
      <c r="DP15" s="665"/>
      <c r="DQ15" s="666"/>
      <c r="DR15" s="660">
        <f>ROUND(DP15*$GH$11,1)</f>
        <v>0</v>
      </c>
      <c r="DS15" s="661"/>
      <c r="DT15" s="660">
        <f>ROUND(DR15*$GI$11,1)</f>
        <v>0</v>
      </c>
      <c r="DU15" s="661"/>
      <c r="DV15" s="665"/>
      <c r="DW15" s="666"/>
      <c r="DX15" s="660">
        <f>ROUND(DV15*$GH$11,1)</f>
        <v>0</v>
      </c>
      <c r="DY15" s="661"/>
      <c r="DZ15" s="660">
        <f>ROUND(DX15*$GI$11,1)</f>
        <v>0</v>
      </c>
      <c r="EA15" s="661"/>
      <c r="EB15" s="665"/>
      <c r="EC15" s="666"/>
      <c r="ED15" s="660">
        <f>ROUND(EB15*$GH$11,1)</f>
        <v>0</v>
      </c>
      <c r="EE15" s="661"/>
      <c r="EF15" s="660">
        <f>ROUND(ED15*$GI$11,1)</f>
        <v>0</v>
      </c>
      <c r="EG15" s="661"/>
      <c r="EH15" s="665"/>
      <c r="EI15" s="666"/>
      <c r="EJ15" s="660">
        <f>ROUND(EH15*$GH$11,1)</f>
        <v>0</v>
      </c>
      <c r="EK15" s="661"/>
      <c r="EL15" s="660">
        <f>ROUND(EJ15*$GI$11,1)</f>
        <v>0</v>
      </c>
      <c r="EM15" s="661"/>
      <c r="EN15" s="665"/>
      <c r="EO15" s="666"/>
      <c r="EP15" s="660">
        <f>ROUND(EN15*$GH$11,1)</f>
        <v>0</v>
      </c>
      <c r="EQ15" s="661"/>
      <c r="ER15" s="660">
        <f>ROUND(EP15*$GI$11,1)</f>
        <v>0</v>
      </c>
      <c r="ES15" s="661"/>
      <c r="ET15" s="665"/>
      <c r="EU15" s="666"/>
      <c r="EV15" s="660">
        <f>ROUND(ET15*$GH$11,1)</f>
        <v>0</v>
      </c>
      <c r="EW15" s="661"/>
      <c r="EX15" s="660">
        <f>ROUND(EV15*$GI$11,1)</f>
        <v>0</v>
      </c>
      <c r="EY15" s="661"/>
      <c r="EZ15" s="665"/>
      <c r="FA15" s="666"/>
      <c r="FB15" s="660">
        <f>ROUND(EZ15*$GH$11,1)</f>
        <v>0</v>
      </c>
      <c r="FC15" s="661"/>
      <c r="FD15" s="660">
        <f>ROUND(FB15*$GI$11,1)</f>
        <v>0</v>
      </c>
      <c r="FE15" s="661"/>
      <c r="FF15" s="665"/>
      <c r="FG15" s="666"/>
      <c r="FH15" s="660">
        <f>ROUND(FF15*$GH$11,1)</f>
        <v>0</v>
      </c>
      <c r="FI15" s="661"/>
      <c r="FJ15" s="660">
        <f>ROUND(FH15*$GI$11,1)</f>
        <v>0</v>
      </c>
      <c r="FK15" s="661"/>
      <c r="FL15" s="665"/>
      <c r="FM15" s="666"/>
      <c r="FN15" s="660">
        <f>ROUND(FL15*$GH$11,1)</f>
        <v>0</v>
      </c>
      <c r="FO15" s="661"/>
      <c r="FP15" s="660">
        <f>ROUND(FN15*$GI$11,1)</f>
        <v>0</v>
      </c>
      <c r="FQ15" s="661"/>
      <c r="FR15" s="665"/>
      <c r="FS15" s="666"/>
      <c r="FT15" s="660">
        <f>ROUND(FR15*$GH$11,1)</f>
        <v>0</v>
      </c>
      <c r="FU15" s="661"/>
      <c r="FV15" s="660">
        <f>ROUND(FT15*$GI$11,1)</f>
        <v>0</v>
      </c>
      <c r="FW15" s="661"/>
      <c r="FX15" s="665"/>
      <c r="FY15" s="666"/>
      <c r="FZ15" s="660">
        <f>ROUND(FX15*$GH$11,1)</f>
        <v>0</v>
      </c>
      <c r="GA15" s="661"/>
      <c r="GB15" s="660">
        <f>ROUND(FZ15*$GI$11,1)</f>
        <v>0</v>
      </c>
      <c r="GC15" s="661"/>
      <c r="GE15" s="726" t="s">
        <v>35</v>
      </c>
      <c r="GF15" s="727"/>
      <c r="GG15" s="290" t="s">
        <v>172</v>
      </c>
      <c r="GH15" s="291">
        <v>1.19</v>
      </c>
      <c r="GI15" s="286">
        <v>5.3199999999999997E-2</v>
      </c>
    </row>
    <row r="16" spans="1:191" ht="15.2" customHeight="1">
      <c r="A16" s="431" t="s">
        <v>83</v>
      </c>
      <c r="B16" s="432"/>
      <c r="C16" s="432"/>
      <c r="D16" s="433"/>
      <c r="E16" s="227" t="s">
        <v>33</v>
      </c>
      <c r="F16" s="667"/>
      <c r="G16" s="668"/>
      <c r="H16" s="642">
        <f>ROUND(F16*$GH$12,1)</f>
        <v>0</v>
      </c>
      <c r="I16" s="643"/>
      <c r="J16" s="642">
        <f>ROUND(F16*$GI$12,1)</f>
        <v>0</v>
      </c>
      <c r="K16" s="643"/>
      <c r="L16" s="667"/>
      <c r="M16" s="668"/>
      <c r="N16" s="642">
        <f>ROUND(L16*$GH$12,1)</f>
        <v>0</v>
      </c>
      <c r="O16" s="643"/>
      <c r="P16" s="642">
        <f>ROUND(L16*$GI$12,1)</f>
        <v>0</v>
      </c>
      <c r="Q16" s="643"/>
      <c r="R16" s="667"/>
      <c r="S16" s="668"/>
      <c r="T16" s="642">
        <f>ROUND(R16*$GH$12,1)</f>
        <v>0</v>
      </c>
      <c r="U16" s="643"/>
      <c r="V16" s="642">
        <f>ROUND(R16*$GI$12,1)</f>
        <v>0</v>
      </c>
      <c r="W16" s="643"/>
      <c r="X16" s="667"/>
      <c r="Y16" s="668"/>
      <c r="Z16" s="642">
        <f>ROUND(X16*$GH$12,1)</f>
        <v>0</v>
      </c>
      <c r="AA16" s="643"/>
      <c r="AB16" s="642">
        <f>ROUND(X16*$GI$12,1)</f>
        <v>0</v>
      </c>
      <c r="AC16" s="643"/>
      <c r="AD16" s="667"/>
      <c r="AE16" s="668"/>
      <c r="AF16" s="642">
        <f>ROUND(AD16*$GH$12,1)</f>
        <v>0</v>
      </c>
      <c r="AG16" s="643"/>
      <c r="AH16" s="642">
        <f>ROUND(AD16*$GI$12,1)</f>
        <v>0</v>
      </c>
      <c r="AI16" s="643"/>
      <c r="AJ16" s="667"/>
      <c r="AK16" s="668"/>
      <c r="AL16" s="642">
        <f>ROUND(AJ16*$GH$12,1)</f>
        <v>0</v>
      </c>
      <c r="AM16" s="643"/>
      <c r="AN16" s="642">
        <f>ROUND(AJ16*$GI$12,1)</f>
        <v>0</v>
      </c>
      <c r="AO16" s="643"/>
      <c r="AP16" s="667"/>
      <c r="AQ16" s="668"/>
      <c r="AR16" s="642">
        <f>ROUND(AP16*$GH$12,1)</f>
        <v>0</v>
      </c>
      <c r="AS16" s="643"/>
      <c r="AT16" s="642">
        <f>ROUND(AP16*$GI$12,1)</f>
        <v>0</v>
      </c>
      <c r="AU16" s="643"/>
      <c r="AV16" s="667"/>
      <c r="AW16" s="668"/>
      <c r="AX16" s="642">
        <f>ROUND(AV16*$GH$12,1)</f>
        <v>0</v>
      </c>
      <c r="AY16" s="643"/>
      <c r="AZ16" s="642">
        <f>ROUND(AV16*$GI$12,1)</f>
        <v>0</v>
      </c>
      <c r="BA16" s="643"/>
      <c r="BB16" s="667"/>
      <c r="BC16" s="668"/>
      <c r="BD16" s="642">
        <f>ROUND(BB16*$GH$12,1)</f>
        <v>0</v>
      </c>
      <c r="BE16" s="643"/>
      <c r="BF16" s="642">
        <f>ROUND(BB16*$GI$12,1)</f>
        <v>0</v>
      </c>
      <c r="BG16" s="643"/>
      <c r="BH16" s="667"/>
      <c r="BI16" s="668"/>
      <c r="BJ16" s="642">
        <f>ROUND(BH16*$GH$12,1)</f>
        <v>0</v>
      </c>
      <c r="BK16" s="643"/>
      <c r="BL16" s="642">
        <f>ROUND(BH16*$GI$12,1)</f>
        <v>0</v>
      </c>
      <c r="BM16" s="643"/>
      <c r="BN16" s="665"/>
      <c r="BO16" s="666"/>
      <c r="BP16" s="642">
        <f>ROUND(BN16*$GH$12,1)</f>
        <v>0</v>
      </c>
      <c r="BQ16" s="643"/>
      <c r="BR16" s="642">
        <f>ROUND(BN16*$GI$12,1)</f>
        <v>0</v>
      </c>
      <c r="BS16" s="643"/>
      <c r="BT16" s="665"/>
      <c r="BU16" s="666"/>
      <c r="BV16" s="642">
        <f>ROUND(BT16*$GH$12,1)</f>
        <v>0</v>
      </c>
      <c r="BW16" s="643"/>
      <c r="BX16" s="642">
        <f>ROUND(BT16*$GI$12,1)</f>
        <v>0</v>
      </c>
      <c r="BY16" s="643"/>
      <c r="BZ16" s="665"/>
      <c r="CA16" s="666"/>
      <c r="CB16" s="642">
        <f>ROUND(BZ16*$GH$12,1)</f>
        <v>0</v>
      </c>
      <c r="CC16" s="643"/>
      <c r="CD16" s="642">
        <f>ROUND(BZ16*$GI$12,1)</f>
        <v>0</v>
      </c>
      <c r="CE16" s="643"/>
      <c r="CF16" s="665"/>
      <c r="CG16" s="666"/>
      <c r="CH16" s="642">
        <f>ROUND(CF16*$GH$12,1)</f>
        <v>0</v>
      </c>
      <c r="CI16" s="643"/>
      <c r="CJ16" s="642">
        <f>ROUND(CF16*$GI$12,1)</f>
        <v>0</v>
      </c>
      <c r="CK16" s="643"/>
      <c r="CL16" s="665"/>
      <c r="CM16" s="666"/>
      <c r="CN16" s="642">
        <f>ROUND(CL16*$GH$12,1)</f>
        <v>0</v>
      </c>
      <c r="CO16" s="643"/>
      <c r="CP16" s="642">
        <f>ROUND(CL16*$GI$12,1)</f>
        <v>0</v>
      </c>
      <c r="CQ16" s="643"/>
      <c r="CR16" s="665"/>
      <c r="CS16" s="666"/>
      <c r="CT16" s="642">
        <f>ROUND(CR16*$GH$12,1)</f>
        <v>0</v>
      </c>
      <c r="CU16" s="643"/>
      <c r="CV16" s="642">
        <f>ROUND(CR16*$GI$12,1)</f>
        <v>0</v>
      </c>
      <c r="CW16" s="643"/>
      <c r="CX16" s="665"/>
      <c r="CY16" s="666"/>
      <c r="CZ16" s="642">
        <f>ROUND(CX16*$GH$12,1)</f>
        <v>0</v>
      </c>
      <c r="DA16" s="643"/>
      <c r="DB16" s="642">
        <f>ROUND(CX16*$GI$12,1)</f>
        <v>0</v>
      </c>
      <c r="DC16" s="643"/>
      <c r="DD16" s="665"/>
      <c r="DE16" s="666"/>
      <c r="DF16" s="642">
        <f>ROUND(DD16*$GH$12,1)</f>
        <v>0</v>
      </c>
      <c r="DG16" s="643"/>
      <c r="DH16" s="642">
        <f>ROUND(DD16*$GI$12,1)</f>
        <v>0</v>
      </c>
      <c r="DI16" s="643"/>
      <c r="DJ16" s="665"/>
      <c r="DK16" s="666"/>
      <c r="DL16" s="642">
        <f>ROUND(DJ16*$GH$12,1)</f>
        <v>0</v>
      </c>
      <c r="DM16" s="643"/>
      <c r="DN16" s="642">
        <f>ROUND(DJ16*$GI$12,1)</f>
        <v>0</v>
      </c>
      <c r="DO16" s="643"/>
      <c r="DP16" s="665"/>
      <c r="DQ16" s="666"/>
      <c r="DR16" s="642">
        <f>ROUND(DP16*$GH$12,1)</f>
        <v>0</v>
      </c>
      <c r="DS16" s="643"/>
      <c r="DT16" s="642">
        <f>ROUND(DP16*$GI$12,1)</f>
        <v>0</v>
      </c>
      <c r="DU16" s="643"/>
      <c r="DV16" s="665"/>
      <c r="DW16" s="666"/>
      <c r="DX16" s="642">
        <f>ROUND(DV16*$GH$12,1)</f>
        <v>0</v>
      </c>
      <c r="DY16" s="643"/>
      <c r="DZ16" s="642">
        <f>ROUND(DV16*$GI$12,1)</f>
        <v>0</v>
      </c>
      <c r="EA16" s="643"/>
      <c r="EB16" s="665"/>
      <c r="EC16" s="666"/>
      <c r="ED16" s="642">
        <f>ROUND(EB16*$GH$12,1)</f>
        <v>0</v>
      </c>
      <c r="EE16" s="643"/>
      <c r="EF16" s="642">
        <f>ROUND(EB16*$GI$12,1)</f>
        <v>0</v>
      </c>
      <c r="EG16" s="643"/>
      <c r="EH16" s="665"/>
      <c r="EI16" s="666"/>
      <c r="EJ16" s="642">
        <f>ROUND(EH16*$GH$12,1)</f>
        <v>0</v>
      </c>
      <c r="EK16" s="643"/>
      <c r="EL16" s="642">
        <f>ROUND(EH16*$GI$12,1)</f>
        <v>0</v>
      </c>
      <c r="EM16" s="643"/>
      <c r="EN16" s="665"/>
      <c r="EO16" s="666"/>
      <c r="EP16" s="642">
        <f>ROUND(EN16*$GH$12,1)</f>
        <v>0</v>
      </c>
      <c r="EQ16" s="643"/>
      <c r="ER16" s="642">
        <f>ROUND(EN16*$GI$12,1)</f>
        <v>0</v>
      </c>
      <c r="ES16" s="643"/>
      <c r="ET16" s="665"/>
      <c r="EU16" s="666"/>
      <c r="EV16" s="642">
        <f>ROUND(ET16*$GH$12,1)</f>
        <v>0</v>
      </c>
      <c r="EW16" s="643"/>
      <c r="EX16" s="642">
        <f>ROUND(ET16*$GI$12,1)</f>
        <v>0</v>
      </c>
      <c r="EY16" s="643"/>
      <c r="EZ16" s="665"/>
      <c r="FA16" s="666"/>
      <c r="FB16" s="642">
        <f>ROUND(EZ16*$GH$12,1)</f>
        <v>0</v>
      </c>
      <c r="FC16" s="643"/>
      <c r="FD16" s="642">
        <f>ROUND(EZ16*$GI$12,1)</f>
        <v>0</v>
      </c>
      <c r="FE16" s="643"/>
      <c r="FF16" s="665"/>
      <c r="FG16" s="666"/>
      <c r="FH16" s="642">
        <f>ROUND(FF16*$GH$12,1)</f>
        <v>0</v>
      </c>
      <c r="FI16" s="643"/>
      <c r="FJ16" s="642">
        <f>ROUND(FF16*$GI$12,1)</f>
        <v>0</v>
      </c>
      <c r="FK16" s="643"/>
      <c r="FL16" s="665"/>
      <c r="FM16" s="666"/>
      <c r="FN16" s="642">
        <f>ROUND(FL16*$GH$12,1)</f>
        <v>0</v>
      </c>
      <c r="FO16" s="643"/>
      <c r="FP16" s="642">
        <f>ROUND(FL16*$GI$12,1)</f>
        <v>0</v>
      </c>
      <c r="FQ16" s="643"/>
      <c r="FR16" s="665"/>
      <c r="FS16" s="666"/>
      <c r="FT16" s="642">
        <f>ROUND(FR16*$GH$12,1)</f>
        <v>0</v>
      </c>
      <c r="FU16" s="643"/>
      <c r="FV16" s="642">
        <f>ROUND(FR16*$GI$12,1)</f>
        <v>0</v>
      </c>
      <c r="FW16" s="643"/>
      <c r="FX16" s="665"/>
      <c r="FY16" s="666"/>
      <c r="FZ16" s="642">
        <f>ROUND(FX16*$GH$12,1)</f>
        <v>0</v>
      </c>
      <c r="GA16" s="643"/>
      <c r="GB16" s="642">
        <f>ROUND(FX16*$GI$12,1)</f>
        <v>0</v>
      </c>
      <c r="GC16" s="643"/>
      <c r="GE16" s="730" t="s">
        <v>1088</v>
      </c>
      <c r="GF16" s="731"/>
      <c r="GG16" s="122" t="s">
        <v>1089</v>
      </c>
      <c r="GH16" s="122">
        <v>8.64</v>
      </c>
      <c r="GI16" s="286"/>
    </row>
    <row r="17" spans="1:191" ht="15.2" customHeight="1">
      <c r="A17" s="431" t="s">
        <v>43</v>
      </c>
      <c r="B17" s="432"/>
      <c r="C17" s="432"/>
      <c r="D17" s="433"/>
      <c r="E17" s="227" t="s">
        <v>33</v>
      </c>
      <c r="F17" s="667"/>
      <c r="G17" s="668"/>
      <c r="H17" s="642">
        <f>ROUND(F17*$GH$13,1)</f>
        <v>0</v>
      </c>
      <c r="I17" s="643"/>
      <c r="J17" s="642">
        <f>ROUND(F17*$GI$13,1)</f>
        <v>0</v>
      </c>
      <c r="K17" s="643"/>
      <c r="L17" s="667"/>
      <c r="M17" s="668"/>
      <c r="N17" s="642">
        <f>ROUND(L17*$GH$13,1)</f>
        <v>0</v>
      </c>
      <c r="O17" s="643"/>
      <c r="P17" s="642">
        <f>ROUND(L17*$GI$13,1)</f>
        <v>0</v>
      </c>
      <c r="Q17" s="643"/>
      <c r="R17" s="667"/>
      <c r="S17" s="668"/>
      <c r="T17" s="642">
        <f>ROUND(R17*$GH$13,1)</f>
        <v>0</v>
      </c>
      <c r="U17" s="643"/>
      <c r="V17" s="642">
        <f>ROUND(R17*$GI$13,1)</f>
        <v>0</v>
      </c>
      <c r="W17" s="643"/>
      <c r="X17" s="667"/>
      <c r="Y17" s="668"/>
      <c r="Z17" s="642">
        <f>ROUND(X17*$GH$13,1)</f>
        <v>0</v>
      </c>
      <c r="AA17" s="643"/>
      <c r="AB17" s="642">
        <f>ROUND(X17*$GI$13,1)</f>
        <v>0</v>
      </c>
      <c r="AC17" s="643"/>
      <c r="AD17" s="667"/>
      <c r="AE17" s="668"/>
      <c r="AF17" s="642">
        <f>ROUND(AD17*$GH$13,1)</f>
        <v>0</v>
      </c>
      <c r="AG17" s="643"/>
      <c r="AH17" s="642">
        <f>ROUND(AD17*$GI$13,1)</f>
        <v>0</v>
      </c>
      <c r="AI17" s="643"/>
      <c r="AJ17" s="667"/>
      <c r="AK17" s="668"/>
      <c r="AL17" s="642">
        <f>ROUND(AJ17*$GH$13,1)</f>
        <v>0</v>
      </c>
      <c r="AM17" s="643"/>
      <c r="AN17" s="642">
        <f>ROUND(AJ17*$GI$13,1)</f>
        <v>0</v>
      </c>
      <c r="AO17" s="643"/>
      <c r="AP17" s="667"/>
      <c r="AQ17" s="668"/>
      <c r="AR17" s="642">
        <f>ROUND(AP17*$GH$13,1)</f>
        <v>0</v>
      </c>
      <c r="AS17" s="643"/>
      <c r="AT17" s="642">
        <f>ROUND(AP17*$GI$13,1)</f>
        <v>0</v>
      </c>
      <c r="AU17" s="643"/>
      <c r="AV17" s="667"/>
      <c r="AW17" s="668"/>
      <c r="AX17" s="642">
        <f>ROUND(AV17*$GH$13,1)</f>
        <v>0</v>
      </c>
      <c r="AY17" s="643"/>
      <c r="AZ17" s="642">
        <f>ROUND(AV17*$GI$13,1)</f>
        <v>0</v>
      </c>
      <c r="BA17" s="643"/>
      <c r="BB17" s="667"/>
      <c r="BC17" s="668"/>
      <c r="BD17" s="642">
        <f>ROUND(BB17*$GH$13,1)</f>
        <v>0</v>
      </c>
      <c r="BE17" s="643"/>
      <c r="BF17" s="642">
        <f>ROUND(BB17*$GI$13,1)</f>
        <v>0</v>
      </c>
      <c r="BG17" s="643"/>
      <c r="BH17" s="667"/>
      <c r="BI17" s="668"/>
      <c r="BJ17" s="642">
        <f>ROUND(BH17*$GH$13,1)</f>
        <v>0</v>
      </c>
      <c r="BK17" s="643"/>
      <c r="BL17" s="642">
        <f>ROUND(BH17*$GI$13,1)</f>
        <v>0</v>
      </c>
      <c r="BM17" s="643"/>
      <c r="BN17" s="665"/>
      <c r="BO17" s="666"/>
      <c r="BP17" s="642">
        <f>ROUND(BN17*$GH$13,1)</f>
        <v>0</v>
      </c>
      <c r="BQ17" s="643"/>
      <c r="BR17" s="642">
        <f>ROUND(BN17*$GI$13,1)</f>
        <v>0</v>
      </c>
      <c r="BS17" s="643"/>
      <c r="BT17" s="665"/>
      <c r="BU17" s="666"/>
      <c r="BV17" s="642">
        <f>ROUND(BT17*$GH$13,1)</f>
        <v>0</v>
      </c>
      <c r="BW17" s="643"/>
      <c r="BX17" s="642">
        <f>ROUND(BT17*$GI$13,1)</f>
        <v>0</v>
      </c>
      <c r="BY17" s="643"/>
      <c r="BZ17" s="665"/>
      <c r="CA17" s="666"/>
      <c r="CB17" s="642">
        <f>ROUND(BZ17*$GH$13,1)</f>
        <v>0</v>
      </c>
      <c r="CC17" s="643"/>
      <c r="CD17" s="642">
        <f>ROUND(BZ17*$GI$13,1)</f>
        <v>0</v>
      </c>
      <c r="CE17" s="643"/>
      <c r="CF17" s="665"/>
      <c r="CG17" s="666"/>
      <c r="CH17" s="642">
        <f>ROUND(CF17*$GH$13,1)</f>
        <v>0</v>
      </c>
      <c r="CI17" s="643"/>
      <c r="CJ17" s="642">
        <f>ROUND(CF17*$GI$13,1)</f>
        <v>0</v>
      </c>
      <c r="CK17" s="643"/>
      <c r="CL17" s="665"/>
      <c r="CM17" s="666"/>
      <c r="CN17" s="642">
        <f>ROUND(CL17*$GH$13,1)</f>
        <v>0</v>
      </c>
      <c r="CO17" s="643"/>
      <c r="CP17" s="642">
        <f>ROUND(CL17*$GI$13,1)</f>
        <v>0</v>
      </c>
      <c r="CQ17" s="643"/>
      <c r="CR17" s="665"/>
      <c r="CS17" s="666"/>
      <c r="CT17" s="642">
        <f>ROUND(CR17*$GH$13,1)</f>
        <v>0</v>
      </c>
      <c r="CU17" s="643"/>
      <c r="CV17" s="642">
        <f>ROUND(CR17*$GI$13,1)</f>
        <v>0</v>
      </c>
      <c r="CW17" s="643"/>
      <c r="CX17" s="665"/>
      <c r="CY17" s="666"/>
      <c r="CZ17" s="642">
        <f>ROUND(CX17*$GH$13,1)</f>
        <v>0</v>
      </c>
      <c r="DA17" s="643"/>
      <c r="DB17" s="642">
        <f>ROUND(CX17*$GI$13,1)</f>
        <v>0</v>
      </c>
      <c r="DC17" s="643"/>
      <c r="DD17" s="665"/>
      <c r="DE17" s="666"/>
      <c r="DF17" s="642">
        <f>ROUND(DD17*$GH$13,1)</f>
        <v>0</v>
      </c>
      <c r="DG17" s="643"/>
      <c r="DH17" s="642">
        <f>ROUND(DD17*$GI$13,1)</f>
        <v>0</v>
      </c>
      <c r="DI17" s="643"/>
      <c r="DJ17" s="665"/>
      <c r="DK17" s="666"/>
      <c r="DL17" s="642">
        <f>ROUND(DJ17*$GH$13,1)</f>
        <v>0</v>
      </c>
      <c r="DM17" s="643"/>
      <c r="DN17" s="642">
        <f>ROUND(DJ17*$GI$13,1)</f>
        <v>0</v>
      </c>
      <c r="DO17" s="643"/>
      <c r="DP17" s="665"/>
      <c r="DQ17" s="666"/>
      <c r="DR17" s="642">
        <f>ROUND(DP17*$GH$13,1)</f>
        <v>0</v>
      </c>
      <c r="DS17" s="643"/>
      <c r="DT17" s="642">
        <f>ROUND(DP17*$GI$13,1)</f>
        <v>0</v>
      </c>
      <c r="DU17" s="643"/>
      <c r="DV17" s="665"/>
      <c r="DW17" s="666"/>
      <c r="DX17" s="642">
        <f>ROUND(DV17*$GH$13,1)</f>
        <v>0</v>
      </c>
      <c r="DY17" s="643"/>
      <c r="DZ17" s="642">
        <f>ROUND(DV17*$GI$13,1)</f>
        <v>0</v>
      </c>
      <c r="EA17" s="643"/>
      <c r="EB17" s="665"/>
      <c r="EC17" s="666"/>
      <c r="ED17" s="642">
        <f>ROUND(EB17*$GH$13,1)</f>
        <v>0</v>
      </c>
      <c r="EE17" s="643"/>
      <c r="EF17" s="642">
        <f>ROUND(EB17*$GI$13,1)</f>
        <v>0</v>
      </c>
      <c r="EG17" s="643"/>
      <c r="EH17" s="665"/>
      <c r="EI17" s="666"/>
      <c r="EJ17" s="642">
        <f>ROUND(EH17*$GH$13,1)</f>
        <v>0</v>
      </c>
      <c r="EK17" s="643"/>
      <c r="EL17" s="642">
        <f>ROUND(EH17*$GI$13,1)</f>
        <v>0</v>
      </c>
      <c r="EM17" s="643"/>
      <c r="EN17" s="665"/>
      <c r="EO17" s="666"/>
      <c r="EP17" s="642">
        <f>ROUND(EN17*$GH$13,1)</f>
        <v>0</v>
      </c>
      <c r="EQ17" s="643"/>
      <c r="ER17" s="642">
        <f>ROUND(EN17*$GI$13,1)</f>
        <v>0</v>
      </c>
      <c r="ES17" s="643"/>
      <c r="ET17" s="665"/>
      <c r="EU17" s="666"/>
      <c r="EV17" s="642">
        <f>ROUND(ET17*$GH$13,1)</f>
        <v>0</v>
      </c>
      <c r="EW17" s="643"/>
      <c r="EX17" s="642">
        <f>ROUND(ET17*$GI$13,1)</f>
        <v>0</v>
      </c>
      <c r="EY17" s="643"/>
      <c r="EZ17" s="665"/>
      <c r="FA17" s="666"/>
      <c r="FB17" s="642">
        <f>ROUND(EZ17*$GH$13,1)</f>
        <v>0</v>
      </c>
      <c r="FC17" s="643"/>
      <c r="FD17" s="642">
        <f>ROUND(EZ17*$GI$13,1)</f>
        <v>0</v>
      </c>
      <c r="FE17" s="643"/>
      <c r="FF17" s="665"/>
      <c r="FG17" s="666"/>
      <c r="FH17" s="642">
        <f>ROUND(FF17*$GH$13,1)</f>
        <v>0</v>
      </c>
      <c r="FI17" s="643"/>
      <c r="FJ17" s="642">
        <f>ROUND(FF17*$GI$13,1)</f>
        <v>0</v>
      </c>
      <c r="FK17" s="643"/>
      <c r="FL17" s="665"/>
      <c r="FM17" s="666"/>
      <c r="FN17" s="642">
        <f>ROUND(FL17*$GH$13,1)</f>
        <v>0</v>
      </c>
      <c r="FO17" s="643"/>
      <c r="FP17" s="642">
        <f>ROUND(FL17*$GI$13,1)</f>
        <v>0</v>
      </c>
      <c r="FQ17" s="643"/>
      <c r="FR17" s="665"/>
      <c r="FS17" s="666"/>
      <c r="FT17" s="642">
        <f>ROUND(FR17*$GH$13,1)</f>
        <v>0</v>
      </c>
      <c r="FU17" s="643"/>
      <c r="FV17" s="642">
        <f>ROUND(FR17*$GI$13,1)</f>
        <v>0</v>
      </c>
      <c r="FW17" s="643"/>
      <c r="FX17" s="665"/>
      <c r="FY17" s="666"/>
      <c r="FZ17" s="642">
        <f>ROUND(FX17*$GH$13,1)</f>
        <v>0</v>
      </c>
      <c r="GA17" s="643"/>
      <c r="GB17" s="642">
        <f>ROUND(FX17*$GI$13,1)</f>
        <v>0</v>
      </c>
      <c r="GC17" s="643"/>
      <c r="GE17" s="730" t="s">
        <v>1694</v>
      </c>
      <c r="GF17" s="731"/>
      <c r="GG17" s="122" t="s">
        <v>1089</v>
      </c>
      <c r="GH17" s="122">
        <v>3.6</v>
      </c>
      <c r="GI17" s="286"/>
    </row>
    <row r="18" spans="1:191" ht="15.2" customHeight="1">
      <c r="A18" s="431" t="s">
        <v>34</v>
      </c>
      <c r="B18" s="432"/>
      <c r="C18" s="432"/>
      <c r="D18" s="433"/>
      <c r="E18" s="227" t="s">
        <v>33</v>
      </c>
      <c r="F18" s="667"/>
      <c r="G18" s="668"/>
      <c r="H18" s="642">
        <f>ROUND(F18*$GH$14,1)</f>
        <v>0</v>
      </c>
      <c r="I18" s="643"/>
      <c r="J18" s="642">
        <f>ROUND(F18*$GI$14,1)</f>
        <v>0</v>
      </c>
      <c r="K18" s="643"/>
      <c r="L18" s="667"/>
      <c r="M18" s="668"/>
      <c r="N18" s="642">
        <f>ROUND(L18*$GH$14,1)</f>
        <v>0</v>
      </c>
      <c r="O18" s="643"/>
      <c r="P18" s="642">
        <f>ROUND(L18*$GI$14,1)</f>
        <v>0</v>
      </c>
      <c r="Q18" s="643"/>
      <c r="R18" s="667"/>
      <c r="S18" s="668"/>
      <c r="T18" s="642">
        <f>ROUND(R18*$GH$14,1)</f>
        <v>0</v>
      </c>
      <c r="U18" s="643"/>
      <c r="V18" s="642">
        <f>ROUND(R18*$GI$14,1)</f>
        <v>0</v>
      </c>
      <c r="W18" s="643"/>
      <c r="X18" s="667"/>
      <c r="Y18" s="668"/>
      <c r="Z18" s="642">
        <f>ROUND(X18*$GH$14,1)</f>
        <v>0</v>
      </c>
      <c r="AA18" s="643"/>
      <c r="AB18" s="642">
        <f>ROUND(X18*$GI$14,1)</f>
        <v>0</v>
      </c>
      <c r="AC18" s="643"/>
      <c r="AD18" s="667"/>
      <c r="AE18" s="668"/>
      <c r="AF18" s="642">
        <f>ROUND(AD18*$GH$14,1)</f>
        <v>0</v>
      </c>
      <c r="AG18" s="643"/>
      <c r="AH18" s="642">
        <f>ROUND(AD18*$GI$14,1)</f>
        <v>0</v>
      </c>
      <c r="AI18" s="643"/>
      <c r="AJ18" s="667"/>
      <c r="AK18" s="668"/>
      <c r="AL18" s="642">
        <f>ROUND(AJ18*$GH$14,1)</f>
        <v>0</v>
      </c>
      <c r="AM18" s="643"/>
      <c r="AN18" s="642">
        <f>ROUND(AJ18*$GI$14,1)</f>
        <v>0</v>
      </c>
      <c r="AO18" s="643"/>
      <c r="AP18" s="667"/>
      <c r="AQ18" s="668"/>
      <c r="AR18" s="642">
        <f>ROUND(AP18*$GH$14,1)</f>
        <v>0</v>
      </c>
      <c r="AS18" s="643"/>
      <c r="AT18" s="642">
        <f>ROUND(AP18*$GI$14,1)</f>
        <v>0</v>
      </c>
      <c r="AU18" s="643"/>
      <c r="AV18" s="667"/>
      <c r="AW18" s="668"/>
      <c r="AX18" s="642">
        <f>ROUND(AV18*$GH$14,1)</f>
        <v>0</v>
      </c>
      <c r="AY18" s="643"/>
      <c r="AZ18" s="642">
        <f>ROUND(AV18*$GI$14,1)</f>
        <v>0</v>
      </c>
      <c r="BA18" s="643"/>
      <c r="BB18" s="667"/>
      <c r="BC18" s="668"/>
      <c r="BD18" s="642">
        <f>ROUND(BB18*$GH$14,1)</f>
        <v>0</v>
      </c>
      <c r="BE18" s="643"/>
      <c r="BF18" s="642">
        <f>ROUND(BB18*$GI$14,1)</f>
        <v>0</v>
      </c>
      <c r="BG18" s="643"/>
      <c r="BH18" s="667"/>
      <c r="BI18" s="668"/>
      <c r="BJ18" s="642">
        <f>ROUND(BH18*$GH$14,1)</f>
        <v>0</v>
      </c>
      <c r="BK18" s="643"/>
      <c r="BL18" s="642">
        <f>ROUND(BH18*$GI$14,1)</f>
        <v>0</v>
      </c>
      <c r="BM18" s="643"/>
      <c r="BN18" s="665"/>
      <c r="BO18" s="666"/>
      <c r="BP18" s="642">
        <f>ROUND(BN18*$GH$14,1)</f>
        <v>0</v>
      </c>
      <c r="BQ18" s="643"/>
      <c r="BR18" s="642">
        <f>ROUND(BN18*$GI$14,1)</f>
        <v>0</v>
      </c>
      <c r="BS18" s="643"/>
      <c r="BT18" s="665"/>
      <c r="BU18" s="666"/>
      <c r="BV18" s="642">
        <f>ROUND(BT18*$GH$14,1)</f>
        <v>0</v>
      </c>
      <c r="BW18" s="643"/>
      <c r="BX18" s="642">
        <f>ROUND(BT18*$GI$14,1)</f>
        <v>0</v>
      </c>
      <c r="BY18" s="643"/>
      <c r="BZ18" s="665"/>
      <c r="CA18" s="666"/>
      <c r="CB18" s="642">
        <f>ROUND(BZ18*$GH$14,1)</f>
        <v>0</v>
      </c>
      <c r="CC18" s="643"/>
      <c r="CD18" s="642">
        <f>ROUND(BZ18*$GI$14,1)</f>
        <v>0</v>
      </c>
      <c r="CE18" s="643"/>
      <c r="CF18" s="665"/>
      <c r="CG18" s="666"/>
      <c r="CH18" s="642">
        <f>ROUND(CF18*$GH$14,1)</f>
        <v>0</v>
      </c>
      <c r="CI18" s="643"/>
      <c r="CJ18" s="642">
        <f>ROUND(CF18*$GI$14,1)</f>
        <v>0</v>
      </c>
      <c r="CK18" s="643"/>
      <c r="CL18" s="665"/>
      <c r="CM18" s="666"/>
      <c r="CN18" s="642">
        <f>ROUND(CL18*$GH$14,1)</f>
        <v>0</v>
      </c>
      <c r="CO18" s="643"/>
      <c r="CP18" s="642">
        <f>ROUND(CL18*$GI$14,1)</f>
        <v>0</v>
      </c>
      <c r="CQ18" s="643"/>
      <c r="CR18" s="665"/>
      <c r="CS18" s="666"/>
      <c r="CT18" s="642">
        <f>ROUND(CR18*$GH$14,1)</f>
        <v>0</v>
      </c>
      <c r="CU18" s="643"/>
      <c r="CV18" s="642">
        <f>ROUND(CR18*$GI$14,1)</f>
        <v>0</v>
      </c>
      <c r="CW18" s="643"/>
      <c r="CX18" s="665"/>
      <c r="CY18" s="666"/>
      <c r="CZ18" s="642">
        <f>ROUND(CX18*$GH$14,1)</f>
        <v>0</v>
      </c>
      <c r="DA18" s="643"/>
      <c r="DB18" s="642">
        <f>ROUND(CX18*$GI$14,1)</f>
        <v>0</v>
      </c>
      <c r="DC18" s="643"/>
      <c r="DD18" s="665"/>
      <c r="DE18" s="666"/>
      <c r="DF18" s="642">
        <f>ROUND(DD18*$GH$14,1)</f>
        <v>0</v>
      </c>
      <c r="DG18" s="643"/>
      <c r="DH18" s="642">
        <f>ROUND(DD18*$GI$14,1)</f>
        <v>0</v>
      </c>
      <c r="DI18" s="643"/>
      <c r="DJ18" s="665"/>
      <c r="DK18" s="666"/>
      <c r="DL18" s="642">
        <f>ROUND(DJ18*$GH$14,1)</f>
        <v>0</v>
      </c>
      <c r="DM18" s="643"/>
      <c r="DN18" s="642">
        <f>ROUND(DJ18*$GI$14,1)</f>
        <v>0</v>
      </c>
      <c r="DO18" s="643"/>
      <c r="DP18" s="665"/>
      <c r="DQ18" s="666"/>
      <c r="DR18" s="642">
        <f>ROUND(DP18*$GH$14,1)</f>
        <v>0</v>
      </c>
      <c r="DS18" s="643"/>
      <c r="DT18" s="642">
        <f>ROUND(DP18*$GI$14,1)</f>
        <v>0</v>
      </c>
      <c r="DU18" s="643"/>
      <c r="DV18" s="665"/>
      <c r="DW18" s="666"/>
      <c r="DX18" s="642">
        <f>ROUND(DV18*$GH$14,1)</f>
        <v>0</v>
      </c>
      <c r="DY18" s="643"/>
      <c r="DZ18" s="642">
        <f>ROUND(DV18*$GI$14,1)</f>
        <v>0</v>
      </c>
      <c r="EA18" s="643"/>
      <c r="EB18" s="665"/>
      <c r="EC18" s="666"/>
      <c r="ED18" s="642">
        <f>ROUND(EB18*$GH$14,1)</f>
        <v>0</v>
      </c>
      <c r="EE18" s="643"/>
      <c r="EF18" s="642">
        <f>ROUND(EB18*$GI$14,1)</f>
        <v>0</v>
      </c>
      <c r="EG18" s="643"/>
      <c r="EH18" s="665"/>
      <c r="EI18" s="666"/>
      <c r="EJ18" s="642">
        <f>ROUND(EH18*$GH$14,1)</f>
        <v>0</v>
      </c>
      <c r="EK18" s="643"/>
      <c r="EL18" s="642">
        <f>ROUND(EH18*$GI$14,1)</f>
        <v>0</v>
      </c>
      <c r="EM18" s="643"/>
      <c r="EN18" s="665"/>
      <c r="EO18" s="666"/>
      <c r="EP18" s="642">
        <f>ROUND(EN18*$GH$14,1)</f>
        <v>0</v>
      </c>
      <c r="EQ18" s="643"/>
      <c r="ER18" s="642">
        <f>ROUND(EN18*$GI$14,1)</f>
        <v>0</v>
      </c>
      <c r="ES18" s="643"/>
      <c r="ET18" s="665"/>
      <c r="EU18" s="666"/>
      <c r="EV18" s="642">
        <f>ROUND(ET18*$GH$14,1)</f>
        <v>0</v>
      </c>
      <c r="EW18" s="643"/>
      <c r="EX18" s="642">
        <f>ROUND(ET18*$GI$14,1)</f>
        <v>0</v>
      </c>
      <c r="EY18" s="643"/>
      <c r="EZ18" s="665"/>
      <c r="FA18" s="666"/>
      <c r="FB18" s="642">
        <f>ROUND(EZ18*$GH$14,1)</f>
        <v>0</v>
      </c>
      <c r="FC18" s="643"/>
      <c r="FD18" s="642">
        <f>ROUND(EZ18*$GI$14,1)</f>
        <v>0</v>
      </c>
      <c r="FE18" s="643"/>
      <c r="FF18" s="665"/>
      <c r="FG18" s="666"/>
      <c r="FH18" s="642">
        <f>ROUND(FF18*$GH$14,1)</f>
        <v>0</v>
      </c>
      <c r="FI18" s="643"/>
      <c r="FJ18" s="642">
        <f>ROUND(FF18*$GI$14,1)</f>
        <v>0</v>
      </c>
      <c r="FK18" s="643"/>
      <c r="FL18" s="665"/>
      <c r="FM18" s="666"/>
      <c r="FN18" s="642">
        <f>ROUND(FL18*$GH$14,1)</f>
        <v>0</v>
      </c>
      <c r="FO18" s="643"/>
      <c r="FP18" s="642">
        <f>ROUND(FL18*$GI$14,1)</f>
        <v>0</v>
      </c>
      <c r="FQ18" s="643"/>
      <c r="FR18" s="665"/>
      <c r="FS18" s="666"/>
      <c r="FT18" s="642">
        <f>ROUND(FR18*$GH$14,1)</f>
        <v>0</v>
      </c>
      <c r="FU18" s="643"/>
      <c r="FV18" s="642">
        <f>ROUND(FR18*$GI$14,1)</f>
        <v>0</v>
      </c>
      <c r="FW18" s="643"/>
      <c r="FX18" s="665"/>
      <c r="FY18" s="666"/>
      <c r="FZ18" s="642">
        <f>ROUND(FX18*$GH$14,1)</f>
        <v>0</v>
      </c>
      <c r="GA18" s="643"/>
      <c r="GB18" s="642">
        <f>ROUND(FX18*$GI$14,1)</f>
        <v>0</v>
      </c>
      <c r="GC18" s="643"/>
      <c r="GE18" s="730" t="s">
        <v>1091</v>
      </c>
      <c r="GF18" s="731"/>
      <c r="GG18" s="122" t="s">
        <v>1089</v>
      </c>
      <c r="GH18" s="122">
        <v>3.6</v>
      </c>
      <c r="GI18" s="237"/>
    </row>
    <row r="19" spans="1:191" ht="15.2" customHeight="1">
      <c r="A19" s="431" t="s">
        <v>35</v>
      </c>
      <c r="B19" s="432"/>
      <c r="C19" s="432"/>
      <c r="D19" s="433"/>
      <c r="E19" s="227" t="s">
        <v>33</v>
      </c>
      <c r="F19" s="667"/>
      <c r="G19" s="668"/>
      <c r="H19" s="642">
        <f>ROUND(F19*$GH$15,1)</f>
        <v>0</v>
      </c>
      <c r="I19" s="643"/>
      <c r="J19" s="642">
        <f>ROUND(F19*$GI$15,1)</f>
        <v>0</v>
      </c>
      <c r="K19" s="643"/>
      <c r="L19" s="667"/>
      <c r="M19" s="668"/>
      <c r="N19" s="642">
        <f>ROUND(L19*$GH$15,1)</f>
        <v>0</v>
      </c>
      <c r="O19" s="643"/>
      <c r="P19" s="642">
        <f>ROUND(L19*$GI$15,1)</f>
        <v>0</v>
      </c>
      <c r="Q19" s="643"/>
      <c r="R19" s="667"/>
      <c r="S19" s="668"/>
      <c r="T19" s="642">
        <f>ROUND(R19*$GH$15,1)</f>
        <v>0</v>
      </c>
      <c r="U19" s="643"/>
      <c r="V19" s="642">
        <f>ROUND(R19*$GI$15,1)</f>
        <v>0</v>
      </c>
      <c r="W19" s="643"/>
      <c r="X19" s="667"/>
      <c r="Y19" s="668"/>
      <c r="Z19" s="642">
        <f>ROUND(X19*$GH$15,1)</f>
        <v>0</v>
      </c>
      <c r="AA19" s="643"/>
      <c r="AB19" s="642">
        <f>ROUND(X19*$GI$15,1)</f>
        <v>0</v>
      </c>
      <c r="AC19" s="643"/>
      <c r="AD19" s="667"/>
      <c r="AE19" s="668"/>
      <c r="AF19" s="642">
        <f>ROUND(AD19*$GH$15,1)</f>
        <v>0</v>
      </c>
      <c r="AG19" s="643"/>
      <c r="AH19" s="642">
        <f>ROUND(AD19*$GI$15,1)</f>
        <v>0</v>
      </c>
      <c r="AI19" s="643"/>
      <c r="AJ19" s="667"/>
      <c r="AK19" s="668"/>
      <c r="AL19" s="642">
        <f>ROUND(AJ19*$GH$15,1)</f>
        <v>0</v>
      </c>
      <c r="AM19" s="643"/>
      <c r="AN19" s="642">
        <f>ROUND(AJ19*$GI$15,1)</f>
        <v>0</v>
      </c>
      <c r="AO19" s="643"/>
      <c r="AP19" s="667"/>
      <c r="AQ19" s="668"/>
      <c r="AR19" s="642">
        <f>ROUND(AP19*$GH$15,1)</f>
        <v>0</v>
      </c>
      <c r="AS19" s="643"/>
      <c r="AT19" s="642">
        <f>ROUND(AP19*$GI$15,1)</f>
        <v>0</v>
      </c>
      <c r="AU19" s="643"/>
      <c r="AV19" s="667"/>
      <c r="AW19" s="668"/>
      <c r="AX19" s="642">
        <f>ROUND(AV19*$GH$15,1)</f>
        <v>0</v>
      </c>
      <c r="AY19" s="643"/>
      <c r="AZ19" s="642">
        <f>ROUND(AV19*$GI$15,1)</f>
        <v>0</v>
      </c>
      <c r="BA19" s="643"/>
      <c r="BB19" s="667"/>
      <c r="BC19" s="668"/>
      <c r="BD19" s="642">
        <f>ROUND(BB19*$GH$15,1)</f>
        <v>0</v>
      </c>
      <c r="BE19" s="643"/>
      <c r="BF19" s="642">
        <f>ROUND(BB19*$GI$15,1)</f>
        <v>0</v>
      </c>
      <c r="BG19" s="643"/>
      <c r="BH19" s="667"/>
      <c r="BI19" s="668"/>
      <c r="BJ19" s="642">
        <f>ROUND(BH19*$GH$15,1)</f>
        <v>0</v>
      </c>
      <c r="BK19" s="643"/>
      <c r="BL19" s="642">
        <f>ROUND(BH19*$GI$15,1)</f>
        <v>0</v>
      </c>
      <c r="BM19" s="643"/>
      <c r="BN19" s="665"/>
      <c r="BO19" s="666"/>
      <c r="BP19" s="642">
        <f>ROUND(BN19*$GH$15,1)</f>
        <v>0</v>
      </c>
      <c r="BQ19" s="643"/>
      <c r="BR19" s="642">
        <f>ROUND(BN19*$GI$15,1)</f>
        <v>0</v>
      </c>
      <c r="BS19" s="643"/>
      <c r="BT19" s="665"/>
      <c r="BU19" s="666"/>
      <c r="BV19" s="642">
        <f>ROUND(BT19*$GH$15,1)</f>
        <v>0</v>
      </c>
      <c r="BW19" s="643"/>
      <c r="BX19" s="642">
        <f>ROUND(BT19*$GI$15,1)</f>
        <v>0</v>
      </c>
      <c r="BY19" s="643"/>
      <c r="BZ19" s="665"/>
      <c r="CA19" s="666"/>
      <c r="CB19" s="642">
        <f>ROUND(BZ19*$GH$15,1)</f>
        <v>0</v>
      </c>
      <c r="CC19" s="643"/>
      <c r="CD19" s="642">
        <f>ROUND(BZ19*$GI$15,1)</f>
        <v>0</v>
      </c>
      <c r="CE19" s="643"/>
      <c r="CF19" s="665"/>
      <c r="CG19" s="666"/>
      <c r="CH19" s="642">
        <f>ROUND(CF19*$GH$15,1)</f>
        <v>0</v>
      </c>
      <c r="CI19" s="643"/>
      <c r="CJ19" s="642">
        <f>ROUND(CF19*$GI$15,1)</f>
        <v>0</v>
      </c>
      <c r="CK19" s="643"/>
      <c r="CL19" s="665"/>
      <c r="CM19" s="666"/>
      <c r="CN19" s="642">
        <f>ROUND(CL19*$GH$15,1)</f>
        <v>0</v>
      </c>
      <c r="CO19" s="643"/>
      <c r="CP19" s="642">
        <f>ROUND(CL19*$GI$15,1)</f>
        <v>0</v>
      </c>
      <c r="CQ19" s="643"/>
      <c r="CR19" s="665"/>
      <c r="CS19" s="666"/>
      <c r="CT19" s="642">
        <f>ROUND(CR19*$GH$15,1)</f>
        <v>0</v>
      </c>
      <c r="CU19" s="643"/>
      <c r="CV19" s="642">
        <f>ROUND(CR19*$GI$15,1)</f>
        <v>0</v>
      </c>
      <c r="CW19" s="643"/>
      <c r="CX19" s="665"/>
      <c r="CY19" s="666"/>
      <c r="CZ19" s="642">
        <f>ROUND(CX19*$GH$15,1)</f>
        <v>0</v>
      </c>
      <c r="DA19" s="643"/>
      <c r="DB19" s="642">
        <f>ROUND(CX19*$GI$15,1)</f>
        <v>0</v>
      </c>
      <c r="DC19" s="643"/>
      <c r="DD19" s="665"/>
      <c r="DE19" s="666"/>
      <c r="DF19" s="642">
        <f>ROUND(DD19*$GH$15,1)</f>
        <v>0</v>
      </c>
      <c r="DG19" s="643"/>
      <c r="DH19" s="642">
        <f>ROUND(DD19*$GI$15,1)</f>
        <v>0</v>
      </c>
      <c r="DI19" s="643"/>
      <c r="DJ19" s="665"/>
      <c r="DK19" s="666"/>
      <c r="DL19" s="642">
        <f>ROUND(DJ19*$GH$15,1)</f>
        <v>0</v>
      </c>
      <c r="DM19" s="643"/>
      <c r="DN19" s="642">
        <f>ROUND(DJ19*$GI$15,1)</f>
        <v>0</v>
      </c>
      <c r="DO19" s="643"/>
      <c r="DP19" s="665"/>
      <c r="DQ19" s="666"/>
      <c r="DR19" s="642">
        <f>ROUND(DP19*$GH$15,1)</f>
        <v>0</v>
      </c>
      <c r="DS19" s="643"/>
      <c r="DT19" s="642">
        <f>ROUND(DP19*$GI$15,1)</f>
        <v>0</v>
      </c>
      <c r="DU19" s="643"/>
      <c r="DV19" s="665"/>
      <c r="DW19" s="666"/>
      <c r="DX19" s="642">
        <f>ROUND(DV19*$GH$15,1)</f>
        <v>0</v>
      </c>
      <c r="DY19" s="643"/>
      <c r="DZ19" s="642">
        <f>ROUND(DV19*$GI$15,1)</f>
        <v>0</v>
      </c>
      <c r="EA19" s="643"/>
      <c r="EB19" s="665"/>
      <c r="EC19" s="666"/>
      <c r="ED19" s="642">
        <f>ROUND(EB19*$GH$15,1)</f>
        <v>0</v>
      </c>
      <c r="EE19" s="643"/>
      <c r="EF19" s="642">
        <f>ROUND(EB19*$GI$15,1)</f>
        <v>0</v>
      </c>
      <c r="EG19" s="643"/>
      <c r="EH19" s="665"/>
      <c r="EI19" s="666"/>
      <c r="EJ19" s="642">
        <f>ROUND(EH19*$GH$15,1)</f>
        <v>0</v>
      </c>
      <c r="EK19" s="643"/>
      <c r="EL19" s="642">
        <f>ROUND(EH19*$GI$15,1)</f>
        <v>0</v>
      </c>
      <c r="EM19" s="643"/>
      <c r="EN19" s="665"/>
      <c r="EO19" s="666"/>
      <c r="EP19" s="642">
        <f>ROUND(EN19*$GH$15,1)</f>
        <v>0</v>
      </c>
      <c r="EQ19" s="643"/>
      <c r="ER19" s="642">
        <f>ROUND(EN19*$GI$15,1)</f>
        <v>0</v>
      </c>
      <c r="ES19" s="643"/>
      <c r="ET19" s="665"/>
      <c r="EU19" s="666"/>
      <c r="EV19" s="642">
        <f>ROUND(ET19*$GH$15,1)</f>
        <v>0</v>
      </c>
      <c r="EW19" s="643"/>
      <c r="EX19" s="642">
        <f>ROUND(ET19*$GI$15,1)</f>
        <v>0</v>
      </c>
      <c r="EY19" s="643"/>
      <c r="EZ19" s="665"/>
      <c r="FA19" s="666"/>
      <c r="FB19" s="642">
        <f>ROUND(EZ19*$GH$15,1)</f>
        <v>0</v>
      </c>
      <c r="FC19" s="643"/>
      <c r="FD19" s="642">
        <f>ROUND(EZ19*$GI$15,1)</f>
        <v>0</v>
      </c>
      <c r="FE19" s="643"/>
      <c r="FF19" s="665"/>
      <c r="FG19" s="666"/>
      <c r="FH19" s="642">
        <f>ROUND(FF19*$GH$15,1)</f>
        <v>0</v>
      </c>
      <c r="FI19" s="643"/>
      <c r="FJ19" s="642">
        <f>ROUND(FF19*$GI$15,1)</f>
        <v>0</v>
      </c>
      <c r="FK19" s="643"/>
      <c r="FL19" s="665"/>
      <c r="FM19" s="666"/>
      <c r="FN19" s="642">
        <f>ROUND(FL19*$GH$15,1)</f>
        <v>0</v>
      </c>
      <c r="FO19" s="643"/>
      <c r="FP19" s="642">
        <f>ROUND(FL19*$GI$15,1)</f>
        <v>0</v>
      </c>
      <c r="FQ19" s="643"/>
      <c r="FR19" s="665"/>
      <c r="FS19" s="666"/>
      <c r="FT19" s="642">
        <f>ROUND(FR19*$GH$15,1)</f>
        <v>0</v>
      </c>
      <c r="FU19" s="643"/>
      <c r="FV19" s="642">
        <f>ROUND(FR19*$GI$15,1)</f>
        <v>0</v>
      </c>
      <c r="FW19" s="643"/>
      <c r="FX19" s="665"/>
      <c r="FY19" s="666"/>
      <c r="FZ19" s="642">
        <f>ROUND(FX19*$GH$15,1)</f>
        <v>0</v>
      </c>
      <c r="GA19" s="643"/>
      <c r="GB19" s="642">
        <f>ROUND(FX19*$GI$15,1)</f>
        <v>0</v>
      </c>
      <c r="GC19" s="643"/>
      <c r="GE19" s="730" t="s">
        <v>1092</v>
      </c>
      <c r="GF19" s="731"/>
      <c r="GG19" s="122" t="s">
        <v>1089</v>
      </c>
      <c r="GH19" s="122">
        <v>8.64</v>
      </c>
      <c r="GI19" s="237"/>
    </row>
    <row r="20" spans="1:191" ht="15.2" customHeight="1">
      <c r="A20" s="431" t="s">
        <v>39</v>
      </c>
      <c r="B20" s="432"/>
      <c r="C20" s="693" t="s">
        <v>73</v>
      </c>
      <c r="D20" s="694"/>
      <c r="E20" s="46" t="str">
        <f>VLOOKUP(C20,GE23:GG57,3,0)</f>
        <v>**</v>
      </c>
      <c r="F20" s="667"/>
      <c r="G20" s="668"/>
      <c r="H20" s="642">
        <f>ROUND((VLOOKUP($C$20,$GE$23:$GH$57,4,FALSE))*F20,1)</f>
        <v>0</v>
      </c>
      <c r="I20" s="643"/>
      <c r="J20" s="689">
        <f>ROUND((VLOOKUP($C$20,$GE$23:$GI$57,5,FALSE))*H20,1)</f>
        <v>0</v>
      </c>
      <c r="K20" s="690"/>
      <c r="L20" s="667"/>
      <c r="M20" s="668"/>
      <c r="N20" s="642">
        <f>ROUND((VLOOKUP($C$20,$GE$23:$GH$57,4,FALSE))*L20,1)</f>
        <v>0</v>
      </c>
      <c r="O20" s="643"/>
      <c r="P20" s="689">
        <f>ROUND((VLOOKUP($C$20,$GE$23:$GI$57,5,FALSE))*N20,1)</f>
        <v>0</v>
      </c>
      <c r="Q20" s="690"/>
      <c r="R20" s="667"/>
      <c r="S20" s="668"/>
      <c r="T20" s="642">
        <f>ROUND((VLOOKUP($C$20,$GE$23:$GH$57,4,FALSE))*R20,1)</f>
        <v>0</v>
      </c>
      <c r="U20" s="643"/>
      <c r="V20" s="689">
        <f>ROUND((VLOOKUP($C$20,$GE$23:$GI$57,5,FALSE))*T20,1)</f>
        <v>0</v>
      </c>
      <c r="W20" s="690"/>
      <c r="X20" s="667"/>
      <c r="Y20" s="668"/>
      <c r="Z20" s="642">
        <f>ROUND((VLOOKUP($C$20,$GE$23:$GH$57,4,FALSE))*X20,1)</f>
        <v>0</v>
      </c>
      <c r="AA20" s="643"/>
      <c r="AB20" s="689">
        <f>ROUND((VLOOKUP($C$20,$GE$23:$GI$57,5,FALSE))*Z20,1)</f>
        <v>0</v>
      </c>
      <c r="AC20" s="690"/>
      <c r="AD20" s="667"/>
      <c r="AE20" s="668"/>
      <c r="AF20" s="642">
        <f>ROUND((VLOOKUP($C$20,$GE$23:$GH$57,4,FALSE))*AD20,1)</f>
        <v>0</v>
      </c>
      <c r="AG20" s="643"/>
      <c r="AH20" s="689">
        <f>ROUND((VLOOKUP($C$20,$GE$23:$GI$57,5,FALSE))*AF20,1)</f>
        <v>0</v>
      </c>
      <c r="AI20" s="690"/>
      <c r="AJ20" s="667"/>
      <c r="AK20" s="668"/>
      <c r="AL20" s="642">
        <f>ROUND((VLOOKUP($C$20,$GE$23:$GH$57,4,FALSE))*AJ20,1)</f>
        <v>0</v>
      </c>
      <c r="AM20" s="643"/>
      <c r="AN20" s="689">
        <f>ROUND((VLOOKUP($C$20,$GE$23:$GI$57,5,FALSE))*AL20,1)</f>
        <v>0</v>
      </c>
      <c r="AO20" s="690"/>
      <c r="AP20" s="667"/>
      <c r="AQ20" s="668"/>
      <c r="AR20" s="642">
        <f>ROUND((VLOOKUP($C$20,$GE$23:$GH$57,4,FALSE))*AP20,1)</f>
        <v>0</v>
      </c>
      <c r="AS20" s="643"/>
      <c r="AT20" s="689">
        <f>ROUND((VLOOKUP($C$20,$GE$23:$GI$57,5,FALSE))*AR20,1)</f>
        <v>0</v>
      </c>
      <c r="AU20" s="690"/>
      <c r="AV20" s="667"/>
      <c r="AW20" s="668"/>
      <c r="AX20" s="642">
        <f>ROUND((VLOOKUP($C$20,$GE$23:$GH$57,4,FALSE))*AV20,1)</f>
        <v>0</v>
      </c>
      <c r="AY20" s="643"/>
      <c r="AZ20" s="689">
        <f>ROUND((VLOOKUP($C$20,$GE$23:$GI$57,5,FALSE))*AX20,1)</f>
        <v>0</v>
      </c>
      <c r="BA20" s="690"/>
      <c r="BB20" s="667"/>
      <c r="BC20" s="668"/>
      <c r="BD20" s="642">
        <f>ROUND((VLOOKUP($C$20,$GE$23:$GH$57,4,FALSE))*BB20,1)</f>
        <v>0</v>
      </c>
      <c r="BE20" s="643"/>
      <c r="BF20" s="689">
        <f>ROUND((VLOOKUP($C$20,$GE$23:$GI$57,5,FALSE))*BD20,1)</f>
        <v>0</v>
      </c>
      <c r="BG20" s="690"/>
      <c r="BH20" s="667"/>
      <c r="BI20" s="668"/>
      <c r="BJ20" s="642">
        <f>ROUND((VLOOKUP($C$20,$GE$23:$GH$57,4,FALSE))*BH20,1)</f>
        <v>0</v>
      </c>
      <c r="BK20" s="643"/>
      <c r="BL20" s="689">
        <f>ROUND((VLOOKUP($C$20,$GE$23:$GI$57,5,FALSE))*BJ20,1)</f>
        <v>0</v>
      </c>
      <c r="BM20" s="690"/>
      <c r="BN20" s="665"/>
      <c r="BO20" s="666"/>
      <c r="BP20" s="642">
        <f>ROUND((VLOOKUP($C$20,$GE$23:$GH$57,4,FALSE))*BN20,1)</f>
        <v>0</v>
      </c>
      <c r="BQ20" s="643"/>
      <c r="BR20" s="689">
        <f>ROUND((VLOOKUP($C$20,$GE$23:$GI$57,5,FALSE))*BP20,1)</f>
        <v>0</v>
      </c>
      <c r="BS20" s="690"/>
      <c r="BT20" s="665"/>
      <c r="BU20" s="666"/>
      <c r="BV20" s="642">
        <f>ROUND((VLOOKUP($C$20,$GE$23:$GH$57,4,FALSE))*BT20,1)</f>
        <v>0</v>
      </c>
      <c r="BW20" s="643"/>
      <c r="BX20" s="689">
        <f>ROUND((VLOOKUP($C$20,$GE$23:$GI$57,5,FALSE))*BV20,1)</f>
        <v>0</v>
      </c>
      <c r="BY20" s="690"/>
      <c r="BZ20" s="665"/>
      <c r="CA20" s="666"/>
      <c r="CB20" s="642">
        <f>ROUND((VLOOKUP($C$20,$GE$23:$GH$57,4,FALSE))*BZ20,1)</f>
        <v>0</v>
      </c>
      <c r="CC20" s="643"/>
      <c r="CD20" s="689">
        <f>ROUND((VLOOKUP($C$20,$GE$23:$GI$57,5,FALSE))*CB20,1)</f>
        <v>0</v>
      </c>
      <c r="CE20" s="690"/>
      <c r="CF20" s="665"/>
      <c r="CG20" s="666"/>
      <c r="CH20" s="642">
        <f>ROUND((VLOOKUP($C$20,$GE$23:$GH$57,4,FALSE))*CF20,1)</f>
        <v>0</v>
      </c>
      <c r="CI20" s="643"/>
      <c r="CJ20" s="689">
        <f>ROUND((VLOOKUP($C$20,$GE$23:$GI$57,5,FALSE))*CH20,1)</f>
        <v>0</v>
      </c>
      <c r="CK20" s="690"/>
      <c r="CL20" s="665"/>
      <c r="CM20" s="666"/>
      <c r="CN20" s="642">
        <f>ROUND((VLOOKUP($C$20,$GE$23:$GH$57,4,FALSE))*CL20,1)</f>
        <v>0</v>
      </c>
      <c r="CO20" s="643"/>
      <c r="CP20" s="689">
        <f>ROUND((VLOOKUP($C$20,$GE$23:$GI$57,5,FALSE))*CN20,1)</f>
        <v>0</v>
      </c>
      <c r="CQ20" s="690"/>
      <c r="CR20" s="665"/>
      <c r="CS20" s="666"/>
      <c r="CT20" s="642">
        <f>ROUND((VLOOKUP($C$20,$GE$23:$GH$57,4,FALSE))*CR20,1)</f>
        <v>0</v>
      </c>
      <c r="CU20" s="643"/>
      <c r="CV20" s="689">
        <f>ROUND((VLOOKUP($C$20,$GE$23:$GI$57,5,FALSE))*CT20,1)</f>
        <v>0</v>
      </c>
      <c r="CW20" s="690"/>
      <c r="CX20" s="665"/>
      <c r="CY20" s="666"/>
      <c r="CZ20" s="642">
        <f>ROUND((VLOOKUP($C$20,$GE$23:$GH$57,4,FALSE))*CX20,1)</f>
        <v>0</v>
      </c>
      <c r="DA20" s="643"/>
      <c r="DB20" s="689">
        <f>ROUND((VLOOKUP($C$20,$GE$23:$GI$57,5,FALSE))*CZ20,1)</f>
        <v>0</v>
      </c>
      <c r="DC20" s="690"/>
      <c r="DD20" s="665"/>
      <c r="DE20" s="666"/>
      <c r="DF20" s="642">
        <f>ROUND((VLOOKUP($C$20,$GE$23:$GH$57,4,FALSE))*DD20,1)</f>
        <v>0</v>
      </c>
      <c r="DG20" s="643"/>
      <c r="DH20" s="689">
        <f>ROUND((VLOOKUP($C$20,$GE$23:$GI$57,5,FALSE))*DF20,1)</f>
        <v>0</v>
      </c>
      <c r="DI20" s="690"/>
      <c r="DJ20" s="665"/>
      <c r="DK20" s="666"/>
      <c r="DL20" s="642">
        <f>ROUND((VLOOKUP($C$20,$GE$23:$GH$57,4,FALSE))*DJ20,1)</f>
        <v>0</v>
      </c>
      <c r="DM20" s="643"/>
      <c r="DN20" s="689">
        <f>ROUND((VLOOKUP($C$20,$GE$23:$GI$57,5,FALSE))*DL20,1)</f>
        <v>0</v>
      </c>
      <c r="DO20" s="690"/>
      <c r="DP20" s="665"/>
      <c r="DQ20" s="666"/>
      <c r="DR20" s="642">
        <f>ROUND((VLOOKUP($C$20,$GE$23:$GH$57,4,FALSE))*DP20,1)</f>
        <v>0</v>
      </c>
      <c r="DS20" s="643"/>
      <c r="DT20" s="689">
        <f>ROUND((VLOOKUP($C$20,$GE$23:$GI$57,5,FALSE))*DR20,1)</f>
        <v>0</v>
      </c>
      <c r="DU20" s="690"/>
      <c r="DV20" s="665"/>
      <c r="DW20" s="666"/>
      <c r="DX20" s="642">
        <f>ROUND((VLOOKUP($C$20,$GE$23:$GH$57,4,FALSE))*DV20,1)</f>
        <v>0</v>
      </c>
      <c r="DY20" s="643"/>
      <c r="DZ20" s="689">
        <f>ROUND((VLOOKUP($C$20,$GE$23:$GI$57,5,FALSE))*DX20,1)</f>
        <v>0</v>
      </c>
      <c r="EA20" s="690"/>
      <c r="EB20" s="665"/>
      <c r="EC20" s="666"/>
      <c r="ED20" s="642">
        <f>ROUND((VLOOKUP($C$20,$GE$23:$GH$57,4,FALSE))*EB20,1)</f>
        <v>0</v>
      </c>
      <c r="EE20" s="643"/>
      <c r="EF20" s="689">
        <f>ROUND((VLOOKUP($C$20,$GE$23:$GI$57,5,FALSE))*ED20,1)</f>
        <v>0</v>
      </c>
      <c r="EG20" s="690"/>
      <c r="EH20" s="665"/>
      <c r="EI20" s="666"/>
      <c r="EJ20" s="642">
        <f>ROUND((VLOOKUP($C$20,$GE$23:$GH$57,4,FALSE))*EH20,1)</f>
        <v>0</v>
      </c>
      <c r="EK20" s="643"/>
      <c r="EL20" s="689">
        <f>ROUND((VLOOKUP($C$20,$GE$23:$GI$57,5,FALSE))*EJ20,1)</f>
        <v>0</v>
      </c>
      <c r="EM20" s="690"/>
      <c r="EN20" s="665"/>
      <c r="EO20" s="666"/>
      <c r="EP20" s="642">
        <f>ROUND((VLOOKUP($C$20,$GE$23:$GH$57,4,FALSE))*EN20,1)</f>
        <v>0</v>
      </c>
      <c r="EQ20" s="643"/>
      <c r="ER20" s="689">
        <f>ROUND((VLOOKUP($C$20,$GE$23:$GI$57,5,FALSE))*EP20,1)</f>
        <v>0</v>
      </c>
      <c r="ES20" s="690"/>
      <c r="ET20" s="665"/>
      <c r="EU20" s="666"/>
      <c r="EV20" s="642">
        <f>ROUND((VLOOKUP($C$20,$GE$23:$GH$57,4,FALSE))*ET20,1)</f>
        <v>0</v>
      </c>
      <c r="EW20" s="643"/>
      <c r="EX20" s="689">
        <f>ROUND((VLOOKUP($C$20,$GE$23:$GI$57,5,FALSE))*EV20,1)</f>
        <v>0</v>
      </c>
      <c r="EY20" s="690"/>
      <c r="EZ20" s="665"/>
      <c r="FA20" s="666"/>
      <c r="FB20" s="642">
        <f>ROUND((VLOOKUP($C$20,$GE$23:$GH$57,4,FALSE))*EZ20,1)</f>
        <v>0</v>
      </c>
      <c r="FC20" s="643"/>
      <c r="FD20" s="689">
        <f>ROUND((VLOOKUP($C$20,$GE$23:$GI$57,5,FALSE))*FB20,1)</f>
        <v>0</v>
      </c>
      <c r="FE20" s="690"/>
      <c r="FF20" s="665"/>
      <c r="FG20" s="666"/>
      <c r="FH20" s="642">
        <f>ROUND((VLOOKUP($C$20,$GE$23:$GH$57,4,FALSE))*FF20,1)</f>
        <v>0</v>
      </c>
      <c r="FI20" s="643"/>
      <c r="FJ20" s="689">
        <f>ROUND((VLOOKUP($C$20,$GE$23:$GI$57,5,FALSE))*FH20,1)</f>
        <v>0</v>
      </c>
      <c r="FK20" s="690"/>
      <c r="FL20" s="665"/>
      <c r="FM20" s="666"/>
      <c r="FN20" s="642">
        <f>ROUND((VLOOKUP($C$20,$GE$23:$GH$57,4,FALSE))*FL20,1)</f>
        <v>0</v>
      </c>
      <c r="FO20" s="643"/>
      <c r="FP20" s="689">
        <f>ROUND((VLOOKUP($C$20,$GE$23:$GI$57,5,FALSE))*FN20,1)</f>
        <v>0</v>
      </c>
      <c r="FQ20" s="690"/>
      <c r="FR20" s="665"/>
      <c r="FS20" s="666"/>
      <c r="FT20" s="642">
        <f>ROUND((VLOOKUP($C$20,$GE$23:$GH$57,4,FALSE))*FR20,1)</f>
        <v>0</v>
      </c>
      <c r="FU20" s="643"/>
      <c r="FV20" s="689">
        <f>ROUND((VLOOKUP($C$20,$GE$23:$GI$57,5,FALSE))*FT20,1)</f>
        <v>0</v>
      </c>
      <c r="FW20" s="690"/>
      <c r="FX20" s="665"/>
      <c r="FY20" s="666"/>
      <c r="FZ20" s="642">
        <f>ROUND((VLOOKUP($C$20,$GE$23:$GH$57,4,FALSE))*FX20,1)</f>
        <v>0</v>
      </c>
      <c r="GA20" s="643"/>
      <c r="GB20" s="689">
        <f>ROUND((VLOOKUP($C$20,$GE$23:$GI$57,5,FALSE))*FZ20,1)</f>
        <v>0</v>
      </c>
      <c r="GC20" s="690"/>
    </row>
    <row r="21" spans="1:191" ht="15.2" customHeight="1" thickBot="1">
      <c r="A21" s="477" t="s">
        <v>39</v>
      </c>
      <c r="B21" s="478"/>
      <c r="C21" s="691" t="s">
        <v>73</v>
      </c>
      <c r="D21" s="692"/>
      <c r="E21" s="123" t="str">
        <f>VLOOKUP(C21,GE23:GG57,3,0)</f>
        <v>**</v>
      </c>
      <c r="F21" s="687"/>
      <c r="G21" s="688"/>
      <c r="H21" s="683">
        <f>ROUND((VLOOKUP($C$21,$GE$23:$GH$57,4,FALSE))*F21,1)</f>
        <v>0</v>
      </c>
      <c r="I21" s="684"/>
      <c r="J21" s="685">
        <f>ROUND((VLOOKUP($C$21,$GE$23:$GI$57,5,FALSE))*H21,1)</f>
        <v>0</v>
      </c>
      <c r="K21" s="686"/>
      <c r="L21" s="687"/>
      <c r="M21" s="688"/>
      <c r="N21" s="683">
        <f>ROUND((VLOOKUP($C$21,$GE$23:$GH$57,4,FALSE))*L21,1)</f>
        <v>0</v>
      </c>
      <c r="O21" s="684"/>
      <c r="P21" s="685">
        <f>ROUND((VLOOKUP($C$21,$GE$23:$GI$57,5,FALSE))*N21,1)</f>
        <v>0</v>
      </c>
      <c r="Q21" s="686"/>
      <c r="R21" s="687"/>
      <c r="S21" s="688"/>
      <c r="T21" s="683">
        <f>ROUND((VLOOKUP($C$21,$GE$23:$GH$57,4,FALSE))*R21,1)</f>
        <v>0</v>
      </c>
      <c r="U21" s="684"/>
      <c r="V21" s="685">
        <f>ROUND((VLOOKUP($C$21,$GE$23:$GI$57,5,FALSE))*T21,1)</f>
        <v>0</v>
      </c>
      <c r="W21" s="686"/>
      <c r="X21" s="687"/>
      <c r="Y21" s="688"/>
      <c r="Z21" s="683">
        <f>ROUND((VLOOKUP($C$21,$GE$23:$GH$57,4,FALSE))*X21,1)</f>
        <v>0</v>
      </c>
      <c r="AA21" s="684"/>
      <c r="AB21" s="685">
        <f>ROUND((VLOOKUP($C$21,$GE$23:$GI$57,5,FALSE))*Z21,1)</f>
        <v>0</v>
      </c>
      <c r="AC21" s="686"/>
      <c r="AD21" s="687"/>
      <c r="AE21" s="688"/>
      <c r="AF21" s="683">
        <f>ROUND((VLOOKUP($C$21,$GE$23:$GH$57,4,FALSE))*AD21,1)</f>
        <v>0</v>
      </c>
      <c r="AG21" s="684"/>
      <c r="AH21" s="685">
        <f>ROUND((VLOOKUP($C$21,$GE$23:$GI$57,5,FALSE))*AF21,1)</f>
        <v>0</v>
      </c>
      <c r="AI21" s="686"/>
      <c r="AJ21" s="687"/>
      <c r="AK21" s="688"/>
      <c r="AL21" s="683">
        <f>ROUND((VLOOKUP($C$21,$GE$23:$GH$57,4,FALSE))*AJ21,1)</f>
        <v>0</v>
      </c>
      <c r="AM21" s="684"/>
      <c r="AN21" s="685">
        <f>ROUND((VLOOKUP($C$21,$GE$23:$GI$57,5,FALSE))*AL21,1)</f>
        <v>0</v>
      </c>
      <c r="AO21" s="686"/>
      <c r="AP21" s="687"/>
      <c r="AQ21" s="688"/>
      <c r="AR21" s="683">
        <f>ROUND((VLOOKUP($C$21,$GE$23:$GH$57,4,FALSE))*AP21,1)</f>
        <v>0</v>
      </c>
      <c r="AS21" s="684"/>
      <c r="AT21" s="685">
        <f>ROUND((VLOOKUP($C$21,$GE$23:$GI$57,5,FALSE))*AR21,1)</f>
        <v>0</v>
      </c>
      <c r="AU21" s="686"/>
      <c r="AV21" s="687"/>
      <c r="AW21" s="688"/>
      <c r="AX21" s="683">
        <f>ROUND((VLOOKUP($C$21,$GE$23:$GH$57,4,FALSE))*AV21,1)</f>
        <v>0</v>
      </c>
      <c r="AY21" s="684"/>
      <c r="AZ21" s="685">
        <f>ROUND((VLOOKUP($C$21,$GE$23:$GI$57,5,FALSE))*AX21,1)</f>
        <v>0</v>
      </c>
      <c r="BA21" s="686"/>
      <c r="BB21" s="687"/>
      <c r="BC21" s="688"/>
      <c r="BD21" s="683">
        <f>ROUND((VLOOKUP($C$21,$GE$23:$GH$57,4,FALSE))*BB21,1)</f>
        <v>0</v>
      </c>
      <c r="BE21" s="684"/>
      <c r="BF21" s="685">
        <f>ROUND((VLOOKUP($C$21,$GE$23:$GI$57,5,FALSE))*BD21,1)</f>
        <v>0</v>
      </c>
      <c r="BG21" s="686"/>
      <c r="BH21" s="687"/>
      <c r="BI21" s="688"/>
      <c r="BJ21" s="683">
        <f>ROUND((VLOOKUP($C$21,$GE$23:$GH$57,4,FALSE))*BH21,1)</f>
        <v>0</v>
      </c>
      <c r="BK21" s="684"/>
      <c r="BL21" s="685">
        <f>ROUND((VLOOKUP($C$21,$GE$23:$GI$57,5,FALSE))*BJ21,1)</f>
        <v>0</v>
      </c>
      <c r="BM21" s="686"/>
      <c r="BN21" s="681"/>
      <c r="BO21" s="682"/>
      <c r="BP21" s="683">
        <f>ROUND((VLOOKUP($C$21,$GE$23:$GH$57,4,FALSE))*BN21,1)</f>
        <v>0</v>
      </c>
      <c r="BQ21" s="684"/>
      <c r="BR21" s="685">
        <f>ROUND((VLOOKUP($C$21,$GE$23:$GI$57,5,FALSE))*BP21,1)</f>
        <v>0</v>
      </c>
      <c r="BS21" s="686"/>
      <c r="BT21" s="681"/>
      <c r="BU21" s="682"/>
      <c r="BV21" s="683">
        <f>ROUND((VLOOKUP($C$21,$GE$23:$GH$57,4,FALSE))*BT21,1)</f>
        <v>0</v>
      </c>
      <c r="BW21" s="684"/>
      <c r="BX21" s="685">
        <f>ROUND((VLOOKUP($C$21,$GE$23:$GI$57,5,FALSE))*BV21,1)</f>
        <v>0</v>
      </c>
      <c r="BY21" s="686"/>
      <c r="BZ21" s="681"/>
      <c r="CA21" s="682"/>
      <c r="CB21" s="683">
        <f>ROUND((VLOOKUP($C$21,$GE$23:$GH$57,4,FALSE))*BZ21,1)</f>
        <v>0</v>
      </c>
      <c r="CC21" s="684"/>
      <c r="CD21" s="685">
        <f>ROUND((VLOOKUP($C$21,$GE$23:$GI$57,5,FALSE))*CB21,1)</f>
        <v>0</v>
      </c>
      <c r="CE21" s="686"/>
      <c r="CF21" s="681"/>
      <c r="CG21" s="682"/>
      <c r="CH21" s="683">
        <f>ROUND((VLOOKUP($C$21,$GE$23:$GH$57,4,FALSE))*CF21,1)</f>
        <v>0</v>
      </c>
      <c r="CI21" s="684"/>
      <c r="CJ21" s="685">
        <f>ROUND((VLOOKUP($C$21,$GE$23:$GI$57,5,FALSE))*CH21,1)</f>
        <v>0</v>
      </c>
      <c r="CK21" s="686"/>
      <c r="CL21" s="681"/>
      <c r="CM21" s="682"/>
      <c r="CN21" s="683">
        <f>ROUND((VLOOKUP($C$21,$GE$23:$GH$57,4,FALSE))*CL21,1)</f>
        <v>0</v>
      </c>
      <c r="CO21" s="684"/>
      <c r="CP21" s="685">
        <f>ROUND((VLOOKUP($C$21,$GE$23:$GI$57,5,FALSE))*CN21,1)</f>
        <v>0</v>
      </c>
      <c r="CQ21" s="686"/>
      <c r="CR21" s="681"/>
      <c r="CS21" s="682"/>
      <c r="CT21" s="683">
        <f>ROUND((VLOOKUP($C$21,$GE$23:$GH$57,4,FALSE))*CR21,1)</f>
        <v>0</v>
      </c>
      <c r="CU21" s="684"/>
      <c r="CV21" s="685">
        <f>ROUND((VLOOKUP($C$21,$GE$23:$GI$57,5,FALSE))*CT21,1)</f>
        <v>0</v>
      </c>
      <c r="CW21" s="686"/>
      <c r="CX21" s="681"/>
      <c r="CY21" s="682"/>
      <c r="CZ21" s="683">
        <f>ROUND((VLOOKUP($C$21,$GE$23:$GH$57,4,FALSE))*CX21,1)</f>
        <v>0</v>
      </c>
      <c r="DA21" s="684"/>
      <c r="DB21" s="685">
        <f>ROUND((VLOOKUP($C$21,$GE$23:$GI$57,5,FALSE))*CZ21,1)</f>
        <v>0</v>
      </c>
      <c r="DC21" s="686"/>
      <c r="DD21" s="681"/>
      <c r="DE21" s="682"/>
      <c r="DF21" s="683">
        <f>ROUND((VLOOKUP($C$21,$GE$23:$GH$57,4,FALSE))*DD21,1)</f>
        <v>0</v>
      </c>
      <c r="DG21" s="684"/>
      <c r="DH21" s="685">
        <f>ROUND((VLOOKUP($C$21,$GE$23:$GI$57,5,FALSE))*DF21,1)</f>
        <v>0</v>
      </c>
      <c r="DI21" s="686"/>
      <c r="DJ21" s="681"/>
      <c r="DK21" s="682"/>
      <c r="DL21" s="683">
        <f>ROUND((VLOOKUP($C$21,$GE$23:$GH$57,4,FALSE))*DJ21,1)</f>
        <v>0</v>
      </c>
      <c r="DM21" s="684"/>
      <c r="DN21" s="685">
        <f>ROUND((VLOOKUP($C$21,$GE$23:$GI$57,5,FALSE))*DL21,1)</f>
        <v>0</v>
      </c>
      <c r="DO21" s="686"/>
      <c r="DP21" s="681"/>
      <c r="DQ21" s="682"/>
      <c r="DR21" s="683">
        <f>ROUND((VLOOKUP($C$21,$GE$23:$GH$57,4,FALSE))*DP21,1)</f>
        <v>0</v>
      </c>
      <c r="DS21" s="684"/>
      <c r="DT21" s="685">
        <f>ROUND((VLOOKUP($C$21,$GE$23:$GI$57,5,FALSE))*DR21,1)</f>
        <v>0</v>
      </c>
      <c r="DU21" s="686"/>
      <c r="DV21" s="681"/>
      <c r="DW21" s="682"/>
      <c r="DX21" s="683">
        <f>ROUND((VLOOKUP($C$21,$GE$23:$GH$57,4,FALSE))*DV21,1)</f>
        <v>0</v>
      </c>
      <c r="DY21" s="684"/>
      <c r="DZ21" s="685">
        <f>ROUND((VLOOKUP($C$21,$GE$23:$GI$57,5,FALSE))*DX21,1)</f>
        <v>0</v>
      </c>
      <c r="EA21" s="686"/>
      <c r="EB21" s="681"/>
      <c r="EC21" s="682"/>
      <c r="ED21" s="683">
        <f>ROUND((VLOOKUP($C$21,$GE$23:$GH$57,4,FALSE))*EB21,1)</f>
        <v>0</v>
      </c>
      <c r="EE21" s="684"/>
      <c r="EF21" s="685">
        <f>ROUND((VLOOKUP($C$21,$GE$23:$GI$57,5,FALSE))*ED21,1)</f>
        <v>0</v>
      </c>
      <c r="EG21" s="686"/>
      <c r="EH21" s="681"/>
      <c r="EI21" s="682"/>
      <c r="EJ21" s="683">
        <f>ROUND((VLOOKUP($C$21,$GE$23:$GH$57,4,FALSE))*EH21,1)</f>
        <v>0</v>
      </c>
      <c r="EK21" s="684"/>
      <c r="EL21" s="685">
        <f>ROUND((VLOOKUP($C$21,$GE$23:$GI$57,5,FALSE))*EJ21,1)</f>
        <v>0</v>
      </c>
      <c r="EM21" s="686"/>
      <c r="EN21" s="681"/>
      <c r="EO21" s="682"/>
      <c r="EP21" s="683">
        <f>ROUND((VLOOKUP($C$21,$GE$23:$GH$57,4,FALSE))*EN21,1)</f>
        <v>0</v>
      </c>
      <c r="EQ21" s="684"/>
      <c r="ER21" s="685">
        <f>ROUND((VLOOKUP($C$21,$GE$23:$GI$57,5,FALSE))*EP21,1)</f>
        <v>0</v>
      </c>
      <c r="ES21" s="686"/>
      <c r="ET21" s="681"/>
      <c r="EU21" s="682"/>
      <c r="EV21" s="683">
        <f>ROUND((VLOOKUP($C$21,$GE$23:$GH$57,4,FALSE))*ET21,1)</f>
        <v>0</v>
      </c>
      <c r="EW21" s="684"/>
      <c r="EX21" s="685">
        <f>ROUND((VLOOKUP($C$21,$GE$23:$GI$57,5,FALSE))*EV21,1)</f>
        <v>0</v>
      </c>
      <c r="EY21" s="686"/>
      <c r="EZ21" s="681"/>
      <c r="FA21" s="682"/>
      <c r="FB21" s="683">
        <f>ROUND((VLOOKUP($C$21,$GE$23:$GH$57,4,FALSE))*EZ21,1)</f>
        <v>0</v>
      </c>
      <c r="FC21" s="684"/>
      <c r="FD21" s="685">
        <f>ROUND((VLOOKUP($C$21,$GE$23:$GI$57,5,FALSE))*FB21,1)</f>
        <v>0</v>
      </c>
      <c r="FE21" s="686"/>
      <c r="FF21" s="681"/>
      <c r="FG21" s="682"/>
      <c r="FH21" s="683">
        <f>ROUND((VLOOKUP($C$21,$GE$23:$GH$57,4,FALSE))*FF21,1)</f>
        <v>0</v>
      </c>
      <c r="FI21" s="684"/>
      <c r="FJ21" s="685">
        <f>ROUND((VLOOKUP($C$21,$GE$23:$GI$57,5,FALSE))*FH21,1)</f>
        <v>0</v>
      </c>
      <c r="FK21" s="686"/>
      <c r="FL21" s="681"/>
      <c r="FM21" s="682"/>
      <c r="FN21" s="683">
        <f>ROUND((VLOOKUP($C$21,$GE$23:$GH$57,4,FALSE))*FL21,1)</f>
        <v>0</v>
      </c>
      <c r="FO21" s="684"/>
      <c r="FP21" s="685">
        <f>ROUND((VLOOKUP($C$21,$GE$23:$GI$57,5,FALSE))*FN21,1)</f>
        <v>0</v>
      </c>
      <c r="FQ21" s="686"/>
      <c r="FR21" s="681"/>
      <c r="FS21" s="682"/>
      <c r="FT21" s="683">
        <f>ROUND((VLOOKUP($C$21,$GE$23:$GH$57,4,FALSE))*FR21,1)</f>
        <v>0</v>
      </c>
      <c r="FU21" s="684"/>
      <c r="FV21" s="685">
        <f>ROUND((VLOOKUP($C$21,$GE$23:$GI$57,5,FALSE))*FT21,1)</f>
        <v>0</v>
      </c>
      <c r="FW21" s="686"/>
      <c r="FX21" s="681"/>
      <c r="FY21" s="682"/>
      <c r="FZ21" s="683">
        <f>ROUND((VLOOKUP($C$21,$GE$23:$GH$57,4,FALSE))*FX21,1)</f>
        <v>0</v>
      </c>
      <c r="GA21" s="684"/>
      <c r="GB21" s="685">
        <f>ROUND((VLOOKUP($C$21,$GE$23:$GI$57,5,FALSE))*FZ21,1)</f>
        <v>0</v>
      </c>
      <c r="GC21" s="686"/>
      <c r="GE21" s="2" t="s">
        <v>1098</v>
      </c>
    </row>
    <row r="22" spans="1:191" ht="15.2" customHeight="1" thickTop="1" thickBot="1">
      <c r="A22" s="678" t="s">
        <v>1088</v>
      </c>
      <c r="B22" s="679"/>
      <c r="C22" s="679"/>
      <c r="D22" s="680"/>
      <c r="E22" s="292" t="s">
        <v>36</v>
      </c>
      <c r="F22" s="718">
        <f>'7電気使用量'!E11</f>
        <v>800</v>
      </c>
      <c r="G22" s="719"/>
      <c r="H22" s="673">
        <f>'7電気使用量'!G11</f>
        <v>6912</v>
      </c>
      <c r="I22" s="673"/>
      <c r="J22" s="716">
        <f>'7電気使用量'!H11</f>
        <v>335.2</v>
      </c>
      <c r="K22" s="717"/>
      <c r="L22" s="718">
        <f>'7電気使用量'!E18</f>
        <v>800</v>
      </c>
      <c r="M22" s="719"/>
      <c r="N22" s="673">
        <f>'7電気使用量'!G18</f>
        <v>6912</v>
      </c>
      <c r="O22" s="673"/>
      <c r="P22" s="716">
        <f>'7電気使用量'!H18</f>
        <v>0</v>
      </c>
      <c r="Q22" s="717"/>
      <c r="R22" s="718">
        <f>'7電気使用量'!E25</f>
        <v>0</v>
      </c>
      <c r="S22" s="719"/>
      <c r="T22" s="673">
        <f>'7電気使用量'!G25</f>
        <v>0</v>
      </c>
      <c r="U22" s="673"/>
      <c r="V22" s="716">
        <f>'7電気使用量'!H25</f>
        <v>0</v>
      </c>
      <c r="W22" s="717"/>
      <c r="X22" s="718">
        <f>'7電気使用量'!E32</f>
        <v>0</v>
      </c>
      <c r="Y22" s="719"/>
      <c r="Z22" s="673">
        <f>'7電気使用量'!G32</f>
        <v>0</v>
      </c>
      <c r="AA22" s="673"/>
      <c r="AB22" s="716">
        <f>'7電気使用量'!H32</f>
        <v>0</v>
      </c>
      <c r="AC22" s="717"/>
      <c r="AD22" s="718">
        <f>'7電気使用量'!$E39</f>
        <v>0</v>
      </c>
      <c r="AE22" s="719"/>
      <c r="AF22" s="673">
        <f>'7電気使用量'!$G39</f>
        <v>0</v>
      </c>
      <c r="AG22" s="673"/>
      <c r="AH22" s="716">
        <f>'7電気使用量'!$H39</f>
        <v>0</v>
      </c>
      <c r="AI22" s="717"/>
      <c r="AJ22" s="718">
        <f>'7電気使用量'!$E46</f>
        <v>0</v>
      </c>
      <c r="AK22" s="719"/>
      <c r="AL22" s="673">
        <f>'7電気使用量'!$G46</f>
        <v>0</v>
      </c>
      <c r="AM22" s="673"/>
      <c r="AN22" s="716">
        <f>'7電気使用量'!$H46</f>
        <v>0</v>
      </c>
      <c r="AO22" s="717"/>
      <c r="AP22" s="718">
        <f>'7電気使用量'!$E53</f>
        <v>0</v>
      </c>
      <c r="AQ22" s="719"/>
      <c r="AR22" s="673">
        <f>'7電気使用量'!$G53</f>
        <v>0</v>
      </c>
      <c r="AS22" s="673"/>
      <c r="AT22" s="716">
        <f>'7電気使用量'!$H53</f>
        <v>0</v>
      </c>
      <c r="AU22" s="717"/>
      <c r="AV22" s="718">
        <f>'7電気使用量'!$E60</f>
        <v>0</v>
      </c>
      <c r="AW22" s="719"/>
      <c r="AX22" s="673">
        <f>'7電気使用量'!$G60</f>
        <v>0</v>
      </c>
      <c r="AY22" s="673"/>
      <c r="AZ22" s="716">
        <f>'7電気使用量'!$H60</f>
        <v>0</v>
      </c>
      <c r="BA22" s="717"/>
      <c r="BB22" s="718">
        <f>'7電気使用量'!$E67</f>
        <v>0</v>
      </c>
      <c r="BC22" s="719"/>
      <c r="BD22" s="673">
        <f>'7電気使用量'!$G67</f>
        <v>0</v>
      </c>
      <c r="BE22" s="673"/>
      <c r="BF22" s="716">
        <f>'7電気使用量'!$H67</f>
        <v>0</v>
      </c>
      <c r="BG22" s="717"/>
      <c r="BH22" s="718">
        <f>'7電気使用量'!$E74</f>
        <v>0</v>
      </c>
      <c r="BI22" s="719"/>
      <c r="BJ22" s="673">
        <f>'7電気使用量'!$G74</f>
        <v>0</v>
      </c>
      <c r="BK22" s="673"/>
      <c r="BL22" s="716">
        <f>'7電気使用量'!$H74</f>
        <v>0</v>
      </c>
      <c r="BM22" s="717"/>
      <c r="BN22" s="718">
        <f>'7電気使用量'!$E81</f>
        <v>0</v>
      </c>
      <c r="BO22" s="719"/>
      <c r="BP22" s="673">
        <f>'7電気使用量'!$G81</f>
        <v>0</v>
      </c>
      <c r="BQ22" s="673"/>
      <c r="BR22" s="716">
        <f>'7電気使用量'!$H81</f>
        <v>0</v>
      </c>
      <c r="BS22" s="717"/>
      <c r="BT22" s="718">
        <f>'7電気使用量'!$E88</f>
        <v>0</v>
      </c>
      <c r="BU22" s="719"/>
      <c r="BV22" s="673">
        <f>'7電気使用量'!$G88</f>
        <v>0</v>
      </c>
      <c r="BW22" s="673"/>
      <c r="BX22" s="716">
        <f>'7電気使用量'!$H88</f>
        <v>0</v>
      </c>
      <c r="BY22" s="717"/>
      <c r="BZ22" s="718">
        <f>'7電気使用量'!$E95</f>
        <v>0</v>
      </c>
      <c r="CA22" s="719"/>
      <c r="CB22" s="673">
        <f>'7電気使用量'!$G95</f>
        <v>0</v>
      </c>
      <c r="CC22" s="673"/>
      <c r="CD22" s="716">
        <f>'7電気使用量'!$H95</f>
        <v>0</v>
      </c>
      <c r="CE22" s="717"/>
      <c r="CF22" s="718">
        <f>'7電気使用量'!$E102</f>
        <v>0</v>
      </c>
      <c r="CG22" s="719"/>
      <c r="CH22" s="673">
        <f>'7電気使用量'!$G102</f>
        <v>0</v>
      </c>
      <c r="CI22" s="673"/>
      <c r="CJ22" s="716">
        <f>'7電気使用量'!$H102</f>
        <v>0</v>
      </c>
      <c r="CK22" s="717"/>
      <c r="CL22" s="718">
        <f>'7電気使用量'!$E109</f>
        <v>0</v>
      </c>
      <c r="CM22" s="719"/>
      <c r="CN22" s="673">
        <f>'7電気使用量'!$G109</f>
        <v>0</v>
      </c>
      <c r="CO22" s="673"/>
      <c r="CP22" s="716">
        <f>'7電気使用量'!$H109</f>
        <v>0</v>
      </c>
      <c r="CQ22" s="717"/>
      <c r="CR22" s="718">
        <f>'7電気使用量'!$E116</f>
        <v>0</v>
      </c>
      <c r="CS22" s="719"/>
      <c r="CT22" s="673">
        <f>'7電気使用量'!$G116</f>
        <v>0</v>
      </c>
      <c r="CU22" s="673"/>
      <c r="CV22" s="716">
        <f>'7電気使用量'!$H116</f>
        <v>0</v>
      </c>
      <c r="CW22" s="717"/>
      <c r="CX22" s="718">
        <f>'7電気使用量'!$E123</f>
        <v>0</v>
      </c>
      <c r="CY22" s="719"/>
      <c r="CZ22" s="673">
        <f>'7電気使用量'!$G123</f>
        <v>0</v>
      </c>
      <c r="DA22" s="673"/>
      <c r="DB22" s="716">
        <f>'7電気使用量'!$H123</f>
        <v>0</v>
      </c>
      <c r="DC22" s="717"/>
      <c r="DD22" s="718">
        <f>'7電気使用量'!$E130</f>
        <v>0</v>
      </c>
      <c r="DE22" s="719"/>
      <c r="DF22" s="673">
        <f>'7電気使用量'!$G130</f>
        <v>0</v>
      </c>
      <c r="DG22" s="673"/>
      <c r="DH22" s="716">
        <f>'7電気使用量'!$H130</f>
        <v>0</v>
      </c>
      <c r="DI22" s="717"/>
      <c r="DJ22" s="718">
        <f>'7電気使用量'!$E137</f>
        <v>0</v>
      </c>
      <c r="DK22" s="719"/>
      <c r="DL22" s="673">
        <f>'7電気使用量'!$G137</f>
        <v>0</v>
      </c>
      <c r="DM22" s="673"/>
      <c r="DN22" s="716">
        <f>'7電気使用量'!$H137</f>
        <v>0</v>
      </c>
      <c r="DO22" s="717"/>
      <c r="DP22" s="718">
        <f>'7電気使用量'!$E144</f>
        <v>0</v>
      </c>
      <c r="DQ22" s="719"/>
      <c r="DR22" s="673">
        <f>'7電気使用量'!$G144</f>
        <v>0</v>
      </c>
      <c r="DS22" s="673"/>
      <c r="DT22" s="716">
        <f>'7電気使用量'!$H144</f>
        <v>0</v>
      </c>
      <c r="DU22" s="717"/>
      <c r="DV22" s="718">
        <f>'7電気使用量'!$E151</f>
        <v>0</v>
      </c>
      <c r="DW22" s="719"/>
      <c r="DX22" s="673">
        <f>'7電気使用量'!$G151</f>
        <v>0</v>
      </c>
      <c r="DY22" s="673"/>
      <c r="DZ22" s="716">
        <f>'7電気使用量'!$H151</f>
        <v>0</v>
      </c>
      <c r="EA22" s="717"/>
      <c r="EB22" s="718">
        <f>'7電気使用量'!$E158</f>
        <v>0</v>
      </c>
      <c r="EC22" s="719"/>
      <c r="ED22" s="673">
        <f>'7電気使用量'!$G158</f>
        <v>0</v>
      </c>
      <c r="EE22" s="673"/>
      <c r="EF22" s="716">
        <f>'7電気使用量'!$H158</f>
        <v>0</v>
      </c>
      <c r="EG22" s="717"/>
      <c r="EH22" s="718">
        <f>'7電気使用量'!$E165</f>
        <v>0</v>
      </c>
      <c r="EI22" s="719"/>
      <c r="EJ22" s="673">
        <f>'7電気使用量'!$G165</f>
        <v>0</v>
      </c>
      <c r="EK22" s="673"/>
      <c r="EL22" s="716">
        <f>'7電気使用量'!$H165</f>
        <v>0</v>
      </c>
      <c r="EM22" s="717"/>
      <c r="EN22" s="718">
        <f>'7電気使用量'!$E172</f>
        <v>0</v>
      </c>
      <c r="EO22" s="719"/>
      <c r="EP22" s="673">
        <f>'7電気使用量'!$G172</f>
        <v>0</v>
      </c>
      <c r="EQ22" s="673"/>
      <c r="ER22" s="716">
        <f>'7電気使用量'!$H172</f>
        <v>0</v>
      </c>
      <c r="ES22" s="717"/>
      <c r="ET22" s="718">
        <f>'7電気使用量'!$E179</f>
        <v>0</v>
      </c>
      <c r="EU22" s="719"/>
      <c r="EV22" s="673">
        <f>'7電気使用量'!$G179</f>
        <v>0</v>
      </c>
      <c r="EW22" s="673"/>
      <c r="EX22" s="716">
        <f>'7電気使用量'!$H179</f>
        <v>0</v>
      </c>
      <c r="EY22" s="717"/>
      <c r="EZ22" s="718">
        <f>'7電気使用量'!$E186</f>
        <v>0</v>
      </c>
      <c r="FA22" s="719"/>
      <c r="FB22" s="673">
        <f>'7電気使用量'!$G186</f>
        <v>0</v>
      </c>
      <c r="FC22" s="673"/>
      <c r="FD22" s="716">
        <f>'7電気使用量'!$H186</f>
        <v>0</v>
      </c>
      <c r="FE22" s="717"/>
      <c r="FF22" s="718">
        <f>'7電気使用量'!$E193</f>
        <v>0</v>
      </c>
      <c r="FG22" s="719"/>
      <c r="FH22" s="673">
        <f>'7電気使用量'!$G193</f>
        <v>0</v>
      </c>
      <c r="FI22" s="673"/>
      <c r="FJ22" s="716">
        <f>'7電気使用量'!$H193</f>
        <v>0</v>
      </c>
      <c r="FK22" s="717"/>
      <c r="FL22" s="718">
        <f>'7電気使用量'!$E200</f>
        <v>0</v>
      </c>
      <c r="FM22" s="719"/>
      <c r="FN22" s="673">
        <f>'7電気使用量'!$G200</f>
        <v>0</v>
      </c>
      <c r="FO22" s="673"/>
      <c r="FP22" s="716">
        <f>'7電気使用量'!$H200</f>
        <v>0</v>
      </c>
      <c r="FQ22" s="717"/>
      <c r="FR22" s="718">
        <f>'7電気使用量'!$E207</f>
        <v>0</v>
      </c>
      <c r="FS22" s="719"/>
      <c r="FT22" s="673">
        <f>'7電気使用量'!$G207</f>
        <v>0</v>
      </c>
      <c r="FU22" s="673"/>
      <c r="FV22" s="716">
        <f>'7電気使用量'!$H207</f>
        <v>0</v>
      </c>
      <c r="FW22" s="717"/>
      <c r="FX22" s="718">
        <f>'7電気使用量'!$E214</f>
        <v>0</v>
      </c>
      <c r="FY22" s="719"/>
      <c r="FZ22" s="673">
        <f>'7電気使用量'!$G214</f>
        <v>0</v>
      </c>
      <c r="GA22" s="673"/>
      <c r="GB22" s="716">
        <f>'7電気使用量'!$H214</f>
        <v>0</v>
      </c>
      <c r="GC22" s="717"/>
      <c r="GD22" s="145">
        <f>F22+L22+R22+X22+AD22+AJ22+AP22+AV22+BB22+BH22+BN22+BT22+BZ22+CF22+CL22+CR22+CX22+DD22+DJ22+DP22+DV22+EB22+EH22+EN22+ET22+EZ22+FF22+FL22+FR22+FX22</f>
        <v>1600</v>
      </c>
      <c r="GE22" s="732" t="s">
        <v>168</v>
      </c>
      <c r="GF22" s="732"/>
      <c r="GG22" s="239" t="s">
        <v>303</v>
      </c>
      <c r="GH22" s="239" t="s">
        <v>304</v>
      </c>
      <c r="GI22" s="239" t="s">
        <v>1093</v>
      </c>
    </row>
    <row r="23" spans="1:191" ht="15.2" customHeight="1" thickTop="1">
      <c r="A23" s="581" t="s">
        <v>1694</v>
      </c>
      <c r="B23" s="736"/>
      <c r="C23" s="736"/>
      <c r="D23" s="737"/>
      <c r="E23" s="9" t="s">
        <v>36</v>
      </c>
      <c r="F23" s="667"/>
      <c r="G23" s="668"/>
      <c r="H23" s="642">
        <f>ROUND(F23*$GH$17,1)</f>
        <v>0</v>
      </c>
      <c r="I23" s="643"/>
      <c r="J23" s="644" t="s">
        <v>40</v>
      </c>
      <c r="K23" s="645"/>
      <c r="L23" s="667"/>
      <c r="M23" s="668"/>
      <c r="N23" s="642">
        <f>ROUND(L23*$GH$17,1)</f>
        <v>0</v>
      </c>
      <c r="O23" s="643"/>
      <c r="P23" s="644" t="s">
        <v>40</v>
      </c>
      <c r="Q23" s="645"/>
      <c r="R23" s="667"/>
      <c r="S23" s="668"/>
      <c r="T23" s="642">
        <f>ROUND(R23*$GH$17,1)</f>
        <v>0</v>
      </c>
      <c r="U23" s="643"/>
      <c r="V23" s="644" t="s">
        <v>40</v>
      </c>
      <c r="W23" s="645"/>
      <c r="X23" s="667"/>
      <c r="Y23" s="668"/>
      <c r="Z23" s="642">
        <f>ROUND(X23*$GH$17,1)</f>
        <v>0</v>
      </c>
      <c r="AA23" s="643"/>
      <c r="AB23" s="644" t="s">
        <v>40</v>
      </c>
      <c r="AC23" s="645"/>
      <c r="AD23" s="667"/>
      <c r="AE23" s="668"/>
      <c r="AF23" s="642">
        <f>ROUND(AD23*$GH$17,1)</f>
        <v>0</v>
      </c>
      <c r="AG23" s="643"/>
      <c r="AH23" s="644" t="s">
        <v>40</v>
      </c>
      <c r="AI23" s="645"/>
      <c r="AJ23" s="667"/>
      <c r="AK23" s="668"/>
      <c r="AL23" s="642">
        <f>ROUND(AJ23*$GH$17,1)</f>
        <v>0</v>
      </c>
      <c r="AM23" s="643"/>
      <c r="AN23" s="644" t="s">
        <v>40</v>
      </c>
      <c r="AO23" s="645"/>
      <c r="AP23" s="667"/>
      <c r="AQ23" s="668"/>
      <c r="AR23" s="642">
        <f>ROUND(AP23*$GH$17,1)</f>
        <v>0</v>
      </c>
      <c r="AS23" s="643"/>
      <c r="AT23" s="644" t="s">
        <v>40</v>
      </c>
      <c r="AU23" s="645"/>
      <c r="AV23" s="667"/>
      <c r="AW23" s="668"/>
      <c r="AX23" s="642">
        <f>ROUND(AV23*$GH$17,1)</f>
        <v>0</v>
      </c>
      <c r="AY23" s="643"/>
      <c r="AZ23" s="644" t="s">
        <v>40</v>
      </c>
      <c r="BA23" s="645"/>
      <c r="BB23" s="667"/>
      <c r="BC23" s="668"/>
      <c r="BD23" s="642">
        <f>ROUND(BB23*$GH$17,1)</f>
        <v>0</v>
      </c>
      <c r="BE23" s="643"/>
      <c r="BF23" s="644" t="s">
        <v>40</v>
      </c>
      <c r="BG23" s="645"/>
      <c r="BH23" s="667"/>
      <c r="BI23" s="668"/>
      <c r="BJ23" s="642">
        <f>ROUND(BH23*$GH$17,1)</f>
        <v>0</v>
      </c>
      <c r="BK23" s="643"/>
      <c r="BL23" s="644" t="s">
        <v>40</v>
      </c>
      <c r="BM23" s="645"/>
      <c r="BN23" s="665"/>
      <c r="BO23" s="666"/>
      <c r="BP23" s="642">
        <f>ROUND(BN23*$GH$17,1)</f>
        <v>0</v>
      </c>
      <c r="BQ23" s="643"/>
      <c r="BR23" s="644" t="s">
        <v>40</v>
      </c>
      <c r="BS23" s="645"/>
      <c r="BT23" s="665"/>
      <c r="BU23" s="666"/>
      <c r="BV23" s="642">
        <f>ROUND(BT23*$GH$17,1)</f>
        <v>0</v>
      </c>
      <c r="BW23" s="643"/>
      <c r="BX23" s="644" t="s">
        <v>40</v>
      </c>
      <c r="BY23" s="645"/>
      <c r="BZ23" s="665"/>
      <c r="CA23" s="666"/>
      <c r="CB23" s="642">
        <f>ROUND(BZ23*$GH$17,1)</f>
        <v>0</v>
      </c>
      <c r="CC23" s="643"/>
      <c r="CD23" s="644" t="s">
        <v>40</v>
      </c>
      <c r="CE23" s="645"/>
      <c r="CF23" s="665"/>
      <c r="CG23" s="666"/>
      <c r="CH23" s="642">
        <f>ROUND(CF23*$GH$17,1)</f>
        <v>0</v>
      </c>
      <c r="CI23" s="643"/>
      <c r="CJ23" s="644" t="s">
        <v>40</v>
      </c>
      <c r="CK23" s="645"/>
      <c r="CL23" s="665"/>
      <c r="CM23" s="666"/>
      <c r="CN23" s="642">
        <f>ROUND(CL23*$GH$17,1)</f>
        <v>0</v>
      </c>
      <c r="CO23" s="643"/>
      <c r="CP23" s="644" t="s">
        <v>40</v>
      </c>
      <c r="CQ23" s="645"/>
      <c r="CR23" s="665"/>
      <c r="CS23" s="666"/>
      <c r="CT23" s="642">
        <f>ROUND(CR23*$GH$17,1)</f>
        <v>0</v>
      </c>
      <c r="CU23" s="643"/>
      <c r="CV23" s="644" t="s">
        <v>40</v>
      </c>
      <c r="CW23" s="645"/>
      <c r="CX23" s="665"/>
      <c r="CY23" s="666"/>
      <c r="CZ23" s="642">
        <f>ROUND(CX23*$GH$17,1)</f>
        <v>0</v>
      </c>
      <c r="DA23" s="643"/>
      <c r="DB23" s="644" t="s">
        <v>40</v>
      </c>
      <c r="DC23" s="645"/>
      <c r="DD23" s="665"/>
      <c r="DE23" s="666"/>
      <c r="DF23" s="642">
        <f>ROUND(DD23*$GH$17,1)</f>
        <v>0</v>
      </c>
      <c r="DG23" s="643"/>
      <c r="DH23" s="644" t="s">
        <v>40</v>
      </c>
      <c r="DI23" s="645"/>
      <c r="DJ23" s="665"/>
      <c r="DK23" s="666"/>
      <c r="DL23" s="642">
        <f>ROUND(DJ23*$GH$17,1)</f>
        <v>0</v>
      </c>
      <c r="DM23" s="643"/>
      <c r="DN23" s="644" t="s">
        <v>40</v>
      </c>
      <c r="DO23" s="645"/>
      <c r="DP23" s="665"/>
      <c r="DQ23" s="666"/>
      <c r="DR23" s="642">
        <f>ROUND(DP23*$GH$17,1)</f>
        <v>0</v>
      </c>
      <c r="DS23" s="643"/>
      <c r="DT23" s="644" t="s">
        <v>40</v>
      </c>
      <c r="DU23" s="645"/>
      <c r="DV23" s="665"/>
      <c r="DW23" s="666"/>
      <c r="DX23" s="642">
        <f>ROUND(DV23*$GH$17,1)</f>
        <v>0</v>
      </c>
      <c r="DY23" s="643"/>
      <c r="DZ23" s="644" t="s">
        <v>40</v>
      </c>
      <c r="EA23" s="645"/>
      <c r="EB23" s="665"/>
      <c r="EC23" s="666"/>
      <c r="ED23" s="642">
        <f>ROUND(EB23*$GH$17,1)</f>
        <v>0</v>
      </c>
      <c r="EE23" s="643"/>
      <c r="EF23" s="644" t="s">
        <v>40</v>
      </c>
      <c r="EG23" s="645"/>
      <c r="EH23" s="665"/>
      <c r="EI23" s="666"/>
      <c r="EJ23" s="642">
        <f>ROUND(EH23*$GH$17,1)</f>
        <v>0</v>
      </c>
      <c r="EK23" s="643"/>
      <c r="EL23" s="644" t="s">
        <v>40</v>
      </c>
      <c r="EM23" s="645"/>
      <c r="EN23" s="665"/>
      <c r="EO23" s="666"/>
      <c r="EP23" s="642">
        <f>ROUND(EN23*$GH$17,1)</f>
        <v>0</v>
      </c>
      <c r="EQ23" s="643"/>
      <c r="ER23" s="644" t="s">
        <v>40</v>
      </c>
      <c r="ES23" s="645"/>
      <c r="ET23" s="665"/>
      <c r="EU23" s="666"/>
      <c r="EV23" s="642">
        <f>ROUND(ET23*$GH$17,1)</f>
        <v>0</v>
      </c>
      <c r="EW23" s="643"/>
      <c r="EX23" s="644" t="s">
        <v>40</v>
      </c>
      <c r="EY23" s="645"/>
      <c r="EZ23" s="665"/>
      <c r="FA23" s="666"/>
      <c r="FB23" s="642">
        <f>ROUND(EZ23*$GH$17,1)</f>
        <v>0</v>
      </c>
      <c r="FC23" s="643"/>
      <c r="FD23" s="644" t="s">
        <v>40</v>
      </c>
      <c r="FE23" s="645"/>
      <c r="FF23" s="665"/>
      <c r="FG23" s="666"/>
      <c r="FH23" s="642">
        <f>ROUND(FF23*$GH$17,1)</f>
        <v>0</v>
      </c>
      <c r="FI23" s="643"/>
      <c r="FJ23" s="644" t="s">
        <v>40</v>
      </c>
      <c r="FK23" s="645"/>
      <c r="FL23" s="665"/>
      <c r="FM23" s="666"/>
      <c r="FN23" s="642">
        <f>ROUND(FL23*$GH$17,1)</f>
        <v>0</v>
      </c>
      <c r="FO23" s="643"/>
      <c r="FP23" s="644" t="s">
        <v>40</v>
      </c>
      <c r="FQ23" s="645"/>
      <c r="FR23" s="665"/>
      <c r="FS23" s="666"/>
      <c r="FT23" s="642">
        <f>ROUND(FR23*$GH$17,1)</f>
        <v>0</v>
      </c>
      <c r="FU23" s="643"/>
      <c r="FV23" s="644" t="s">
        <v>40</v>
      </c>
      <c r="FW23" s="645"/>
      <c r="FX23" s="665"/>
      <c r="FY23" s="666"/>
      <c r="FZ23" s="642">
        <f>ROUND(FX23*$GH$17,1)</f>
        <v>0</v>
      </c>
      <c r="GA23" s="643"/>
      <c r="GB23" s="644" t="s">
        <v>40</v>
      </c>
      <c r="GC23" s="645"/>
      <c r="GD23" s="145">
        <f>F23+L23+R23+X23+AD23+AJ23+AP23+AV23+BB23+BH23+BN23+BT23+BZ23+CF23+CL23+CR23+CX23+DD23+DJ23+DP23+DV23+EB23+EH23+EN23+ET23+EZ23+FF23+FL23+FR23+FX23</f>
        <v>0</v>
      </c>
      <c r="GE23" s="733" t="s">
        <v>390</v>
      </c>
      <c r="GF23" s="734"/>
      <c r="GG23" s="233" t="s">
        <v>390</v>
      </c>
      <c r="GH23" s="233">
        <v>0</v>
      </c>
      <c r="GI23" s="233">
        <v>0</v>
      </c>
    </row>
    <row r="24" spans="1:191" ht="15.2" customHeight="1">
      <c r="A24" s="431" t="s">
        <v>297</v>
      </c>
      <c r="B24" s="432"/>
      <c r="C24" s="432"/>
      <c r="D24" s="433"/>
      <c r="E24" s="19" t="s">
        <v>36</v>
      </c>
      <c r="F24" s="667"/>
      <c r="G24" s="668"/>
      <c r="H24" s="660">
        <f>ROUND(F24*$GH$18,1)</f>
        <v>0</v>
      </c>
      <c r="I24" s="661"/>
      <c r="J24" s="644" t="s">
        <v>40</v>
      </c>
      <c r="K24" s="645"/>
      <c r="L24" s="667"/>
      <c r="M24" s="668"/>
      <c r="N24" s="660">
        <f>ROUND(L24*$GH$18,1)</f>
        <v>0</v>
      </c>
      <c r="O24" s="661"/>
      <c r="P24" s="644" t="s">
        <v>40</v>
      </c>
      <c r="Q24" s="645"/>
      <c r="R24" s="667"/>
      <c r="S24" s="668"/>
      <c r="T24" s="660">
        <f>ROUND(R24*$GH$18,1)</f>
        <v>0</v>
      </c>
      <c r="U24" s="661"/>
      <c r="V24" s="644" t="s">
        <v>40</v>
      </c>
      <c r="W24" s="645"/>
      <c r="X24" s="667"/>
      <c r="Y24" s="668"/>
      <c r="Z24" s="660">
        <f>ROUND(X24*$GH$18,1)</f>
        <v>0</v>
      </c>
      <c r="AA24" s="661"/>
      <c r="AB24" s="644" t="s">
        <v>40</v>
      </c>
      <c r="AC24" s="645"/>
      <c r="AD24" s="667"/>
      <c r="AE24" s="668"/>
      <c r="AF24" s="660">
        <f>ROUND(AD24*$GH$18,1)</f>
        <v>0</v>
      </c>
      <c r="AG24" s="661"/>
      <c r="AH24" s="644" t="s">
        <v>40</v>
      </c>
      <c r="AI24" s="645"/>
      <c r="AJ24" s="667"/>
      <c r="AK24" s="668"/>
      <c r="AL24" s="660">
        <f>ROUND(AJ24*$GH$18,1)</f>
        <v>0</v>
      </c>
      <c r="AM24" s="661"/>
      <c r="AN24" s="644" t="s">
        <v>40</v>
      </c>
      <c r="AO24" s="645"/>
      <c r="AP24" s="667"/>
      <c r="AQ24" s="668"/>
      <c r="AR24" s="660">
        <f>ROUND(AP24*$GH$18,1)</f>
        <v>0</v>
      </c>
      <c r="AS24" s="661"/>
      <c r="AT24" s="644" t="s">
        <v>40</v>
      </c>
      <c r="AU24" s="645"/>
      <c r="AV24" s="667"/>
      <c r="AW24" s="668"/>
      <c r="AX24" s="660">
        <f>ROUND(AV24*$GH$18,1)</f>
        <v>0</v>
      </c>
      <c r="AY24" s="661"/>
      <c r="AZ24" s="644" t="s">
        <v>40</v>
      </c>
      <c r="BA24" s="645"/>
      <c r="BB24" s="667"/>
      <c r="BC24" s="668"/>
      <c r="BD24" s="660">
        <f>ROUND(BB24*$GH$18,1)</f>
        <v>0</v>
      </c>
      <c r="BE24" s="661"/>
      <c r="BF24" s="644" t="s">
        <v>40</v>
      </c>
      <c r="BG24" s="645"/>
      <c r="BH24" s="667"/>
      <c r="BI24" s="668"/>
      <c r="BJ24" s="660">
        <f>ROUND(BH24*$GH$18,1)</f>
        <v>0</v>
      </c>
      <c r="BK24" s="661"/>
      <c r="BL24" s="644" t="s">
        <v>40</v>
      </c>
      <c r="BM24" s="645"/>
      <c r="BN24" s="665"/>
      <c r="BO24" s="666"/>
      <c r="BP24" s="660">
        <f>ROUND(BN24*$GH$18,1)</f>
        <v>0</v>
      </c>
      <c r="BQ24" s="661"/>
      <c r="BR24" s="644" t="s">
        <v>40</v>
      </c>
      <c r="BS24" s="645"/>
      <c r="BT24" s="665"/>
      <c r="BU24" s="666"/>
      <c r="BV24" s="660">
        <f>ROUND(BT24*$GH$18,1)</f>
        <v>0</v>
      </c>
      <c r="BW24" s="661"/>
      <c r="BX24" s="644" t="s">
        <v>40</v>
      </c>
      <c r="BY24" s="645"/>
      <c r="BZ24" s="665"/>
      <c r="CA24" s="666"/>
      <c r="CB24" s="660">
        <f>ROUND(BZ24*$GH$18,1)</f>
        <v>0</v>
      </c>
      <c r="CC24" s="661"/>
      <c r="CD24" s="644" t="s">
        <v>40</v>
      </c>
      <c r="CE24" s="645"/>
      <c r="CF24" s="665"/>
      <c r="CG24" s="666"/>
      <c r="CH24" s="660">
        <f>ROUND(CF24*$GH$18,1)</f>
        <v>0</v>
      </c>
      <c r="CI24" s="661"/>
      <c r="CJ24" s="644" t="s">
        <v>40</v>
      </c>
      <c r="CK24" s="645"/>
      <c r="CL24" s="665"/>
      <c r="CM24" s="666"/>
      <c r="CN24" s="660">
        <f>ROUND(CL24*$GH$18,1)</f>
        <v>0</v>
      </c>
      <c r="CO24" s="661"/>
      <c r="CP24" s="644" t="s">
        <v>40</v>
      </c>
      <c r="CQ24" s="645"/>
      <c r="CR24" s="665"/>
      <c r="CS24" s="666"/>
      <c r="CT24" s="660">
        <f>ROUND(CR24*$GH$18,1)</f>
        <v>0</v>
      </c>
      <c r="CU24" s="661"/>
      <c r="CV24" s="644" t="s">
        <v>40</v>
      </c>
      <c r="CW24" s="645"/>
      <c r="CX24" s="665"/>
      <c r="CY24" s="666"/>
      <c r="CZ24" s="660">
        <f>ROUND(CX24*$GH$18,1)</f>
        <v>0</v>
      </c>
      <c r="DA24" s="661"/>
      <c r="DB24" s="644" t="s">
        <v>40</v>
      </c>
      <c r="DC24" s="645"/>
      <c r="DD24" s="665"/>
      <c r="DE24" s="666"/>
      <c r="DF24" s="660">
        <f>ROUND(DD24*$GH$18,1)</f>
        <v>0</v>
      </c>
      <c r="DG24" s="661"/>
      <c r="DH24" s="644" t="s">
        <v>40</v>
      </c>
      <c r="DI24" s="645"/>
      <c r="DJ24" s="665"/>
      <c r="DK24" s="666"/>
      <c r="DL24" s="660">
        <f>ROUND(DJ24*$GH$18,1)</f>
        <v>0</v>
      </c>
      <c r="DM24" s="661"/>
      <c r="DN24" s="644" t="s">
        <v>40</v>
      </c>
      <c r="DO24" s="645"/>
      <c r="DP24" s="665"/>
      <c r="DQ24" s="666"/>
      <c r="DR24" s="660">
        <f>ROUND(DP24*$GH$18,1)</f>
        <v>0</v>
      </c>
      <c r="DS24" s="661"/>
      <c r="DT24" s="644" t="s">
        <v>40</v>
      </c>
      <c r="DU24" s="645"/>
      <c r="DV24" s="665"/>
      <c r="DW24" s="666"/>
      <c r="DX24" s="660">
        <f>ROUND(DV24*$GH$18,1)</f>
        <v>0</v>
      </c>
      <c r="DY24" s="661"/>
      <c r="DZ24" s="644" t="s">
        <v>40</v>
      </c>
      <c r="EA24" s="645"/>
      <c r="EB24" s="665"/>
      <c r="EC24" s="666"/>
      <c r="ED24" s="660">
        <f>ROUND(EB24*$GH$18,1)</f>
        <v>0</v>
      </c>
      <c r="EE24" s="661"/>
      <c r="EF24" s="644" t="s">
        <v>40</v>
      </c>
      <c r="EG24" s="645"/>
      <c r="EH24" s="665"/>
      <c r="EI24" s="666"/>
      <c r="EJ24" s="660">
        <f>ROUND(EH24*$GH$18,1)</f>
        <v>0</v>
      </c>
      <c r="EK24" s="661"/>
      <c r="EL24" s="644" t="s">
        <v>40</v>
      </c>
      <c r="EM24" s="645"/>
      <c r="EN24" s="665"/>
      <c r="EO24" s="666"/>
      <c r="EP24" s="660">
        <f>ROUND(EN24*$GH$18,1)</f>
        <v>0</v>
      </c>
      <c r="EQ24" s="661"/>
      <c r="ER24" s="644" t="s">
        <v>40</v>
      </c>
      <c r="ES24" s="645"/>
      <c r="ET24" s="665"/>
      <c r="EU24" s="666"/>
      <c r="EV24" s="660">
        <f>ROUND(ET24*$GH$18,1)</f>
        <v>0</v>
      </c>
      <c r="EW24" s="661"/>
      <c r="EX24" s="644" t="s">
        <v>40</v>
      </c>
      <c r="EY24" s="645"/>
      <c r="EZ24" s="665"/>
      <c r="FA24" s="666"/>
      <c r="FB24" s="660">
        <f>ROUND(EZ24*$GH$18,1)</f>
        <v>0</v>
      </c>
      <c r="FC24" s="661"/>
      <c r="FD24" s="644" t="s">
        <v>40</v>
      </c>
      <c r="FE24" s="645"/>
      <c r="FF24" s="665"/>
      <c r="FG24" s="666"/>
      <c r="FH24" s="660">
        <f>ROUND(FF24*$GH$18,1)</f>
        <v>0</v>
      </c>
      <c r="FI24" s="661"/>
      <c r="FJ24" s="644" t="s">
        <v>40</v>
      </c>
      <c r="FK24" s="645"/>
      <c r="FL24" s="665"/>
      <c r="FM24" s="666"/>
      <c r="FN24" s="660">
        <f>ROUND(FL24*$GH$18,1)</f>
        <v>0</v>
      </c>
      <c r="FO24" s="661"/>
      <c r="FP24" s="644" t="s">
        <v>40</v>
      </c>
      <c r="FQ24" s="645"/>
      <c r="FR24" s="665"/>
      <c r="FS24" s="666"/>
      <c r="FT24" s="660">
        <f>ROUND(FR24*$GH$18,1)</f>
        <v>0</v>
      </c>
      <c r="FU24" s="661"/>
      <c r="FV24" s="644" t="s">
        <v>40</v>
      </c>
      <c r="FW24" s="645"/>
      <c r="FX24" s="665"/>
      <c r="FY24" s="666"/>
      <c r="FZ24" s="660">
        <f>ROUND(FX24*$GH$18,1)</f>
        <v>0</v>
      </c>
      <c r="GA24" s="661"/>
      <c r="GB24" s="644" t="s">
        <v>40</v>
      </c>
      <c r="GC24" s="645"/>
      <c r="GD24" s="145">
        <f>F24+L24+R24+X24+AD24+AJ24+AP24+AV24+BB24+BH24+BN24+BT24+BZ24+CF24+CL24+CR24+CX24+DD24+DJ24+DP24+DV24+EB24+EH24+EN24+ET24+EZ24+FF24+FL24+FR24+FX24</f>
        <v>0</v>
      </c>
      <c r="GE24" s="735" t="s">
        <v>317</v>
      </c>
      <c r="GF24" s="735"/>
      <c r="GG24" s="285" t="s">
        <v>263</v>
      </c>
      <c r="GH24" s="285">
        <v>33.4</v>
      </c>
      <c r="GI24" s="286">
        <v>6.6900000000000001E-2</v>
      </c>
    </row>
    <row r="25" spans="1:191" ht="15.2" customHeight="1" thickBot="1">
      <c r="A25" s="662" t="s">
        <v>298</v>
      </c>
      <c r="B25" s="663"/>
      <c r="C25" s="663"/>
      <c r="D25" s="664"/>
      <c r="E25" s="21" t="s">
        <v>36</v>
      </c>
      <c r="F25" s="658"/>
      <c r="G25" s="659"/>
      <c r="H25" s="652" t="s">
        <v>40</v>
      </c>
      <c r="I25" s="653"/>
      <c r="J25" s="654" t="s">
        <v>40</v>
      </c>
      <c r="K25" s="655"/>
      <c r="L25" s="658"/>
      <c r="M25" s="659"/>
      <c r="N25" s="652" t="s">
        <v>40</v>
      </c>
      <c r="O25" s="653"/>
      <c r="P25" s="654" t="s">
        <v>40</v>
      </c>
      <c r="Q25" s="655"/>
      <c r="R25" s="658"/>
      <c r="S25" s="659"/>
      <c r="T25" s="652" t="s">
        <v>40</v>
      </c>
      <c r="U25" s="653"/>
      <c r="V25" s="654" t="s">
        <v>40</v>
      </c>
      <c r="W25" s="655"/>
      <c r="X25" s="658"/>
      <c r="Y25" s="659"/>
      <c r="Z25" s="652" t="s">
        <v>40</v>
      </c>
      <c r="AA25" s="653"/>
      <c r="AB25" s="654" t="s">
        <v>40</v>
      </c>
      <c r="AC25" s="655"/>
      <c r="AD25" s="658"/>
      <c r="AE25" s="659"/>
      <c r="AF25" s="652" t="s">
        <v>40</v>
      </c>
      <c r="AG25" s="653"/>
      <c r="AH25" s="654" t="s">
        <v>40</v>
      </c>
      <c r="AI25" s="655"/>
      <c r="AJ25" s="658"/>
      <c r="AK25" s="659"/>
      <c r="AL25" s="652" t="s">
        <v>40</v>
      </c>
      <c r="AM25" s="653"/>
      <c r="AN25" s="654" t="s">
        <v>40</v>
      </c>
      <c r="AO25" s="655"/>
      <c r="AP25" s="658"/>
      <c r="AQ25" s="659"/>
      <c r="AR25" s="652" t="s">
        <v>40</v>
      </c>
      <c r="AS25" s="653"/>
      <c r="AT25" s="654" t="s">
        <v>40</v>
      </c>
      <c r="AU25" s="655"/>
      <c r="AV25" s="658"/>
      <c r="AW25" s="659"/>
      <c r="AX25" s="652" t="s">
        <v>40</v>
      </c>
      <c r="AY25" s="653"/>
      <c r="AZ25" s="654" t="s">
        <v>40</v>
      </c>
      <c r="BA25" s="655"/>
      <c r="BB25" s="658"/>
      <c r="BC25" s="659"/>
      <c r="BD25" s="652" t="s">
        <v>40</v>
      </c>
      <c r="BE25" s="653"/>
      <c r="BF25" s="654" t="s">
        <v>40</v>
      </c>
      <c r="BG25" s="655"/>
      <c r="BH25" s="658"/>
      <c r="BI25" s="659"/>
      <c r="BJ25" s="652" t="s">
        <v>40</v>
      </c>
      <c r="BK25" s="653"/>
      <c r="BL25" s="654" t="s">
        <v>40</v>
      </c>
      <c r="BM25" s="655"/>
      <c r="BN25" s="656"/>
      <c r="BO25" s="657"/>
      <c r="BP25" s="652" t="s">
        <v>40</v>
      </c>
      <c r="BQ25" s="653"/>
      <c r="BR25" s="654" t="s">
        <v>40</v>
      </c>
      <c r="BS25" s="655"/>
      <c r="BT25" s="656"/>
      <c r="BU25" s="657"/>
      <c r="BV25" s="652" t="s">
        <v>40</v>
      </c>
      <c r="BW25" s="653"/>
      <c r="BX25" s="654" t="s">
        <v>40</v>
      </c>
      <c r="BY25" s="655"/>
      <c r="BZ25" s="656"/>
      <c r="CA25" s="657"/>
      <c r="CB25" s="652" t="s">
        <v>40</v>
      </c>
      <c r="CC25" s="653"/>
      <c r="CD25" s="654" t="s">
        <v>40</v>
      </c>
      <c r="CE25" s="655"/>
      <c r="CF25" s="656"/>
      <c r="CG25" s="657"/>
      <c r="CH25" s="652" t="s">
        <v>40</v>
      </c>
      <c r="CI25" s="653"/>
      <c r="CJ25" s="654" t="s">
        <v>40</v>
      </c>
      <c r="CK25" s="655"/>
      <c r="CL25" s="656"/>
      <c r="CM25" s="657"/>
      <c r="CN25" s="652" t="s">
        <v>40</v>
      </c>
      <c r="CO25" s="653"/>
      <c r="CP25" s="654" t="s">
        <v>40</v>
      </c>
      <c r="CQ25" s="655"/>
      <c r="CR25" s="656"/>
      <c r="CS25" s="657"/>
      <c r="CT25" s="652" t="s">
        <v>40</v>
      </c>
      <c r="CU25" s="653"/>
      <c r="CV25" s="654" t="s">
        <v>40</v>
      </c>
      <c r="CW25" s="655"/>
      <c r="CX25" s="656"/>
      <c r="CY25" s="657"/>
      <c r="CZ25" s="652" t="s">
        <v>40</v>
      </c>
      <c r="DA25" s="653"/>
      <c r="DB25" s="654" t="s">
        <v>40</v>
      </c>
      <c r="DC25" s="655"/>
      <c r="DD25" s="656"/>
      <c r="DE25" s="657"/>
      <c r="DF25" s="652" t="s">
        <v>40</v>
      </c>
      <c r="DG25" s="653"/>
      <c r="DH25" s="654" t="s">
        <v>40</v>
      </c>
      <c r="DI25" s="655"/>
      <c r="DJ25" s="656"/>
      <c r="DK25" s="657"/>
      <c r="DL25" s="652" t="s">
        <v>40</v>
      </c>
      <c r="DM25" s="653"/>
      <c r="DN25" s="654" t="s">
        <v>40</v>
      </c>
      <c r="DO25" s="655"/>
      <c r="DP25" s="656"/>
      <c r="DQ25" s="657"/>
      <c r="DR25" s="652" t="s">
        <v>40</v>
      </c>
      <c r="DS25" s="653"/>
      <c r="DT25" s="654" t="s">
        <v>40</v>
      </c>
      <c r="DU25" s="655"/>
      <c r="DV25" s="656"/>
      <c r="DW25" s="657"/>
      <c r="DX25" s="652" t="s">
        <v>40</v>
      </c>
      <c r="DY25" s="653"/>
      <c r="DZ25" s="654" t="s">
        <v>40</v>
      </c>
      <c r="EA25" s="655"/>
      <c r="EB25" s="656"/>
      <c r="EC25" s="657"/>
      <c r="ED25" s="652" t="s">
        <v>40</v>
      </c>
      <c r="EE25" s="653"/>
      <c r="EF25" s="654" t="s">
        <v>40</v>
      </c>
      <c r="EG25" s="655"/>
      <c r="EH25" s="656"/>
      <c r="EI25" s="657"/>
      <c r="EJ25" s="652" t="s">
        <v>40</v>
      </c>
      <c r="EK25" s="653"/>
      <c r="EL25" s="654" t="s">
        <v>40</v>
      </c>
      <c r="EM25" s="655"/>
      <c r="EN25" s="656"/>
      <c r="EO25" s="657"/>
      <c r="EP25" s="652" t="s">
        <v>40</v>
      </c>
      <c r="EQ25" s="653"/>
      <c r="ER25" s="654" t="s">
        <v>40</v>
      </c>
      <c r="ES25" s="655"/>
      <c r="ET25" s="656"/>
      <c r="EU25" s="657"/>
      <c r="EV25" s="652" t="s">
        <v>40</v>
      </c>
      <c r="EW25" s="653"/>
      <c r="EX25" s="654" t="s">
        <v>40</v>
      </c>
      <c r="EY25" s="655"/>
      <c r="EZ25" s="656"/>
      <c r="FA25" s="657"/>
      <c r="FB25" s="652" t="s">
        <v>40</v>
      </c>
      <c r="FC25" s="653"/>
      <c r="FD25" s="654" t="s">
        <v>40</v>
      </c>
      <c r="FE25" s="655"/>
      <c r="FF25" s="656"/>
      <c r="FG25" s="657"/>
      <c r="FH25" s="652" t="s">
        <v>40</v>
      </c>
      <c r="FI25" s="653"/>
      <c r="FJ25" s="654" t="s">
        <v>40</v>
      </c>
      <c r="FK25" s="655"/>
      <c r="FL25" s="656"/>
      <c r="FM25" s="657"/>
      <c r="FN25" s="652" t="s">
        <v>40</v>
      </c>
      <c r="FO25" s="653"/>
      <c r="FP25" s="654" t="s">
        <v>40</v>
      </c>
      <c r="FQ25" s="655"/>
      <c r="FR25" s="656"/>
      <c r="FS25" s="657"/>
      <c r="FT25" s="652" t="s">
        <v>40</v>
      </c>
      <c r="FU25" s="653"/>
      <c r="FV25" s="654" t="s">
        <v>40</v>
      </c>
      <c r="FW25" s="655"/>
      <c r="FX25" s="656"/>
      <c r="FY25" s="657"/>
      <c r="FZ25" s="652" t="s">
        <v>40</v>
      </c>
      <c r="GA25" s="653"/>
      <c r="GB25" s="654" t="s">
        <v>40</v>
      </c>
      <c r="GC25" s="655"/>
      <c r="GD25" s="145">
        <f>F25+L25+R25+X25+AD25+AJ25+AP25+AV25+BB25+BH25+BN25+BT25+BZ25+CF25+CL25+CR25+CX25+DD25+DJ25+DP25+DV25+EB25+EH25+EN25+ET25+EZ25+FF25+FL25+FR25+FX25</f>
        <v>0</v>
      </c>
      <c r="GE25" s="735" t="s">
        <v>1096</v>
      </c>
      <c r="GF25" s="735"/>
      <c r="GG25" s="285" t="s">
        <v>263</v>
      </c>
      <c r="GH25" s="285">
        <v>33.4</v>
      </c>
      <c r="GI25" s="286">
        <v>6.83E-2</v>
      </c>
    </row>
    <row r="26" spans="1:191" ht="15.2" customHeight="1" thickTop="1">
      <c r="A26" s="431" t="s">
        <v>213</v>
      </c>
      <c r="B26" s="432"/>
      <c r="C26" s="432"/>
      <c r="D26" s="433"/>
      <c r="E26" s="238" t="s">
        <v>172</v>
      </c>
      <c r="F26" s="651" t="s">
        <v>40</v>
      </c>
      <c r="G26" s="649"/>
      <c r="H26" s="648">
        <f>ROUND(SUM(H7:I25),1)</f>
        <v>6912</v>
      </c>
      <c r="I26" s="648"/>
      <c r="J26" s="649" t="s">
        <v>40</v>
      </c>
      <c r="K26" s="650"/>
      <c r="L26" s="651" t="s">
        <v>40</v>
      </c>
      <c r="M26" s="649"/>
      <c r="N26" s="648">
        <f>ROUND(SUM(N7:O25),1)</f>
        <v>6912</v>
      </c>
      <c r="O26" s="648"/>
      <c r="P26" s="649" t="s">
        <v>40</v>
      </c>
      <c r="Q26" s="650"/>
      <c r="R26" s="651" t="s">
        <v>40</v>
      </c>
      <c r="S26" s="649"/>
      <c r="T26" s="648">
        <f>ROUND(SUM(T7:U25),1)</f>
        <v>0</v>
      </c>
      <c r="U26" s="648"/>
      <c r="V26" s="649" t="s">
        <v>40</v>
      </c>
      <c r="W26" s="650"/>
      <c r="X26" s="651" t="s">
        <v>40</v>
      </c>
      <c r="Y26" s="649"/>
      <c r="Z26" s="648">
        <f>ROUND(SUM(Z7:AA25),1)</f>
        <v>0</v>
      </c>
      <c r="AA26" s="648"/>
      <c r="AB26" s="649" t="s">
        <v>40</v>
      </c>
      <c r="AC26" s="650"/>
      <c r="AD26" s="651" t="s">
        <v>40</v>
      </c>
      <c r="AE26" s="649"/>
      <c r="AF26" s="648">
        <f>ROUND(SUM(AF7:AG25),1)</f>
        <v>0</v>
      </c>
      <c r="AG26" s="648"/>
      <c r="AH26" s="649" t="s">
        <v>40</v>
      </c>
      <c r="AI26" s="650"/>
      <c r="AJ26" s="651" t="s">
        <v>40</v>
      </c>
      <c r="AK26" s="649"/>
      <c r="AL26" s="648">
        <f>ROUND(SUM(AL7:AM25),1)</f>
        <v>0</v>
      </c>
      <c r="AM26" s="648"/>
      <c r="AN26" s="649" t="s">
        <v>40</v>
      </c>
      <c r="AO26" s="650"/>
      <c r="AP26" s="651" t="s">
        <v>40</v>
      </c>
      <c r="AQ26" s="649"/>
      <c r="AR26" s="648">
        <f>ROUND(SUM(AR7:AS25),1)</f>
        <v>0</v>
      </c>
      <c r="AS26" s="648"/>
      <c r="AT26" s="649" t="s">
        <v>40</v>
      </c>
      <c r="AU26" s="650"/>
      <c r="AV26" s="651" t="s">
        <v>40</v>
      </c>
      <c r="AW26" s="649"/>
      <c r="AX26" s="648">
        <f>ROUND(SUM(AX7:AY25),1)</f>
        <v>0</v>
      </c>
      <c r="AY26" s="648"/>
      <c r="AZ26" s="649" t="s">
        <v>40</v>
      </c>
      <c r="BA26" s="650"/>
      <c r="BB26" s="651" t="s">
        <v>40</v>
      </c>
      <c r="BC26" s="649"/>
      <c r="BD26" s="648">
        <f>ROUND(SUM(BD7:BE25),1)</f>
        <v>0</v>
      </c>
      <c r="BE26" s="648"/>
      <c r="BF26" s="649" t="s">
        <v>40</v>
      </c>
      <c r="BG26" s="650"/>
      <c r="BH26" s="651" t="s">
        <v>40</v>
      </c>
      <c r="BI26" s="649"/>
      <c r="BJ26" s="648">
        <f>ROUND(SUM(BJ7:BK25),1)</f>
        <v>0</v>
      </c>
      <c r="BK26" s="648"/>
      <c r="BL26" s="649" t="s">
        <v>40</v>
      </c>
      <c r="BM26" s="650"/>
      <c r="BN26" s="651" t="s">
        <v>40</v>
      </c>
      <c r="BO26" s="649"/>
      <c r="BP26" s="648">
        <f>ROUND(SUM(BP7:BQ25),1)</f>
        <v>0</v>
      </c>
      <c r="BQ26" s="648"/>
      <c r="BR26" s="649" t="s">
        <v>40</v>
      </c>
      <c r="BS26" s="650"/>
      <c r="BT26" s="651" t="s">
        <v>40</v>
      </c>
      <c r="BU26" s="649"/>
      <c r="BV26" s="648">
        <f>ROUND(SUM(BV7:BW25),1)</f>
        <v>0</v>
      </c>
      <c r="BW26" s="648"/>
      <c r="BX26" s="649" t="s">
        <v>40</v>
      </c>
      <c r="BY26" s="650"/>
      <c r="BZ26" s="651" t="s">
        <v>40</v>
      </c>
      <c r="CA26" s="649"/>
      <c r="CB26" s="648">
        <f>ROUND(SUM(CB7:CC25),1)</f>
        <v>0</v>
      </c>
      <c r="CC26" s="648"/>
      <c r="CD26" s="649" t="s">
        <v>40</v>
      </c>
      <c r="CE26" s="650"/>
      <c r="CF26" s="651" t="s">
        <v>40</v>
      </c>
      <c r="CG26" s="649"/>
      <c r="CH26" s="648">
        <f>ROUND(SUM(CH7:CI25),1)</f>
        <v>0</v>
      </c>
      <c r="CI26" s="648"/>
      <c r="CJ26" s="649" t="s">
        <v>40</v>
      </c>
      <c r="CK26" s="650"/>
      <c r="CL26" s="651" t="s">
        <v>40</v>
      </c>
      <c r="CM26" s="649"/>
      <c r="CN26" s="648">
        <f>ROUND(SUM(CN7:CO25),1)</f>
        <v>0</v>
      </c>
      <c r="CO26" s="648"/>
      <c r="CP26" s="649" t="s">
        <v>40</v>
      </c>
      <c r="CQ26" s="650"/>
      <c r="CR26" s="651" t="s">
        <v>40</v>
      </c>
      <c r="CS26" s="649"/>
      <c r="CT26" s="648">
        <f>ROUND(SUM(CT7:CU25),1)</f>
        <v>0</v>
      </c>
      <c r="CU26" s="648"/>
      <c r="CV26" s="649" t="s">
        <v>40</v>
      </c>
      <c r="CW26" s="650"/>
      <c r="CX26" s="651" t="s">
        <v>40</v>
      </c>
      <c r="CY26" s="649"/>
      <c r="CZ26" s="648">
        <f>ROUND(SUM(CZ7:DA25),1)</f>
        <v>0</v>
      </c>
      <c r="DA26" s="648"/>
      <c r="DB26" s="649" t="s">
        <v>40</v>
      </c>
      <c r="DC26" s="650"/>
      <c r="DD26" s="651" t="s">
        <v>40</v>
      </c>
      <c r="DE26" s="649"/>
      <c r="DF26" s="648">
        <f>ROUND(SUM(DF7:DG25),1)</f>
        <v>0</v>
      </c>
      <c r="DG26" s="648"/>
      <c r="DH26" s="649" t="s">
        <v>40</v>
      </c>
      <c r="DI26" s="650"/>
      <c r="DJ26" s="651" t="s">
        <v>40</v>
      </c>
      <c r="DK26" s="649"/>
      <c r="DL26" s="648">
        <f>ROUND(SUM(DL7:DM25),1)</f>
        <v>0</v>
      </c>
      <c r="DM26" s="648"/>
      <c r="DN26" s="649" t="s">
        <v>40</v>
      </c>
      <c r="DO26" s="650"/>
      <c r="DP26" s="651" t="s">
        <v>40</v>
      </c>
      <c r="DQ26" s="649"/>
      <c r="DR26" s="648">
        <f>ROUND(SUM(DR7:DS25),1)</f>
        <v>0</v>
      </c>
      <c r="DS26" s="648"/>
      <c r="DT26" s="649" t="s">
        <v>40</v>
      </c>
      <c r="DU26" s="650"/>
      <c r="DV26" s="651" t="s">
        <v>40</v>
      </c>
      <c r="DW26" s="649"/>
      <c r="DX26" s="648">
        <f>ROUND(SUM(DX7:DY25),1)</f>
        <v>0</v>
      </c>
      <c r="DY26" s="648"/>
      <c r="DZ26" s="649" t="s">
        <v>40</v>
      </c>
      <c r="EA26" s="650"/>
      <c r="EB26" s="651" t="s">
        <v>40</v>
      </c>
      <c r="EC26" s="649"/>
      <c r="ED26" s="648">
        <f>ROUND(SUM(ED7:EE25),1)</f>
        <v>0</v>
      </c>
      <c r="EE26" s="648"/>
      <c r="EF26" s="649" t="s">
        <v>40</v>
      </c>
      <c r="EG26" s="650"/>
      <c r="EH26" s="651" t="s">
        <v>40</v>
      </c>
      <c r="EI26" s="649"/>
      <c r="EJ26" s="648">
        <f>ROUND(SUM(EJ7:EK25),1)</f>
        <v>0</v>
      </c>
      <c r="EK26" s="648"/>
      <c r="EL26" s="649" t="s">
        <v>40</v>
      </c>
      <c r="EM26" s="650"/>
      <c r="EN26" s="651" t="s">
        <v>40</v>
      </c>
      <c r="EO26" s="649"/>
      <c r="EP26" s="648">
        <f>ROUND(SUM(EP7:EQ25),1)</f>
        <v>0</v>
      </c>
      <c r="EQ26" s="648"/>
      <c r="ER26" s="649" t="s">
        <v>40</v>
      </c>
      <c r="ES26" s="650"/>
      <c r="ET26" s="651" t="s">
        <v>40</v>
      </c>
      <c r="EU26" s="649"/>
      <c r="EV26" s="648">
        <f>ROUND(SUM(EV7:EW25),1)</f>
        <v>0</v>
      </c>
      <c r="EW26" s="648"/>
      <c r="EX26" s="649" t="s">
        <v>40</v>
      </c>
      <c r="EY26" s="650"/>
      <c r="EZ26" s="651" t="s">
        <v>40</v>
      </c>
      <c r="FA26" s="649"/>
      <c r="FB26" s="648">
        <f>ROUND(SUM(FB7:FC25),1)</f>
        <v>0</v>
      </c>
      <c r="FC26" s="648"/>
      <c r="FD26" s="649" t="s">
        <v>40</v>
      </c>
      <c r="FE26" s="650"/>
      <c r="FF26" s="651" t="s">
        <v>40</v>
      </c>
      <c r="FG26" s="649"/>
      <c r="FH26" s="648">
        <f>ROUND(SUM(FH7:FI25),1)</f>
        <v>0</v>
      </c>
      <c r="FI26" s="648"/>
      <c r="FJ26" s="649" t="s">
        <v>40</v>
      </c>
      <c r="FK26" s="650"/>
      <c r="FL26" s="651" t="s">
        <v>40</v>
      </c>
      <c r="FM26" s="649"/>
      <c r="FN26" s="648">
        <f>ROUND(SUM(FN7:FO25),1)</f>
        <v>0</v>
      </c>
      <c r="FO26" s="648"/>
      <c r="FP26" s="649" t="s">
        <v>40</v>
      </c>
      <c r="FQ26" s="650"/>
      <c r="FR26" s="651" t="s">
        <v>40</v>
      </c>
      <c r="FS26" s="649"/>
      <c r="FT26" s="648">
        <f>ROUND(SUM(FT7:FU25),1)</f>
        <v>0</v>
      </c>
      <c r="FU26" s="648"/>
      <c r="FV26" s="649" t="s">
        <v>40</v>
      </c>
      <c r="FW26" s="650"/>
      <c r="FX26" s="651" t="s">
        <v>40</v>
      </c>
      <c r="FY26" s="649"/>
      <c r="FZ26" s="648">
        <f>ROUND(SUM(FZ7:GA25),1)</f>
        <v>0</v>
      </c>
      <c r="GA26" s="648"/>
      <c r="GB26" s="649" t="s">
        <v>40</v>
      </c>
      <c r="GC26" s="650"/>
      <c r="GD26" s="34"/>
      <c r="GE26" s="726" t="s">
        <v>308</v>
      </c>
      <c r="GF26" s="727"/>
      <c r="GG26" s="285" t="s">
        <v>263</v>
      </c>
      <c r="GH26" s="285">
        <v>33.299999999999997</v>
      </c>
      <c r="GI26" s="286">
        <v>6.8199999999999997E-2</v>
      </c>
    </row>
    <row r="27" spans="1:191" ht="15.2" customHeight="1">
      <c r="A27" s="431" t="s">
        <v>295</v>
      </c>
      <c r="B27" s="432"/>
      <c r="C27" s="432"/>
      <c r="D27" s="433"/>
      <c r="E27" s="227" t="s">
        <v>163</v>
      </c>
      <c r="F27" s="646" t="s">
        <v>40</v>
      </c>
      <c r="G27" s="647"/>
      <c r="H27" s="642">
        <f>ROUND(H26*0.0258,1)</f>
        <v>178.3</v>
      </c>
      <c r="I27" s="643"/>
      <c r="J27" s="644" t="s">
        <v>40</v>
      </c>
      <c r="K27" s="645"/>
      <c r="L27" s="646" t="s">
        <v>40</v>
      </c>
      <c r="M27" s="647"/>
      <c r="N27" s="642">
        <f>ROUND(N26*0.0258,1)</f>
        <v>178.3</v>
      </c>
      <c r="O27" s="643"/>
      <c r="P27" s="644" t="s">
        <v>40</v>
      </c>
      <c r="Q27" s="645"/>
      <c r="R27" s="646" t="s">
        <v>40</v>
      </c>
      <c r="S27" s="647"/>
      <c r="T27" s="642">
        <f>ROUND(T26*0.0258,1)</f>
        <v>0</v>
      </c>
      <c r="U27" s="643"/>
      <c r="V27" s="644" t="s">
        <v>40</v>
      </c>
      <c r="W27" s="645"/>
      <c r="X27" s="646" t="s">
        <v>40</v>
      </c>
      <c r="Y27" s="647"/>
      <c r="Z27" s="642">
        <f>ROUND(Z26*0.0258,1)</f>
        <v>0</v>
      </c>
      <c r="AA27" s="643"/>
      <c r="AB27" s="644" t="s">
        <v>40</v>
      </c>
      <c r="AC27" s="645"/>
      <c r="AD27" s="646" t="s">
        <v>40</v>
      </c>
      <c r="AE27" s="647"/>
      <c r="AF27" s="642">
        <f>ROUND(AF26*0.0258,1)</f>
        <v>0</v>
      </c>
      <c r="AG27" s="643"/>
      <c r="AH27" s="644" t="s">
        <v>40</v>
      </c>
      <c r="AI27" s="645"/>
      <c r="AJ27" s="646" t="s">
        <v>40</v>
      </c>
      <c r="AK27" s="647"/>
      <c r="AL27" s="642">
        <f>ROUND(AL26*0.0258,1)</f>
        <v>0</v>
      </c>
      <c r="AM27" s="643"/>
      <c r="AN27" s="644" t="s">
        <v>40</v>
      </c>
      <c r="AO27" s="645"/>
      <c r="AP27" s="646" t="s">
        <v>40</v>
      </c>
      <c r="AQ27" s="647"/>
      <c r="AR27" s="642">
        <f>ROUND(AR26*0.0258,1)</f>
        <v>0</v>
      </c>
      <c r="AS27" s="643"/>
      <c r="AT27" s="644" t="s">
        <v>40</v>
      </c>
      <c r="AU27" s="645"/>
      <c r="AV27" s="646" t="s">
        <v>40</v>
      </c>
      <c r="AW27" s="647"/>
      <c r="AX27" s="642">
        <f>ROUND(AX26*0.0258,1)</f>
        <v>0</v>
      </c>
      <c r="AY27" s="643"/>
      <c r="AZ27" s="644" t="s">
        <v>40</v>
      </c>
      <c r="BA27" s="645"/>
      <c r="BB27" s="646" t="s">
        <v>40</v>
      </c>
      <c r="BC27" s="647"/>
      <c r="BD27" s="642">
        <f>ROUND(BD26*0.0258,1)</f>
        <v>0</v>
      </c>
      <c r="BE27" s="643"/>
      <c r="BF27" s="644" t="s">
        <v>40</v>
      </c>
      <c r="BG27" s="645"/>
      <c r="BH27" s="646" t="s">
        <v>40</v>
      </c>
      <c r="BI27" s="647"/>
      <c r="BJ27" s="642">
        <f>ROUND(BJ26*0.0258,1)</f>
        <v>0</v>
      </c>
      <c r="BK27" s="643"/>
      <c r="BL27" s="644" t="s">
        <v>40</v>
      </c>
      <c r="BM27" s="645"/>
      <c r="BN27" s="646" t="s">
        <v>40</v>
      </c>
      <c r="BO27" s="647"/>
      <c r="BP27" s="642">
        <f>ROUND(BP26*0.0258,1)</f>
        <v>0</v>
      </c>
      <c r="BQ27" s="643"/>
      <c r="BR27" s="644" t="s">
        <v>40</v>
      </c>
      <c r="BS27" s="645"/>
      <c r="BT27" s="646" t="s">
        <v>40</v>
      </c>
      <c r="BU27" s="647"/>
      <c r="BV27" s="642">
        <f>ROUND(BV26*0.0258,1)</f>
        <v>0</v>
      </c>
      <c r="BW27" s="643"/>
      <c r="BX27" s="644" t="s">
        <v>40</v>
      </c>
      <c r="BY27" s="645"/>
      <c r="BZ27" s="646" t="s">
        <v>40</v>
      </c>
      <c r="CA27" s="647"/>
      <c r="CB27" s="642">
        <f>ROUND(CB26*0.0258,1)</f>
        <v>0</v>
      </c>
      <c r="CC27" s="643"/>
      <c r="CD27" s="644" t="s">
        <v>40</v>
      </c>
      <c r="CE27" s="645"/>
      <c r="CF27" s="646" t="s">
        <v>40</v>
      </c>
      <c r="CG27" s="647"/>
      <c r="CH27" s="642">
        <f>ROUND(CH26*0.0258,1)</f>
        <v>0</v>
      </c>
      <c r="CI27" s="643"/>
      <c r="CJ27" s="644" t="s">
        <v>40</v>
      </c>
      <c r="CK27" s="645"/>
      <c r="CL27" s="646" t="s">
        <v>40</v>
      </c>
      <c r="CM27" s="647"/>
      <c r="CN27" s="642">
        <f>ROUND(CN26*0.0258,1)</f>
        <v>0</v>
      </c>
      <c r="CO27" s="643"/>
      <c r="CP27" s="644" t="s">
        <v>40</v>
      </c>
      <c r="CQ27" s="645"/>
      <c r="CR27" s="646" t="s">
        <v>40</v>
      </c>
      <c r="CS27" s="647"/>
      <c r="CT27" s="642">
        <f>ROUND(CT26*0.0258,1)</f>
        <v>0</v>
      </c>
      <c r="CU27" s="643"/>
      <c r="CV27" s="644" t="s">
        <v>40</v>
      </c>
      <c r="CW27" s="645"/>
      <c r="CX27" s="646" t="s">
        <v>40</v>
      </c>
      <c r="CY27" s="647"/>
      <c r="CZ27" s="642">
        <f>ROUND(CZ26*0.0258,1)</f>
        <v>0</v>
      </c>
      <c r="DA27" s="643"/>
      <c r="DB27" s="644" t="s">
        <v>40</v>
      </c>
      <c r="DC27" s="645"/>
      <c r="DD27" s="646" t="s">
        <v>40</v>
      </c>
      <c r="DE27" s="647"/>
      <c r="DF27" s="642">
        <f>ROUND(DF26*0.0258,1)</f>
        <v>0</v>
      </c>
      <c r="DG27" s="643"/>
      <c r="DH27" s="644" t="s">
        <v>40</v>
      </c>
      <c r="DI27" s="645"/>
      <c r="DJ27" s="646" t="s">
        <v>40</v>
      </c>
      <c r="DK27" s="647"/>
      <c r="DL27" s="642">
        <f>ROUND(DL26*0.0258,1)</f>
        <v>0</v>
      </c>
      <c r="DM27" s="643"/>
      <c r="DN27" s="644" t="s">
        <v>40</v>
      </c>
      <c r="DO27" s="645"/>
      <c r="DP27" s="646" t="s">
        <v>40</v>
      </c>
      <c r="DQ27" s="647"/>
      <c r="DR27" s="642">
        <f>ROUND(DR26*0.0258,1)</f>
        <v>0</v>
      </c>
      <c r="DS27" s="643"/>
      <c r="DT27" s="644" t="s">
        <v>40</v>
      </c>
      <c r="DU27" s="645"/>
      <c r="DV27" s="646" t="s">
        <v>40</v>
      </c>
      <c r="DW27" s="647"/>
      <c r="DX27" s="642">
        <f>ROUND(DX26*0.0258,1)</f>
        <v>0</v>
      </c>
      <c r="DY27" s="643"/>
      <c r="DZ27" s="644" t="s">
        <v>40</v>
      </c>
      <c r="EA27" s="645"/>
      <c r="EB27" s="646" t="s">
        <v>40</v>
      </c>
      <c r="EC27" s="647"/>
      <c r="ED27" s="642">
        <f>ROUND(ED26*0.0258,1)</f>
        <v>0</v>
      </c>
      <c r="EE27" s="643"/>
      <c r="EF27" s="644" t="s">
        <v>40</v>
      </c>
      <c r="EG27" s="645"/>
      <c r="EH27" s="646" t="s">
        <v>40</v>
      </c>
      <c r="EI27" s="647"/>
      <c r="EJ27" s="642">
        <f>ROUND(EJ26*0.0258,1)</f>
        <v>0</v>
      </c>
      <c r="EK27" s="643"/>
      <c r="EL27" s="644" t="s">
        <v>40</v>
      </c>
      <c r="EM27" s="645"/>
      <c r="EN27" s="646" t="s">
        <v>40</v>
      </c>
      <c r="EO27" s="647"/>
      <c r="EP27" s="642">
        <f>ROUND(EP26*0.0258,1)</f>
        <v>0</v>
      </c>
      <c r="EQ27" s="643"/>
      <c r="ER27" s="644" t="s">
        <v>40</v>
      </c>
      <c r="ES27" s="645"/>
      <c r="ET27" s="646" t="s">
        <v>40</v>
      </c>
      <c r="EU27" s="647"/>
      <c r="EV27" s="642">
        <f>ROUND(EV26*0.0258,1)</f>
        <v>0</v>
      </c>
      <c r="EW27" s="643"/>
      <c r="EX27" s="644" t="s">
        <v>40</v>
      </c>
      <c r="EY27" s="645"/>
      <c r="EZ27" s="646" t="s">
        <v>40</v>
      </c>
      <c r="FA27" s="647"/>
      <c r="FB27" s="642">
        <f>ROUND(FB26*0.0258,1)</f>
        <v>0</v>
      </c>
      <c r="FC27" s="643"/>
      <c r="FD27" s="644" t="s">
        <v>40</v>
      </c>
      <c r="FE27" s="645"/>
      <c r="FF27" s="646" t="s">
        <v>40</v>
      </c>
      <c r="FG27" s="647"/>
      <c r="FH27" s="642">
        <f>ROUND(FH26*0.0258,1)</f>
        <v>0</v>
      </c>
      <c r="FI27" s="643"/>
      <c r="FJ27" s="644" t="s">
        <v>40</v>
      </c>
      <c r="FK27" s="645"/>
      <c r="FL27" s="646" t="s">
        <v>40</v>
      </c>
      <c r="FM27" s="647"/>
      <c r="FN27" s="642">
        <f>ROUND(FN26*0.0258,1)</f>
        <v>0</v>
      </c>
      <c r="FO27" s="643"/>
      <c r="FP27" s="644" t="s">
        <v>40</v>
      </c>
      <c r="FQ27" s="645"/>
      <c r="FR27" s="646" t="s">
        <v>40</v>
      </c>
      <c r="FS27" s="647"/>
      <c r="FT27" s="642">
        <f>ROUND(FT26*0.0258,1)</f>
        <v>0</v>
      </c>
      <c r="FU27" s="643"/>
      <c r="FV27" s="644" t="s">
        <v>40</v>
      </c>
      <c r="FW27" s="645"/>
      <c r="FX27" s="646" t="s">
        <v>40</v>
      </c>
      <c r="FY27" s="647"/>
      <c r="FZ27" s="642">
        <f>ROUND(FZ26*0.0258,1)</f>
        <v>0</v>
      </c>
      <c r="GA27" s="643"/>
      <c r="GB27" s="644" t="s">
        <v>40</v>
      </c>
      <c r="GC27" s="645"/>
      <c r="GD27" s="146">
        <f>SUM(F27:GC27)</f>
        <v>356.6</v>
      </c>
      <c r="GE27" s="726" t="s">
        <v>309</v>
      </c>
      <c r="GF27" s="727"/>
      <c r="GG27" s="285" t="s">
        <v>263</v>
      </c>
      <c r="GH27" s="285">
        <v>36.299999999999997</v>
      </c>
      <c r="GI27" s="286">
        <v>6.8199999999999997E-2</v>
      </c>
    </row>
    <row r="28" spans="1:191" ht="15.2" customHeight="1" thickBot="1">
      <c r="A28" s="431" t="s">
        <v>214</v>
      </c>
      <c r="B28" s="432"/>
      <c r="C28" s="432"/>
      <c r="D28" s="433"/>
      <c r="E28" s="227" t="s">
        <v>215</v>
      </c>
      <c r="F28" s="641" t="s">
        <v>40</v>
      </c>
      <c r="G28" s="637"/>
      <c r="H28" s="636" t="s">
        <v>40</v>
      </c>
      <c r="I28" s="637"/>
      <c r="J28" s="638">
        <f>ROUND(SUM(J7:K25),1)</f>
        <v>335.2</v>
      </c>
      <c r="K28" s="639"/>
      <c r="L28" s="641" t="s">
        <v>40</v>
      </c>
      <c r="M28" s="637"/>
      <c r="N28" s="636" t="s">
        <v>40</v>
      </c>
      <c r="O28" s="637"/>
      <c r="P28" s="638">
        <f>ROUND(SUM(P7:Q25),1)</f>
        <v>0</v>
      </c>
      <c r="Q28" s="639"/>
      <c r="R28" s="641" t="s">
        <v>40</v>
      </c>
      <c r="S28" s="637"/>
      <c r="T28" s="636" t="s">
        <v>40</v>
      </c>
      <c r="U28" s="637"/>
      <c r="V28" s="638">
        <f>ROUND(SUM(V7:W25),1)</f>
        <v>0</v>
      </c>
      <c r="W28" s="639"/>
      <c r="X28" s="641" t="s">
        <v>40</v>
      </c>
      <c r="Y28" s="637"/>
      <c r="Z28" s="636" t="s">
        <v>40</v>
      </c>
      <c r="AA28" s="637"/>
      <c r="AB28" s="638">
        <f>ROUND(SUM(AB7:AC25),1)</f>
        <v>0</v>
      </c>
      <c r="AC28" s="639"/>
      <c r="AD28" s="641" t="s">
        <v>40</v>
      </c>
      <c r="AE28" s="637"/>
      <c r="AF28" s="636" t="s">
        <v>40</v>
      </c>
      <c r="AG28" s="637"/>
      <c r="AH28" s="638">
        <f>ROUND(SUM(AH7:AI25),1)</f>
        <v>0</v>
      </c>
      <c r="AI28" s="639"/>
      <c r="AJ28" s="641" t="s">
        <v>40</v>
      </c>
      <c r="AK28" s="637"/>
      <c r="AL28" s="636" t="s">
        <v>40</v>
      </c>
      <c r="AM28" s="637"/>
      <c r="AN28" s="638">
        <f>ROUND(SUM(AN7:AO25),1)</f>
        <v>0</v>
      </c>
      <c r="AO28" s="639"/>
      <c r="AP28" s="641" t="s">
        <v>40</v>
      </c>
      <c r="AQ28" s="637"/>
      <c r="AR28" s="636" t="s">
        <v>40</v>
      </c>
      <c r="AS28" s="637"/>
      <c r="AT28" s="638">
        <f>ROUND(SUM(AT7:AU25),1)</f>
        <v>0</v>
      </c>
      <c r="AU28" s="639"/>
      <c r="AV28" s="641" t="s">
        <v>40</v>
      </c>
      <c r="AW28" s="637"/>
      <c r="AX28" s="636" t="s">
        <v>40</v>
      </c>
      <c r="AY28" s="637"/>
      <c r="AZ28" s="638">
        <f>ROUND(SUM(AZ7:BA25),1)</f>
        <v>0</v>
      </c>
      <c r="BA28" s="639"/>
      <c r="BB28" s="641" t="s">
        <v>40</v>
      </c>
      <c r="BC28" s="637"/>
      <c r="BD28" s="636" t="s">
        <v>40</v>
      </c>
      <c r="BE28" s="637"/>
      <c r="BF28" s="638">
        <f>ROUND(SUM(BF7:BG25),1)</f>
        <v>0</v>
      </c>
      <c r="BG28" s="639"/>
      <c r="BH28" s="641" t="s">
        <v>40</v>
      </c>
      <c r="BI28" s="637"/>
      <c r="BJ28" s="636" t="s">
        <v>40</v>
      </c>
      <c r="BK28" s="637"/>
      <c r="BL28" s="638">
        <f>ROUND(SUM(BL7:BM25),1)</f>
        <v>0</v>
      </c>
      <c r="BM28" s="639"/>
      <c r="BN28" s="641" t="s">
        <v>40</v>
      </c>
      <c r="BO28" s="637"/>
      <c r="BP28" s="636" t="s">
        <v>40</v>
      </c>
      <c r="BQ28" s="637"/>
      <c r="BR28" s="638">
        <f>ROUND(SUM(BR7:BS25),1)</f>
        <v>0</v>
      </c>
      <c r="BS28" s="639"/>
      <c r="BT28" s="641" t="s">
        <v>40</v>
      </c>
      <c r="BU28" s="637"/>
      <c r="BV28" s="636" t="s">
        <v>40</v>
      </c>
      <c r="BW28" s="637"/>
      <c r="BX28" s="638">
        <f>ROUND(SUM(BX7:BY25),1)</f>
        <v>0</v>
      </c>
      <c r="BY28" s="639"/>
      <c r="BZ28" s="641" t="s">
        <v>40</v>
      </c>
      <c r="CA28" s="637"/>
      <c r="CB28" s="636" t="s">
        <v>40</v>
      </c>
      <c r="CC28" s="637"/>
      <c r="CD28" s="638">
        <f>ROUND(SUM(CD7:CE25),1)</f>
        <v>0</v>
      </c>
      <c r="CE28" s="639"/>
      <c r="CF28" s="641" t="s">
        <v>40</v>
      </c>
      <c r="CG28" s="637"/>
      <c r="CH28" s="636" t="s">
        <v>40</v>
      </c>
      <c r="CI28" s="637"/>
      <c r="CJ28" s="638">
        <f>ROUND(SUM(CJ7:CK25),1)</f>
        <v>0</v>
      </c>
      <c r="CK28" s="639"/>
      <c r="CL28" s="641" t="s">
        <v>40</v>
      </c>
      <c r="CM28" s="637"/>
      <c r="CN28" s="636" t="s">
        <v>40</v>
      </c>
      <c r="CO28" s="637"/>
      <c r="CP28" s="638">
        <f>ROUND(SUM(CP7:CQ25),1)</f>
        <v>0</v>
      </c>
      <c r="CQ28" s="639"/>
      <c r="CR28" s="641" t="s">
        <v>40</v>
      </c>
      <c r="CS28" s="637"/>
      <c r="CT28" s="636" t="s">
        <v>40</v>
      </c>
      <c r="CU28" s="637"/>
      <c r="CV28" s="638">
        <f>ROUND(SUM(CV7:CW25),1)</f>
        <v>0</v>
      </c>
      <c r="CW28" s="639"/>
      <c r="CX28" s="641" t="s">
        <v>40</v>
      </c>
      <c r="CY28" s="637"/>
      <c r="CZ28" s="636" t="s">
        <v>40</v>
      </c>
      <c r="DA28" s="637"/>
      <c r="DB28" s="638">
        <f>ROUND(SUM(DB7:DC25),1)</f>
        <v>0</v>
      </c>
      <c r="DC28" s="639"/>
      <c r="DD28" s="641" t="s">
        <v>40</v>
      </c>
      <c r="DE28" s="637"/>
      <c r="DF28" s="636" t="s">
        <v>40</v>
      </c>
      <c r="DG28" s="637"/>
      <c r="DH28" s="638">
        <f>ROUND(SUM(DH7:DI25),1)</f>
        <v>0</v>
      </c>
      <c r="DI28" s="639"/>
      <c r="DJ28" s="641" t="s">
        <v>40</v>
      </c>
      <c r="DK28" s="637"/>
      <c r="DL28" s="636" t="s">
        <v>40</v>
      </c>
      <c r="DM28" s="637"/>
      <c r="DN28" s="638">
        <f>ROUND(SUM(DN7:DO25),1)</f>
        <v>0</v>
      </c>
      <c r="DO28" s="639"/>
      <c r="DP28" s="641" t="s">
        <v>40</v>
      </c>
      <c r="DQ28" s="637"/>
      <c r="DR28" s="636" t="s">
        <v>40</v>
      </c>
      <c r="DS28" s="637"/>
      <c r="DT28" s="638">
        <f>ROUND(SUM(DT7:DU25),1)</f>
        <v>0</v>
      </c>
      <c r="DU28" s="639"/>
      <c r="DV28" s="641" t="s">
        <v>40</v>
      </c>
      <c r="DW28" s="637"/>
      <c r="DX28" s="636" t="s">
        <v>40</v>
      </c>
      <c r="DY28" s="637"/>
      <c r="DZ28" s="638">
        <f>ROUND(SUM(DZ7:EA25),1)</f>
        <v>0</v>
      </c>
      <c r="EA28" s="639"/>
      <c r="EB28" s="641" t="s">
        <v>40</v>
      </c>
      <c r="EC28" s="637"/>
      <c r="ED28" s="636" t="s">
        <v>40</v>
      </c>
      <c r="EE28" s="637"/>
      <c r="EF28" s="638">
        <f>ROUND(SUM(EF7:EG25),1)</f>
        <v>0</v>
      </c>
      <c r="EG28" s="639"/>
      <c r="EH28" s="641" t="s">
        <v>40</v>
      </c>
      <c r="EI28" s="637"/>
      <c r="EJ28" s="636" t="s">
        <v>40</v>
      </c>
      <c r="EK28" s="637"/>
      <c r="EL28" s="638">
        <f>ROUND(SUM(EL7:EM25),1)</f>
        <v>0</v>
      </c>
      <c r="EM28" s="639"/>
      <c r="EN28" s="641" t="s">
        <v>40</v>
      </c>
      <c r="EO28" s="637"/>
      <c r="EP28" s="636" t="s">
        <v>40</v>
      </c>
      <c r="EQ28" s="637"/>
      <c r="ER28" s="638">
        <f>ROUND(SUM(ER7:ES25),1)</f>
        <v>0</v>
      </c>
      <c r="ES28" s="639"/>
      <c r="ET28" s="641" t="s">
        <v>40</v>
      </c>
      <c r="EU28" s="637"/>
      <c r="EV28" s="636" t="s">
        <v>40</v>
      </c>
      <c r="EW28" s="637"/>
      <c r="EX28" s="638">
        <f>ROUND(SUM(EX7:EY25),1)</f>
        <v>0</v>
      </c>
      <c r="EY28" s="639"/>
      <c r="EZ28" s="641" t="s">
        <v>40</v>
      </c>
      <c r="FA28" s="637"/>
      <c r="FB28" s="636" t="s">
        <v>40</v>
      </c>
      <c r="FC28" s="637"/>
      <c r="FD28" s="638">
        <f>ROUND(SUM(FD7:FE25),1)</f>
        <v>0</v>
      </c>
      <c r="FE28" s="639"/>
      <c r="FF28" s="641" t="s">
        <v>40</v>
      </c>
      <c r="FG28" s="637"/>
      <c r="FH28" s="636" t="s">
        <v>40</v>
      </c>
      <c r="FI28" s="637"/>
      <c r="FJ28" s="638">
        <f>ROUND(SUM(FJ7:FK25),1)</f>
        <v>0</v>
      </c>
      <c r="FK28" s="639"/>
      <c r="FL28" s="641" t="s">
        <v>40</v>
      </c>
      <c r="FM28" s="637"/>
      <c r="FN28" s="636" t="s">
        <v>40</v>
      </c>
      <c r="FO28" s="637"/>
      <c r="FP28" s="638">
        <f>ROUND(SUM(FP7:FQ25),1)</f>
        <v>0</v>
      </c>
      <c r="FQ28" s="639"/>
      <c r="FR28" s="641" t="s">
        <v>40</v>
      </c>
      <c r="FS28" s="637"/>
      <c r="FT28" s="636" t="s">
        <v>40</v>
      </c>
      <c r="FU28" s="637"/>
      <c r="FV28" s="638">
        <f>ROUND(SUM(FV7:FW25),1)</f>
        <v>0</v>
      </c>
      <c r="FW28" s="639"/>
      <c r="FX28" s="641" t="s">
        <v>40</v>
      </c>
      <c r="FY28" s="637"/>
      <c r="FZ28" s="636" t="s">
        <v>40</v>
      </c>
      <c r="GA28" s="637"/>
      <c r="GB28" s="638">
        <f>ROUND(SUM(GB7:GC25),1)</f>
        <v>0</v>
      </c>
      <c r="GC28" s="639"/>
      <c r="GE28" s="726" t="s">
        <v>1047</v>
      </c>
      <c r="GF28" s="727"/>
      <c r="GG28" s="285" t="s">
        <v>263</v>
      </c>
      <c r="GH28" s="285">
        <v>41.8</v>
      </c>
      <c r="GI28" s="286">
        <v>7.4099999999999999E-2</v>
      </c>
    </row>
    <row r="29" spans="1:191" ht="15.2" customHeight="1">
      <c r="X29" s="2"/>
      <c r="Y29" s="2"/>
      <c r="BY29" s="228"/>
      <c r="EG29" s="228"/>
      <c r="GE29" s="726" t="s">
        <v>310</v>
      </c>
      <c r="GF29" s="727"/>
      <c r="GG29" s="285" t="s">
        <v>311</v>
      </c>
      <c r="GH29" s="285">
        <v>40</v>
      </c>
      <c r="GI29" s="286">
        <v>7.4800000000000005E-2</v>
      </c>
    </row>
    <row r="30" spans="1:191" ht="15.2" customHeight="1" thickBot="1">
      <c r="A30" s="2" t="s">
        <v>514</v>
      </c>
      <c r="B30" s="228"/>
      <c r="C30" s="228"/>
      <c r="D30" s="228"/>
      <c r="E30" s="228"/>
      <c r="F30" s="228"/>
      <c r="G30" s="228"/>
      <c r="H30" s="228"/>
      <c r="I30" s="228"/>
      <c r="J30" s="228"/>
      <c r="K30" s="228"/>
      <c r="L30" s="228"/>
      <c r="M30" s="228"/>
      <c r="N30" s="228"/>
      <c r="O30" s="228"/>
      <c r="X30" s="35"/>
      <c r="BN30" s="228"/>
      <c r="BO30" s="228"/>
      <c r="BP30" s="228"/>
      <c r="BQ30" s="228"/>
      <c r="BR30" s="228"/>
      <c r="BS30" s="228"/>
      <c r="BT30" s="228"/>
      <c r="BU30" s="228"/>
      <c r="BV30" s="228"/>
      <c r="BW30" s="228"/>
      <c r="BY30" s="228"/>
      <c r="CF30" s="35"/>
      <c r="CG30"/>
      <c r="DV30" s="228"/>
      <c r="DW30" s="228"/>
      <c r="DX30" s="228"/>
      <c r="DY30" s="228"/>
      <c r="DZ30" s="228"/>
      <c r="EA30" s="228"/>
      <c r="EB30" s="228"/>
      <c r="EC30" s="228"/>
      <c r="ED30" s="228"/>
      <c r="EE30" s="228"/>
      <c r="EG30" s="228"/>
      <c r="EN30" s="35"/>
      <c r="EO30"/>
      <c r="GE30" s="726" t="s">
        <v>312</v>
      </c>
      <c r="GF30" s="727"/>
      <c r="GG30" s="285" t="s">
        <v>311</v>
      </c>
      <c r="GH30" s="285">
        <v>34.1</v>
      </c>
      <c r="GI30" s="286">
        <v>8.9800000000000005E-2</v>
      </c>
    </row>
    <row r="31" spans="1:191" ht="15.2" customHeight="1">
      <c r="A31" s="712" t="s">
        <v>168</v>
      </c>
      <c r="B31" s="704"/>
      <c r="C31" s="704"/>
      <c r="D31" s="705"/>
      <c r="E31" s="712" t="s">
        <v>22</v>
      </c>
      <c r="F31" s="45" t="s">
        <v>210</v>
      </c>
      <c r="G31" s="61">
        <v>1</v>
      </c>
      <c r="H31" s="709">
        <f>'2事業所名'!$B$4</f>
        <v>0</v>
      </c>
      <c r="I31" s="710"/>
      <c r="J31" s="710"/>
      <c r="K31" s="711"/>
      <c r="L31" s="45" t="s">
        <v>210</v>
      </c>
      <c r="M31" s="61">
        <v>2</v>
      </c>
      <c r="N31" s="709">
        <f>'2事業所名'!$B$5</f>
        <v>0</v>
      </c>
      <c r="O31" s="710"/>
      <c r="P31" s="710"/>
      <c r="Q31" s="711"/>
      <c r="R31" s="45" t="s">
        <v>210</v>
      </c>
      <c r="S31" s="61">
        <v>3</v>
      </c>
      <c r="T31" s="709">
        <f>'2事業所名'!$B$6</f>
        <v>0</v>
      </c>
      <c r="U31" s="710"/>
      <c r="V31" s="710"/>
      <c r="W31" s="711"/>
      <c r="X31" s="45" t="s">
        <v>210</v>
      </c>
      <c r="Y31" s="61">
        <v>4</v>
      </c>
      <c r="Z31" s="709">
        <f>'2事業所名'!$B$7</f>
        <v>0</v>
      </c>
      <c r="AA31" s="710"/>
      <c r="AB31" s="710"/>
      <c r="AC31" s="711"/>
      <c r="AD31" s="45" t="s">
        <v>210</v>
      </c>
      <c r="AE31" s="61">
        <v>5</v>
      </c>
      <c r="AF31" s="709">
        <f>'2事業所名'!$B$8</f>
        <v>0</v>
      </c>
      <c r="AG31" s="710"/>
      <c r="AH31" s="710"/>
      <c r="AI31" s="711"/>
      <c r="AJ31" s="45" t="s">
        <v>210</v>
      </c>
      <c r="AK31" s="61">
        <v>6</v>
      </c>
      <c r="AL31" s="709">
        <f>'2事業所名'!$B$9</f>
        <v>0</v>
      </c>
      <c r="AM31" s="710"/>
      <c r="AN31" s="710"/>
      <c r="AO31" s="711"/>
      <c r="AP31" s="45" t="s">
        <v>210</v>
      </c>
      <c r="AQ31" s="61">
        <v>7</v>
      </c>
      <c r="AR31" s="709">
        <f>'2事業所名'!$B$10</f>
        <v>0</v>
      </c>
      <c r="AS31" s="710"/>
      <c r="AT31" s="710"/>
      <c r="AU31" s="711"/>
      <c r="AV31" s="45" t="s">
        <v>210</v>
      </c>
      <c r="AW31" s="61">
        <v>8</v>
      </c>
      <c r="AX31" s="709">
        <f>'2事業所名'!$B$11</f>
        <v>0</v>
      </c>
      <c r="AY31" s="710"/>
      <c r="AZ31" s="710"/>
      <c r="BA31" s="711"/>
      <c r="BB31" s="45" t="s">
        <v>210</v>
      </c>
      <c r="BC31" s="61">
        <v>9</v>
      </c>
      <c r="BD31" s="709">
        <f>'2事業所名'!$B$12</f>
        <v>0</v>
      </c>
      <c r="BE31" s="710"/>
      <c r="BF31" s="710"/>
      <c r="BG31" s="711"/>
      <c r="BH31" s="45" t="s">
        <v>210</v>
      </c>
      <c r="BI31" s="61">
        <v>10</v>
      </c>
      <c r="BJ31" s="709">
        <f>'2事業所名'!$B$13</f>
        <v>0</v>
      </c>
      <c r="BK31" s="710"/>
      <c r="BL31" s="710"/>
      <c r="BM31" s="711"/>
      <c r="BN31" s="45" t="s">
        <v>210</v>
      </c>
      <c r="BO31" s="61">
        <v>11</v>
      </c>
      <c r="BP31" s="709">
        <f>'2事業所名'!$B$14</f>
        <v>0</v>
      </c>
      <c r="BQ31" s="710"/>
      <c r="BR31" s="710"/>
      <c r="BS31" s="711"/>
      <c r="BT31" s="45" t="s">
        <v>210</v>
      </c>
      <c r="BU31" s="61">
        <v>12</v>
      </c>
      <c r="BV31" s="709">
        <f>'2事業所名'!$B$15</f>
        <v>0</v>
      </c>
      <c r="BW31" s="710"/>
      <c r="BX31" s="710"/>
      <c r="BY31" s="711"/>
      <c r="BZ31" s="45" t="s">
        <v>210</v>
      </c>
      <c r="CA31" s="61">
        <v>13</v>
      </c>
      <c r="CB31" s="709">
        <f>'2事業所名'!$B$16</f>
        <v>0</v>
      </c>
      <c r="CC31" s="710"/>
      <c r="CD31" s="710"/>
      <c r="CE31" s="711"/>
      <c r="CF31" s="45" t="s">
        <v>210</v>
      </c>
      <c r="CG31" s="61">
        <v>14</v>
      </c>
      <c r="CH31" s="709">
        <f>'2事業所名'!$B$17</f>
        <v>0</v>
      </c>
      <c r="CI31" s="710"/>
      <c r="CJ31" s="710"/>
      <c r="CK31" s="711"/>
      <c r="CL31" s="45" t="s">
        <v>210</v>
      </c>
      <c r="CM31" s="61">
        <v>15</v>
      </c>
      <c r="CN31" s="709">
        <f>'2事業所名'!$B$18</f>
        <v>0</v>
      </c>
      <c r="CO31" s="710"/>
      <c r="CP31" s="710"/>
      <c r="CQ31" s="711"/>
      <c r="CR31" s="45" t="s">
        <v>210</v>
      </c>
      <c r="CS31" s="61">
        <v>16</v>
      </c>
      <c r="CT31" s="709">
        <f>'2事業所名'!$B$19</f>
        <v>0</v>
      </c>
      <c r="CU31" s="710"/>
      <c r="CV31" s="710"/>
      <c r="CW31" s="711"/>
      <c r="CX31" s="45" t="s">
        <v>210</v>
      </c>
      <c r="CY31" s="61">
        <v>17</v>
      </c>
      <c r="CZ31" s="709">
        <f>'2事業所名'!$B$20</f>
        <v>0</v>
      </c>
      <c r="DA31" s="710"/>
      <c r="DB31" s="710"/>
      <c r="DC31" s="711"/>
      <c r="DD31" s="45" t="s">
        <v>210</v>
      </c>
      <c r="DE31" s="61">
        <v>18</v>
      </c>
      <c r="DF31" s="709">
        <f>'2事業所名'!$B$21</f>
        <v>0</v>
      </c>
      <c r="DG31" s="710"/>
      <c r="DH31" s="710"/>
      <c r="DI31" s="711"/>
      <c r="DJ31" s="45" t="s">
        <v>210</v>
      </c>
      <c r="DK31" s="61">
        <v>19</v>
      </c>
      <c r="DL31" s="709">
        <f>'2事業所名'!$B$22</f>
        <v>0</v>
      </c>
      <c r="DM31" s="710"/>
      <c r="DN31" s="710"/>
      <c r="DO31" s="711"/>
      <c r="DP31" s="45" t="s">
        <v>210</v>
      </c>
      <c r="DQ31" s="61">
        <v>20</v>
      </c>
      <c r="DR31" s="709">
        <f>'2事業所名'!$B$23</f>
        <v>0</v>
      </c>
      <c r="DS31" s="710"/>
      <c r="DT31" s="710"/>
      <c r="DU31" s="711"/>
      <c r="DV31" s="45" t="s">
        <v>210</v>
      </c>
      <c r="DW31" s="61">
        <v>21</v>
      </c>
      <c r="DX31" s="709">
        <f>'2事業所名'!$B$24</f>
        <v>0</v>
      </c>
      <c r="DY31" s="710"/>
      <c r="DZ31" s="710"/>
      <c r="EA31" s="711"/>
      <c r="EB31" s="45" t="s">
        <v>210</v>
      </c>
      <c r="EC31" s="61">
        <v>22</v>
      </c>
      <c r="ED31" s="709">
        <f>'2事業所名'!$B$25</f>
        <v>0</v>
      </c>
      <c r="EE31" s="710"/>
      <c r="EF31" s="710"/>
      <c r="EG31" s="711"/>
      <c r="EH31" s="45" t="s">
        <v>210</v>
      </c>
      <c r="EI31" s="61">
        <v>23</v>
      </c>
      <c r="EJ31" s="709">
        <f>'2事業所名'!$B$26</f>
        <v>0</v>
      </c>
      <c r="EK31" s="710"/>
      <c r="EL31" s="710"/>
      <c r="EM31" s="711"/>
      <c r="EN31" s="45" t="s">
        <v>210</v>
      </c>
      <c r="EO31" s="61">
        <v>24</v>
      </c>
      <c r="EP31" s="709">
        <f>'2事業所名'!$B$27</f>
        <v>0</v>
      </c>
      <c r="EQ31" s="710"/>
      <c r="ER31" s="710"/>
      <c r="ES31" s="711"/>
      <c r="ET31" s="45" t="s">
        <v>210</v>
      </c>
      <c r="EU31" s="61">
        <v>25</v>
      </c>
      <c r="EV31" s="709">
        <f>'2事業所名'!$B$28</f>
        <v>0</v>
      </c>
      <c r="EW31" s="710"/>
      <c r="EX31" s="710"/>
      <c r="EY31" s="711"/>
      <c r="EZ31" s="45" t="s">
        <v>210</v>
      </c>
      <c r="FA31" s="61">
        <v>26</v>
      </c>
      <c r="FB31" s="709">
        <f>'2事業所名'!$B$29</f>
        <v>0</v>
      </c>
      <c r="FC31" s="710"/>
      <c r="FD31" s="710"/>
      <c r="FE31" s="711"/>
      <c r="FF31" s="45" t="s">
        <v>210</v>
      </c>
      <c r="FG31" s="61">
        <v>27</v>
      </c>
      <c r="FH31" s="709">
        <f>'2事業所名'!$B$30</f>
        <v>0</v>
      </c>
      <c r="FI31" s="710"/>
      <c r="FJ31" s="710"/>
      <c r="FK31" s="711"/>
      <c r="FL31" s="45" t="s">
        <v>210</v>
      </c>
      <c r="FM31" s="61">
        <v>28</v>
      </c>
      <c r="FN31" s="709">
        <f>'2事業所名'!$B$31</f>
        <v>0</v>
      </c>
      <c r="FO31" s="710"/>
      <c r="FP31" s="710"/>
      <c r="FQ31" s="711"/>
      <c r="FR31" s="45" t="s">
        <v>210</v>
      </c>
      <c r="FS31" s="61">
        <v>29</v>
      </c>
      <c r="FT31" s="709">
        <f>'2事業所名'!$B$32</f>
        <v>0</v>
      </c>
      <c r="FU31" s="710"/>
      <c r="FV31" s="710"/>
      <c r="FW31" s="711"/>
      <c r="FX31" s="45" t="s">
        <v>210</v>
      </c>
      <c r="FY31" s="61">
        <v>30</v>
      </c>
      <c r="FZ31" s="709">
        <f>'2事業所名'!$B$33</f>
        <v>0</v>
      </c>
      <c r="GA31" s="710"/>
      <c r="GB31" s="710"/>
      <c r="GC31" s="711"/>
      <c r="GE31" s="726" t="s">
        <v>1051</v>
      </c>
      <c r="GF31" s="727"/>
      <c r="GG31" s="285" t="s">
        <v>1052</v>
      </c>
      <c r="GH31" s="285">
        <v>46.1</v>
      </c>
      <c r="GI31" s="286">
        <v>5.28E-2</v>
      </c>
    </row>
    <row r="32" spans="1:191" ht="15.2" customHeight="1">
      <c r="A32" s="713"/>
      <c r="B32" s="462"/>
      <c r="C32" s="462"/>
      <c r="D32" s="714"/>
      <c r="E32" s="713"/>
      <c r="F32" s="703" t="s">
        <v>513</v>
      </c>
      <c r="G32" s="704"/>
      <c r="H32" s="704"/>
      <c r="I32" s="705"/>
      <c r="J32" s="699" t="s">
        <v>211</v>
      </c>
      <c r="K32" s="700"/>
      <c r="L32" s="703" t="s">
        <v>513</v>
      </c>
      <c r="M32" s="704"/>
      <c r="N32" s="704"/>
      <c r="O32" s="705"/>
      <c r="P32" s="699" t="s">
        <v>211</v>
      </c>
      <c r="Q32" s="700"/>
      <c r="R32" s="703" t="s">
        <v>513</v>
      </c>
      <c r="S32" s="704"/>
      <c r="T32" s="704"/>
      <c r="U32" s="705"/>
      <c r="V32" s="699" t="s">
        <v>211</v>
      </c>
      <c r="W32" s="700"/>
      <c r="X32" s="703" t="s">
        <v>513</v>
      </c>
      <c r="Y32" s="704"/>
      <c r="Z32" s="704"/>
      <c r="AA32" s="705"/>
      <c r="AB32" s="699" t="s">
        <v>211</v>
      </c>
      <c r="AC32" s="700"/>
      <c r="AD32" s="703" t="s">
        <v>513</v>
      </c>
      <c r="AE32" s="704"/>
      <c r="AF32" s="704"/>
      <c r="AG32" s="705"/>
      <c r="AH32" s="699" t="s">
        <v>211</v>
      </c>
      <c r="AI32" s="700"/>
      <c r="AJ32" s="703" t="s">
        <v>513</v>
      </c>
      <c r="AK32" s="704"/>
      <c r="AL32" s="704"/>
      <c r="AM32" s="705"/>
      <c r="AN32" s="699" t="s">
        <v>211</v>
      </c>
      <c r="AO32" s="700"/>
      <c r="AP32" s="703" t="s">
        <v>513</v>
      </c>
      <c r="AQ32" s="704"/>
      <c r="AR32" s="704"/>
      <c r="AS32" s="705"/>
      <c r="AT32" s="699" t="s">
        <v>211</v>
      </c>
      <c r="AU32" s="700"/>
      <c r="AV32" s="703" t="s">
        <v>513</v>
      </c>
      <c r="AW32" s="704"/>
      <c r="AX32" s="704"/>
      <c r="AY32" s="705"/>
      <c r="AZ32" s="699" t="s">
        <v>211</v>
      </c>
      <c r="BA32" s="700"/>
      <c r="BB32" s="703" t="s">
        <v>513</v>
      </c>
      <c r="BC32" s="704"/>
      <c r="BD32" s="704"/>
      <c r="BE32" s="705"/>
      <c r="BF32" s="699" t="s">
        <v>211</v>
      </c>
      <c r="BG32" s="700"/>
      <c r="BH32" s="703" t="s">
        <v>513</v>
      </c>
      <c r="BI32" s="704"/>
      <c r="BJ32" s="704"/>
      <c r="BK32" s="705"/>
      <c r="BL32" s="699" t="s">
        <v>211</v>
      </c>
      <c r="BM32" s="700"/>
      <c r="BN32" s="703" t="s">
        <v>513</v>
      </c>
      <c r="BO32" s="704"/>
      <c r="BP32" s="704"/>
      <c r="BQ32" s="705"/>
      <c r="BR32" s="699" t="s">
        <v>211</v>
      </c>
      <c r="BS32" s="700"/>
      <c r="BT32" s="703" t="s">
        <v>513</v>
      </c>
      <c r="BU32" s="704"/>
      <c r="BV32" s="704"/>
      <c r="BW32" s="705"/>
      <c r="BX32" s="699" t="s">
        <v>211</v>
      </c>
      <c r="BY32" s="700"/>
      <c r="BZ32" s="703" t="s">
        <v>513</v>
      </c>
      <c r="CA32" s="704"/>
      <c r="CB32" s="704"/>
      <c r="CC32" s="705"/>
      <c r="CD32" s="699" t="s">
        <v>211</v>
      </c>
      <c r="CE32" s="700"/>
      <c r="CF32" s="703" t="s">
        <v>513</v>
      </c>
      <c r="CG32" s="704"/>
      <c r="CH32" s="704"/>
      <c r="CI32" s="705"/>
      <c r="CJ32" s="699" t="s">
        <v>211</v>
      </c>
      <c r="CK32" s="700"/>
      <c r="CL32" s="703" t="s">
        <v>513</v>
      </c>
      <c r="CM32" s="704"/>
      <c r="CN32" s="704"/>
      <c r="CO32" s="705"/>
      <c r="CP32" s="699" t="s">
        <v>211</v>
      </c>
      <c r="CQ32" s="700"/>
      <c r="CR32" s="703" t="s">
        <v>513</v>
      </c>
      <c r="CS32" s="704"/>
      <c r="CT32" s="704"/>
      <c r="CU32" s="705"/>
      <c r="CV32" s="699" t="s">
        <v>211</v>
      </c>
      <c r="CW32" s="700"/>
      <c r="CX32" s="703" t="s">
        <v>513</v>
      </c>
      <c r="CY32" s="704"/>
      <c r="CZ32" s="704"/>
      <c r="DA32" s="705"/>
      <c r="DB32" s="699" t="s">
        <v>211</v>
      </c>
      <c r="DC32" s="700"/>
      <c r="DD32" s="703" t="s">
        <v>513</v>
      </c>
      <c r="DE32" s="704"/>
      <c r="DF32" s="704"/>
      <c r="DG32" s="705"/>
      <c r="DH32" s="699" t="s">
        <v>211</v>
      </c>
      <c r="DI32" s="700"/>
      <c r="DJ32" s="703" t="s">
        <v>513</v>
      </c>
      <c r="DK32" s="704"/>
      <c r="DL32" s="704"/>
      <c r="DM32" s="705"/>
      <c r="DN32" s="699" t="s">
        <v>211</v>
      </c>
      <c r="DO32" s="700"/>
      <c r="DP32" s="703" t="s">
        <v>513</v>
      </c>
      <c r="DQ32" s="704"/>
      <c r="DR32" s="704"/>
      <c r="DS32" s="705"/>
      <c r="DT32" s="699" t="s">
        <v>211</v>
      </c>
      <c r="DU32" s="700"/>
      <c r="DV32" s="703" t="s">
        <v>513</v>
      </c>
      <c r="DW32" s="704"/>
      <c r="DX32" s="704"/>
      <c r="DY32" s="705"/>
      <c r="DZ32" s="699" t="s">
        <v>211</v>
      </c>
      <c r="EA32" s="700"/>
      <c r="EB32" s="703" t="s">
        <v>513</v>
      </c>
      <c r="EC32" s="704"/>
      <c r="ED32" s="704"/>
      <c r="EE32" s="705"/>
      <c r="EF32" s="699" t="s">
        <v>211</v>
      </c>
      <c r="EG32" s="700"/>
      <c r="EH32" s="703" t="s">
        <v>513</v>
      </c>
      <c r="EI32" s="704"/>
      <c r="EJ32" s="704"/>
      <c r="EK32" s="705"/>
      <c r="EL32" s="699" t="s">
        <v>211</v>
      </c>
      <c r="EM32" s="700"/>
      <c r="EN32" s="703" t="s">
        <v>513</v>
      </c>
      <c r="EO32" s="704"/>
      <c r="EP32" s="704"/>
      <c r="EQ32" s="705"/>
      <c r="ER32" s="699" t="s">
        <v>211</v>
      </c>
      <c r="ES32" s="700"/>
      <c r="ET32" s="703" t="s">
        <v>513</v>
      </c>
      <c r="EU32" s="704"/>
      <c r="EV32" s="704"/>
      <c r="EW32" s="705"/>
      <c r="EX32" s="699" t="s">
        <v>211</v>
      </c>
      <c r="EY32" s="700"/>
      <c r="EZ32" s="703" t="s">
        <v>513</v>
      </c>
      <c r="FA32" s="704"/>
      <c r="FB32" s="704"/>
      <c r="FC32" s="705"/>
      <c r="FD32" s="699" t="s">
        <v>211</v>
      </c>
      <c r="FE32" s="700"/>
      <c r="FF32" s="703" t="s">
        <v>513</v>
      </c>
      <c r="FG32" s="704"/>
      <c r="FH32" s="704"/>
      <c r="FI32" s="705"/>
      <c r="FJ32" s="699" t="s">
        <v>211</v>
      </c>
      <c r="FK32" s="700"/>
      <c r="FL32" s="703" t="s">
        <v>513</v>
      </c>
      <c r="FM32" s="704"/>
      <c r="FN32" s="704"/>
      <c r="FO32" s="705"/>
      <c r="FP32" s="699" t="s">
        <v>211</v>
      </c>
      <c r="FQ32" s="700"/>
      <c r="FR32" s="703" t="s">
        <v>513</v>
      </c>
      <c r="FS32" s="704"/>
      <c r="FT32" s="704"/>
      <c r="FU32" s="705"/>
      <c r="FV32" s="699" t="s">
        <v>211</v>
      </c>
      <c r="FW32" s="700"/>
      <c r="FX32" s="703" t="s">
        <v>513</v>
      </c>
      <c r="FY32" s="704"/>
      <c r="FZ32" s="704"/>
      <c r="GA32" s="705"/>
      <c r="GB32" s="699" t="s">
        <v>211</v>
      </c>
      <c r="GC32" s="700"/>
      <c r="GE32" s="726" t="s">
        <v>1056</v>
      </c>
      <c r="GF32" s="727"/>
      <c r="GG32" s="285" t="s">
        <v>1057</v>
      </c>
      <c r="GH32" s="285">
        <v>38.4</v>
      </c>
      <c r="GI32" s="286">
        <v>5.0999999999999997E-2</v>
      </c>
    </row>
    <row r="33" spans="1:191" ht="15.2" customHeight="1">
      <c r="A33" s="713"/>
      <c r="B33" s="462"/>
      <c r="C33" s="462"/>
      <c r="D33" s="714"/>
      <c r="E33" s="713"/>
      <c r="F33" s="706"/>
      <c r="G33" s="707"/>
      <c r="H33" s="707"/>
      <c r="I33" s="708"/>
      <c r="J33" s="701"/>
      <c r="K33" s="702"/>
      <c r="L33" s="706"/>
      <c r="M33" s="707"/>
      <c r="N33" s="707"/>
      <c r="O33" s="708"/>
      <c r="P33" s="701"/>
      <c r="Q33" s="702"/>
      <c r="R33" s="706"/>
      <c r="S33" s="707"/>
      <c r="T33" s="707"/>
      <c r="U33" s="708"/>
      <c r="V33" s="701"/>
      <c r="W33" s="702"/>
      <c r="X33" s="706"/>
      <c r="Y33" s="707"/>
      <c r="Z33" s="707"/>
      <c r="AA33" s="708"/>
      <c r="AB33" s="701"/>
      <c r="AC33" s="702"/>
      <c r="AD33" s="706"/>
      <c r="AE33" s="707"/>
      <c r="AF33" s="707"/>
      <c r="AG33" s="708"/>
      <c r="AH33" s="701"/>
      <c r="AI33" s="702"/>
      <c r="AJ33" s="706"/>
      <c r="AK33" s="707"/>
      <c r="AL33" s="707"/>
      <c r="AM33" s="708"/>
      <c r="AN33" s="701"/>
      <c r="AO33" s="702"/>
      <c r="AP33" s="706"/>
      <c r="AQ33" s="707"/>
      <c r="AR33" s="707"/>
      <c r="AS33" s="708"/>
      <c r="AT33" s="701"/>
      <c r="AU33" s="702"/>
      <c r="AV33" s="706"/>
      <c r="AW33" s="707"/>
      <c r="AX33" s="707"/>
      <c r="AY33" s="708"/>
      <c r="AZ33" s="701"/>
      <c r="BA33" s="702"/>
      <c r="BB33" s="706"/>
      <c r="BC33" s="707"/>
      <c r="BD33" s="707"/>
      <c r="BE33" s="708"/>
      <c r="BF33" s="701"/>
      <c r="BG33" s="702"/>
      <c r="BH33" s="706"/>
      <c r="BI33" s="707"/>
      <c r="BJ33" s="707"/>
      <c r="BK33" s="708"/>
      <c r="BL33" s="701"/>
      <c r="BM33" s="702"/>
      <c r="BN33" s="706"/>
      <c r="BO33" s="707"/>
      <c r="BP33" s="707"/>
      <c r="BQ33" s="708"/>
      <c r="BR33" s="701"/>
      <c r="BS33" s="702"/>
      <c r="BT33" s="706"/>
      <c r="BU33" s="707"/>
      <c r="BV33" s="707"/>
      <c r="BW33" s="708"/>
      <c r="BX33" s="701"/>
      <c r="BY33" s="702"/>
      <c r="BZ33" s="706"/>
      <c r="CA33" s="707"/>
      <c r="CB33" s="707"/>
      <c r="CC33" s="708"/>
      <c r="CD33" s="701"/>
      <c r="CE33" s="702"/>
      <c r="CF33" s="706"/>
      <c r="CG33" s="707"/>
      <c r="CH33" s="707"/>
      <c r="CI33" s="708"/>
      <c r="CJ33" s="701"/>
      <c r="CK33" s="702"/>
      <c r="CL33" s="706"/>
      <c r="CM33" s="707"/>
      <c r="CN33" s="707"/>
      <c r="CO33" s="708"/>
      <c r="CP33" s="701"/>
      <c r="CQ33" s="702"/>
      <c r="CR33" s="706"/>
      <c r="CS33" s="707"/>
      <c r="CT33" s="707"/>
      <c r="CU33" s="708"/>
      <c r="CV33" s="701"/>
      <c r="CW33" s="702"/>
      <c r="CX33" s="706"/>
      <c r="CY33" s="707"/>
      <c r="CZ33" s="707"/>
      <c r="DA33" s="708"/>
      <c r="DB33" s="701"/>
      <c r="DC33" s="702"/>
      <c r="DD33" s="706"/>
      <c r="DE33" s="707"/>
      <c r="DF33" s="707"/>
      <c r="DG33" s="708"/>
      <c r="DH33" s="701"/>
      <c r="DI33" s="702"/>
      <c r="DJ33" s="706"/>
      <c r="DK33" s="707"/>
      <c r="DL33" s="707"/>
      <c r="DM33" s="708"/>
      <c r="DN33" s="701"/>
      <c r="DO33" s="702"/>
      <c r="DP33" s="706"/>
      <c r="DQ33" s="707"/>
      <c r="DR33" s="707"/>
      <c r="DS33" s="708"/>
      <c r="DT33" s="701"/>
      <c r="DU33" s="702"/>
      <c r="DV33" s="706"/>
      <c r="DW33" s="707"/>
      <c r="DX33" s="707"/>
      <c r="DY33" s="708"/>
      <c r="DZ33" s="701"/>
      <c r="EA33" s="702"/>
      <c r="EB33" s="706"/>
      <c r="EC33" s="707"/>
      <c r="ED33" s="707"/>
      <c r="EE33" s="708"/>
      <c r="EF33" s="701"/>
      <c r="EG33" s="702"/>
      <c r="EH33" s="706"/>
      <c r="EI33" s="707"/>
      <c r="EJ33" s="707"/>
      <c r="EK33" s="708"/>
      <c r="EL33" s="701"/>
      <c r="EM33" s="702"/>
      <c r="EN33" s="706"/>
      <c r="EO33" s="707"/>
      <c r="EP33" s="707"/>
      <c r="EQ33" s="708"/>
      <c r="ER33" s="701"/>
      <c r="ES33" s="702"/>
      <c r="ET33" s="706"/>
      <c r="EU33" s="707"/>
      <c r="EV33" s="707"/>
      <c r="EW33" s="708"/>
      <c r="EX33" s="701"/>
      <c r="EY33" s="702"/>
      <c r="EZ33" s="706"/>
      <c r="FA33" s="707"/>
      <c r="FB33" s="707"/>
      <c r="FC33" s="708"/>
      <c r="FD33" s="701"/>
      <c r="FE33" s="702"/>
      <c r="FF33" s="706"/>
      <c r="FG33" s="707"/>
      <c r="FH33" s="707"/>
      <c r="FI33" s="708"/>
      <c r="FJ33" s="701"/>
      <c r="FK33" s="702"/>
      <c r="FL33" s="706"/>
      <c r="FM33" s="707"/>
      <c r="FN33" s="707"/>
      <c r="FO33" s="708"/>
      <c r="FP33" s="701"/>
      <c r="FQ33" s="702"/>
      <c r="FR33" s="706"/>
      <c r="FS33" s="707"/>
      <c r="FT33" s="707"/>
      <c r="FU33" s="708"/>
      <c r="FV33" s="701"/>
      <c r="FW33" s="702"/>
      <c r="FX33" s="706"/>
      <c r="FY33" s="707"/>
      <c r="FZ33" s="707"/>
      <c r="GA33" s="708"/>
      <c r="GB33" s="701"/>
      <c r="GC33" s="702"/>
      <c r="GE33" s="726" t="s">
        <v>1099</v>
      </c>
      <c r="GF33" s="727"/>
      <c r="GG33" s="285" t="s">
        <v>311</v>
      </c>
      <c r="GH33" s="285">
        <v>28.7</v>
      </c>
      <c r="GI33" s="286">
        <v>9.0200000000000002E-2</v>
      </c>
    </row>
    <row r="34" spans="1:191" ht="15.2" customHeight="1">
      <c r="A34" s="715"/>
      <c r="B34" s="707"/>
      <c r="C34" s="707"/>
      <c r="D34" s="708"/>
      <c r="E34" s="715"/>
      <c r="F34" s="697" t="s">
        <v>23</v>
      </c>
      <c r="G34" s="698"/>
      <c r="H34" s="698" t="s">
        <v>24</v>
      </c>
      <c r="I34" s="698"/>
      <c r="J34" s="460" t="s">
        <v>212</v>
      </c>
      <c r="K34" s="696"/>
      <c r="L34" s="697" t="s">
        <v>23</v>
      </c>
      <c r="M34" s="698"/>
      <c r="N34" s="698" t="s">
        <v>24</v>
      </c>
      <c r="O34" s="698"/>
      <c r="P34" s="460" t="s">
        <v>212</v>
      </c>
      <c r="Q34" s="696"/>
      <c r="R34" s="697" t="s">
        <v>23</v>
      </c>
      <c r="S34" s="698"/>
      <c r="T34" s="698" t="s">
        <v>24</v>
      </c>
      <c r="U34" s="698"/>
      <c r="V34" s="460" t="s">
        <v>212</v>
      </c>
      <c r="W34" s="696"/>
      <c r="X34" s="697" t="s">
        <v>23</v>
      </c>
      <c r="Y34" s="698"/>
      <c r="Z34" s="698" t="s">
        <v>24</v>
      </c>
      <c r="AA34" s="698"/>
      <c r="AB34" s="460" t="s">
        <v>212</v>
      </c>
      <c r="AC34" s="696"/>
      <c r="AD34" s="697" t="s">
        <v>23</v>
      </c>
      <c r="AE34" s="698"/>
      <c r="AF34" s="698" t="s">
        <v>24</v>
      </c>
      <c r="AG34" s="698"/>
      <c r="AH34" s="460" t="s">
        <v>212</v>
      </c>
      <c r="AI34" s="696"/>
      <c r="AJ34" s="697" t="s">
        <v>23</v>
      </c>
      <c r="AK34" s="698"/>
      <c r="AL34" s="698" t="s">
        <v>24</v>
      </c>
      <c r="AM34" s="698"/>
      <c r="AN34" s="460" t="s">
        <v>212</v>
      </c>
      <c r="AO34" s="696"/>
      <c r="AP34" s="697" t="s">
        <v>23</v>
      </c>
      <c r="AQ34" s="698"/>
      <c r="AR34" s="698" t="s">
        <v>24</v>
      </c>
      <c r="AS34" s="698"/>
      <c r="AT34" s="460" t="s">
        <v>212</v>
      </c>
      <c r="AU34" s="696"/>
      <c r="AV34" s="697" t="s">
        <v>23</v>
      </c>
      <c r="AW34" s="698"/>
      <c r="AX34" s="698" t="s">
        <v>24</v>
      </c>
      <c r="AY34" s="698"/>
      <c r="AZ34" s="460" t="s">
        <v>212</v>
      </c>
      <c r="BA34" s="696"/>
      <c r="BB34" s="697" t="s">
        <v>23</v>
      </c>
      <c r="BC34" s="698"/>
      <c r="BD34" s="698" t="s">
        <v>24</v>
      </c>
      <c r="BE34" s="698"/>
      <c r="BF34" s="460" t="s">
        <v>212</v>
      </c>
      <c r="BG34" s="696"/>
      <c r="BH34" s="697" t="s">
        <v>23</v>
      </c>
      <c r="BI34" s="698"/>
      <c r="BJ34" s="698" t="s">
        <v>24</v>
      </c>
      <c r="BK34" s="698"/>
      <c r="BL34" s="460" t="s">
        <v>212</v>
      </c>
      <c r="BM34" s="696"/>
      <c r="BN34" s="697" t="s">
        <v>23</v>
      </c>
      <c r="BO34" s="698"/>
      <c r="BP34" s="698" t="s">
        <v>24</v>
      </c>
      <c r="BQ34" s="698"/>
      <c r="BR34" s="460" t="s">
        <v>212</v>
      </c>
      <c r="BS34" s="696"/>
      <c r="BT34" s="697" t="s">
        <v>23</v>
      </c>
      <c r="BU34" s="698"/>
      <c r="BV34" s="698" t="s">
        <v>24</v>
      </c>
      <c r="BW34" s="698"/>
      <c r="BX34" s="460" t="s">
        <v>212</v>
      </c>
      <c r="BY34" s="696"/>
      <c r="BZ34" s="697" t="s">
        <v>23</v>
      </c>
      <c r="CA34" s="698"/>
      <c r="CB34" s="698" t="s">
        <v>24</v>
      </c>
      <c r="CC34" s="698"/>
      <c r="CD34" s="460" t="s">
        <v>212</v>
      </c>
      <c r="CE34" s="696"/>
      <c r="CF34" s="697" t="s">
        <v>23</v>
      </c>
      <c r="CG34" s="698"/>
      <c r="CH34" s="698" t="s">
        <v>24</v>
      </c>
      <c r="CI34" s="698"/>
      <c r="CJ34" s="460" t="s">
        <v>212</v>
      </c>
      <c r="CK34" s="696"/>
      <c r="CL34" s="697" t="s">
        <v>23</v>
      </c>
      <c r="CM34" s="698"/>
      <c r="CN34" s="698" t="s">
        <v>24</v>
      </c>
      <c r="CO34" s="698"/>
      <c r="CP34" s="460" t="s">
        <v>212</v>
      </c>
      <c r="CQ34" s="696"/>
      <c r="CR34" s="697" t="s">
        <v>23</v>
      </c>
      <c r="CS34" s="698"/>
      <c r="CT34" s="698" t="s">
        <v>24</v>
      </c>
      <c r="CU34" s="698"/>
      <c r="CV34" s="460" t="s">
        <v>212</v>
      </c>
      <c r="CW34" s="696"/>
      <c r="CX34" s="697" t="s">
        <v>23</v>
      </c>
      <c r="CY34" s="698"/>
      <c r="CZ34" s="698" t="s">
        <v>24</v>
      </c>
      <c r="DA34" s="698"/>
      <c r="DB34" s="460" t="s">
        <v>212</v>
      </c>
      <c r="DC34" s="696"/>
      <c r="DD34" s="697" t="s">
        <v>23</v>
      </c>
      <c r="DE34" s="698"/>
      <c r="DF34" s="698" t="s">
        <v>24</v>
      </c>
      <c r="DG34" s="698"/>
      <c r="DH34" s="460" t="s">
        <v>212</v>
      </c>
      <c r="DI34" s="696"/>
      <c r="DJ34" s="697" t="s">
        <v>23</v>
      </c>
      <c r="DK34" s="698"/>
      <c r="DL34" s="698" t="s">
        <v>24</v>
      </c>
      <c r="DM34" s="698"/>
      <c r="DN34" s="460" t="s">
        <v>212</v>
      </c>
      <c r="DO34" s="696"/>
      <c r="DP34" s="697" t="s">
        <v>23</v>
      </c>
      <c r="DQ34" s="698"/>
      <c r="DR34" s="698" t="s">
        <v>24</v>
      </c>
      <c r="DS34" s="698"/>
      <c r="DT34" s="460" t="s">
        <v>212</v>
      </c>
      <c r="DU34" s="696"/>
      <c r="DV34" s="697" t="s">
        <v>23</v>
      </c>
      <c r="DW34" s="698"/>
      <c r="DX34" s="698" t="s">
        <v>24</v>
      </c>
      <c r="DY34" s="698"/>
      <c r="DZ34" s="460" t="s">
        <v>212</v>
      </c>
      <c r="EA34" s="696"/>
      <c r="EB34" s="697" t="s">
        <v>23</v>
      </c>
      <c r="EC34" s="698"/>
      <c r="ED34" s="698" t="s">
        <v>24</v>
      </c>
      <c r="EE34" s="698"/>
      <c r="EF34" s="460" t="s">
        <v>212</v>
      </c>
      <c r="EG34" s="696"/>
      <c r="EH34" s="697" t="s">
        <v>23</v>
      </c>
      <c r="EI34" s="698"/>
      <c r="EJ34" s="698" t="s">
        <v>24</v>
      </c>
      <c r="EK34" s="698"/>
      <c r="EL34" s="460" t="s">
        <v>212</v>
      </c>
      <c r="EM34" s="696"/>
      <c r="EN34" s="697" t="s">
        <v>23</v>
      </c>
      <c r="EO34" s="698"/>
      <c r="EP34" s="698" t="s">
        <v>24</v>
      </c>
      <c r="EQ34" s="698"/>
      <c r="ER34" s="460" t="s">
        <v>212</v>
      </c>
      <c r="ES34" s="696"/>
      <c r="ET34" s="697" t="s">
        <v>23</v>
      </c>
      <c r="EU34" s="698"/>
      <c r="EV34" s="698" t="s">
        <v>24</v>
      </c>
      <c r="EW34" s="698"/>
      <c r="EX34" s="460" t="s">
        <v>212</v>
      </c>
      <c r="EY34" s="696"/>
      <c r="EZ34" s="697" t="s">
        <v>23</v>
      </c>
      <c r="FA34" s="698"/>
      <c r="FB34" s="698" t="s">
        <v>24</v>
      </c>
      <c r="FC34" s="698"/>
      <c r="FD34" s="460" t="s">
        <v>212</v>
      </c>
      <c r="FE34" s="696"/>
      <c r="FF34" s="697" t="s">
        <v>23</v>
      </c>
      <c r="FG34" s="698"/>
      <c r="FH34" s="698" t="s">
        <v>24</v>
      </c>
      <c r="FI34" s="698"/>
      <c r="FJ34" s="460" t="s">
        <v>212</v>
      </c>
      <c r="FK34" s="696"/>
      <c r="FL34" s="697" t="s">
        <v>23</v>
      </c>
      <c r="FM34" s="698"/>
      <c r="FN34" s="698" t="s">
        <v>24</v>
      </c>
      <c r="FO34" s="698"/>
      <c r="FP34" s="460" t="s">
        <v>212</v>
      </c>
      <c r="FQ34" s="696"/>
      <c r="FR34" s="697" t="s">
        <v>23</v>
      </c>
      <c r="FS34" s="698"/>
      <c r="FT34" s="698" t="s">
        <v>24</v>
      </c>
      <c r="FU34" s="698"/>
      <c r="FV34" s="460" t="s">
        <v>212</v>
      </c>
      <c r="FW34" s="696"/>
      <c r="FX34" s="697" t="s">
        <v>23</v>
      </c>
      <c r="FY34" s="698"/>
      <c r="FZ34" s="698" t="s">
        <v>24</v>
      </c>
      <c r="GA34" s="698"/>
      <c r="GB34" s="460" t="s">
        <v>212</v>
      </c>
      <c r="GC34" s="696"/>
      <c r="GE34" s="726" t="s">
        <v>1100</v>
      </c>
      <c r="GF34" s="727"/>
      <c r="GG34" s="285" t="s">
        <v>311</v>
      </c>
      <c r="GH34" s="285">
        <v>26.1</v>
      </c>
      <c r="GI34" s="286">
        <v>8.9099999999999999E-2</v>
      </c>
    </row>
    <row r="35" spans="1:191" ht="15.2" customHeight="1">
      <c r="A35" s="431" t="s">
        <v>160</v>
      </c>
      <c r="B35" s="432"/>
      <c r="C35" s="432"/>
      <c r="D35" s="433"/>
      <c r="E35" s="227" t="s">
        <v>25</v>
      </c>
      <c r="F35" s="667"/>
      <c r="G35" s="668"/>
      <c r="H35" s="695">
        <f>ROUND(F35*$GH$3,1)</f>
        <v>0</v>
      </c>
      <c r="I35" s="695"/>
      <c r="J35" s="695">
        <f>ROUND(H35*$GI$3,1)</f>
        <v>0</v>
      </c>
      <c r="K35" s="695"/>
      <c r="L35" s="667"/>
      <c r="M35" s="668"/>
      <c r="N35" s="695">
        <f>ROUND(L35*$GH$3,1)</f>
        <v>0</v>
      </c>
      <c r="O35" s="695"/>
      <c r="P35" s="695">
        <f>ROUND(N35*$GI$3,1)</f>
        <v>0</v>
      </c>
      <c r="Q35" s="695"/>
      <c r="R35" s="667"/>
      <c r="S35" s="668"/>
      <c r="T35" s="695">
        <f>ROUND(R35*$GH$3,1)</f>
        <v>0</v>
      </c>
      <c r="U35" s="695"/>
      <c r="V35" s="695">
        <f>ROUND(T35*$GI$3,1)</f>
        <v>0</v>
      </c>
      <c r="W35" s="695"/>
      <c r="X35" s="667"/>
      <c r="Y35" s="668"/>
      <c r="Z35" s="695">
        <f>ROUND(X35*$GH$3,1)</f>
        <v>0</v>
      </c>
      <c r="AA35" s="695"/>
      <c r="AB35" s="695">
        <f>ROUND(Z35*$GI$3,1)</f>
        <v>0</v>
      </c>
      <c r="AC35" s="695"/>
      <c r="AD35" s="667"/>
      <c r="AE35" s="668"/>
      <c r="AF35" s="695">
        <f>ROUND(AD35*$GH$3,1)</f>
        <v>0</v>
      </c>
      <c r="AG35" s="695"/>
      <c r="AH35" s="695">
        <f>ROUND(AF35*$GI$3,1)</f>
        <v>0</v>
      </c>
      <c r="AI35" s="695"/>
      <c r="AJ35" s="667"/>
      <c r="AK35" s="668"/>
      <c r="AL35" s="695">
        <f>ROUND(AJ35*$GH$3,1)</f>
        <v>0</v>
      </c>
      <c r="AM35" s="695"/>
      <c r="AN35" s="695">
        <f>ROUND(AL35*$GI$3,1)</f>
        <v>0</v>
      </c>
      <c r="AO35" s="695"/>
      <c r="AP35" s="667"/>
      <c r="AQ35" s="668"/>
      <c r="AR35" s="695">
        <f>ROUND(AP35*$GH$3,1)</f>
        <v>0</v>
      </c>
      <c r="AS35" s="695"/>
      <c r="AT35" s="695">
        <f>ROUND(AR35*$GI$3,1)</f>
        <v>0</v>
      </c>
      <c r="AU35" s="695"/>
      <c r="AV35" s="667"/>
      <c r="AW35" s="668"/>
      <c r="AX35" s="695">
        <f>ROUND(AV35*$GH$3,1)</f>
        <v>0</v>
      </c>
      <c r="AY35" s="695"/>
      <c r="AZ35" s="695">
        <f>ROUND(AX35*$GI$3,1)</f>
        <v>0</v>
      </c>
      <c r="BA35" s="695"/>
      <c r="BB35" s="667"/>
      <c r="BC35" s="668"/>
      <c r="BD35" s="695">
        <f>ROUND(BB35*$GH$3,1)</f>
        <v>0</v>
      </c>
      <c r="BE35" s="695"/>
      <c r="BF35" s="695">
        <f>ROUND(BD35*$GI$3,1)</f>
        <v>0</v>
      </c>
      <c r="BG35" s="695"/>
      <c r="BH35" s="667"/>
      <c r="BI35" s="668"/>
      <c r="BJ35" s="695">
        <f>ROUND(BH35*$GH$3,1)</f>
        <v>0</v>
      </c>
      <c r="BK35" s="695"/>
      <c r="BL35" s="695">
        <f>ROUND(BJ35*$GI$3,1)</f>
        <v>0</v>
      </c>
      <c r="BM35" s="695"/>
      <c r="BN35" s="665"/>
      <c r="BO35" s="666"/>
      <c r="BP35" s="695">
        <f>ROUND(BN35*$GH$3,1)</f>
        <v>0</v>
      </c>
      <c r="BQ35" s="695"/>
      <c r="BR35" s="695">
        <f>ROUND(BP35*$GI$3,1)</f>
        <v>0</v>
      </c>
      <c r="BS35" s="695"/>
      <c r="BT35" s="665"/>
      <c r="BU35" s="666"/>
      <c r="BV35" s="695">
        <f>ROUND(BT35*$GH$3,1)</f>
        <v>0</v>
      </c>
      <c r="BW35" s="695"/>
      <c r="BX35" s="695">
        <f>ROUND(BV35*$GI$3,1)</f>
        <v>0</v>
      </c>
      <c r="BY35" s="695"/>
      <c r="BZ35" s="665"/>
      <c r="CA35" s="666"/>
      <c r="CB35" s="695">
        <f>ROUND(BZ35*$GH$3,1)</f>
        <v>0</v>
      </c>
      <c r="CC35" s="695"/>
      <c r="CD35" s="695">
        <f>ROUND(CB35*$GI$3,1)</f>
        <v>0</v>
      </c>
      <c r="CE35" s="695"/>
      <c r="CF35" s="665"/>
      <c r="CG35" s="666"/>
      <c r="CH35" s="695">
        <f>ROUND(CF35*$GH$3,1)</f>
        <v>0</v>
      </c>
      <c r="CI35" s="695"/>
      <c r="CJ35" s="695">
        <f>ROUND(CH35*$GI$3,1)</f>
        <v>0</v>
      </c>
      <c r="CK35" s="695"/>
      <c r="CL35" s="665"/>
      <c r="CM35" s="666"/>
      <c r="CN35" s="695">
        <f>ROUND(CL35*$GH$3,1)</f>
        <v>0</v>
      </c>
      <c r="CO35" s="695"/>
      <c r="CP35" s="695">
        <f>ROUND(CN35*$GI$3,1)</f>
        <v>0</v>
      </c>
      <c r="CQ35" s="695"/>
      <c r="CR35" s="665"/>
      <c r="CS35" s="666"/>
      <c r="CT35" s="695">
        <f>ROUND(CR35*$GH$3,1)</f>
        <v>0</v>
      </c>
      <c r="CU35" s="695"/>
      <c r="CV35" s="695">
        <f>ROUND(CT35*$GI$3,1)</f>
        <v>0</v>
      </c>
      <c r="CW35" s="695"/>
      <c r="CX35" s="665"/>
      <c r="CY35" s="666"/>
      <c r="CZ35" s="695">
        <f>ROUND(CX35*$GH$3,1)</f>
        <v>0</v>
      </c>
      <c r="DA35" s="695"/>
      <c r="DB35" s="695">
        <f>ROUND(CZ35*$GI$3,1)</f>
        <v>0</v>
      </c>
      <c r="DC35" s="695"/>
      <c r="DD35" s="665"/>
      <c r="DE35" s="666"/>
      <c r="DF35" s="695">
        <f>ROUND(DD35*$GH$3,1)</f>
        <v>0</v>
      </c>
      <c r="DG35" s="695"/>
      <c r="DH35" s="695">
        <f>ROUND(DF35*$GI$3,1)</f>
        <v>0</v>
      </c>
      <c r="DI35" s="695"/>
      <c r="DJ35" s="665"/>
      <c r="DK35" s="666"/>
      <c r="DL35" s="695">
        <f>ROUND(DJ35*$GH$3,1)</f>
        <v>0</v>
      </c>
      <c r="DM35" s="695"/>
      <c r="DN35" s="695">
        <f>ROUND(DL35*$GI$3,1)</f>
        <v>0</v>
      </c>
      <c r="DO35" s="695"/>
      <c r="DP35" s="665"/>
      <c r="DQ35" s="666"/>
      <c r="DR35" s="695">
        <f>ROUND(DP35*$GH$3,1)</f>
        <v>0</v>
      </c>
      <c r="DS35" s="695"/>
      <c r="DT35" s="695">
        <f>ROUND(DR35*$GI$3,1)</f>
        <v>0</v>
      </c>
      <c r="DU35" s="695"/>
      <c r="DV35" s="665"/>
      <c r="DW35" s="666"/>
      <c r="DX35" s="695">
        <f>ROUND(DV35*$GH$3,1)</f>
        <v>0</v>
      </c>
      <c r="DY35" s="695"/>
      <c r="DZ35" s="695">
        <f>ROUND(DX35*$GI$3,1)</f>
        <v>0</v>
      </c>
      <c r="EA35" s="695"/>
      <c r="EB35" s="665"/>
      <c r="EC35" s="666"/>
      <c r="ED35" s="695">
        <f>ROUND(EB35*$GH$3,1)</f>
        <v>0</v>
      </c>
      <c r="EE35" s="695"/>
      <c r="EF35" s="695">
        <f>ROUND(ED35*$GI$3,1)</f>
        <v>0</v>
      </c>
      <c r="EG35" s="695"/>
      <c r="EH35" s="665"/>
      <c r="EI35" s="666"/>
      <c r="EJ35" s="695">
        <f>ROUND(EH35*$GH$3,1)</f>
        <v>0</v>
      </c>
      <c r="EK35" s="695"/>
      <c r="EL35" s="695">
        <f>ROUND(EJ35*$GI$3,1)</f>
        <v>0</v>
      </c>
      <c r="EM35" s="695"/>
      <c r="EN35" s="665"/>
      <c r="EO35" s="666"/>
      <c r="EP35" s="695">
        <f>ROUND(EN35*$GH$3,1)</f>
        <v>0</v>
      </c>
      <c r="EQ35" s="695"/>
      <c r="ER35" s="695">
        <f>ROUND(EP35*$GI$3,1)</f>
        <v>0</v>
      </c>
      <c r="ES35" s="695"/>
      <c r="ET35" s="665"/>
      <c r="EU35" s="666"/>
      <c r="EV35" s="695">
        <f>ROUND(ET35*$GH$3,1)</f>
        <v>0</v>
      </c>
      <c r="EW35" s="695"/>
      <c r="EX35" s="695">
        <f>ROUND(EV35*$GI$3,1)</f>
        <v>0</v>
      </c>
      <c r="EY35" s="695"/>
      <c r="EZ35" s="665"/>
      <c r="FA35" s="666"/>
      <c r="FB35" s="695">
        <f>ROUND(EZ35*$GH$3,1)</f>
        <v>0</v>
      </c>
      <c r="FC35" s="695"/>
      <c r="FD35" s="695">
        <f>ROUND(FB35*$GI$3,1)</f>
        <v>0</v>
      </c>
      <c r="FE35" s="695"/>
      <c r="FF35" s="665"/>
      <c r="FG35" s="666"/>
      <c r="FH35" s="695">
        <f>ROUND(FF35*$GH$3,1)</f>
        <v>0</v>
      </c>
      <c r="FI35" s="695"/>
      <c r="FJ35" s="695">
        <f>ROUND(FH35*$GI$3,1)</f>
        <v>0</v>
      </c>
      <c r="FK35" s="695"/>
      <c r="FL35" s="665"/>
      <c r="FM35" s="666"/>
      <c r="FN35" s="695">
        <f>ROUND(FL35*$GH$3,1)</f>
        <v>0</v>
      </c>
      <c r="FO35" s="695"/>
      <c r="FP35" s="695">
        <f>ROUND(FN35*$GI$3,1)</f>
        <v>0</v>
      </c>
      <c r="FQ35" s="695"/>
      <c r="FR35" s="665"/>
      <c r="FS35" s="666"/>
      <c r="FT35" s="695">
        <f>ROUND(FR35*$GH$3,1)</f>
        <v>0</v>
      </c>
      <c r="FU35" s="695"/>
      <c r="FV35" s="695">
        <f>ROUND(FT35*$GI$3,1)</f>
        <v>0</v>
      </c>
      <c r="FW35" s="695"/>
      <c r="FX35" s="665"/>
      <c r="FY35" s="666"/>
      <c r="FZ35" s="695">
        <f>ROUND(FX35*$GH$3,1)</f>
        <v>0</v>
      </c>
      <c r="GA35" s="695"/>
      <c r="GB35" s="695">
        <f>ROUND(FZ35*$GI$3,1)</f>
        <v>0</v>
      </c>
      <c r="GC35" s="695"/>
      <c r="GE35" s="735" t="s">
        <v>1101</v>
      </c>
      <c r="GF35" s="735"/>
      <c r="GG35" s="285" t="s">
        <v>311</v>
      </c>
      <c r="GH35" s="285">
        <v>27.8</v>
      </c>
      <c r="GI35" s="286">
        <v>9.5000000000000001E-2</v>
      </c>
    </row>
    <row r="36" spans="1:191" ht="15.2" customHeight="1">
      <c r="A36" s="431" t="s">
        <v>161</v>
      </c>
      <c r="B36" s="432"/>
      <c r="C36" s="432"/>
      <c r="D36" s="433"/>
      <c r="E36" s="227" t="s">
        <v>25</v>
      </c>
      <c r="F36" s="667"/>
      <c r="G36" s="668"/>
      <c r="H36" s="642">
        <f>ROUND(F36*$GH$4,1)</f>
        <v>0</v>
      </c>
      <c r="I36" s="643"/>
      <c r="J36" s="642">
        <f>ROUND(H36*$GI$4,1)</f>
        <v>0</v>
      </c>
      <c r="K36" s="643"/>
      <c r="L36" s="667"/>
      <c r="M36" s="668"/>
      <c r="N36" s="642">
        <f>ROUND(L36*$GH$4,1)</f>
        <v>0</v>
      </c>
      <c r="O36" s="643"/>
      <c r="P36" s="642">
        <f>ROUND(N36*$GI$4,1)</f>
        <v>0</v>
      </c>
      <c r="Q36" s="643"/>
      <c r="R36" s="667"/>
      <c r="S36" s="668"/>
      <c r="T36" s="642">
        <f>ROUND(R36*$GH$4,1)</f>
        <v>0</v>
      </c>
      <c r="U36" s="643"/>
      <c r="V36" s="642">
        <f>ROUND(T36*$GI$4,1)</f>
        <v>0</v>
      </c>
      <c r="W36" s="643"/>
      <c r="X36" s="667"/>
      <c r="Y36" s="668"/>
      <c r="Z36" s="642">
        <f>ROUND(X36*$GH$4,1)</f>
        <v>0</v>
      </c>
      <c r="AA36" s="643"/>
      <c r="AB36" s="642">
        <f>ROUND(Z36*$GI$4,1)</f>
        <v>0</v>
      </c>
      <c r="AC36" s="643"/>
      <c r="AD36" s="667"/>
      <c r="AE36" s="668"/>
      <c r="AF36" s="642">
        <f>ROUND(AD36*$GH$4,1)</f>
        <v>0</v>
      </c>
      <c r="AG36" s="643"/>
      <c r="AH36" s="642">
        <f>ROUND(AF36*$GI$4,1)</f>
        <v>0</v>
      </c>
      <c r="AI36" s="643"/>
      <c r="AJ36" s="667"/>
      <c r="AK36" s="668"/>
      <c r="AL36" s="642">
        <f>ROUND(AJ36*$GH$4,1)</f>
        <v>0</v>
      </c>
      <c r="AM36" s="643"/>
      <c r="AN36" s="642">
        <f>ROUND(AL36*$GI$4,1)</f>
        <v>0</v>
      </c>
      <c r="AO36" s="643"/>
      <c r="AP36" s="667"/>
      <c r="AQ36" s="668"/>
      <c r="AR36" s="642">
        <f>ROUND(AP36*$GH$4,1)</f>
        <v>0</v>
      </c>
      <c r="AS36" s="643"/>
      <c r="AT36" s="642">
        <f>ROUND(AR36*$GI$4,1)</f>
        <v>0</v>
      </c>
      <c r="AU36" s="643"/>
      <c r="AV36" s="667"/>
      <c r="AW36" s="668"/>
      <c r="AX36" s="642">
        <f>ROUND(AV36*$GH$4,1)</f>
        <v>0</v>
      </c>
      <c r="AY36" s="643"/>
      <c r="AZ36" s="642">
        <f>ROUND(AX36*$GI$4,1)</f>
        <v>0</v>
      </c>
      <c r="BA36" s="643"/>
      <c r="BB36" s="667"/>
      <c r="BC36" s="668"/>
      <c r="BD36" s="642">
        <f>ROUND(BB36*$GH$4,1)</f>
        <v>0</v>
      </c>
      <c r="BE36" s="643"/>
      <c r="BF36" s="642">
        <f>ROUND(BD36*$GI$4,1)</f>
        <v>0</v>
      </c>
      <c r="BG36" s="643"/>
      <c r="BH36" s="667"/>
      <c r="BI36" s="668"/>
      <c r="BJ36" s="642">
        <f>ROUND(BH36*$GH$4,1)</f>
        <v>0</v>
      </c>
      <c r="BK36" s="643"/>
      <c r="BL36" s="642">
        <f>ROUND(BJ36*$GI$4,1)</f>
        <v>0</v>
      </c>
      <c r="BM36" s="643"/>
      <c r="BN36" s="665"/>
      <c r="BO36" s="666"/>
      <c r="BP36" s="642">
        <f>ROUND(BN36*$GH$4,1)</f>
        <v>0</v>
      </c>
      <c r="BQ36" s="643"/>
      <c r="BR36" s="642">
        <f>ROUND(BP36*$GI$4,1)</f>
        <v>0</v>
      </c>
      <c r="BS36" s="643"/>
      <c r="BT36" s="665"/>
      <c r="BU36" s="666"/>
      <c r="BV36" s="642">
        <f>ROUND(BT36*$GH$4,1)</f>
        <v>0</v>
      </c>
      <c r="BW36" s="643"/>
      <c r="BX36" s="642">
        <f>ROUND(BV36*$GI$4,1)</f>
        <v>0</v>
      </c>
      <c r="BY36" s="643"/>
      <c r="BZ36" s="665"/>
      <c r="CA36" s="666"/>
      <c r="CB36" s="642">
        <f>ROUND(BZ36*$GH$4,1)</f>
        <v>0</v>
      </c>
      <c r="CC36" s="643"/>
      <c r="CD36" s="642">
        <f>ROUND(CB36*$GI$4,1)</f>
        <v>0</v>
      </c>
      <c r="CE36" s="643"/>
      <c r="CF36" s="665"/>
      <c r="CG36" s="666"/>
      <c r="CH36" s="642">
        <f>ROUND(CF36*$GH$4,1)</f>
        <v>0</v>
      </c>
      <c r="CI36" s="643"/>
      <c r="CJ36" s="642">
        <f>ROUND(CH36*$GI$4,1)</f>
        <v>0</v>
      </c>
      <c r="CK36" s="643"/>
      <c r="CL36" s="665"/>
      <c r="CM36" s="666"/>
      <c r="CN36" s="642">
        <f>ROUND(CL36*$GH$4,1)</f>
        <v>0</v>
      </c>
      <c r="CO36" s="643"/>
      <c r="CP36" s="642">
        <f>ROUND(CN36*$GI$4,1)</f>
        <v>0</v>
      </c>
      <c r="CQ36" s="643"/>
      <c r="CR36" s="665"/>
      <c r="CS36" s="666"/>
      <c r="CT36" s="642">
        <f>ROUND(CR36*$GH$4,1)</f>
        <v>0</v>
      </c>
      <c r="CU36" s="643"/>
      <c r="CV36" s="642">
        <f>ROUND(CT36*$GI$4,1)</f>
        <v>0</v>
      </c>
      <c r="CW36" s="643"/>
      <c r="CX36" s="665"/>
      <c r="CY36" s="666"/>
      <c r="CZ36" s="642">
        <f>ROUND(CX36*$GH$4,1)</f>
        <v>0</v>
      </c>
      <c r="DA36" s="643"/>
      <c r="DB36" s="642">
        <f>ROUND(CZ36*$GI$4,1)</f>
        <v>0</v>
      </c>
      <c r="DC36" s="643"/>
      <c r="DD36" s="665"/>
      <c r="DE36" s="666"/>
      <c r="DF36" s="642">
        <f>ROUND(DD36*$GH$4,1)</f>
        <v>0</v>
      </c>
      <c r="DG36" s="643"/>
      <c r="DH36" s="642">
        <f>ROUND(DF36*$GI$4,1)</f>
        <v>0</v>
      </c>
      <c r="DI36" s="643"/>
      <c r="DJ36" s="665"/>
      <c r="DK36" s="666"/>
      <c r="DL36" s="642">
        <f>ROUND(DJ36*$GH$4,1)</f>
        <v>0</v>
      </c>
      <c r="DM36" s="643"/>
      <c r="DN36" s="642">
        <f>ROUND(DL36*$GI$4,1)</f>
        <v>0</v>
      </c>
      <c r="DO36" s="643"/>
      <c r="DP36" s="665"/>
      <c r="DQ36" s="666"/>
      <c r="DR36" s="642">
        <f>ROUND(DP36*$GH$4,1)</f>
        <v>0</v>
      </c>
      <c r="DS36" s="643"/>
      <c r="DT36" s="642">
        <f>ROUND(DR36*$GI$4,1)</f>
        <v>0</v>
      </c>
      <c r="DU36" s="643"/>
      <c r="DV36" s="665"/>
      <c r="DW36" s="666"/>
      <c r="DX36" s="642">
        <f>ROUND(DV36*$GH$4,1)</f>
        <v>0</v>
      </c>
      <c r="DY36" s="643"/>
      <c r="DZ36" s="642">
        <f>ROUND(DX36*$GI$4,1)</f>
        <v>0</v>
      </c>
      <c r="EA36" s="643"/>
      <c r="EB36" s="665"/>
      <c r="EC36" s="666"/>
      <c r="ED36" s="642">
        <f>ROUND(EB36*$GH$4,1)</f>
        <v>0</v>
      </c>
      <c r="EE36" s="643"/>
      <c r="EF36" s="642">
        <f>ROUND(ED36*$GI$4,1)</f>
        <v>0</v>
      </c>
      <c r="EG36" s="643"/>
      <c r="EH36" s="665"/>
      <c r="EI36" s="666"/>
      <c r="EJ36" s="642">
        <f>ROUND(EH36*$GH$4,1)</f>
        <v>0</v>
      </c>
      <c r="EK36" s="643"/>
      <c r="EL36" s="642">
        <f>ROUND(EJ36*$GI$4,1)</f>
        <v>0</v>
      </c>
      <c r="EM36" s="643"/>
      <c r="EN36" s="665"/>
      <c r="EO36" s="666"/>
      <c r="EP36" s="642">
        <f>ROUND(EN36*$GH$4,1)</f>
        <v>0</v>
      </c>
      <c r="EQ36" s="643"/>
      <c r="ER36" s="642">
        <f>ROUND(EP36*$GI$4,1)</f>
        <v>0</v>
      </c>
      <c r="ES36" s="643"/>
      <c r="ET36" s="665"/>
      <c r="EU36" s="666"/>
      <c r="EV36" s="642">
        <f>ROUND(ET36*$GH$4,1)</f>
        <v>0</v>
      </c>
      <c r="EW36" s="643"/>
      <c r="EX36" s="642">
        <f>ROUND(EV36*$GI$4,1)</f>
        <v>0</v>
      </c>
      <c r="EY36" s="643"/>
      <c r="EZ36" s="665"/>
      <c r="FA36" s="666"/>
      <c r="FB36" s="642">
        <f>ROUND(EZ36*$GH$4,1)</f>
        <v>0</v>
      </c>
      <c r="FC36" s="643"/>
      <c r="FD36" s="642">
        <f>ROUND(FB36*$GI$4,1)</f>
        <v>0</v>
      </c>
      <c r="FE36" s="643"/>
      <c r="FF36" s="665"/>
      <c r="FG36" s="666"/>
      <c r="FH36" s="642">
        <f>ROUND(FF36*$GH$4,1)</f>
        <v>0</v>
      </c>
      <c r="FI36" s="643"/>
      <c r="FJ36" s="642">
        <f>ROUND(FH36*$GI$4,1)</f>
        <v>0</v>
      </c>
      <c r="FK36" s="643"/>
      <c r="FL36" s="665"/>
      <c r="FM36" s="666"/>
      <c r="FN36" s="642">
        <f>ROUND(FL36*$GH$4,1)</f>
        <v>0</v>
      </c>
      <c r="FO36" s="643"/>
      <c r="FP36" s="642">
        <f>ROUND(FN36*$GI$4,1)</f>
        <v>0</v>
      </c>
      <c r="FQ36" s="643"/>
      <c r="FR36" s="665"/>
      <c r="FS36" s="666"/>
      <c r="FT36" s="642">
        <f>ROUND(FR36*$GH$4,1)</f>
        <v>0</v>
      </c>
      <c r="FU36" s="643"/>
      <c r="FV36" s="642">
        <f>ROUND(FT36*$GI$4,1)</f>
        <v>0</v>
      </c>
      <c r="FW36" s="643"/>
      <c r="FX36" s="665"/>
      <c r="FY36" s="666"/>
      <c r="FZ36" s="642">
        <f>ROUND(FX36*$GH$4,1)</f>
        <v>0</v>
      </c>
      <c r="GA36" s="643"/>
      <c r="GB36" s="642">
        <f>ROUND(FZ36*$GI$4,1)</f>
        <v>0</v>
      </c>
      <c r="GC36" s="643"/>
      <c r="GE36" s="735" t="s">
        <v>306</v>
      </c>
      <c r="GF36" s="735"/>
      <c r="GG36" s="285" t="s">
        <v>311</v>
      </c>
      <c r="GH36" s="285">
        <v>29</v>
      </c>
      <c r="GI36" s="286">
        <v>0.1096</v>
      </c>
    </row>
    <row r="37" spans="1:191" ht="15.2" customHeight="1">
      <c r="A37" s="431" t="s">
        <v>188</v>
      </c>
      <c r="B37" s="432"/>
      <c r="C37" s="432"/>
      <c r="D37" s="433"/>
      <c r="E37" s="227" t="s">
        <v>25</v>
      </c>
      <c r="F37" s="667"/>
      <c r="G37" s="668"/>
      <c r="H37" s="642">
        <f>ROUND(F37*$GH$5,1)</f>
        <v>0</v>
      </c>
      <c r="I37" s="643"/>
      <c r="J37" s="642">
        <f>ROUND(H37*$GI$5,1)</f>
        <v>0</v>
      </c>
      <c r="K37" s="643"/>
      <c r="L37" s="667"/>
      <c r="M37" s="668"/>
      <c r="N37" s="642">
        <f>ROUND(L37*$GH$5,1)</f>
        <v>0</v>
      </c>
      <c r="O37" s="643"/>
      <c r="P37" s="642">
        <f>ROUND(N37*$GI$5,1)</f>
        <v>0</v>
      </c>
      <c r="Q37" s="643"/>
      <c r="R37" s="667"/>
      <c r="S37" s="668"/>
      <c r="T37" s="642">
        <f>ROUND(R37*$GH$5,1)</f>
        <v>0</v>
      </c>
      <c r="U37" s="643"/>
      <c r="V37" s="642">
        <f>ROUND(T37*$GI$5,1)</f>
        <v>0</v>
      </c>
      <c r="W37" s="643"/>
      <c r="X37" s="667"/>
      <c r="Y37" s="668"/>
      <c r="Z37" s="642">
        <f>ROUND(X37*$GH$5,1)</f>
        <v>0</v>
      </c>
      <c r="AA37" s="643"/>
      <c r="AB37" s="642">
        <f>ROUND(Z37*$GI$5,1)</f>
        <v>0</v>
      </c>
      <c r="AC37" s="643"/>
      <c r="AD37" s="667"/>
      <c r="AE37" s="668"/>
      <c r="AF37" s="642">
        <f>ROUND(AD37*$GH$5,1)</f>
        <v>0</v>
      </c>
      <c r="AG37" s="643"/>
      <c r="AH37" s="642">
        <f>ROUND(AF37*$GI$5,1)</f>
        <v>0</v>
      </c>
      <c r="AI37" s="643"/>
      <c r="AJ37" s="667"/>
      <c r="AK37" s="668"/>
      <c r="AL37" s="642">
        <f>ROUND(AJ37*$GH$5,1)</f>
        <v>0</v>
      </c>
      <c r="AM37" s="643"/>
      <c r="AN37" s="642">
        <f>ROUND(AL37*$GI$5,1)</f>
        <v>0</v>
      </c>
      <c r="AO37" s="643"/>
      <c r="AP37" s="667"/>
      <c r="AQ37" s="668"/>
      <c r="AR37" s="642">
        <f>ROUND(AP37*$GH$5,1)</f>
        <v>0</v>
      </c>
      <c r="AS37" s="643"/>
      <c r="AT37" s="642">
        <f>ROUND(AR37*$GI$5,1)</f>
        <v>0</v>
      </c>
      <c r="AU37" s="643"/>
      <c r="AV37" s="667"/>
      <c r="AW37" s="668"/>
      <c r="AX37" s="642">
        <f>ROUND(AV37*$GH$5,1)</f>
        <v>0</v>
      </c>
      <c r="AY37" s="643"/>
      <c r="AZ37" s="642">
        <f>ROUND(AX37*$GI$5,1)</f>
        <v>0</v>
      </c>
      <c r="BA37" s="643"/>
      <c r="BB37" s="667"/>
      <c r="BC37" s="668"/>
      <c r="BD37" s="642">
        <f>ROUND(BB37*$GH$5,1)</f>
        <v>0</v>
      </c>
      <c r="BE37" s="643"/>
      <c r="BF37" s="642">
        <f>ROUND(BD37*$GI$5,1)</f>
        <v>0</v>
      </c>
      <c r="BG37" s="643"/>
      <c r="BH37" s="667"/>
      <c r="BI37" s="668"/>
      <c r="BJ37" s="642">
        <f>ROUND(BH37*$GH$5,1)</f>
        <v>0</v>
      </c>
      <c r="BK37" s="643"/>
      <c r="BL37" s="642">
        <f>ROUND(BJ37*$GI$5,1)</f>
        <v>0</v>
      </c>
      <c r="BM37" s="643"/>
      <c r="BN37" s="665"/>
      <c r="BO37" s="666"/>
      <c r="BP37" s="642">
        <f>ROUND(BN37*$GH$5,1)</f>
        <v>0</v>
      </c>
      <c r="BQ37" s="643"/>
      <c r="BR37" s="642">
        <f>ROUND(BP37*$GI$5,1)</f>
        <v>0</v>
      </c>
      <c r="BS37" s="643"/>
      <c r="BT37" s="665"/>
      <c r="BU37" s="666"/>
      <c r="BV37" s="642">
        <f>ROUND(BT37*$GH$5,1)</f>
        <v>0</v>
      </c>
      <c r="BW37" s="643"/>
      <c r="BX37" s="642">
        <f>ROUND(BV37*$GI$5,1)</f>
        <v>0</v>
      </c>
      <c r="BY37" s="643"/>
      <c r="BZ37" s="665"/>
      <c r="CA37" s="666"/>
      <c r="CB37" s="642">
        <f>ROUND(BZ37*$GH$5,1)</f>
        <v>0</v>
      </c>
      <c r="CC37" s="643"/>
      <c r="CD37" s="642">
        <f>ROUND(CB37*$GI$5,1)</f>
        <v>0</v>
      </c>
      <c r="CE37" s="643"/>
      <c r="CF37" s="665"/>
      <c r="CG37" s="666"/>
      <c r="CH37" s="642">
        <f>ROUND(CF37*$GH$5,1)</f>
        <v>0</v>
      </c>
      <c r="CI37" s="643"/>
      <c r="CJ37" s="642">
        <f>ROUND(CH37*$GI$5,1)</f>
        <v>0</v>
      </c>
      <c r="CK37" s="643"/>
      <c r="CL37" s="665"/>
      <c r="CM37" s="666"/>
      <c r="CN37" s="642">
        <f>ROUND(CL37*$GH$5,1)</f>
        <v>0</v>
      </c>
      <c r="CO37" s="643"/>
      <c r="CP37" s="642">
        <f>ROUND(CN37*$GI$5,1)</f>
        <v>0</v>
      </c>
      <c r="CQ37" s="643"/>
      <c r="CR37" s="665"/>
      <c r="CS37" s="666"/>
      <c r="CT37" s="642">
        <f>ROUND(CR37*$GH$5,1)</f>
        <v>0</v>
      </c>
      <c r="CU37" s="643"/>
      <c r="CV37" s="642">
        <f>ROUND(CT37*$GI$5,1)</f>
        <v>0</v>
      </c>
      <c r="CW37" s="643"/>
      <c r="CX37" s="665"/>
      <c r="CY37" s="666"/>
      <c r="CZ37" s="642">
        <f>ROUND(CX37*$GH$5,1)</f>
        <v>0</v>
      </c>
      <c r="DA37" s="643"/>
      <c r="DB37" s="642">
        <f>ROUND(CZ37*$GI$5,1)</f>
        <v>0</v>
      </c>
      <c r="DC37" s="643"/>
      <c r="DD37" s="665"/>
      <c r="DE37" s="666"/>
      <c r="DF37" s="642">
        <f>ROUND(DD37*$GH$5,1)</f>
        <v>0</v>
      </c>
      <c r="DG37" s="643"/>
      <c r="DH37" s="642">
        <f>ROUND(DF37*$GI$5,1)</f>
        <v>0</v>
      </c>
      <c r="DI37" s="643"/>
      <c r="DJ37" s="665"/>
      <c r="DK37" s="666"/>
      <c r="DL37" s="642">
        <f>ROUND(DJ37*$GH$5,1)</f>
        <v>0</v>
      </c>
      <c r="DM37" s="643"/>
      <c r="DN37" s="642">
        <f>ROUND(DL37*$GI$5,1)</f>
        <v>0</v>
      </c>
      <c r="DO37" s="643"/>
      <c r="DP37" s="665"/>
      <c r="DQ37" s="666"/>
      <c r="DR37" s="642">
        <f>ROUND(DP37*$GH$5,1)</f>
        <v>0</v>
      </c>
      <c r="DS37" s="643"/>
      <c r="DT37" s="642">
        <f>ROUND(DR37*$GI$5,1)</f>
        <v>0</v>
      </c>
      <c r="DU37" s="643"/>
      <c r="DV37" s="665"/>
      <c r="DW37" s="666"/>
      <c r="DX37" s="642">
        <f>ROUND(DV37*$GH$5,1)</f>
        <v>0</v>
      </c>
      <c r="DY37" s="643"/>
      <c r="DZ37" s="642">
        <f>ROUND(DX37*$GI$5,1)</f>
        <v>0</v>
      </c>
      <c r="EA37" s="643"/>
      <c r="EB37" s="665"/>
      <c r="EC37" s="666"/>
      <c r="ED37" s="642">
        <f>ROUND(EB37*$GH$5,1)</f>
        <v>0</v>
      </c>
      <c r="EE37" s="643"/>
      <c r="EF37" s="642">
        <f>ROUND(ED37*$GI$5,1)</f>
        <v>0</v>
      </c>
      <c r="EG37" s="643"/>
      <c r="EH37" s="665"/>
      <c r="EI37" s="666"/>
      <c r="EJ37" s="642">
        <f>ROUND(EH37*$GH$5,1)</f>
        <v>0</v>
      </c>
      <c r="EK37" s="643"/>
      <c r="EL37" s="642">
        <f>ROUND(EJ37*$GI$5,1)</f>
        <v>0</v>
      </c>
      <c r="EM37" s="643"/>
      <c r="EN37" s="665"/>
      <c r="EO37" s="666"/>
      <c r="EP37" s="642">
        <f>ROUND(EN37*$GH$5,1)</f>
        <v>0</v>
      </c>
      <c r="EQ37" s="643"/>
      <c r="ER37" s="642">
        <f>ROUND(EP37*$GI$5,1)</f>
        <v>0</v>
      </c>
      <c r="ES37" s="643"/>
      <c r="ET37" s="665"/>
      <c r="EU37" s="666"/>
      <c r="EV37" s="642">
        <f>ROUND(ET37*$GH$5,1)</f>
        <v>0</v>
      </c>
      <c r="EW37" s="643"/>
      <c r="EX37" s="642">
        <f>ROUND(EV37*$GI$5,1)</f>
        <v>0</v>
      </c>
      <c r="EY37" s="643"/>
      <c r="EZ37" s="665"/>
      <c r="FA37" s="666"/>
      <c r="FB37" s="642">
        <f>ROUND(EZ37*$GH$5,1)</f>
        <v>0</v>
      </c>
      <c r="FC37" s="643"/>
      <c r="FD37" s="642">
        <f>ROUND(FB37*$GI$5,1)</f>
        <v>0</v>
      </c>
      <c r="FE37" s="643"/>
      <c r="FF37" s="665"/>
      <c r="FG37" s="666"/>
      <c r="FH37" s="642">
        <f>ROUND(FF37*$GH$5,1)</f>
        <v>0</v>
      </c>
      <c r="FI37" s="643"/>
      <c r="FJ37" s="642">
        <f>ROUND(FH37*$GI$5,1)</f>
        <v>0</v>
      </c>
      <c r="FK37" s="643"/>
      <c r="FL37" s="665"/>
      <c r="FM37" s="666"/>
      <c r="FN37" s="642">
        <f>ROUND(FL37*$GH$5,1)</f>
        <v>0</v>
      </c>
      <c r="FO37" s="643"/>
      <c r="FP37" s="642">
        <f>ROUND(FN37*$GI$5,1)</f>
        <v>0</v>
      </c>
      <c r="FQ37" s="643"/>
      <c r="FR37" s="665"/>
      <c r="FS37" s="666"/>
      <c r="FT37" s="642">
        <f>ROUND(FR37*$GH$5,1)</f>
        <v>0</v>
      </c>
      <c r="FU37" s="643"/>
      <c r="FV37" s="642">
        <f>ROUND(FT37*$GI$5,1)</f>
        <v>0</v>
      </c>
      <c r="FW37" s="643"/>
      <c r="FX37" s="665"/>
      <c r="FY37" s="666"/>
      <c r="FZ37" s="642">
        <f>ROUND(FX37*$GH$5,1)</f>
        <v>0</v>
      </c>
      <c r="GA37" s="643"/>
      <c r="GB37" s="642">
        <f>ROUND(FZ37*$GI$5,1)</f>
        <v>0</v>
      </c>
      <c r="GC37" s="643"/>
      <c r="GE37" s="735" t="s">
        <v>307</v>
      </c>
      <c r="GF37" s="735"/>
      <c r="GG37" s="285" t="s">
        <v>311</v>
      </c>
      <c r="GH37" s="285">
        <v>37.299999999999997</v>
      </c>
      <c r="GI37" s="286">
        <v>7.6600000000000001E-2</v>
      </c>
    </row>
    <row r="38" spans="1:191" ht="15.2" customHeight="1">
      <c r="A38" s="431" t="s">
        <v>26</v>
      </c>
      <c r="B38" s="432"/>
      <c r="C38" s="432"/>
      <c r="D38" s="433"/>
      <c r="E38" s="227" t="s">
        <v>25</v>
      </c>
      <c r="F38" s="667"/>
      <c r="G38" s="668"/>
      <c r="H38" s="660">
        <f>ROUND(F38*$GH$6,1)</f>
        <v>0</v>
      </c>
      <c r="I38" s="661"/>
      <c r="J38" s="660">
        <f>ROUND(H38*$GI$6,1)</f>
        <v>0</v>
      </c>
      <c r="K38" s="661"/>
      <c r="L38" s="667"/>
      <c r="M38" s="668"/>
      <c r="N38" s="660">
        <f>ROUND(L38*$GH$6,1)</f>
        <v>0</v>
      </c>
      <c r="O38" s="661"/>
      <c r="P38" s="660">
        <f>ROUND(N38*$GI$6,1)</f>
        <v>0</v>
      </c>
      <c r="Q38" s="661"/>
      <c r="R38" s="667"/>
      <c r="S38" s="668"/>
      <c r="T38" s="660">
        <f>ROUND(R38*$GH$6,1)</f>
        <v>0</v>
      </c>
      <c r="U38" s="661"/>
      <c r="V38" s="660">
        <f>ROUND(T38*$GI$6,1)</f>
        <v>0</v>
      </c>
      <c r="W38" s="661"/>
      <c r="X38" s="667"/>
      <c r="Y38" s="668"/>
      <c r="Z38" s="660">
        <f>ROUND(X38*$GH$6,1)</f>
        <v>0</v>
      </c>
      <c r="AA38" s="661"/>
      <c r="AB38" s="660">
        <f>ROUND(Z38*$GI$6,1)</f>
        <v>0</v>
      </c>
      <c r="AC38" s="661"/>
      <c r="AD38" s="667"/>
      <c r="AE38" s="668"/>
      <c r="AF38" s="660">
        <f>ROUND(AD38*$GH$6,1)</f>
        <v>0</v>
      </c>
      <c r="AG38" s="661"/>
      <c r="AH38" s="660">
        <f>ROUND(AF38*$GI$6,1)</f>
        <v>0</v>
      </c>
      <c r="AI38" s="661"/>
      <c r="AJ38" s="667"/>
      <c r="AK38" s="668"/>
      <c r="AL38" s="660">
        <f>ROUND(AJ38*$GH$6,1)</f>
        <v>0</v>
      </c>
      <c r="AM38" s="661"/>
      <c r="AN38" s="660">
        <f>ROUND(AL38*$GI$6,1)</f>
        <v>0</v>
      </c>
      <c r="AO38" s="661"/>
      <c r="AP38" s="667"/>
      <c r="AQ38" s="668"/>
      <c r="AR38" s="660">
        <f>ROUND(AP38*$GH$6,1)</f>
        <v>0</v>
      </c>
      <c r="AS38" s="661"/>
      <c r="AT38" s="660">
        <f>ROUND(AR38*$GI$6,1)</f>
        <v>0</v>
      </c>
      <c r="AU38" s="661"/>
      <c r="AV38" s="667"/>
      <c r="AW38" s="668"/>
      <c r="AX38" s="660">
        <f>ROUND(AV38*$GH$6,1)</f>
        <v>0</v>
      </c>
      <c r="AY38" s="661"/>
      <c r="AZ38" s="660">
        <f>ROUND(AX38*$GI$6,1)</f>
        <v>0</v>
      </c>
      <c r="BA38" s="661"/>
      <c r="BB38" s="667"/>
      <c r="BC38" s="668"/>
      <c r="BD38" s="660">
        <f>ROUND(BB38*$GH$6,1)</f>
        <v>0</v>
      </c>
      <c r="BE38" s="661"/>
      <c r="BF38" s="660">
        <f>ROUND(BD38*$GI$6,1)</f>
        <v>0</v>
      </c>
      <c r="BG38" s="661"/>
      <c r="BH38" s="667"/>
      <c r="BI38" s="668"/>
      <c r="BJ38" s="660">
        <f>ROUND(BH38*$GH$6,1)</f>
        <v>0</v>
      </c>
      <c r="BK38" s="661"/>
      <c r="BL38" s="660">
        <f>ROUND(BJ38*$GI$6,1)</f>
        <v>0</v>
      </c>
      <c r="BM38" s="661"/>
      <c r="BN38" s="665"/>
      <c r="BO38" s="666"/>
      <c r="BP38" s="660">
        <f>ROUND(BN38*$GH$6,1)</f>
        <v>0</v>
      </c>
      <c r="BQ38" s="661"/>
      <c r="BR38" s="660">
        <f>ROUND(BP38*$GI$6,1)</f>
        <v>0</v>
      </c>
      <c r="BS38" s="661"/>
      <c r="BT38" s="665"/>
      <c r="BU38" s="666"/>
      <c r="BV38" s="660">
        <f>ROUND(BT38*$GH$6,1)</f>
        <v>0</v>
      </c>
      <c r="BW38" s="661"/>
      <c r="BX38" s="660">
        <f>ROUND(BV38*$GI$6,1)</f>
        <v>0</v>
      </c>
      <c r="BY38" s="661"/>
      <c r="BZ38" s="665"/>
      <c r="CA38" s="666"/>
      <c r="CB38" s="660">
        <f>ROUND(BZ38*$GH$6,1)</f>
        <v>0</v>
      </c>
      <c r="CC38" s="661"/>
      <c r="CD38" s="660">
        <f>ROUND(CB38*$GI$6,1)</f>
        <v>0</v>
      </c>
      <c r="CE38" s="661"/>
      <c r="CF38" s="665"/>
      <c r="CG38" s="666"/>
      <c r="CH38" s="660">
        <f>ROUND(CF38*$GH$6,1)</f>
        <v>0</v>
      </c>
      <c r="CI38" s="661"/>
      <c r="CJ38" s="660">
        <f>ROUND(CH38*$GI$6,1)</f>
        <v>0</v>
      </c>
      <c r="CK38" s="661"/>
      <c r="CL38" s="665"/>
      <c r="CM38" s="666"/>
      <c r="CN38" s="660">
        <f>ROUND(CL38*$GH$6,1)</f>
        <v>0</v>
      </c>
      <c r="CO38" s="661"/>
      <c r="CP38" s="660">
        <f>ROUND(CN38*$GI$6,1)</f>
        <v>0</v>
      </c>
      <c r="CQ38" s="661"/>
      <c r="CR38" s="665"/>
      <c r="CS38" s="666"/>
      <c r="CT38" s="660">
        <f>ROUND(CR38*$GH$6,1)</f>
        <v>0</v>
      </c>
      <c r="CU38" s="661"/>
      <c r="CV38" s="660">
        <f>ROUND(CT38*$GI$6,1)</f>
        <v>0</v>
      </c>
      <c r="CW38" s="661"/>
      <c r="CX38" s="665"/>
      <c r="CY38" s="666"/>
      <c r="CZ38" s="660">
        <f>ROUND(CX38*$GH$6,1)</f>
        <v>0</v>
      </c>
      <c r="DA38" s="661"/>
      <c r="DB38" s="660">
        <f>ROUND(CZ38*$GI$6,1)</f>
        <v>0</v>
      </c>
      <c r="DC38" s="661"/>
      <c r="DD38" s="665"/>
      <c r="DE38" s="666"/>
      <c r="DF38" s="660">
        <f>ROUND(DD38*$GH$6,1)</f>
        <v>0</v>
      </c>
      <c r="DG38" s="661"/>
      <c r="DH38" s="660">
        <f>ROUND(DF38*$GI$6,1)</f>
        <v>0</v>
      </c>
      <c r="DI38" s="661"/>
      <c r="DJ38" s="665"/>
      <c r="DK38" s="666"/>
      <c r="DL38" s="660">
        <f>ROUND(DJ38*$GH$6,1)</f>
        <v>0</v>
      </c>
      <c r="DM38" s="661"/>
      <c r="DN38" s="660">
        <f>ROUND(DL38*$GI$6,1)</f>
        <v>0</v>
      </c>
      <c r="DO38" s="661"/>
      <c r="DP38" s="665"/>
      <c r="DQ38" s="666"/>
      <c r="DR38" s="660">
        <f>ROUND(DP38*$GH$6,1)</f>
        <v>0</v>
      </c>
      <c r="DS38" s="661"/>
      <c r="DT38" s="660">
        <f>ROUND(DR38*$GI$6,1)</f>
        <v>0</v>
      </c>
      <c r="DU38" s="661"/>
      <c r="DV38" s="665"/>
      <c r="DW38" s="666"/>
      <c r="DX38" s="660">
        <f>ROUND(DV38*$GH$6,1)</f>
        <v>0</v>
      </c>
      <c r="DY38" s="661"/>
      <c r="DZ38" s="660">
        <f>ROUND(DX38*$GI$6,1)</f>
        <v>0</v>
      </c>
      <c r="EA38" s="661"/>
      <c r="EB38" s="665"/>
      <c r="EC38" s="666"/>
      <c r="ED38" s="660">
        <f>ROUND(EB38*$GH$6,1)</f>
        <v>0</v>
      </c>
      <c r="EE38" s="661"/>
      <c r="EF38" s="660">
        <f>ROUND(ED38*$GI$6,1)</f>
        <v>0</v>
      </c>
      <c r="EG38" s="661"/>
      <c r="EH38" s="665"/>
      <c r="EI38" s="666"/>
      <c r="EJ38" s="660">
        <f>ROUND(EH38*$GH$6,1)</f>
        <v>0</v>
      </c>
      <c r="EK38" s="661"/>
      <c r="EL38" s="660">
        <f>ROUND(EJ38*$GI$6,1)</f>
        <v>0</v>
      </c>
      <c r="EM38" s="661"/>
      <c r="EN38" s="665"/>
      <c r="EO38" s="666"/>
      <c r="EP38" s="660">
        <f>ROUND(EN38*$GH$6,1)</f>
        <v>0</v>
      </c>
      <c r="EQ38" s="661"/>
      <c r="ER38" s="660">
        <f>ROUND(EP38*$GI$6,1)</f>
        <v>0</v>
      </c>
      <c r="ES38" s="661"/>
      <c r="ET38" s="665"/>
      <c r="EU38" s="666"/>
      <c r="EV38" s="660">
        <f>ROUND(ET38*$GH$6,1)</f>
        <v>0</v>
      </c>
      <c r="EW38" s="661"/>
      <c r="EX38" s="660">
        <f>ROUND(EV38*$GI$6,1)</f>
        <v>0</v>
      </c>
      <c r="EY38" s="661"/>
      <c r="EZ38" s="665"/>
      <c r="FA38" s="666"/>
      <c r="FB38" s="660">
        <f>ROUND(EZ38*$GH$6,1)</f>
        <v>0</v>
      </c>
      <c r="FC38" s="661"/>
      <c r="FD38" s="660">
        <f>ROUND(FB38*$GI$6,1)</f>
        <v>0</v>
      </c>
      <c r="FE38" s="661"/>
      <c r="FF38" s="665"/>
      <c r="FG38" s="666"/>
      <c r="FH38" s="660">
        <f>ROUND(FF38*$GH$6,1)</f>
        <v>0</v>
      </c>
      <c r="FI38" s="661"/>
      <c r="FJ38" s="660">
        <f>ROUND(FH38*$GI$6,1)</f>
        <v>0</v>
      </c>
      <c r="FK38" s="661"/>
      <c r="FL38" s="665"/>
      <c r="FM38" s="666"/>
      <c r="FN38" s="660">
        <f>ROUND(FL38*$GH$6,1)</f>
        <v>0</v>
      </c>
      <c r="FO38" s="661"/>
      <c r="FP38" s="660">
        <f>ROUND(FN38*$GI$6,1)</f>
        <v>0</v>
      </c>
      <c r="FQ38" s="661"/>
      <c r="FR38" s="665"/>
      <c r="FS38" s="666"/>
      <c r="FT38" s="660">
        <f>ROUND(FR38*$GH$6,1)</f>
        <v>0</v>
      </c>
      <c r="FU38" s="661"/>
      <c r="FV38" s="660">
        <f>ROUND(FT38*$GI$6,1)</f>
        <v>0</v>
      </c>
      <c r="FW38" s="661"/>
      <c r="FX38" s="665"/>
      <c r="FY38" s="666"/>
      <c r="FZ38" s="660">
        <f>ROUND(FX38*$GH$6,1)</f>
        <v>0</v>
      </c>
      <c r="GA38" s="661"/>
      <c r="GB38" s="660">
        <f>ROUND(FZ38*$GI$6,1)</f>
        <v>0</v>
      </c>
      <c r="GC38" s="661"/>
      <c r="GE38" s="735" t="s">
        <v>313</v>
      </c>
      <c r="GF38" s="735"/>
      <c r="GG38" s="285" t="s">
        <v>1057</v>
      </c>
      <c r="GH38" s="285">
        <v>18.399999999999999</v>
      </c>
      <c r="GI38" s="286">
        <v>0.04</v>
      </c>
    </row>
    <row r="39" spans="1:191" ht="15.2" customHeight="1">
      <c r="A39" s="431" t="s">
        <v>27</v>
      </c>
      <c r="B39" s="432"/>
      <c r="C39" s="432"/>
      <c r="D39" s="433"/>
      <c r="E39" s="227" t="s">
        <v>25</v>
      </c>
      <c r="F39" s="667"/>
      <c r="G39" s="668"/>
      <c r="H39" s="642">
        <f>ROUND(F39*$GH$7,1)</f>
        <v>0</v>
      </c>
      <c r="I39" s="643"/>
      <c r="J39" s="642">
        <f>ROUND(H39*$GI$7,1)</f>
        <v>0</v>
      </c>
      <c r="K39" s="643"/>
      <c r="L39" s="667"/>
      <c r="M39" s="668"/>
      <c r="N39" s="642">
        <f>ROUND(L39*$GH$7,1)</f>
        <v>0</v>
      </c>
      <c r="O39" s="643"/>
      <c r="P39" s="642">
        <f>ROUND(N39*$GI$7,1)</f>
        <v>0</v>
      </c>
      <c r="Q39" s="643"/>
      <c r="R39" s="667"/>
      <c r="S39" s="668"/>
      <c r="T39" s="642">
        <f>ROUND(R39*$GH$7,1)</f>
        <v>0</v>
      </c>
      <c r="U39" s="643"/>
      <c r="V39" s="642">
        <f>ROUND(T39*$GI$7,1)</f>
        <v>0</v>
      </c>
      <c r="W39" s="643"/>
      <c r="X39" s="667"/>
      <c r="Y39" s="668"/>
      <c r="Z39" s="642">
        <f>ROUND(X39*$GH$7,1)</f>
        <v>0</v>
      </c>
      <c r="AA39" s="643"/>
      <c r="AB39" s="642">
        <f>ROUND(Z39*$GI$7,1)</f>
        <v>0</v>
      </c>
      <c r="AC39" s="643"/>
      <c r="AD39" s="667"/>
      <c r="AE39" s="668"/>
      <c r="AF39" s="642">
        <f>ROUND(AD39*$GH$7,1)</f>
        <v>0</v>
      </c>
      <c r="AG39" s="643"/>
      <c r="AH39" s="642">
        <f>ROUND(AF39*$GI$7,1)</f>
        <v>0</v>
      </c>
      <c r="AI39" s="643"/>
      <c r="AJ39" s="667"/>
      <c r="AK39" s="668"/>
      <c r="AL39" s="642">
        <f>ROUND(AJ39*$GH$7,1)</f>
        <v>0</v>
      </c>
      <c r="AM39" s="643"/>
      <c r="AN39" s="642">
        <f>ROUND(AL39*$GI$7,1)</f>
        <v>0</v>
      </c>
      <c r="AO39" s="643"/>
      <c r="AP39" s="667"/>
      <c r="AQ39" s="668"/>
      <c r="AR39" s="642">
        <f>ROUND(AP39*$GH$7,1)</f>
        <v>0</v>
      </c>
      <c r="AS39" s="643"/>
      <c r="AT39" s="642">
        <f>ROUND(AR39*$GI$7,1)</f>
        <v>0</v>
      </c>
      <c r="AU39" s="643"/>
      <c r="AV39" s="667"/>
      <c r="AW39" s="668"/>
      <c r="AX39" s="642">
        <f>ROUND(AV39*$GH$7,1)</f>
        <v>0</v>
      </c>
      <c r="AY39" s="643"/>
      <c r="AZ39" s="642">
        <f>ROUND(AX39*$GI$7,1)</f>
        <v>0</v>
      </c>
      <c r="BA39" s="643"/>
      <c r="BB39" s="667"/>
      <c r="BC39" s="668"/>
      <c r="BD39" s="642">
        <f>ROUND(BB39*$GH$7,1)</f>
        <v>0</v>
      </c>
      <c r="BE39" s="643"/>
      <c r="BF39" s="642">
        <f>ROUND(BD39*$GI$7,1)</f>
        <v>0</v>
      </c>
      <c r="BG39" s="643"/>
      <c r="BH39" s="667"/>
      <c r="BI39" s="668"/>
      <c r="BJ39" s="642">
        <f>ROUND(BH39*$GH$7,1)</f>
        <v>0</v>
      </c>
      <c r="BK39" s="643"/>
      <c r="BL39" s="642">
        <f>ROUND(BJ39*$GI$7,1)</f>
        <v>0</v>
      </c>
      <c r="BM39" s="643"/>
      <c r="BN39" s="665"/>
      <c r="BO39" s="666"/>
      <c r="BP39" s="642">
        <f>ROUND(BN39*$GH$7,1)</f>
        <v>0</v>
      </c>
      <c r="BQ39" s="643"/>
      <c r="BR39" s="642">
        <f>ROUND(BP39*$GI$7,1)</f>
        <v>0</v>
      </c>
      <c r="BS39" s="643"/>
      <c r="BT39" s="665"/>
      <c r="BU39" s="666"/>
      <c r="BV39" s="642">
        <f>ROUND(BT39*$GH$7,1)</f>
        <v>0</v>
      </c>
      <c r="BW39" s="643"/>
      <c r="BX39" s="642">
        <f>ROUND(BV39*$GI$7,1)</f>
        <v>0</v>
      </c>
      <c r="BY39" s="643"/>
      <c r="BZ39" s="665"/>
      <c r="CA39" s="666"/>
      <c r="CB39" s="642">
        <f>ROUND(BZ39*$GH$7,1)</f>
        <v>0</v>
      </c>
      <c r="CC39" s="643"/>
      <c r="CD39" s="642">
        <f>ROUND(CB39*$GI$7,1)</f>
        <v>0</v>
      </c>
      <c r="CE39" s="643"/>
      <c r="CF39" s="665"/>
      <c r="CG39" s="666"/>
      <c r="CH39" s="642">
        <f>ROUND(CF39*$GH$7,1)</f>
        <v>0</v>
      </c>
      <c r="CI39" s="643"/>
      <c r="CJ39" s="642">
        <f>ROUND(CH39*$GI$7,1)</f>
        <v>0</v>
      </c>
      <c r="CK39" s="643"/>
      <c r="CL39" s="665"/>
      <c r="CM39" s="666"/>
      <c r="CN39" s="642">
        <f>ROUND(CL39*$GH$7,1)</f>
        <v>0</v>
      </c>
      <c r="CO39" s="643"/>
      <c r="CP39" s="642">
        <f>ROUND(CN39*$GI$7,1)</f>
        <v>0</v>
      </c>
      <c r="CQ39" s="643"/>
      <c r="CR39" s="665"/>
      <c r="CS39" s="666"/>
      <c r="CT39" s="642">
        <f>ROUND(CR39*$GH$7,1)</f>
        <v>0</v>
      </c>
      <c r="CU39" s="643"/>
      <c r="CV39" s="642">
        <f>ROUND(CT39*$GI$7,1)</f>
        <v>0</v>
      </c>
      <c r="CW39" s="643"/>
      <c r="CX39" s="665"/>
      <c r="CY39" s="666"/>
      <c r="CZ39" s="642">
        <f>ROUND(CX39*$GH$7,1)</f>
        <v>0</v>
      </c>
      <c r="DA39" s="643"/>
      <c r="DB39" s="642">
        <f>ROUND(CZ39*$GI$7,1)</f>
        <v>0</v>
      </c>
      <c r="DC39" s="643"/>
      <c r="DD39" s="665"/>
      <c r="DE39" s="666"/>
      <c r="DF39" s="642">
        <f>ROUND(DD39*$GH$7,1)</f>
        <v>0</v>
      </c>
      <c r="DG39" s="643"/>
      <c r="DH39" s="642">
        <f>ROUND(DF39*$GI$7,1)</f>
        <v>0</v>
      </c>
      <c r="DI39" s="643"/>
      <c r="DJ39" s="665"/>
      <c r="DK39" s="666"/>
      <c r="DL39" s="642">
        <f>ROUND(DJ39*$GH$7,1)</f>
        <v>0</v>
      </c>
      <c r="DM39" s="643"/>
      <c r="DN39" s="642">
        <f>ROUND(DL39*$GI$7,1)</f>
        <v>0</v>
      </c>
      <c r="DO39" s="643"/>
      <c r="DP39" s="665"/>
      <c r="DQ39" s="666"/>
      <c r="DR39" s="642">
        <f>ROUND(DP39*$GH$7,1)</f>
        <v>0</v>
      </c>
      <c r="DS39" s="643"/>
      <c r="DT39" s="642">
        <f>ROUND(DR39*$GI$7,1)</f>
        <v>0</v>
      </c>
      <c r="DU39" s="643"/>
      <c r="DV39" s="665"/>
      <c r="DW39" s="666"/>
      <c r="DX39" s="642">
        <f>ROUND(DV39*$GH$7,1)</f>
        <v>0</v>
      </c>
      <c r="DY39" s="643"/>
      <c r="DZ39" s="642">
        <f>ROUND(DX39*$GI$7,1)</f>
        <v>0</v>
      </c>
      <c r="EA39" s="643"/>
      <c r="EB39" s="665"/>
      <c r="EC39" s="666"/>
      <c r="ED39" s="642">
        <f>ROUND(EB39*$GH$7,1)</f>
        <v>0</v>
      </c>
      <c r="EE39" s="643"/>
      <c r="EF39" s="642">
        <f>ROUND(ED39*$GI$7,1)</f>
        <v>0</v>
      </c>
      <c r="EG39" s="643"/>
      <c r="EH39" s="665"/>
      <c r="EI39" s="666"/>
      <c r="EJ39" s="642">
        <f>ROUND(EH39*$GH$7,1)</f>
        <v>0</v>
      </c>
      <c r="EK39" s="643"/>
      <c r="EL39" s="642">
        <f>ROUND(EJ39*$GI$7,1)</f>
        <v>0</v>
      </c>
      <c r="EM39" s="643"/>
      <c r="EN39" s="665"/>
      <c r="EO39" s="666"/>
      <c r="EP39" s="642">
        <f>ROUND(EN39*$GH$7,1)</f>
        <v>0</v>
      </c>
      <c r="EQ39" s="643"/>
      <c r="ER39" s="642">
        <f>ROUND(EP39*$GI$7,1)</f>
        <v>0</v>
      </c>
      <c r="ES39" s="643"/>
      <c r="ET39" s="665"/>
      <c r="EU39" s="666"/>
      <c r="EV39" s="642">
        <f>ROUND(ET39*$GH$7,1)</f>
        <v>0</v>
      </c>
      <c r="EW39" s="643"/>
      <c r="EX39" s="642">
        <f>ROUND(EV39*$GI$7,1)</f>
        <v>0</v>
      </c>
      <c r="EY39" s="643"/>
      <c r="EZ39" s="665"/>
      <c r="FA39" s="666"/>
      <c r="FB39" s="642">
        <f>ROUND(EZ39*$GH$7,1)</f>
        <v>0</v>
      </c>
      <c r="FC39" s="643"/>
      <c r="FD39" s="642">
        <f>ROUND(FB39*$GI$7,1)</f>
        <v>0</v>
      </c>
      <c r="FE39" s="643"/>
      <c r="FF39" s="665"/>
      <c r="FG39" s="666"/>
      <c r="FH39" s="642">
        <f>ROUND(FF39*$GH$7,1)</f>
        <v>0</v>
      </c>
      <c r="FI39" s="643"/>
      <c r="FJ39" s="642">
        <f>ROUND(FH39*$GI$7,1)</f>
        <v>0</v>
      </c>
      <c r="FK39" s="643"/>
      <c r="FL39" s="665"/>
      <c r="FM39" s="666"/>
      <c r="FN39" s="642">
        <f>ROUND(FL39*$GH$7,1)</f>
        <v>0</v>
      </c>
      <c r="FO39" s="643"/>
      <c r="FP39" s="642">
        <f>ROUND(FN39*$GI$7,1)</f>
        <v>0</v>
      </c>
      <c r="FQ39" s="643"/>
      <c r="FR39" s="665"/>
      <c r="FS39" s="666"/>
      <c r="FT39" s="642">
        <f>ROUND(FR39*$GH$7,1)</f>
        <v>0</v>
      </c>
      <c r="FU39" s="643"/>
      <c r="FV39" s="642">
        <f>ROUND(FT39*$GI$7,1)</f>
        <v>0</v>
      </c>
      <c r="FW39" s="643"/>
      <c r="FX39" s="665"/>
      <c r="FY39" s="666"/>
      <c r="FZ39" s="642">
        <f>ROUND(FX39*$GH$7,1)</f>
        <v>0</v>
      </c>
      <c r="GA39" s="643"/>
      <c r="GB39" s="642">
        <f>ROUND(FZ39*$GI$7,1)</f>
        <v>0</v>
      </c>
      <c r="GC39" s="643"/>
      <c r="GE39" s="735" t="s">
        <v>314</v>
      </c>
      <c r="GF39" s="735"/>
      <c r="GG39" s="285" t="s">
        <v>1057</v>
      </c>
      <c r="GH39" s="285">
        <v>3.23</v>
      </c>
      <c r="GI39" s="286">
        <v>9.6799999999999997E-2</v>
      </c>
    </row>
    <row r="40" spans="1:191" ht="15.2" customHeight="1">
      <c r="A40" s="431" t="s">
        <v>28</v>
      </c>
      <c r="B40" s="432"/>
      <c r="C40" s="432"/>
      <c r="D40" s="433"/>
      <c r="E40" s="227" t="s">
        <v>25</v>
      </c>
      <c r="F40" s="667"/>
      <c r="G40" s="668"/>
      <c r="H40" s="642">
        <f>ROUND(F40*$GH$8,1)</f>
        <v>0</v>
      </c>
      <c r="I40" s="643"/>
      <c r="J40" s="642">
        <f>ROUND(H40*$GI$8,1)</f>
        <v>0</v>
      </c>
      <c r="K40" s="643"/>
      <c r="L40" s="667"/>
      <c r="M40" s="668"/>
      <c r="N40" s="642">
        <f>ROUND(L40*$GH$8,1)</f>
        <v>0</v>
      </c>
      <c r="O40" s="643"/>
      <c r="P40" s="642">
        <f>ROUND(N40*$GI$8,1)</f>
        <v>0</v>
      </c>
      <c r="Q40" s="643"/>
      <c r="R40" s="667"/>
      <c r="S40" s="668"/>
      <c r="T40" s="642">
        <f>ROUND(R40*$GH$8,1)</f>
        <v>0</v>
      </c>
      <c r="U40" s="643"/>
      <c r="V40" s="642">
        <f>ROUND(T40*$GI$8,1)</f>
        <v>0</v>
      </c>
      <c r="W40" s="643"/>
      <c r="X40" s="667"/>
      <c r="Y40" s="668"/>
      <c r="Z40" s="642">
        <f>ROUND(X40*$GH$8,1)</f>
        <v>0</v>
      </c>
      <c r="AA40" s="643"/>
      <c r="AB40" s="642">
        <f>ROUND(Z40*$GI$8,1)</f>
        <v>0</v>
      </c>
      <c r="AC40" s="643"/>
      <c r="AD40" s="667"/>
      <c r="AE40" s="668"/>
      <c r="AF40" s="642">
        <f>ROUND(AD40*$GH$8,1)</f>
        <v>0</v>
      </c>
      <c r="AG40" s="643"/>
      <c r="AH40" s="642">
        <f>ROUND(AF40*$GI$8,1)</f>
        <v>0</v>
      </c>
      <c r="AI40" s="643"/>
      <c r="AJ40" s="667"/>
      <c r="AK40" s="668"/>
      <c r="AL40" s="642">
        <f>ROUND(AJ40*$GH$8,1)</f>
        <v>0</v>
      </c>
      <c r="AM40" s="643"/>
      <c r="AN40" s="642">
        <f>ROUND(AL40*$GI$8,1)</f>
        <v>0</v>
      </c>
      <c r="AO40" s="643"/>
      <c r="AP40" s="667"/>
      <c r="AQ40" s="668"/>
      <c r="AR40" s="642">
        <f>ROUND(AP40*$GH$8,1)</f>
        <v>0</v>
      </c>
      <c r="AS40" s="643"/>
      <c r="AT40" s="642">
        <f>ROUND(AR40*$GI$8,1)</f>
        <v>0</v>
      </c>
      <c r="AU40" s="643"/>
      <c r="AV40" s="667"/>
      <c r="AW40" s="668"/>
      <c r="AX40" s="642">
        <f>ROUND(AV40*$GH$8,1)</f>
        <v>0</v>
      </c>
      <c r="AY40" s="643"/>
      <c r="AZ40" s="642">
        <f>ROUND(AX40*$GI$8,1)</f>
        <v>0</v>
      </c>
      <c r="BA40" s="643"/>
      <c r="BB40" s="667"/>
      <c r="BC40" s="668"/>
      <c r="BD40" s="642">
        <f>ROUND(BB40*$GH$8,1)</f>
        <v>0</v>
      </c>
      <c r="BE40" s="643"/>
      <c r="BF40" s="642">
        <f>ROUND(BD40*$GI$8,1)</f>
        <v>0</v>
      </c>
      <c r="BG40" s="643"/>
      <c r="BH40" s="667"/>
      <c r="BI40" s="668"/>
      <c r="BJ40" s="642">
        <f>ROUND(BH40*$GH$8,1)</f>
        <v>0</v>
      </c>
      <c r="BK40" s="643"/>
      <c r="BL40" s="642">
        <f>ROUND(BJ40*$GI$8,1)</f>
        <v>0</v>
      </c>
      <c r="BM40" s="643"/>
      <c r="BN40" s="665"/>
      <c r="BO40" s="666"/>
      <c r="BP40" s="642">
        <f>ROUND(BN40*$GH$8,1)</f>
        <v>0</v>
      </c>
      <c r="BQ40" s="643"/>
      <c r="BR40" s="642">
        <f>ROUND(BP40*$GI$8,1)</f>
        <v>0</v>
      </c>
      <c r="BS40" s="643"/>
      <c r="BT40" s="665"/>
      <c r="BU40" s="666"/>
      <c r="BV40" s="642">
        <f>ROUND(BT40*$GH$8,1)</f>
        <v>0</v>
      </c>
      <c r="BW40" s="643"/>
      <c r="BX40" s="642">
        <f>ROUND(BV40*$GI$8,1)</f>
        <v>0</v>
      </c>
      <c r="BY40" s="643"/>
      <c r="BZ40" s="665"/>
      <c r="CA40" s="666"/>
      <c r="CB40" s="642">
        <f>ROUND(BZ40*$GH$8,1)</f>
        <v>0</v>
      </c>
      <c r="CC40" s="643"/>
      <c r="CD40" s="642">
        <f>ROUND(CB40*$GI$8,1)</f>
        <v>0</v>
      </c>
      <c r="CE40" s="643"/>
      <c r="CF40" s="665"/>
      <c r="CG40" s="666"/>
      <c r="CH40" s="642">
        <f>ROUND(CF40*$GH$8,1)</f>
        <v>0</v>
      </c>
      <c r="CI40" s="643"/>
      <c r="CJ40" s="642">
        <f>ROUND(CH40*$GI$8,1)</f>
        <v>0</v>
      </c>
      <c r="CK40" s="643"/>
      <c r="CL40" s="665"/>
      <c r="CM40" s="666"/>
      <c r="CN40" s="642">
        <f>ROUND(CL40*$GH$8,1)</f>
        <v>0</v>
      </c>
      <c r="CO40" s="643"/>
      <c r="CP40" s="642">
        <f>ROUND(CN40*$GI$8,1)</f>
        <v>0</v>
      </c>
      <c r="CQ40" s="643"/>
      <c r="CR40" s="665"/>
      <c r="CS40" s="666"/>
      <c r="CT40" s="642">
        <f>ROUND(CR40*$GH$8,1)</f>
        <v>0</v>
      </c>
      <c r="CU40" s="643"/>
      <c r="CV40" s="642">
        <f>ROUND(CT40*$GI$8,1)</f>
        <v>0</v>
      </c>
      <c r="CW40" s="643"/>
      <c r="CX40" s="665"/>
      <c r="CY40" s="666"/>
      <c r="CZ40" s="642">
        <f>ROUND(CX40*$GH$8,1)</f>
        <v>0</v>
      </c>
      <c r="DA40" s="643"/>
      <c r="DB40" s="642">
        <f>ROUND(CZ40*$GI$8,1)</f>
        <v>0</v>
      </c>
      <c r="DC40" s="643"/>
      <c r="DD40" s="665"/>
      <c r="DE40" s="666"/>
      <c r="DF40" s="642">
        <f>ROUND(DD40*$GH$8,1)</f>
        <v>0</v>
      </c>
      <c r="DG40" s="643"/>
      <c r="DH40" s="642">
        <f>ROUND(DF40*$GI$8,1)</f>
        <v>0</v>
      </c>
      <c r="DI40" s="643"/>
      <c r="DJ40" s="665"/>
      <c r="DK40" s="666"/>
      <c r="DL40" s="642">
        <f>ROUND(DJ40*$GH$8,1)</f>
        <v>0</v>
      </c>
      <c r="DM40" s="643"/>
      <c r="DN40" s="642">
        <f>ROUND(DL40*$GI$8,1)</f>
        <v>0</v>
      </c>
      <c r="DO40" s="643"/>
      <c r="DP40" s="665"/>
      <c r="DQ40" s="666"/>
      <c r="DR40" s="642">
        <f>ROUND(DP40*$GH$8,1)</f>
        <v>0</v>
      </c>
      <c r="DS40" s="643"/>
      <c r="DT40" s="642">
        <f>ROUND(DR40*$GI$8,1)</f>
        <v>0</v>
      </c>
      <c r="DU40" s="643"/>
      <c r="DV40" s="665"/>
      <c r="DW40" s="666"/>
      <c r="DX40" s="642">
        <f>ROUND(DV40*$GH$8,1)</f>
        <v>0</v>
      </c>
      <c r="DY40" s="643"/>
      <c r="DZ40" s="642">
        <f>ROUND(DX40*$GI$8,1)</f>
        <v>0</v>
      </c>
      <c r="EA40" s="643"/>
      <c r="EB40" s="665"/>
      <c r="EC40" s="666"/>
      <c r="ED40" s="642">
        <f>ROUND(EB40*$GH$8,1)</f>
        <v>0</v>
      </c>
      <c r="EE40" s="643"/>
      <c r="EF40" s="642">
        <f>ROUND(ED40*$GI$8,1)</f>
        <v>0</v>
      </c>
      <c r="EG40" s="643"/>
      <c r="EH40" s="665"/>
      <c r="EI40" s="666"/>
      <c r="EJ40" s="642">
        <f>ROUND(EH40*$GH$8,1)</f>
        <v>0</v>
      </c>
      <c r="EK40" s="643"/>
      <c r="EL40" s="642">
        <f>ROUND(EJ40*$GI$8,1)</f>
        <v>0</v>
      </c>
      <c r="EM40" s="643"/>
      <c r="EN40" s="665"/>
      <c r="EO40" s="666"/>
      <c r="EP40" s="642">
        <f>ROUND(EN40*$GH$8,1)</f>
        <v>0</v>
      </c>
      <c r="EQ40" s="643"/>
      <c r="ER40" s="642">
        <f>ROUND(EP40*$GI$8,1)</f>
        <v>0</v>
      </c>
      <c r="ES40" s="643"/>
      <c r="ET40" s="665"/>
      <c r="EU40" s="666"/>
      <c r="EV40" s="642">
        <f>ROUND(ET40*$GH$8,1)</f>
        <v>0</v>
      </c>
      <c r="EW40" s="643"/>
      <c r="EX40" s="642">
        <f>ROUND(EV40*$GI$8,1)</f>
        <v>0</v>
      </c>
      <c r="EY40" s="643"/>
      <c r="EZ40" s="665"/>
      <c r="FA40" s="666"/>
      <c r="FB40" s="642">
        <f>ROUND(EZ40*$GH$8,1)</f>
        <v>0</v>
      </c>
      <c r="FC40" s="643"/>
      <c r="FD40" s="642">
        <f>ROUND(FB40*$GI$8,1)</f>
        <v>0</v>
      </c>
      <c r="FE40" s="643"/>
      <c r="FF40" s="665"/>
      <c r="FG40" s="666"/>
      <c r="FH40" s="642">
        <f>ROUND(FF40*$GH$8,1)</f>
        <v>0</v>
      </c>
      <c r="FI40" s="643"/>
      <c r="FJ40" s="642">
        <f>ROUND(FH40*$GI$8,1)</f>
        <v>0</v>
      </c>
      <c r="FK40" s="643"/>
      <c r="FL40" s="665"/>
      <c r="FM40" s="666"/>
      <c r="FN40" s="642">
        <f>ROUND(FL40*$GH$8,1)</f>
        <v>0</v>
      </c>
      <c r="FO40" s="643"/>
      <c r="FP40" s="642">
        <f>ROUND(FN40*$GI$8,1)</f>
        <v>0</v>
      </c>
      <c r="FQ40" s="643"/>
      <c r="FR40" s="665"/>
      <c r="FS40" s="666"/>
      <c r="FT40" s="642">
        <f>ROUND(FR40*$GH$8,1)</f>
        <v>0</v>
      </c>
      <c r="FU40" s="643"/>
      <c r="FV40" s="642">
        <f>ROUND(FT40*$GI$8,1)</f>
        <v>0</v>
      </c>
      <c r="FW40" s="643"/>
      <c r="FX40" s="665"/>
      <c r="FY40" s="666"/>
      <c r="FZ40" s="642">
        <f>ROUND(FX40*$GH$8,1)</f>
        <v>0</v>
      </c>
      <c r="GA40" s="643"/>
      <c r="GB40" s="642">
        <f>ROUND(FZ40*$GI$8,1)</f>
        <v>0</v>
      </c>
      <c r="GC40" s="643"/>
      <c r="GE40" s="735" t="s">
        <v>1066</v>
      </c>
      <c r="GF40" s="735"/>
      <c r="GG40" s="285" t="s">
        <v>1057</v>
      </c>
      <c r="GH40" s="285">
        <v>3.45</v>
      </c>
      <c r="GI40" s="286">
        <v>9.6799999999999997E-2</v>
      </c>
    </row>
    <row r="41" spans="1:191" ht="15.2" customHeight="1">
      <c r="A41" s="431" t="s">
        <v>29</v>
      </c>
      <c r="B41" s="432"/>
      <c r="C41" s="432"/>
      <c r="D41" s="433"/>
      <c r="E41" s="227" t="s">
        <v>30</v>
      </c>
      <c r="F41" s="667"/>
      <c r="G41" s="668"/>
      <c r="H41" s="642">
        <f>ROUND(F41*$GH$9,1)</f>
        <v>0</v>
      </c>
      <c r="I41" s="643"/>
      <c r="J41" s="642">
        <f>ROUND(H41*$GI$9,1)</f>
        <v>0</v>
      </c>
      <c r="K41" s="643"/>
      <c r="L41" s="667"/>
      <c r="M41" s="668"/>
      <c r="N41" s="642">
        <f>ROUND(L41*$GH$9,1)</f>
        <v>0</v>
      </c>
      <c r="O41" s="643"/>
      <c r="P41" s="642">
        <f>ROUND(N41*$GI$9,1)</f>
        <v>0</v>
      </c>
      <c r="Q41" s="643"/>
      <c r="R41" s="667"/>
      <c r="S41" s="668"/>
      <c r="T41" s="642">
        <f>ROUND(R41*$GH$9,1)</f>
        <v>0</v>
      </c>
      <c r="U41" s="643"/>
      <c r="V41" s="642">
        <f>ROUND(T41*$GI$9,1)</f>
        <v>0</v>
      </c>
      <c r="W41" s="643"/>
      <c r="X41" s="667"/>
      <c r="Y41" s="668"/>
      <c r="Z41" s="642">
        <f>ROUND(X41*$GH$9,1)</f>
        <v>0</v>
      </c>
      <c r="AA41" s="643"/>
      <c r="AB41" s="642">
        <f>ROUND(Z41*$GI$9,1)</f>
        <v>0</v>
      </c>
      <c r="AC41" s="643"/>
      <c r="AD41" s="667"/>
      <c r="AE41" s="668"/>
      <c r="AF41" s="642">
        <f>ROUND(AD41*$GH$9,1)</f>
        <v>0</v>
      </c>
      <c r="AG41" s="643"/>
      <c r="AH41" s="642">
        <f>ROUND(AF41*$GI$9,1)</f>
        <v>0</v>
      </c>
      <c r="AI41" s="643"/>
      <c r="AJ41" s="667"/>
      <c r="AK41" s="668"/>
      <c r="AL41" s="642">
        <f>ROUND(AJ41*$GH$9,1)</f>
        <v>0</v>
      </c>
      <c r="AM41" s="643"/>
      <c r="AN41" s="642">
        <f>ROUND(AL41*$GI$9,1)</f>
        <v>0</v>
      </c>
      <c r="AO41" s="643"/>
      <c r="AP41" s="667"/>
      <c r="AQ41" s="668"/>
      <c r="AR41" s="642">
        <f>ROUND(AP41*$GH$9,1)</f>
        <v>0</v>
      </c>
      <c r="AS41" s="643"/>
      <c r="AT41" s="642">
        <f>ROUND(AR41*$GI$9,1)</f>
        <v>0</v>
      </c>
      <c r="AU41" s="643"/>
      <c r="AV41" s="667"/>
      <c r="AW41" s="668"/>
      <c r="AX41" s="642">
        <f>ROUND(AV41*$GH$9,1)</f>
        <v>0</v>
      </c>
      <c r="AY41" s="643"/>
      <c r="AZ41" s="642">
        <f>ROUND(AX41*$GI$9,1)</f>
        <v>0</v>
      </c>
      <c r="BA41" s="643"/>
      <c r="BB41" s="667"/>
      <c r="BC41" s="668"/>
      <c r="BD41" s="642">
        <f>ROUND(BB41*$GH$9,1)</f>
        <v>0</v>
      </c>
      <c r="BE41" s="643"/>
      <c r="BF41" s="642">
        <f>ROUND(BD41*$GI$9,1)</f>
        <v>0</v>
      </c>
      <c r="BG41" s="643"/>
      <c r="BH41" s="667"/>
      <c r="BI41" s="668"/>
      <c r="BJ41" s="642">
        <f>ROUND(BH41*$GH$9,1)</f>
        <v>0</v>
      </c>
      <c r="BK41" s="643"/>
      <c r="BL41" s="642">
        <f>ROUND(BJ41*$GI$9,1)</f>
        <v>0</v>
      </c>
      <c r="BM41" s="643"/>
      <c r="BN41" s="665"/>
      <c r="BO41" s="666"/>
      <c r="BP41" s="642">
        <f>ROUND(BN41*$GH$9,1)</f>
        <v>0</v>
      </c>
      <c r="BQ41" s="643"/>
      <c r="BR41" s="642">
        <f>ROUND(BP41*$GI$9,1)</f>
        <v>0</v>
      </c>
      <c r="BS41" s="643"/>
      <c r="BT41" s="665"/>
      <c r="BU41" s="666"/>
      <c r="BV41" s="642">
        <f>ROUND(BT41*$GH$9,1)</f>
        <v>0</v>
      </c>
      <c r="BW41" s="643"/>
      <c r="BX41" s="642">
        <f>ROUND(BV41*$GI$9,1)</f>
        <v>0</v>
      </c>
      <c r="BY41" s="643"/>
      <c r="BZ41" s="665"/>
      <c r="CA41" s="666"/>
      <c r="CB41" s="642">
        <f>ROUND(BZ41*$GH$9,1)</f>
        <v>0</v>
      </c>
      <c r="CC41" s="643"/>
      <c r="CD41" s="642">
        <f>ROUND(CB41*$GI$9,1)</f>
        <v>0</v>
      </c>
      <c r="CE41" s="643"/>
      <c r="CF41" s="665"/>
      <c r="CG41" s="666"/>
      <c r="CH41" s="642">
        <f>ROUND(CF41*$GH$9,1)</f>
        <v>0</v>
      </c>
      <c r="CI41" s="643"/>
      <c r="CJ41" s="642">
        <f>ROUND(CH41*$GI$9,1)</f>
        <v>0</v>
      </c>
      <c r="CK41" s="643"/>
      <c r="CL41" s="665"/>
      <c r="CM41" s="666"/>
      <c r="CN41" s="642">
        <f>ROUND(CL41*$GH$9,1)</f>
        <v>0</v>
      </c>
      <c r="CO41" s="643"/>
      <c r="CP41" s="642">
        <f>ROUND(CN41*$GI$9,1)</f>
        <v>0</v>
      </c>
      <c r="CQ41" s="643"/>
      <c r="CR41" s="665"/>
      <c r="CS41" s="666"/>
      <c r="CT41" s="642">
        <f>ROUND(CR41*$GH$9,1)</f>
        <v>0</v>
      </c>
      <c r="CU41" s="643"/>
      <c r="CV41" s="642">
        <f>ROUND(CT41*$GI$9,1)</f>
        <v>0</v>
      </c>
      <c r="CW41" s="643"/>
      <c r="CX41" s="665"/>
      <c r="CY41" s="666"/>
      <c r="CZ41" s="642">
        <f>ROUND(CX41*$GH$9,1)</f>
        <v>0</v>
      </c>
      <c r="DA41" s="643"/>
      <c r="DB41" s="642">
        <f>ROUND(CZ41*$GI$9,1)</f>
        <v>0</v>
      </c>
      <c r="DC41" s="643"/>
      <c r="DD41" s="665"/>
      <c r="DE41" s="666"/>
      <c r="DF41" s="642">
        <f>ROUND(DD41*$GH$9,1)</f>
        <v>0</v>
      </c>
      <c r="DG41" s="643"/>
      <c r="DH41" s="642">
        <f>ROUND(DF41*$GI$9,1)</f>
        <v>0</v>
      </c>
      <c r="DI41" s="643"/>
      <c r="DJ41" s="665"/>
      <c r="DK41" s="666"/>
      <c r="DL41" s="642">
        <f>ROUND(DJ41*$GH$9,1)</f>
        <v>0</v>
      </c>
      <c r="DM41" s="643"/>
      <c r="DN41" s="642">
        <f>ROUND(DL41*$GI$9,1)</f>
        <v>0</v>
      </c>
      <c r="DO41" s="643"/>
      <c r="DP41" s="665"/>
      <c r="DQ41" s="666"/>
      <c r="DR41" s="642">
        <f>ROUND(DP41*$GH$9,1)</f>
        <v>0</v>
      </c>
      <c r="DS41" s="643"/>
      <c r="DT41" s="642">
        <f>ROUND(DR41*$GI$9,1)</f>
        <v>0</v>
      </c>
      <c r="DU41" s="643"/>
      <c r="DV41" s="665"/>
      <c r="DW41" s="666"/>
      <c r="DX41" s="642">
        <f>ROUND(DV41*$GH$9,1)</f>
        <v>0</v>
      </c>
      <c r="DY41" s="643"/>
      <c r="DZ41" s="642">
        <f>ROUND(DX41*$GI$9,1)</f>
        <v>0</v>
      </c>
      <c r="EA41" s="643"/>
      <c r="EB41" s="665"/>
      <c r="EC41" s="666"/>
      <c r="ED41" s="642">
        <f>ROUND(EB41*$GH$9,1)</f>
        <v>0</v>
      </c>
      <c r="EE41" s="643"/>
      <c r="EF41" s="642">
        <f>ROUND(ED41*$GI$9,1)</f>
        <v>0</v>
      </c>
      <c r="EG41" s="643"/>
      <c r="EH41" s="665"/>
      <c r="EI41" s="666"/>
      <c r="EJ41" s="642">
        <f>ROUND(EH41*$GH$9,1)</f>
        <v>0</v>
      </c>
      <c r="EK41" s="643"/>
      <c r="EL41" s="642">
        <f>ROUND(EJ41*$GI$9,1)</f>
        <v>0</v>
      </c>
      <c r="EM41" s="643"/>
      <c r="EN41" s="665"/>
      <c r="EO41" s="666"/>
      <c r="EP41" s="642">
        <f>ROUND(EN41*$GH$9,1)</f>
        <v>0</v>
      </c>
      <c r="EQ41" s="643"/>
      <c r="ER41" s="642">
        <f>ROUND(EP41*$GI$9,1)</f>
        <v>0</v>
      </c>
      <c r="ES41" s="643"/>
      <c r="ET41" s="665"/>
      <c r="EU41" s="666"/>
      <c r="EV41" s="642">
        <f>ROUND(ET41*$GH$9,1)</f>
        <v>0</v>
      </c>
      <c r="EW41" s="643"/>
      <c r="EX41" s="642">
        <f>ROUND(EV41*$GI$9,1)</f>
        <v>0</v>
      </c>
      <c r="EY41" s="643"/>
      <c r="EZ41" s="665"/>
      <c r="FA41" s="666"/>
      <c r="FB41" s="642">
        <f>ROUND(EZ41*$GH$9,1)</f>
        <v>0</v>
      </c>
      <c r="FC41" s="643"/>
      <c r="FD41" s="642">
        <f>ROUND(FB41*$GI$9,1)</f>
        <v>0</v>
      </c>
      <c r="FE41" s="643"/>
      <c r="FF41" s="665"/>
      <c r="FG41" s="666"/>
      <c r="FH41" s="642">
        <f>ROUND(FF41*$GH$9,1)</f>
        <v>0</v>
      </c>
      <c r="FI41" s="643"/>
      <c r="FJ41" s="642">
        <f>ROUND(FH41*$GI$9,1)</f>
        <v>0</v>
      </c>
      <c r="FK41" s="643"/>
      <c r="FL41" s="665"/>
      <c r="FM41" s="666"/>
      <c r="FN41" s="642">
        <f>ROUND(FL41*$GH$9,1)</f>
        <v>0</v>
      </c>
      <c r="FO41" s="643"/>
      <c r="FP41" s="642">
        <f>ROUND(FN41*$GI$9,1)</f>
        <v>0</v>
      </c>
      <c r="FQ41" s="643"/>
      <c r="FR41" s="665"/>
      <c r="FS41" s="666"/>
      <c r="FT41" s="642">
        <f>ROUND(FR41*$GH$9,1)</f>
        <v>0</v>
      </c>
      <c r="FU41" s="643"/>
      <c r="FV41" s="642">
        <f>ROUND(FT41*$GI$9,1)</f>
        <v>0</v>
      </c>
      <c r="FW41" s="643"/>
      <c r="FX41" s="665"/>
      <c r="FY41" s="666"/>
      <c r="FZ41" s="642">
        <f>ROUND(FX41*$GH$9,1)</f>
        <v>0</v>
      </c>
      <c r="GA41" s="643"/>
      <c r="GB41" s="642">
        <f>ROUND(FZ41*$GI$9,1)</f>
        <v>0</v>
      </c>
      <c r="GC41" s="643"/>
      <c r="GE41" s="735" t="s">
        <v>315</v>
      </c>
      <c r="GF41" s="735"/>
      <c r="GG41" s="285" t="s">
        <v>1057</v>
      </c>
      <c r="GH41" s="285">
        <v>7.53</v>
      </c>
      <c r="GI41" s="286">
        <v>0.154</v>
      </c>
    </row>
    <row r="42" spans="1:191" ht="15.2" customHeight="1">
      <c r="A42" s="431" t="s">
        <v>31</v>
      </c>
      <c r="B42" s="432"/>
      <c r="C42" s="432"/>
      <c r="D42" s="433"/>
      <c r="E42" s="227" t="s">
        <v>30</v>
      </c>
      <c r="F42" s="667"/>
      <c r="G42" s="668"/>
      <c r="H42" s="642">
        <f>ROUND(F42*$GH$10,1)</f>
        <v>0</v>
      </c>
      <c r="I42" s="643"/>
      <c r="J42" s="642">
        <f>ROUND(H42*$GI$10,1)</f>
        <v>0</v>
      </c>
      <c r="K42" s="643"/>
      <c r="L42" s="667"/>
      <c r="M42" s="668"/>
      <c r="N42" s="642">
        <f>ROUND(L42*$GH$10,1)</f>
        <v>0</v>
      </c>
      <c r="O42" s="643"/>
      <c r="P42" s="642">
        <f>ROUND(N42*$GI$10,1)</f>
        <v>0</v>
      </c>
      <c r="Q42" s="643"/>
      <c r="R42" s="667"/>
      <c r="S42" s="668"/>
      <c r="T42" s="642">
        <f>ROUND(R42*$GH$10,1)</f>
        <v>0</v>
      </c>
      <c r="U42" s="643"/>
      <c r="V42" s="642">
        <f>ROUND(T42*$GI$10,1)</f>
        <v>0</v>
      </c>
      <c r="W42" s="643"/>
      <c r="X42" s="667"/>
      <c r="Y42" s="668"/>
      <c r="Z42" s="642">
        <f>ROUND(X42*$GH$10,1)</f>
        <v>0</v>
      </c>
      <c r="AA42" s="643"/>
      <c r="AB42" s="642">
        <f>ROUND(Z42*$GI$10,1)</f>
        <v>0</v>
      </c>
      <c r="AC42" s="643"/>
      <c r="AD42" s="667"/>
      <c r="AE42" s="668"/>
      <c r="AF42" s="642">
        <f>ROUND(AD42*$GH$10,1)</f>
        <v>0</v>
      </c>
      <c r="AG42" s="643"/>
      <c r="AH42" s="642">
        <f>ROUND(AF42*$GI$10,1)</f>
        <v>0</v>
      </c>
      <c r="AI42" s="643"/>
      <c r="AJ42" s="667"/>
      <c r="AK42" s="668"/>
      <c r="AL42" s="642">
        <f>ROUND(AJ42*$GH$10,1)</f>
        <v>0</v>
      </c>
      <c r="AM42" s="643"/>
      <c r="AN42" s="642">
        <f>ROUND(AL42*$GI$10,1)</f>
        <v>0</v>
      </c>
      <c r="AO42" s="643"/>
      <c r="AP42" s="667"/>
      <c r="AQ42" s="668"/>
      <c r="AR42" s="642">
        <f>ROUND(AP42*$GH$10,1)</f>
        <v>0</v>
      </c>
      <c r="AS42" s="643"/>
      <c r="AT42" s="642">
        <f>ROUND(AR42*$GI$10,1)</f>
        <v>0</v>
      </c>
      <c r="AU42" s="643"/>
      <c r="AV42" s="667"/>
      <c r="AW42" s="668"/>
      <c r="AX42" s="642">
        <f>ROUND(AV42*$GH$10,1)</f>
        <v>0</v>
      </c>
      <c r="AY42" s="643"/>
      <c r="AZ42" s="642">
        <f>ROUND(AX42*$GI$10,1)</f>
        <v>0</v>
      </c>
      <c r="BA42" s="643"/>
      <c r="BB42" s="667"/>
      <c r="BC42" s="668"/>
      <c r="BD42" s="642">
        <f>ROUND(BB42*$GH$10,1)</f>
        <v>0</v>
      </c>
      <c r="BE42" s="643"/>
      <c r="BF42" s="642">
        <f>ROUND(BD42*$GI$10,1)</f>
        <v>0</v>
      </c>
      <c r="BG42" s="643"/>
      <c r="BH42" s="667"/>
      <c r="BI42" s="668"/>
      <c r="BJ42" s="642">
        <f>ROUND(BH42*$GH$10,1)</f>
        <v>0</v>
      </c>
      <c r="BK42" s="643"/>
      <c r="BL42" s="642">
        <f>ROUND(BJ42*$GI$10,1)</f>
        <v>0</v>
      </c>
      <c r="BM42" s="643"/>
      <c r="BN42" s="665"/>
      <c r="BO42" s="666"/>
      <c r="BP42" s="642">
        <f>ROUND(BN42*$GH$10,1)</f>
        <v>0</v>
      </c>
      <c r="BQ42" s="643"/>
      <c r="BR42" s="642">
        <f>ROUND(BP42*$GI$10,1)</f>
        <v>0</v>
      </c>
      <c r="BS42" s="643"/>
      <c r="BT42" s="665"/>
      <c r="BU42" s="666"/>
      <c r="BV42" s="642">
        <f>ROUND(BT42*$GH$10,1)</f>
        <v>0</v>
      </c>
      <c r="BW42" s="643"/>
      <c r="BX42" s="642">
        <f>ROUND(BV42*$GI$10,1)</f>
        <v>0</v>
      </c>
      <c r="BY42" s="643"/>
      <c r="BZ42" s="665"/>
      <c r="CA42" s="666"/>
      <c r="CB42" s="642">
        <f>ROUND(BZ42*$GH$10,1)</f>
        <v>0</v>
      </c>
      <c r="CC42" s="643"/>
      <c r="CD42" s="642">
        <f>ROUND(CB42*$GI$10,1)</f>
        <v>0</v>
      </c>
      <c r="CE42" s="643"/>
      <c r="CF42" s="665"/>
      <c r="CG42" s="666"/>
      <c r="CH42" s="642">
        <f>ROUND(CF42*$GH$10,1)</f>
        <v>0</v>
      </c>
      <c r="CI42" s="643"/>
      <c r="CJ42" s="642">
        <f>ROUND(CH42*$GI$10,1)</f>
        <v>0</v>
      </c>
      <c r="CK42" s="643"/>
      <c r="CL42" s="665"/>
      <c r="CM42" s="666"/>
      <c r="CN42" s="642">
        <f>ROUND(CL42*$GH$10,1)</f>
        <v>0</v>
      </c>
      <c r="CO42" s="643"/>
      <c r="CP42" s="642">
        <f>ROUND(CN42*$GI$10,1)</f>
        <v>0</v>
      </c>
      <c r="CQ42" s="643"/>
      <c r="CR42" s="665"/>
      <c r="CS42" s="666"/>
      <c r="CT42" s="642">
        <f>ROUND(CR42*$GH$10,1)</f>
        <v>0</v>
      </c>
      <c r="CU42" s="643"/>
      <c r="CV42" s="642">
        <f>ROUND(CT42*$GI$10,1)</f>
        <v>0</v>
      </c>
      <c r="CW42" s="643"/>
      <c r="CX42" s="665"/>
      <c r="CY42" s="666"/>
      <c r="CZ42" s="642">
        <f>ROUND(CX42*$GH$10,1)</f>
        <v>0</v>
      </c>
      <c r="DA42" s="643"/>
      <c r="DB42" s="642">
        <f>ROUND(CZ42*$GI$10,1)</f>
        <v>0</v>
      </c>
      <c r="DC42" s="643"/>
      <c r="DD42" s="665"/>
      <c r="DE42" s="666"/>
      <c r="DF42" s="642">
        <f>ROUND(DD42*$GH$10,1)</f>
        <v>0</v>
      </c>
      <c r="DG42" s="643"/>
      <c r="DH42" s="642">
        <f>ROUND(DF42*$GI$10,1)</f>
        <v>0</v>
      </c>
      <c r="DI42" s="643"/>
      <c r="DJ42" s="665"/>
      <c r="DK42" s="666"/>
      <c r="DL42" s="642">
        <f>ROUND(DJ42*$GH$10,1)</f>
        <v>0</v>
      </c>
      <c r="DM42" s="643"/>
      <c r="DN42" s="642">
        <f>ROUND(DL42*$GI$10,1)</f>
        <v>0</v>
      </c>
      <c r="DO42" s="643"/>
      <c r="DP42" s="665"/>
      <c r="DQ42" s="666"/>
      <c r="DR42" s="642">
        <f>ROUND(DP42*$GH$10,1)</f>
        <v>0</v>
      </c>
      <c r="DS42" s="643"/>
      <c r="DT42" s="642">
        <f>ROUND(DR42*$GI$10,1)</f>
        <v>0</v>
      </c>
      <c r="DU42" s="643"/>
      <c r="DV42" s="665"/>
      <c r="DW42" s="666"/>
      <c r="DX42" s="642">
        <f>ROUND(DV42*$GH$10,1)</f>
        <v>0</v>
      </c>
      <c r="DY42" s="643"/>
      <c r="DZ42" s="642">
        <f>ROUND(DX42*$GI$10,1)</f>
        <v>0</v>
      </c>
      <c r="EA42" s="643"/>
      <c r="EB42" s="665"/>
      <c r="EC42" s="666"/>
      <c r="ED42" s="642">
        <f>ROUND(EB42*$GH$10,1)</f>
        <v>0</v>
      </c>
      <c r="EE42" s="643"/>
      <c r="EF42" s="642">
        <f>ROUND(ED42*$GI$10,1)</f>
        <v>0</v>
      </c>
      <c r="EG42" s="643"/>
      <c r="EH42" s="665"/>
      <c r="EI42" s="666"/>
      <c r="EJ42" s="642">
        <f>ROUND(EH42*$GH$10,1)</f>
        <v>0</v>
      </c>
      <c r="EK42" s="643"/>
      <c r="EL42" s="642">
        <f>ROUND(EJ42*$GI$10,1)</f>
        <v>0</v>
      </c>
      <c r="EM42" s="643"/>
      <c r="EN42" s="665"/>
      <c r="EO42" s="666"/>
      <c r="EP42" s="642">
        <f>ROUND(EN42*$GH$10,1)</f>
        <v>0</v>
      </c>
      <c r="EQ42" s="643"/>
      <c r="ER42" s="642">
        <f>ROUND(EP42*$GI$10,1)</f>
        <v>0</v>
      </c>
      <c r="ES42" s="643"/>
      <c r="ET42" s="665"/>
      <c r="EU42" s="666"/>
      <c r="EV42" s="642">
        <f>ROUND(ET42*$GH$10,1)</f>
        <v>0</v>
      </c>
      <c r="EW42" s="643"/>
      <c r="EX42" s="642">
        <f>ROUND(EV42*$GI$10,1)</f>
        <v>0</v>
      </c>
      <c r="EY42" s="643"/>
      <c r="EZ42" s="665"/>
      <c r="FA42" s="666"/>
      <c r="FB42" s="642">
        <f>ROUND(EZ42*$GH$10,1)</f>
        <v>0</v>
      </c>
      <c r="FC42" s="643"/>
      <c r="FD42" s="642">
        <f>ROUND(FB42*$GI$10,1)</f>
        <v>0</v>
      </c>
      <c r="FE42" s="643"/>
      <c r="FF42" s="665"/>
      <c r="FG42" s="666"/>
      <c r="FH42" s="642">
        <f>ROUND(FF42*$GH$10,1)</f>
        <v>0</v>
      </c>
      <c r="FI42" s="643"/>
      <c r="FJ42" s="642">
        <f>ROUND(FH42*$GI$10,1)</f>
        <v>0</v>
      </c>
      <c r="FK42" s="643"/>
      <c r="FL42" s="665"/>
      <c r="FM42" s="666"/>
      <c r="FN42" s="642">
        <f>ROUND(FL42*$GH$10,1)</f>
        <v>0</v>
      </c>
      <c r="FO42" s="643"/>
      <c r="FP42" s="642">
        <f>ROUND(FN42*$GI$10,1)</f>
        <v>0</v>
      </c>
      <c r="FQ42" s="643"/>
      <c r="FR42" s="665"/>
      <c r="FS42" s="666"/>
      <c r="FT42" s="642">
        <f>ROUND(FR42*$GH$10,1)</f>
        <v>0</v>
      </c>
      <c r="FU42" s="643"/>
      <c r="FV42" s="642">
        <f>ROUND(FT42*$GI$10,1)</f>
        <v>0</v>
      </c>
      <c r="FW42" s="643"/>
      <c r="FX42" s="665"/>
      <c r="FY42" s="666"/>
      <c r="FZ42" s="642">
        <f>ROUND(FX42*$GH$10,1)</f>
        <v>0</v>
      </c>
      <c r="GA42" s="643"/>
      <c r="GB42" s="642">
        <f>ROUND(FZ42*$GI$10,1)</f>
        <v>0</v>
      </c>
      <c r="GC42" s="643"/>
      <c r="GE42" s="735" t="s">
        <v>1068</v>
      </c>
      <c r="GF42" s="735"/>
      <c r="GG42" s="285" t="s">
        <v>311</v>
      </c>
      <c r="GH42" s="285">
        <v>13.6</v>
      </c>
      <c r="GI42" s="286">
        <v>0</v>
      </c>
    </row>
    <row r="43" spans="1:191" ht="15.2" customHeight="1">
      <c r="A43" s="431" t="s">
        <v>32</v>
      </c>
      <c r="B43" s="432"/>
      <c r="C43" s="432"/>
      <c r="D43" s="433"/>
      <c r="E43" s="227" t="s">
        <v>38</v>
      </c>
      <c r="F43" s="667"/>
      <c r="G43" s="668"/>
      <c r="H43" s="660">
        <f>ROUND(F43*$GH$11,1)</f>
        <v>0</v>
      </c>
      <c r="I43" s="661"/>
      <c r="J43" s="660">
        <f>ROUND(H43*$GI$11,1)</f>
        <v>0</v>
      </c>
      <c r="K43" s="661"/>
      <c r="L43" s="667"/>
      <c r="M43" s="668"/>
      <c r="N43" s="660">
        <f>ROUND(L43*$GH$11,1)</f>
        <v>0</v>
      </c>
      <c r="O43" s="661"/>
      <c r="P43" s="660">
        <f>ROUND(N43*$GI$11,1)</f>
        <v>0</v>
      </c>
      <c r="Q43" s="661"/>
      <c r="R43" s="667"/>
      <c r="S43" s="668"/>
      <c r="T43" s="660">
        <f>ROUND(R43*$GH$11,1)</f>
        <v>0</v>
      </c>
      <c r="U43" s="661"/>
      <c r="V43" s="660">
        <f>ROUND(T43*$GI$11,1)</f>
        <v>0</v>
      </c>
      <c r="W43" s="661"/>
      <c r="X43" s="667"/>
      <c r="Y43" s="668"/>
      <c r="Z43" s="660">
        <f>ROUND(X43*$GH$11,1)</f>
        <v>0</v>
      </c>
      <c r="AA43" s="661"/>
      <c r="AB43" s="660">
        <f>ROUND(Z43*$GI$11,1)</f>
        <v>0</v>
      </c>
      <c r="AC43" s="661"/>
      <c r="AD43" s="667"/>
      <c r="AE43" s="668"/>
      <c r="AF43" s="660">
        <f>ROUND(AD43*$GH$11,1)</f>
        <v>0</v>
      </c>
      <c r="AG43" s="661"/>
      <c r="AH43" s="660">
        <f>ROUND(AF43*$GI$11,1)</f>
        <v>0</v>
      </c>
      <c r="AI43" s="661"/>
      <c r="AJ43" s="667"/>
      <c r="AK43" s="668"/>
      <c r="AL43" s="660">
        <f>ROUND(AJ43*$GH$11,1)</f>
        <v>0</v>
      </c>
      <c r="AM43" s="661"/>
      <c r="AN43" s="660">
        <f>ROUND(AL43*$GI$11,1)</f>
        <v>0</v>
      </c>
      <c r="AO43" s="661"/>
      <c r="AP43" s="667"/>
      <c r="AQ43" s="668"/>
      <c r="AR43" s="660">
        <f>ROUND(AP43*$GH$11,1)</f>
        <v>0</v>
      </c>
      <c r="AS43" s="661"/>
      <c r="AT43" s="660">
        <f>ROUND(AR43*$GI$11,1)</f>
        <v>0</v>
      </c>
      <c r="AU43" s="661"/>
      <c r="AV43" s="667"/>
      <c r="AW43" s="668"/>
      <c r="AX43" s="660">
        <f>ROUND(AV43*$GH$11,1)</f>
        <v>0</v>
      </c>
      <c r="AY43" s="661"/>
      <c r="AZ43" s="660">
        <f>ROUND(AX43*$GI$11,1)</f>
        <v>0</v>
      </c>
      <c r="BA43" s="661"/>
      <c r="BB43" s="667"/>
      <c r="BC43" s="668"/>
      <c r="BD43" s="660">
        <f>ROUND(BB43*$GH$11,1)</f>
        <v>0</v>
      </c>
      <c r="BE43" s="661"/>
      <c r="BF43" s="660">
        <f>ROUND(BD43*$GI$11,1)</f>
        <v>0</v>
      </c>
      <c r="BG43" s="661"/>
      <c r="BH43" s="667"/>
      <c r="BI43" s="668"/>
      <c r="BJ43" s="660">
        <f>ROUND(BH43*$GH$11,1)</f>
        <v>0</v>
      </c>
      <c r="BK43" s="661"/>
      <c r="BL43" s="660">
        <f>ROUND(BJ43*$GI$11,1)</f>
        <v>0</v>
      </c>
      <c r="BM43" s="661"/>
      <c r="BN43" s="665"/>
      <c r="BO43" s="666"/>
      <c r="BP43" s="660">
        <f>ROUND(BN43*$GH$11,1)</f>
        <v>0</v>
      </c>
      <c r="BQ43" s="661"/>
      <c r="BR43" s="660">
        <f>ROUND(BP43*$GI$11,1)</f>
        <v>0</v>
      </c>
      <c r="BS43" s="661"/>
      <c r="BT43" s="665"/>
      <c r="BU43" s="666"/>
      <c r="BV43" s="660">
        <f>ROUND(BT43*$GH$11,1)</f>
        <v>0</v>
      </c>
      <c r="BW43" s="661"/>
      <c r="BX43" s="660">
        <f>ROUND(BV43*$GI$11,1)</f>
        <v>0</v>
      </c>
      <c r="BY43" s="661"/>
      <c r="BZ43" s="665"/>
      <c r="CA43" s="666"/>
      <c r="CB43" s="660">
        <f>ROUND(BZ43*$GH$11,1)</f>
        <v>0</v>
      </c>
      <c r="CC43" s="661"/>
      <c r="CD43" s="660">
        <f>ROUND(CB43*$GI$11,1)</f>
        <v>0</v>
      </c>
      <c r="CE43" s="661"/>
      <c r="CF43" s="665"/>
      <c r="CG43" s="666"/>
      <c r="CH43" s="660">
        <f>ROUND(CF43*$GH$11,1)</f>
        <v>0</v>
      </c>
      <c r="CI43" s="661"/>
      <c r="CJ43" s="660">
        <f>ROUND(CH43*$GI$11,1)</f>
        <v>0</v>
      </c>
      <c r="CK43" s="661"/>
      <c r="CL43" s="665"/>
      <c r="CM43" s="666"/>
      <c r="CN43" s="660">
        <f>ROUND(CL43*$GH$11,1)</f>
        <v>0</v>
      </c>
      <c r="CO43" s="661"/>
      <c r="CP43" s="660">
        <f>ROUND(CN43*$GI$11,1)</f>
        <v>0</v>
      </c>
      <c r="CQ43" s="661"/>
      <c r="CR43" s="665"/>
      <c r="CS43" s="666"/>
      <c r="CT43" s="660">
        <f>ROUND(CR43*$GH$11,1)</f>
        <v>0</v>
      </c>
      <c r="CU43" s="661"/>
      <c r="CV43" s="660">
        <f>ROUND(CT43*$GI$11,1)</f>
        <v>0</v>
      </c>
      <c r="CW43" s="661"/>
      <c r="CX43" s="665"/>
      <c r="CY43" s="666"/>
      <c r="CZ43" s="660">
        <f>ROUND(CX43*$GH$11,1)</f>
        <v>0</v>
      </c>
      <c r="DA43" s="661"/>
      <c r="DB43" s="660">
        <f>ROUND(CZ43*$GI$11,1)</f>
        <v>0</v>
      </c>
      <c r="DC43" s="661"/>
      <c r="DD43" s="665"/>
      <c r="DE43" s="666"/>
      <c r="DF43" s="660">
        <f>ROUND(DD43*$GH$11,1)</f>
        <v>0</v>
      </c>
      <c r="DG43" s="661"/>
      <c r="DH43" s="660">
        <f>ROUND(DF43*$GI$11,1)</f>
        <v>0</v>
      </c>
      <c r="DI43" s="661"/>
      <c r="DJ43" s="665"/>
      <c r="DK43" s="666"/>
      <c r="DL43" s="660">
        <f>ROUND(DJ43*$GH$11,1)</f>
        <v>0</v>
      </c>
      <c r="DM43" s="661"/>
      <c r="DN43" s="660">
        <f>ROUND(DL43*$GI$11,1)</f>
        <v>0</v>
      </c>
      <c r="DO43" s="661"/>
      <c r="DP43" s="665"/>
      <c r="DQ43" s="666"/>
      <c r="DR43" s="660">
        <f>ROUND(DP43*$GH$11,1)</f>
        <v>0</v>
      </c>
      <c r="DS43" s="661"/>
      <c r="DT43" s="660">
        <f>ROUND(DR43*$GI$11,1)</f>
        <v>0</v>
      </c>
      <c r="DU43" s="661"/>
      <c r="DV43" s="665"/>
      <c r="DW43" s="666"/>
      <c r="DX43" s="660">
        <f>ROUND(DV43*$GH$11,1)</f>
        <v>0</v>
      </c>
      <c r="DY43" s="661"/>
      <c r="DZ43" s="660">
        <f>ROUND(DX43*$GI$11,1)</f>
        <v>0</v>
      </c>
      <c r="EA43" s="661"/>
      <c r="EB43" s="665"/>
      <c r="EC43" s="666"/>
      <c r="ED43" s="660">
        <f>ROUND(EB43*$GH$11,1)</f>
        <v>0</v>
      </c>
      <c r="EE43" s="661"/>
      <c r="EF43" s="660">
        <f>ROUND(ED43*$GI$11,1)</f>
        <v>0</v>
      </c>
      <c r="EG43" s="661"/>
      <c r="EH43" s="665"/>
      <c r="EI43" s="666"/>
      <c r="EJ43" s="660">
        <f>ROUND(EH43*$GH$11,1)</f>
        <v>0</v>
      </c>
      <c r="EK43" s="661"/>
      <c r="EL43" s="660">
        <f>ROUND(EJ43*$GI$11,1)</f>
        <v>0</v>
      </c>
      <c r="EM43" s="661"/>
      <c r="EN43" s="665"/>
      <c r="EO43" s="666"/>
      <c r="EP43" s="660">
        <f>ROUND(EN43*$GH$11,1)</f>
        <v>0</v>
      </c>
      <c r="EQ43" s="661"/>
      <c r="ER43" s="660">
        <f>ROUND(EP43*$GI$11,1)</f>
        <v>0</v>
      </c>
      <c r="ES43" s="661"/>
      <c r="ET43" s="665"/>
      <c r="EU43" s="666"/>
      <c r="EV43" s="660">
        <f>ROUND(ET43*$GH$11,1)</f>
        <v>0</v>
      </c>
      <c r="EW43" s="661"/>
      <c r="EX43" s="660">
        <f>ROUND(EV43*$GI$11,1)</f>
        <v>0</v>
      </c>
      <c r="EY43" s="661"/>
      <c r="EZ43" s="665"/>
      <c r="FA43" s="666"/>
      <c r="FB43" s="660">
        <f>ROUND(EZ43*$GH$11,1)</f>
        <v>0</v>
      </c>
      <c r="FC43" s="661"/>
      <c r="FD43" s="660">
        <f>ROUND(FB43*$GI$11,1)</f>
        <v>0</v>
      </c>
      <c r="FE43" s="661"/>
      <c r="FF43" s="665"/>
      <c r="FG43" s="666"/>
      <c r="FH43" s="660">
        <f>ROUND(FF43*$GH$11,1)</f>
        <v>0</v>
      </c>
      <c r="FI43" s="661"/>
      <c r="FJ43" s="660">
        <f>ROUND(FH43*$GI$11,1)</f>
        <v>0</v>
      </c>
      <c r="FK43" s="661"/>
      <c r="FL43" s="665"/>
      <c r="FM43" s="666"/>
      <c r="FN43" s="660">
        <f>ROUND(FL43*$GH$11,1)</f>
        <v>0</v>
      </c>
      <c r="FO43" s="661"/>
      <c r="FP43" s="660">
        <f>ROUND(FN43*$GI$11,1)</f>
        <v>0</v>
      </c>
      <c r="FQ43" s="661"/>
      <c r="FR43" s="665"/>
      <c r="FS43" s="666"/>
      <c r="FT43" s="660">
        <f>ROUND(FR43*$GH$11,1)</f>
        <v>0</v>
      </c>
      <c r="FU43" s="661"/>
      <c r="FV43" s="660">
        <f>ROUND(FT43*$GI$11,1)</f>
        <v>0</v>
      </c>
      <c r="FW43" s="661"/>
      <c r="FX43" s="665"/>
      <c r="FY43" s="666"/>
      <c r="FZ43" s="660">
        <f>ROUND(FX43*$GH$11,1)</f>
        <v>0</v>
      </c>
      <c r="GA43" s="661"/>
      <c r="GB43" s="660">
        <f>ROUND(FZ43*$GI$11,1)</f>
        <v>0</v>
      </c>
      <c r="GC43" s="661"/>
      <c r="GE43" s="735" t="s">
        <v>1069</v>
      </c>
      <c r="GF43" s="735"/>
      <c r="GG43" s="285" t="s">
        <v>311</v>
      </c>
      <c r="GH43" s="285">
        <v>13.2</v>
      </c>
      <c r="GI43" s="286">
        <v>0</v>
      </c>
    </row>
    <row r="44" spans="1:191" ht="15.2" customHeight="1">
      <c r="A44" s="431" t="s">
        <v>83</v>
      </c>
      <c r="B44" s="432"/>
      <c r="C44" s="432"/>
      <c r="D44" s="433"/>
      <c r="E44" s="227" t="s">
        <v>33</v>
      </c>
      <c r="F44" s="667"/>
      <c r="G44" s="668"/>
      <c r="H44" s="642">
        <f>ROUND(F44*$GH$12,1)</f>
        <v>0</v>
      </c>
      <c r="I44" s="643"/>
      <c r="J44" s="642">
        <f>ROUND(F44*$GI$12,1)</f>
        <v>0</v>
      </c>
      <c r="K44" s="643"/>
      <c r="L44" s="667"/>
      <c r="M44" s="668"/>
      <c r="N44" s="642">
        <f>ROUND(L44*$GH$12,1)</f>
        <v>0</v>
      </c>
      <c r="O44" s="643"/>
      <c r="P44" s="642">
        <f>ROUND(L44*$GI$12,1)</f>
        <v>0</v>
      </c>
      <c r="Q44" s="643"/>
      <c r="R44" s="667"/>
      <c r="S44" s="668"/>
      <c r="T44" s="642">
        <f>ROUND(R44*$GH$12,1)</f>
        <v>0</v>
      </c>
      <c r="U44" s="643"/>
      <c r="V44" s="642">
        <f>ROUND(R44*$GI$12,1)</f>
        <v>0</v>
      </c>
      <c r="W44" s="643"/>
      <c r="X44" s="667"/>
      <c r="Y44" s="668"/>
      <c r="Z44" s="642">
        <f>ROUND(X44*$GH$12,1)</f>
        <v>0</v>
      </c>
      <c r="AA44" s="643"/>
      <c r="AB44" s="642">
        <f>ROUND(X44*$GI$12,1)</f>
        <v>0</v>
      </c>
      <c r="AC44" s="643"/>
      <c r="AD44" s="667"/>
      <c r="AE44" s="668"/>
      <c r="AF44" s="642">
        <f>ROUND(AD44*$GH$12,1)</f>
        <v>0</v>
      </c>
      <c r="AG44" s="643"/>
      <c r="AH44" s="642">
        <f>ROUND(AD44*$GI$12,1)</f>
        <v>0</v>
      </c>
      <c r="AI44" s="643"/>
      <c r="AJ44" s="667"/>
      <c r="AK44" s="668"/>
      <c r="AL44" s="642">
        <f>ROUND(AJ44*$GH$12,1)</f>
        <v>0</v>
      </c>
      <c r="AM44" s="643"/>
      <c r="AN44" s="642">
        <f>ROUND(AJ44*$GI$12,1)</f>
        <v>0</v>
      </c>
      <c r="AO44" s="643"/>
      <c r="AP44" s="667"/>
      <c r="AQ44" s="668"/>
      <c r="AR44" s="642">
        <f>ROUND(AP44*$GH$12,1)</f>
        <v>0</v>
      </c>
      <c r="AS44" s="643"/>
      <c r="AT44" s="642">
        <f>ROUND(AP44*$GI$12,1)</f>
        <v>0</v>
      </c>
      <c r="AU44" s="643"/>
      <c r="AV44" s="667"/>
      <c r="AW44" s="668"/>
      <c r="AX44" s="642">
        <f>ROUND(AV44*$GH$12,1)</f>
        <v>0</v>
      </c>
      <c r="AY44" s="643"/>
      <c r="AZ44" s="642">
        <f>ROUND(AV44*$GI$12,1)</f>
        <v>0</v>
      </c>
      <c r="BA44" s="643"/>
      <c r="BB44" s="667"/>
      <c r="BC44" s="668"/>
      <c r="BD44" s="642">
        <f>ROUND(BB44*$GH$12,1)</f>
        <v>0</v>
      </c>
      <c r="BE44" s="643"/>
      <c r="BF44" s="642">
        <f>ROUND(BB44*$GI$12,1)</f>
        <v>0</v>
      </c>
      <c r="BG44" s="643"/>
      <c r="BH44" s="667"/>
      <c r="BI44" s="668"/>
      <c r="BJ44" s="642">
        <f>ROUND(BH44*$GH$12,1)</f>
        <v>0</v>
      </c>
      <c r="BK44" s="643"/>
      <c r="BL44" s="642">
        <f>ROUND(BH44*$GI$12,1)</f>
        <v>0</v>
      </c>
      <c r="BM44" s="643"/>
      <c r="BN44" s="665"/>
      <c r="BO44" s="666"/>
      <c r="BP44" s="642">
        <f>ROUND(BN44*$GH$12,1)</f>
        <v>0</v>
      </c>
      <c r="BQ44" s="643"/>
      <c r="BR44" s="642">
        <f>ROUND(BN44*$GI$12,1)</f>
        <v>0</v>
      </c>
      <c r="BS44" s="643"/>
      <c r="BT44" s="665"/>
      <c r="BU44" s="666"/>
      <c r="BV44" s="642">
        <f>ROUND(BT44*$GH$12,1)</f>
        <v>0</v>
      </c>
      <c r="BW44" s="643"/>
      <c r="BX44" s="642">
        <f>ROUND(BT44*$GI$12,1)</f>
        <v>0</v>
      </c>
      <c r="BY44" s="643"/>
      <c r="BZ44" s="665"/>
      <c r="CA44" s="666"/>
      <c r="CB44" s="642">
        <f>ROUND(BZ44*$GH$12,1)</f>
        <v>0</v>
      </c>
      <c r="CC44" s="643"/>
      <c r="CD44" s="642">
        <f>ROUND(BZ44*$GI$12,1)</f>
        <v>0</v>
      </c>
      <c r="CE44" s="643"/>
      <c r="CF44" s="665"/>
      <c r="CG44" s="666"/>
      <c r="CH44" s="642">
        <f>ROUND(CF44*$GH$12,1)</f>
        <v>0</v>
      </c>
      <c r="CI44" s="643"/>
      <c r="CJ44" s="642">
        <f>ROUND(CF44*$GI$12,1)</f>
        <v>0</v>
      </c>
      <c r="CK44" s="643"/>
      <c r="CL44" s="665"/>
      <c r="CM44" s="666"/>
      <c r="CN44" s="642">
        <f>ROUND(CL44*$GH$12,1)</f>
        <v>0</v>
      </c>
      <c r="CO44" s="643"/>
      <c r="CP44" s="642">
        <f>ROUND(CL44*$GI$12,1)</f>
        <v>0</v>
      </c>
      <c r="CQ44" s="643"/>
      <c r="CR44" s="665"/>
      <c r="CS44" s="666"/>
      <c r="CT44" s="642">
        <f>ROUND(CR44*$GH$12,1)</f>
        <v>0</v>
      </c>
      <c r="CU44" s="643"/>
      <c r="CV44" s="642">
        <f>ROUND(CR44*$GI$12,1)</f>
        <v>0</v>
      </c>
      <c r="CW44" s="643"/>
      <c r="CX44" s="665"/>
      <c r="CY44" s="666"/>
      <c r="CZ44" s="642">
        <f>ROUND(CX44*$GH$12,1)</f>
        <v>0</v>
      </c>
      <c r="DA44" s="643"/>
      <c r="DB44" s="642">
        <f>ROUND(CX44*$GI$12,1)</f>
        <v>0</v>
      </c>
      <c r="DC44" s="643"/>
      <c r="DD44" s="665"/>
      <c r="DE44" s="666"/>
      <c r="DF44" s="642">
        <f>ROUND(DD44*$GH$12,1)</f>
        <v>0</v>
      </c>
      <c r="DG44" s="643"/>
      <c r="DH44" s="642">
        <f>ROUND(DD44*$GI$12,1)</f>
        <v>0</v>
      </c>
      <c r="DI44" s="643"/>
      <c r="DJ44" s="665"/>
      <c r="DK44" s="666"/>
      <c r="DL44" s="642">
        <f>ROUND(DJ44*$GH$12,1)</f>
        <v>0</v>
      </c>
      <c r="DM44" s="643"/>
      <c r="DN44" s="642">
        <f>ROUND(DJ44*$GI$12,1)</f>
        <v>0</v>
      </c>
      <c r="DO44" s="643"/>
      <c r="DP44" s="665"/>
      <c r="DQ44" s="666"/>
      <c r="DR44" s="642">
        <f>ROUND(DP44*$GH$12,1)</f>
        <v>0</v>
      </c>
      <c r="DS44" s="643"/>
      <c r="DT44" s="642">
        <f>ROUND(DP44*$GI$12,1)</f>
        <v>0</v>
      </c>
      <c r="DU44" s="643"/>
      <c r="DV44" s="665"/>
      <c r="DW44" s="666"/>
      <c r="DX44" s="642">
        <f>ROUND(DV44*$GH$12,1)</f>
        <v>0</v>
      </c>
      <c r="DY44" s="643"/>
      <c r="DZ44" s="642">
        <f>ROUND(DV44*$GI$12,1)</f>
        <v>0</v>
      </c>
      <c r="EA44" s="643"/>
      <c r="EB44" s="665"/>
      <c r="EC44" s="666"/>
      <c r="ED44" s="642">
        <f>ROUND(EB44*$GH$12,1)</f>
        <v>0</v>
      </c>
      <c r="EE44" s="643"/>
      <c r="EF44" s="642">
        <f>ROUND(EB44*$GI$12,1)</f>
        <v>0</v>
      </c>
      <c r="EG44" s="643"/>
      <c r="EH44" s="665"/>
      <c r="EI44" s="666"/>
      <c r="EJ44" s="642">
        <f>ROUND(EH44*$GH$12,1)</f>
        <v>0</v>
      </c>
      <c r="EK44" s="643"/>
      <c r="EL44" s="642">
        <f>ROUND(EH44*$GI$12,1)</f>
        <v>0</v>
      </c>
      <c r="EM44" s="643"/>
      <c r="EN44" s="665"/>
      <c r="EO44" s="666"/>
      <c r="EP44" s="642">
        <f>ROUND(EN44*$GH$12,1)</f>
        <v>0</v>
      </c>
      <c r="EQ44" s="643"/>
      <c r="ER44" s="642">
        <f>ROUND(EN44*$GI$12,1)</f>
        <v>0</v>
      </c>
      <c r="ES44" s="643"/>
      <c r="ET44" s="665"/>
      <c r="EU44" s="666"/>
      <c r="EV44" s="642">
        <f>ROUND(ET44*$GH$12,1)</f>
        <v>0</v>
      </c>
      <c r="EW44" s="643"/>
      <c r="EX44" s="642">
        <f>ROUND(ET44*$GI$12,1)</f>
        <v>0</v>
      </c>
      <c r="EY44" s="643"/>
      <c r="EZ44" s="665"/>
      <c r="FA44" s="666"/>
      <c r="FB44" s="642">
        <f>ROUND(EZ44*$GH$12,1)</f>
        <v>0</v>
      </c>
      <c r="FC44" s="643"/>
      <c r="FD44" s="642">
        <f>ROUND(EZ44*$GI$12,1)</f>
        <v>0</v>
      </c>
      <c r="FE44" s="643"/>
      <c r="FF44" s="665"/>
      <c r="FG44" s="666"/>
      <c r="FH44" s="642">
        <f>ROUND(FF44*$GH$12,1)</f>
        <v>0</v>
      </c>
      <c r="FI44" s="643"/>
      <c r="FJ44" s="642">
        <f>ROUND(FF44*$GI$12,1)</f>
        <v>0</v>
      </c>
      <c r="FK44" s="643"/>
      <c r="FL44" s="665"/>
      <c r="FM44" s="666"/>
      <c r="FN44" s="642">
        <f>ROUND(FL44*$GH$12,1)</f>
        <v>0</v>
      </c>
      <c r="FO44" s="643"/>
      <c r="FP44" s="642">
        <f>ROUND(FL44*$GI$12,1)</f>
        <v>0</v>
      </c>
      <c r="FQ44" s="643"/>
      <c r="FR44" s="665"/>
      <c r="FS44" s="666"/>
      <c r="FT44" s="642">
        <f>ROUND(FR44*$GH$12,1)</f>
        <v>0</v>
      </c>
      <c r="FU44" s="643"/>
      <c r="FV44" s="642">
        <f>ROUND(FR44*$GI$12,1)</f>
        <v>0</v>
      </c>
      <c r="FW44" s="643"/>
      <c r="FX44" s="665"/>
      <c r="FY44" s="666"/>
      <c r="FZ44" s="642">
        <f>ROUND(FX44*$GH$12,1)</f>
        <v>0</v>
      </c>
      <c r="GA44" s="643"/>
      <c r="GB44" s="642">
        <f>ROUND(FX44*$GI$12,1)</f>
        <v>0</v>
      </c>
      <c r="GC44" s="643"/>
      <c r="GE44" s="735" t="s">
        <v>1070</v>
      </c>
      <c r="GF44" s="735"/>
      <c r="GG44" s="285" t="s">
        <v>311</v>
      </c>
      <c r="GH44" s="285">
        <v>17.100000000000001</v>
      </c>
      <c r="GI44" s="285">
        <v>0</v>
      </c>
    </row>
    <row r="45" spans="1:191" ht="15.2" customHeight="1">
      <c r="A45" s="431" t="s">
        <v>43</v>
      </c>
      <c r="B45" s="432"/>
      <c r="C45" s="432"/>
      <c r="D45" s="433"/>
      <c r="E45" s="227" t="s">
        <v>33</v>
      </c>
      <c r="F45" s="667"/>
      <c r="G45" s="668"/>
      <c r="H45" s="642">
        <f>ROUND(F45*$GH$13,1)</f>
        <v>0</v>
      </c>
      <c r="I45" s="643"/>
      <c r="J45" s="642">
        <f>ROUND(F45*$GI$13,1)</f>
        <v>0</v>
      </c>
      <c r="K45" s="643"/>
      <c r="L45" s="667"/>
      <c r="M45" s="668"/>
      <c r="N45" s="642">
        <f>ROUND(L45*$GH$13,1)</f>
        <v>0</v>
      </c>
      <c r="O45" s="643"/>
      <c r="P45" s="642">
        <f>ROUND(L45*$GI$13,1)</f>
        <v>0</v>
      </c>
      <c r="Q45" s="643"/>
      <c r="R45" s="667"/>
      <c r="S45" s="668"/>
      <c r="T45" s="642">
        <f>ROUND(R45*$GH$13,1)</f>
        <v>0</v>
      </c>
      <c r="U45" s="643"/>
      <c r="V45" s="642">
        <f>ROUND(R45*$GI$13,1)</f>
        <v>0</v>
      </c>
      <c r="W45" s="643"/>
      <c r="X45" s="667"/>
      <c r="Y45" s="668"/>
      <c r="Z45" s="642">
        <f>ROUND(X45*$GH$13,1)</f>
        <v>0</v>
      </c>
      <c r="AA45" s="643"/>
      <c r="AB45" s="642">
        <f>ROUND(X45*$GI$13,1)</f>
        <v>0</v>
      </c>
      <c r="AC45" s="643"/>
      <c r="AD45" s="667"/>
      <c r="AE45" s="668"/>
      <c r="AF45" s="642">
        <f>ROUND(AD45*$GH$13,1)</f>
        <v>0</v>
      </c>
      <c r="AG45" s="643"/>
      <c r="AH45" s="642">
        <f>ROUND(AD45*$GI$13,1)</f>
        <v>0</v>
      </c>
      <c r="AI45" s="643"/>
      <c r="AJ45" s="667"/>
      <c r="AK45" s="668"/>
      <c r="AL45" s="642">
        <f>ROUND(AJ45*$GH$13,1)</f>
        <v>0</v>
      </c>
      <c r="AM45" s="643"/>
      <c r="AN45" s="642">
        <f>ROUND(AJ45*$GI$13,1)</f>
        <v>0</v>
      </c>
      <c r="AO45" s="643"/>
      <c r="AP45" s="667"/>
      <c r="AQ45" s="668"/>
      <c r="AR45" s="642">
        <f>ROUND(AP45*$GH$13,1)</f>
        <v>0</v>
      </c>
      <c r="AS45" s="643"/>
      <c r="AT45" s="642">
        <f>ROUND(AP45*$GI$13,1)</f>
        <v>0</v>
      </c>
      <c r="AU45" s="643"/>
      <c r="AV45" s="667"/>
      <c r="AW45" s="668"/>
      <c r="AX45" s="642">
        <f>ROUND(AV45*$GH$13,1)</f>
        <v>0</v>
      </c>
      <c r="AY45" s="643"/>
      <c r="AZ45" s="642">
        <f>ROUND(AV45*$GI$13,1)</f>
        <v>0</v>
      </c>
      <c r="BA45" s="643"/>
      <c r="BB45" s="667"/>
      <c r="BC45" s="668"/>
      <c r="BD45" s="642">
        <f>ROUND(BB45*$GH$13,1)</f>
        <v>0</v>
      </c>
      <c r="BE45" s="643"/>
      <c r="BF45" s="642">
        <f>ROUND(BB45*$GI$13,1)</f>
        <v>0</v>
      </c>
      <c r="BG45" s="643"/>
      <c r="BH45" s="667"/>
      <c r="BI45" s="668"/>
      <c r="BJ45" s="642">
        <f>ROUND(BH45*$GH$13,1)</f>
        <v>0</v>
      </c>
      <c r="BK45" s="643"/>
      <c r="BL45" s="642">
        <f>ROUND(BH45*$GI$13,1)</f>
        <v>0</v>
      </c>
      <c r="BM45" s="643"/>
      <c r="BN45" s="665"/>
      <c r="BO45" s="666"/>
      <c r="BP45" s="642">
        <f>ROUND(BN45*$GH$13,1)</f>
        <v>0</v>
      </c>
      <c r="BQ45" s="643"/>
      <c r="BR45" s="642">
        <f>ROUND(BN45*$GI$13,1)</f>
        <v>0</v>
      </c>
      <c r="BS45" s="643"/>
      <c r="BT45" s="665"/>
      <c r="BU45" s="666"/>
      <c r="BV45" s="642">
        <f>ROUND(BT45*$GH$13,1)</f>
        <v>0</v>
      </c>
      <c r="BW45" s="643"/>
      <c r="BX45" s="642">
        <f>ROUND(BT45*$GI$13,1)</f>
        <v>0</v>
      </c>
      <c r="BY45" s="643"/>
      <c r="BZ45" s="665"/>
      <c r="CA45" s="666"/>
      <c r="CB45" s="642">
        <f>ROUND(BZ45*$GH$13,1)</f>
        <v>0</v>
      </c>
      <c r="CC45" s="643"/>
      <c r="CD45" s="642">
        <f>ROUND(BZ45*$GI$13,1)</f>
        <v>0</v>
      </c>
      <c r="CE45" s="643"/>
      <c r="CF45" s="665"/>
      <c r="CG45" s="666"/>
      <c r="CH45" s="642">
        <f>ROUND(CF45*$GH$13,1)</f>
        <v>0</v>
      </c>
      <c r="CI45" s="643"/>
      <c r="CJ45" s="642">
        <f>ROUND(CF45*$GI$13,1)</f>
        <v>0</v>
      </c>
      <c r="CK45" s="643"/>
      <c r="CL45" s="665"/>
      <c r="CM45" s="666"/>
      <c r="CN45" s="642">
        <f>ROUND(CL45*$GH$13,1)</f>
        <v>0</v>
      </c>
      <c r="CO45" s="643"/>
      <c r="CP45" s="642">
        <f>ROUND(CL45*$GI$13,1)</f>
        <v>0</v>
      </c>
      <c r="CQ45" s="643"/>
      <c r="CR45" s="665"/>
      <c r="CS45" s="666"/>
      <c r="CT45" s="642">
        <f>ROUND(CR45*$GH$13,1)</f>
        <v>0</v>
      </c>
      <c r="CU45" s="643"/>
      <c r="CV45" s="642">
        <f>ROUND(CR45*$GI$13,1)</f>
        <v>0</v>
      </c>
      <c r="CW45" s="643"/>
      <c r="CX45" s="665"/>
      <c r="CY45" s="666"/>
      <c r="CZ45" s="642">
        <f>ROUND(CX45*$GH$13,1)</f>
        <v>0</v>
      </c>
      <c r="DA45" s="643"/>
      <c r="DB45" s="642">
        <f>ROUND(CX45*$GI$13,1)</f>
        <v>0</v>
      </c>
      <c r="DC45" s="643"/>
      <c r="DD45" s="665"/>
      <c r="DE45" s="666"/>
      <c r="DF45" s="642">
        <f>ROUND(DD45*$GH$13,1)</f>
        <v>0</v>
      </c>
      <c r="DG45" s="643"/>
      <c r="DH45" s="642">
        <f>ROUND(DD45*$GI$13,1)</f>
        <v>0</v>
      </c>
      <c r="DI45" s="643"/>
      <c r="DJ45" s="665"/>
      <c r="DK45" s="666"/>
      <c r="DL45" s="642">
        <f>ROUND(DJ45*$GH$13,1)</f>
        <v>0</v>
      </c>
      <c r="DM45" s="643"/>
      <c r="DN45" s="642">
        <f>ROUND(DJ45*$GI$13,1)</f>
        <v>0</v>
      </c>
      <c r="DO45" s="643"/>
      <c r="DP45" s="665"/>
      <c r="DQ45" s="666"/>
      <c r="DR45" s="642">
        <f>ROUND(DP45*$GH$13,1)</f>
        <v>0</v>
      </c>
      <c r="DS45" s="643"/>
      <c r="DT45" s="642">
        <f>ROUND(DP45*$GI$13,1)</f>
        <v>0</v>
      </c>
      <c r="DU45" s="643"/>
      <c r="DV45" s="665"/>
      <c r="DW45" s="666"/>
      <c r="DX45" s="642">
        <f>ROUND(DV45*$GH$13,1)</f>
        <v>0</v>
      </c>
      <c r="DY45" s="643"/>
      <c r="DZ45" s="642">
        <f>ROUND(DV45*$GI$13,1)</f>
        <v>0</v>
      </c>
      <c r="EA45" s="643"/>
      <c r="EB45" s="665"/>
      <c r="EC45" s="666"/>
      <c r="ED45" s="642">
        <f>ROUND(EB45*$GH$13,1)</f>
        <v>0</v>
      </c>
      <c r="EE45" s="643"/>
      <c r="EF45" s="642">
        <f>ROUND(EB45*$GI$13,1)</f>
        <v>0</v>
      </c>
      <c r="EG45" s="643"/>
      <c r="EH45" s="665"/>
      <c r="EI45" s="666"/>
      <c r="EJ45" s="642">
        <f>ROUND(EH45*$GH$13,1)</f>
        <v>0</v>
      </c>
      <c r="EK45" s="643"/>
      <c r="EL45" s="642">
        <f>ROUND(EH45*$GI$13,1)</f>
        <v>0</v>
      </c>
      <c r="EM45" s="643"/>
      <c r="EN45" s="665"/>
      <c r="EO45" s="666"/>
      <c r="EP45" s="642">
        <f>ROUND(EN45*$GH$13,1)</f>
        <v>0</v>
      </c>
      <c r="EQ45" s="643"/>
      <c r="ER45" s="642">
        <f>ROUND(EN45*$GI$13,1)</f>
        <v>0</v>
      </c>
      <c r="ES45" s="643"/>
      <c r="ET45" s="665"/>
      <c r="EU45" s="666"/>
      <c r="EV45" s="642">
        <f>ROUND(ET45*$GH$13,1)</f>
        <v>0</v>
      </c>
      <c r="EW45" s="643"/>
      <c r="EX45" s="642">
        <f>ROUND(ET45*$GI$13,1)</f>
        <v>0</v>
      </c>
      <c r="EY45" s="643"/>
      <c r="EZ45" s="665"/>
      <c r="FA45" s="666"/>
      <c r="FB45" s="642">
        <f>ROUND(EZ45*$GH$13,1)</f>
        <v>0</v>
      </c>
      <c r="FC45" s="643"/>
      <c r="FD45" s="642">
        <f>ROUND(EZ45*$GI$13,1)</f>
        <v>0</v>
      </c>
      <c r="FE45" s="643"/>
      <c r="FF45" s="665"/>
      <c r="FG45" s="666"/>
      <c r="FH45" s="642">
        <f>ROUND(FF45*$GH$13,1)</f>
        <v>0</v>
      </c>
      <c r="FI45" s="643"/>
      <c r="FJ45" s="642">
        <f>ROUND(FF45*$GI$13,1)</f>
        <v>0</v>
      </c>
      <c r="FK45" s="643"/>
      <c r="FL45" s="665"/>
      <c r="FM45" s="666"/>
      <c r="FN45" s="642">
        <f>ROUND(FL45*$GH$13,1)</f>
        <v>0</v>
      </c>
      <c r="FO45" s="643"/>
      <c r="FP45" s="642">
        <f>ROUND(FL45*$GI$13,1)</f>
        <v>0</v>
      </c>
      <c r="FQ45" s="643"/>
      <c r="FR45" s="665"/>
      <c r="FS45" s="666"/>
      <c r="FT45" s="642">
        <f>ROUND(FR45*$GH$13,1)</f>
        <v>0</v>
      </c>
      <c r="FU45" s="643"/>
      <c r="FV45" s="642">
        <f>ROUND(FR45*$GI$13,1)</f>
        <v>0</v>
      </c>
      <c r="FW45" s="643"/>
      <c r="FX45" s="665"/>
      <c r="FY45" s="666"/>
      <c r="FZ45" s="642">
        <f>ROUND(FX45*$GH$13,1)</f>
        <v>0</v>
      </c>
      <c r="GA45" s="643"/>
      <c r="GB45" s="642">
        <f>ROUND(FX45*$GI$13,1)</f>
        <v>0</v>
      </c>
      <c r="GC45" s="643"/>
      <c r="GE45" s="735" t="s">
        <v>1071</v>
      </c>
      <c r="GF45" s="735"/>
      <c r="GG45" s="285" t="s">
        <v>263</v>
      </c>
      <c r="GH45" s="285">
        <v>23.4</v>
      </c>
      <c r="GI45" s="285">
        <v>0</v>
      </c>
    </row>
    <row r="46" spans="1:191" ht="15.2" customHeight="1">
      <c r="A46" s="431" t="s">
        <v>34</v>
      </c>
      <c r="B46" s="432"/>
      <c r="C46" s="432"/>
      <c r="D46" s="433"/>
      <c r="E46" s="227" t="s">
        <v>33</v>
      </c>
      <c r="F46" s="667"/>
      <c r="G46" s="668"/>
      <c r="H46" s="642">
        <f>ROUND(F46*$GH$14,1)</f>
        <v>0</v>
      </c>
      <c r="I46" s="643"/>
      <c r="J46" s="642">
        <f>ROUND(F46*$GI$14,1)</f>
        <v>0</v>
      </c>
      <c r="K46" s="643"/>
      <c r="L46" s="667"/>
      <c r="M46" s="668"/>
      <c r="N46" s="642">
        <f>ROUND(L46*$GH$14,1)</f>
        <v>0</v>
      </c>
      <c r="O46" s="643"/>
      <c r="P46" s="642">
        <f>ROUND(L46*$GI$14,1)</f>
        <v>0</v>
      </c>
      <c r="Q46" s="643"/>
      <c r="R46" s="667"/>
      <c r="S46" s="668"/>
      <c r="T46" s="642">
        <f>ROUND(R46*$GH$14,1)</f>
        <v>0</v>
      </c>
      <c r="U46" s="643"/>
      <c r="V46" s="642">
        <f>ROUND(R46*$GI$14,1)</f>
        <v>0</v>
      </c>
      <c r="W46" s="643"/>
      <c r="X46" s="667"/>
      <c r="Y46" s="668"/>
      <c r="Z46" s="642">
        <f>ROUND(X46*$GH$14,1)</f>
        <v>0</v>
      </c>
      <c r="AA46" s="643"/>
      <c r="AB46" s="642">
        <f>ROUND(X46*$GI$14,1)</f>
        <v>0</v>
      </c>
      <c r="AC46" s="643"/>
      <c r="AD46" s="667"/>
      <c r="AE46" s="668"/>
      <c r="AF46" s="642">
        <f>ROUND(AD46*$GH$14,1)</f>
        <v>0</v>
      </c>
      <c r="AG46" s="643"/>
      <c r="AH46" s="642">
        <f>ROUND(AD46*$GI$14,1)</f>
        <v>0</v>
      </c>
      <c r="AI46" s="643"/>
      <c r="AJ46" s="667"/>
      <c r="AK46" s="668"/>
      <c r="AL46" s="642">
        <f>ROUND(AJ46*$GH$14,1)</f>
        <v>0</v>
      </c>
      <c r="AM46" s="643"/>
      <c r="AN46" s="642">
        <f>ROUND(AJ46*$GI$14,1)</f>
        <v>0</v>
      </c>
      <c r="AO46" s="643"/>
      <c r="AP46" s="667"/>
      <c r="AQ46" s="668"/>
      <c r="AR46" s="642">
        <f>ROUND(AP46*$GH$14,1)</f>
        <v>0</v>
      </c>
      <c r="AS46" s="643"/>
      <c r="AT46" s="642">
        <f>ROUND(AP46*$GI$14,1)</f>
        <v>0</v>
      </c>
      <c r="AU46" s="643"/>
      <c r="AV46" s="667"/>
      <c r="AW46" s="668"/>
      <c r="AX46" s="642">
        <f>ROUND(AV46*$GH$14,1)</f>
        <v>0</v>
      </c>
      <c r="AY46" s="643"/>
      <c r="AZ46" s="642">
        <f>ROUND(AV46*$GI$14,1)</f>
        <v>0</v>
      </c>
      <c r="BA46" s="643"/>
      <c r="BB46" s="667"/>
      <c r="BC46" s="668"/>
      <c r="BD46" s="642">
        <f>ROUND(BB46*$GH$14,1)</f>
        <v>0</v>
      </c>
      <c r="BE46" s="643"/>
      <c r="BF46" s="642">
        <f>ROUND(BB46*$GI$14,1)</f>
        <v>0</v>
      </c>
      <c r="BG46" s="643"/>
      <c r="BH46" s="667"/>
      <c r="BI46" s="668"/>
      <c r="BJ46" s="642">
        <f>ROUND(BH46*$GH$14,1)</f>
        <v>0</v>
      </c>
      <c r="BK46" s="643"/>
      <c r="BL46" s="642">
        <f>ROUND(BH46*$GI$14,1)</f>
        <v>0</v>
      </c>
      <c r="BM46" s="643"/>
      <c r="BN46" s="665"/>
      <c r="BO46" s="666"/>
      <c r="BP46" s="642">
        <f>ROUND(BN46*$GH$14,1)</f>
        <v>0</v>
      </c>
      <c r="BQ46" s="643"/>
      <c r="BR46" s="642">
        <f>ROUND(BN46*$GI$14,1)</f>
        <v>0</v>
      </c>
      <c r="BS46" s="643"/>
      <c r="BT46" s="665"/>
      <c r="BU46" s="666"/>
      <c r="BV46" s="642">
        <f>ROUND(BT46*$GH$14,1)</f>
        <v>0</v>
      </c>
      <c r="BW46" s="643"/>
      <c r="BX46" s="642">
        <f>ROUND(BT46*$GI$14,1)</f>
        <v>0</v>
      </c>
      <c r="BY46" s="643"/>
      <c r="BZ46" s="665"/>
      <c r="CA46" s="666"/>
      <c r="CB46" s="642">
        <f>ROUND(BZ46*$GH$14,1)</f>
        <v>0</v>
      </c>
      <c r="CC46" s="643"/>
      <c r="CD46" s="642">
        <f>ROUND(BZ46*$GI$14,1)</f>
        <v>0</v>
      </c>
      <c r="CE46" s="643"/>
      <c r="CF46" s="665"/>
      <c r="CG46" s="666"/>
      <c r="CH46" s="642">
        <f>ROUND(CF46*$GH$14,1)</f>
        <v>0</v>
      </c>
      <c r="CI46" s="643"/>
      <c r="CJ46" s="642">
        <f>ROUND(CF46*$GI$14,1)</f>
        <v>0</v>
      </c>
      <c r="CK46" s="643"/>
      <c r="CL46" s="665"/>
      <c r="CM46" s="666"/>
      <c r="CN46" s="642">
        <f>ROUND(CL46*$GH$14,1)</f>
        <v>0</v>
      </c>
      <c r="CO46" s="643"/>
      <c r="CP46" s="642">
        <f>ROUND(CL46*$GI$14,1)</f>
        <v>0</v>
      </c>
      <c r="CQ46" s="643"/>
      <c r="CR46" s="665"/>
      <c r="CS46" s="666"/>
      <c r="CT46" s="642">
        <f>ROUND(CR46*$GH$14,1)</f>
        <v>0</v>
      </c>
      <c r="CU46" s="643"/>
      <c r="CV46" s="642">
        <f>ROUND(CR46*$GI$14,1)</f>
        <v>0</v>
      </c>
      <c r="CW46" s="643"/>
      <c r="CX46" s="665"/>
      <c r="CY46" s="666"/>
      <c r="CZ46" s="642">
        <f>ROUND(CX46*$GH$14,1)</f>
        <v>0</v>
      </c>
      <c r="DA46" s="643"/>
      <c r="DB46" s="642">
        <f>ROUND(CX46*$GI$14,1)</f>
        <v>0</v>
      </c>
      <c r="DC46" s="643"/>
      <c r="DD46" s="665"/>
      <c r="DE46" s="666"/>
      <c r="DF46" s="642">
        <f>ROUND(DD46*$GH$14,1)</f>
        <v>0</v>
      </c>
      <c r="DG46" s="643"/>
      <c r="DH46" s="642">
        <f>ROUND(DD46*$GI$14,1)</f>
        <v>0</v>
      </c>
      <c r="DI46" s="643"/>
      <c r="DJ46" s="665"/>
      <c r="DK46" s="666"/>
      <c r="DL46" s="642">
        <f>ROUND(DJ46*$GH$14,1)</f>
        <v>0</v>
      </c>
      <c r="DM46" s="643"/>
      <c r="DN46" s="642">
        <f>ROUND(DJ46*$GI$14,1)</f>
        <v>0</v>
      </c>
      <c r="DO46" s="643"/>
      <c r="DP46" s="665"/>
      <c r="DQ46" s="666"/>
      <c r="DR46" s="642">
        <f>ROUND(DP46*$GH$14,1)</f>
        <v>0</v>
      </c>
      <c r="DS46" s="643"/>
      <c r="DT46" s="642">
        <f>ROUND(DP46*$GI$14,1)</f>
        <v>0</v>
      </c>
      <c r="DU46" s="643"/>
      <c r="DV46" s="665"/>
      <c r="DW46" s="666"/>
      <c r="DX46" s="642">
        <f>ROUND(DV46*$GH$14,1)</f>
        <v>0</v>
      </c>
      <c r="DY46" s="643"/>
      <c r="DZ46" s="642">
        <f>ROUND(DV46*$GI$14,1)</f>
        <v>0</v>
      </c>
      <c r="EA46" s="643"/>
      <c r="EB46" s="665"/>
      <c r="EC46" s="666"/>
      <c r="ED46" s="642">
        <f>ROUND(EB46*$GH$14,1)</f>
        <v>0</v>
      </c>
      <c r="EE46" s="643"/>
      <c r="EF46" s="642">
        <f>ROUND(EB46*$GI$14,1)</f>
        <v>0</v>
      </c>
      <c r="EG46" s="643"/>
      <c r="EH46" s="665"/>
      <c r="EI46" s="666"/>
      <c r="EJ46" s="642">
        <f>ROUND(EH46*$GH$14,1)</f>
        <v>0</v>
      </c>
      <c r="EK46" s="643"/>
      <c r="EL46" s="642">
        <f>ROUND(EH46*$GI$14,1)</f>
        <v>0</v>
      </c>
      <c r="EM46" s="643"/>
      <c r="EN46" s="665"/>
      <c r="EO46" s="666"/>
      <c r="EP46" s="642">
        <f>ROUND(EN46*$GH$14,1)</f>
        <v>0</v>
      </c>
      <c r="EQ46" s="643"/>
      <c r="ER46" s="642">
        <f>ROUND(EN46*$GI$14,1)</f>
        <v>0</v>
      </c>
      <c r="ES46" s="643"/>
      <c r="ET46" s="665"/>
      <c r="EU46" s="666"/>
      <c r="EV46" s="642">
        <f>ROUND(ET46*$GH$14,1)</f>
        <v>0</v>
      </c>
      <c r="EW46" s="643"/>
      <c r="EX46" s="642">
        <f>ROUND(ET46*$GI$14,1)</f>
        <v>0</v>
      </c>
      <c r="EY46" s="643"/>
      <c r="EZ46" s="665"/>
      <c r="FA46" s="666"/>
      <c r="FB46" s="642">
        <f>ROUND(EZ46*$GH$14,1)</f>
        <v>0</v>
      </c>
      <c r="FC46" s="643"/>
      <c r="FD46" s="642">
        <f>ROUND(EZ46*$GI$14,1)</f>
        <v>0</v>
      </c>
      <c r="FE46" s="643"/>
      <c r="FF46" s="665"/>
      <c r="FG46" s="666"/>
      <c r="FH46" s="642">
        <f>ROUND(FF46*$GH$14,1)</f>
        <v>0</v>
      </c>
      <c r="FI46" s="643"/>
      <c r="FJ46" s="642">
        <f>ROUND(FF46*$GI$14,1)</f>
        <v>0</v>
      </c>
      <c r="FK46" s="643"/>
      <c r="FL46" s="665"/>
      <c r="FM46" s="666"/>
      <c r="FN46" s="642">
        <f>ROUND(FL46*$GH$14,1)</f>
        <v>0</v>
      </c>
      <c r="FO46" s="643"/>
      <c r="FP46" s="642">
        <f>ROUND(FL46*$GI$14,1)</f>
        <v>0</v>
      </c>
      <c r="FQ46" s="643"/>
      <c r="FR46" s="665"/>
      <c r="FS46" s="666"/>
      <c r="FT46" s="642">
        <f>ROUND(FR46*$GH$14,1)</f>
        <v>0</v>
      </c>
      <c r="FU46" s="643"/>
      <c r="FV46" s="642">
        <f>ROUND(FR46*$GI$14,1)</f>
        <v>0</v>
      </c>
      <c r="FW46" s="643"/>
      <c r="FX46" s="665"/>
      <c r="FY46" s="666"/>
      <c r="FZ46" s="642">
        <f>ROUND(FX46*$GH$14,1)</f>
        <v>0</v>
      </c>
      <c r="GA46" s="643"/>
      <c r="GB46" s="642">
        <f>ROUND(FX46*$GI$14,1)</f>
        <v>0</v>
      </c>
      <c r="GC46" s="643"/>
      <c r="GE46" s="735" t="s">
        <v>1072</v>
      </c>
      <c r="GF46" s="735"/>
      <c r="GG46" s="285" t="s">
        <v>263</v>
      </c>
      <c r="GH46" s="285">
        <v>35.6</v>
      </c>
      <c r="GI46" s="285">
        <v>0</v>
      </c>
    </row>
    <row r="47" spans="1:191" ht="15.2" customHeight="1">
      <c r="A47" s="431" t="s">
        <v>35</v>
      </c>
      <c r="B47" s="432"/>
      <c r="C47" s="432"/>
      <c r="D47" s="433"/>
      <c r="E47" s="227" t="s">
        <v>33</v>
      </c>
      <c r="F47" s="667"/>
      <c r="G47" s="668"/>
      <c r="H47" s="642">
        <f>ROUND(F47*$GH$15,1)</f>
        <v>0</v>
      </c>
      <c r="I47" s="643"/>
      <c r="J47" s="642">
        <f>ROUND(F47*$GI$15,1)</f>
        <v>0</v>
      </c>
      <c r="K47" s="643"/>
      <c r="L47" s="667"/>
      <c r="M47" s="668"/>
      <c r="N47" s="642">
        <f>ROUND(L47*$GH$15,1)</f>
        <v>0</v>
      </c>
      <c r="O47" s="643"/>
      <c r="P47" s="642">
        <f>ROUND(L47*$GI$15,1)</f>
        <v>0</v>
      </c>
      <c r="Q47" s="643"/>
      <c r="R47" s="667"/>
      <c r="S47" s="668"/>
      <c r="T47" s="642">
        <f>ROUND(R47*$GH$15,1)</f>
        <v>0</v>
      </c>
      <c r="U47" s="643"/>
      <c r="V47" s="642">
        <f>ROUND(R47*$GI$15,1)</f>
        <v>0</v>
      </c>
      <c r="W47" s="643"/>
      <c r="X47" s="667"/>
      <c r="Y47" s="668"/>
      <c r="Z47" s="642">
        <f>ROUND(X47*$GH$15,1)</f>
        <v>0</v>
      </c>
      <c r="AA47" s="643"/>
      <c r="AB47" s="642">
        <f>ROUND(X47*$GI$15,1)</f>
        <v>0</v>
      </c>
      <c r="AC47" s="643"/>
      <c r="AD47" s="667"/>
      <c r="AE47" s="668"/>
      <c r="AF47" s="642">
        <f>ROUND(AD47*$GH$15,1)</f>
        <v>0</v>
      </c>
      <c r="AG47" s="643"/>
      <c r="AH47" s="642">
        <f>ROUND(AD47*$GI$15,1)</f>
        <v>0</v>
      </c>
      <c r="AI47" s="643"/>
      <c r="AJ47" s="667"/>
      <c r="AK47" s="668"/>
      <c r="AL47" s="642">
        <f>ROUND(AJ47*$GH$15,1)</f>
        <v>0</v>
      </c>
      <c r="AM47" s="643"/>
      <c r="AN47" s="642">
        <f>ROUND(AJ47*$GI$15,1)</f>
        <v>0</v>
      </c>
      <c r="AO47" s="643"/>
      <c r="AP47" s="667"/>
      <c r="AQ47" s="668"/>
      <c r="AR47" s="642">
        <f>ROUND(AP47*$GH$15,1)</f>
        <v>0</v>
      </c>
      <c r="AS47" s="643"/>
      <c r="AT47" s="642">
        <f>ROUND(AP47*$GI$15,1)</f>
        <v>0</v>
      </c>
      <c r="AU47" s="643"/>
      <c r="AV47" s="667"/>
      <c r="AW47" s="668"/>
      <c r="AX47" s="642">
        <f>ROUND(AV47*$GH$15,1)</f>
        <v>0</v>
      </c>
      <c r="AY47" s="643"/>
      <c r="AZ47" s="642">
        <f>ROUND(AV47*$GI$15,1)</f>
        <v>0</v>
      </c>
      <c r="BA47" s="643"/>
      <c r="BB47" s="667"/>
      <c r="BC47" s="668"/>
      <c r="BD47" s="642">
        <f>ROUND(BB47*$GH$15,1)</f>
        <v>0</v>
      </c>
      <c r="BE47" s="643"/>
      <c r="BF47" s="642">
        <f>ROUND(BB47*$GI$15,1)</f>
        <v>0</v>
      </c>
      <c r="BG47" s="643"/>
      <c r="BH47" s="667"/>
      <c r="BI47" s="668"/>
      <c r="BJ47" s="642">
        <f>ROUND(BH47*$GH$15,1)</f>
        <v>0</v>
      </c>
      <c r="BK47" s="643"/>
      <c r="BL47" s="642">
        <f>ROUND(BH47*$GI$15,1)</f>
        <v>0</v>
      </c>
      <c r="BM47" s="643"/>
      <c r="BN47" s="665"/>
      <c r="BO47" s="666"/>
      <c r="BP47" s="642">
        <f>ROUND(BN47*$GH$15,1)</f>
        <v>0</v>
      </c>
      <c r="BQ47" s="643"/>
      <c r="BR47" s="642">
        <f>ROUND(BN47*$GI$15,1)</f>
        <v>0</v>
      </c>
      <c r="BS47" s="643"/>
      <c r="BT47" s="665"/>
      <c r="BU47" s="666"/>
      <c r="BV47" s="642">
        <f>ROUND(BT47*$GH$15,1)</f>
        <v>0</v>
      </c>
      <c r="BW47" s="643"/>
      <c r="BX47" s="642">
        <f>ROUND(BT47*$GI$15,1)</f>
        <v>0</v>
      </c>
      <c r="BY47" s="643"/>
      <c r="BZ47" s="665"/>
      <c r="CA47" s="666"/>
      <c r="CB47" s="642">
        <f>ROUND(BZ47*$GH$15,1)</f>
        <v>0</v>
      </c>
      <c r="CC47" s="643"/>
      <c r="CD47" s="642">
        <f>ROUND(BZ47*$GI$15,1)</f>
        <v>0</v>
      </c>
      <c r="CE47" s="643"/>
      <c r="CF47" s="665"/>
      <c r="CG47" s="666"/>
      <c r="CH47" s="642">
        <f>ROUND(CF47*$GH$15,1)</f>
        <v>0</v>
      </c>
      <c r="CI47" s="643"/>
      <c r="CJ47" s="642">
        <f>ROUND(CF47*$GI$15,1)</f>
        <v>0</v>
      </c>
      <c r="CK47" s="643"/>
      <c r="CL47" s="665"/>
      <c r="CM47" s="666"/>
      <c r="CN47" s="642">
        <f>ROUND(CL47*$GH$15,1)</f>
        <v>0</v>
      </c>
      <c r="CO47" s="643"/>
      <c r="CP47" s="642">
        <f>ROUND(CL47*$GI$15,1)</f>
        <v>0</v>
      </c>
      <c r="CQ47" s="643"/>
      <c r="CR47" s="665"/>
      <c r="CS47" s="666"/>
      <c r="CT47" s="642">
        <f>ROUND(CR47*$GH$15,1)</f>
        <v>0</v>
      </c>
      <c r="CU47" s="643"/>
      <c r="CV47" s="642">
        <f>ROUND(CR47*$GI$15,1)</f>
        <v>0</v>
      </c>
      <c r="CW47" s="643"/>
      <c r="CX47" s="665"/>
      <c r="CY47" s="666"/>
      <c r="CZ47" s="642">
        <f>ROUND(CX47*$GH$15,1)</f>
        <v>0</v>
      </c>
      <c r="DA47" s="643"/>
      <c r="DB47" s="642">
        <f>ROUND(CX47*$GI$15,1)</f>
        <v>0</v>
      </c>
      <c r="DC47" s="643"/>
      <c r="DD47" s="665"/>
      <c r="DE47" s="666"/>
      <c r="DF47" s="642">
        <f>ROUND(DD47*$GH$15,1)</f>
        <v>0</v>
      </c>
      <c r="DG47" s="643"/>
      <c r="DH47" s="642">
        <f>ROUND(DD47*$GI$15,1)</f>
        <v>0</v>
      </c>
      <c r="DI47" s="643"/>
      <c r="DJ47" s="665"/>
      <c r="DK47" s="666"/>
      <c r="DL47" s="642">
        <f>ROUND(DJ47*$GH$15,1)</f>
        <v>0</v>
      </c>
      <c r="DM47" s="643"/>
      <c r="DN47" s="642">
        <f>ROUND(DJ47*$GI$15,1)</f>
        <v>0</v>
      </c>
      <c r="DO47" s="643"/>
      <c r="DP47" s="665"/>
      <c r="DQ47" s="666"/>
      <c r="DR47" s="642">
        <f>ROUND(DP47*$GH$15,1)</f>
        <v>0</v>
      </c>
      <c r="DS47" s="643"/>
      <c r="DT47" s="642">
        <f>ROUND(DP47*$GI$15,1)</f>
        <v>0</v>
      </c>
      <c r="DU47" s="643"/>
      <c r="DV47" s="665"/>
      <c r="DW47" s="666"/>
      <c r="DX47" s="642">
        <f>ROUND(DV47*$GH$15,1)</f>
        <v>0</v>
      </c>
      <c r="DY47" s="643"/>
      <c r="DZ47" s="642">
        <f>ROUND(DV47*$GI$15,1)</f>
        <v>0</v>
      </c>
      <c r="EA47" s="643"/>
      <c r="EB47" s="665"/>
      <c r="EC47" s="666"/>
      <c r="ED47" s="642">
        <f>ROUND(EB47*$GH$15,1)</f>
        <v>0</v>
      </c>
      <c r="EE47" s="643"/>
      <c r="EF47" s="642">
        <f>ROUND(EB47*$GI$15,1)</f>
        <v>0</v>
      </c>
      <c r="EG47" s="643"/>
      <c r="EH47" s="665"/>
      <c r="EI47" s="666"/>
      <c r="EJ47" s="642">
        <f>ROUND(EH47*$GH$15,1)</f>
        <v>0</v>
      </c>
      <c r="EK47" s="643"/>
      <c r="EL47" s="642">
        <f>ROUND(EH47*$GI$15,1)</f>
        <v>0</v>
      </c>
      <c r="EM47" s="643"/>
      <c r="EN47" s="665"/>
      <c r="EO47" s="666"/>
      <c r="EP47" s="642">
        <f>ROUND(EN47*$GH$15,1)</f>
        <v>0</v>
      </c>
      <c r="EQ47" s="643"/>
      <c r="ER47" s="642">
        <f>ROUND(EN47*$GI$15,1)</f>
        <v>0</v>
      </c>
      <c r="ES47" s="643"/>
      <c r="ET47" s="665"/>
      <c r="EU47" s="666"/>
      <c r="EV47" s="642">
        <f>ROUND(ET47*$GH$15,1)</f>
        <v>0</v>
      </c>
      <c r="EW47" s="643"/>
      <c r="EX47" s="642">
        <f>ROUND(ET47*$GI$15,1)</f>
        <v>0</v>
      </c>
      <c r="EY47" s="643"/>
      <c r="EZ47" s="665"/>
      <c r="FA47" s="666"/>
      <c r="FB47" s="642">
        <f>ROUND(EZ47*$GH$15,1)</f>
        <v>0</v>
      </c>
      <c r="FC47" s="643"/>
      <c r="FD47" s="642">
        <f>ROUND(EZ47*$GI$15,1)</f>
        <v>0</v>
      </c>
      <c r="FE47" s="643"/>
      <c r="FF47" s="665"/>
      <c r="FG47" s="666"/>
      <c r="FH47" s="642">
        <f>ROUND(FF47*$GH$15,1)</f>
        <v>0</v>
      </c>
      <c r="FI47" s="643"/>
      <c r="FJ47" s="642">
        <f>ROUND(FF47*$GI$15,1)</f>
        <v>0</v>
      </c>
      <c r="FK47" s="643"/>
      <c r="FL47" s="665"/>
      <c r="FM47" s="666"/>
      <c r="FN47" s="642">
        <f>ROUND(FL47*$GH$15,1)</f>
        <v>0</v>
      </c>
      <c r="FO47" s="643"/>
      <c r="FP47" s="642">
        <f>ROUND(FL47*$GI$15,1)</f>
        <v>0</v>
      </c>
      <c r="FQ47" s="643"/>
      <c r="FR47" s="665"/>
      <c r="FS47" s="666"/>
      <c r="FT47" s="642">
        <f>ROUND(FR47*$GH$15,1)</f>
        <v>0</v>
      </c>
      <c r="FU47" s="643"/>
      <c r="FV47" s="642">
        <f>ROUND(FR47*$GI$15,1)</f>
        <v>0</v>
      </c>
      <c r="FW47" s="643"/>
      <c r="FX47" s="665"/>
      <c r="FY47" s="666"/>
      <c r="FZ47" s="642">
        <f>ROUND(FX47*$GH$15,1)</f>
        <v>0</v>
      </c>
      <c r="GA47" s="643"/>
      <c r="GB47" s="642">
        <f>ROUND(FX47*$GI$15,1)</f>
        <v>0</v>
      </c>
      <c r="GC47" s="643"/>
      <c r="GE47" s="726" t="s">
        <v>1073</v>
      </c>
      <c r="GF47" s="727"/>
      <c r="GG47" s="285" t="s">
        <v>1057</v>
      </c>
      <c r="GH47" s="285">
        <v>21.2</v>
      </c>
      <c r="GI47" s="285">
        <v>0</v>
      </c>
    </row>
    <row r="48" spans="1:191" ht="15.2" customHeight="1">
      <c r="A48" s="431" t="s">
        <v>39</v>
      </c>
      <c r="B48" s="432"/>
      <c r="C48" s="693" t="s">
        <v>73</v>
      </c>
      <c r="D48" s="694"/>
      <c r="E48" s="46" t="str">
        <f>VLOOKUP(C48,GE23:GG57,3,0)</f>
        <v>**</v>
      </c>
      <c r="F48" s="667"/>
      <c r="G48" s="668"/>
      <c r="H48" s="642">
        <f>ROUND((VLOOKUP($C$48,$GE$23:$GH$57,4,FALSE))*F48,1)</f>
        <v>0</v>
      </c>
      <c r="I48" s="643"/>
      <c r="J48" s="689">
        <f>ROUND((VLOOKUP($C$48,$GE$23:$GI$57,5,FALSE))*H48,1)</f>
        <v>0</v>
      </c>
      <c r="K48" s="690"/>
      <c r="L48" s="667"/>
      <c r="M48" s="668"/>
      <c r="N48" s="642">
        <f>ROUND((VLOOKUP($C$48,$GE$23:$GH$57,4,FALSE))*L48,1)</f>
        <v>0</v>
      </c>
      <c r="O48" s="643"/>
      <c r="P48" s="689">
        <f>ROUND((VLOOKUP($C$48,$GE$23:$GI$57,5,FALSE))*N48,1)</f>
        <v>0</v>
      </c>
      <c r="Q48" s="690"/>
      <c r="R48" s="667"/>
      <c r="S48" s="668"/>
      <c r="T48" s="642">
        <f>ROUND((VLOOKUP($C$48,$GE$23:$GH$57,4,FALSE))*R48,1)</f>
        <v>0</v>
      </c>
      <c r="U48" s="643"/>
      <c r="V48" s="689">
        <f>ROUND((VLOOKUP($C$48,$GE$23:$GI$57,5,FALSE))*T48,1)</f>
        <v>0</v>
      </c>
      <c r="W48" s="690"/>
      <c r="X48" s="667"/>
      <c r="Y48" s="668"/>
      <c r="Z48" s="642">
        <f>ROUND((VLOOKUP($C$48,$GE$23:$GH$57,4,FALSE))*X48,1)</f>
        <v>0</v>
      </c>
      <c r="AA48" s="643"/>
      <c r="AB48" s="689">
        <f>ROUND((VLOOKUP($C$48,$GE$23:$GI$57,5,FALSE))*Z48,1)</f>
        <v>0</v>
      </c>
      <c r="AC48" s="690"/>
      <c r="AD48" s="667"/>
      <c r="AE48" s="668"/>
      <c r="AF48" s="642">
        <f>ROUND((VLOOKUP($C$48,$GE$23:$GH$57,4,FALSE))*AD48,1)</f>
        <v>0</v>
      </c>
      <c r="AG48" s="643"/>
      <c r="AH48" s="689">
        <f>ROUND((VLOOKUP($C$48,$GE$23:$GI$57,5,FALSE))*AF48,1)</f>
        <v>0</v>
      </c>
      <c r="AI48" s="690"/>
      <c r="AJ48" s="667"/>
      <c r="AK48" s="668"/>
      <c r="AL48" s="642">
        <f>ROUND((VLOOKUP($C$48,$GE$23:$GH$57,4,FALSE))*AJ48,1)</f>
        <v>0</v>
      </c>
      <c r="AM48" s="643"/>
      <c r="AN48" s="689">
        <f>ROUND((VLOOKUP($C$48,$GE$23:$GI$57,5,FALSE))*AL48,1)</f>
        <v>0</v>
      </c>
      <c r="AO48" s="690"/>
      <c r="AP48" s="667"/>
      <c r="AQ48" s="668"/>
      <c r="AR48" s="642">
        <f>ROUND((VLOOKUP($C$48,$GE$23:$GH$57,4,FALSE))*AP48,1)</f>
        <v>0</v>
      </c>
      <c r="AS48" s="643"/>
      <c r="AT48" s="689">
        <f>ROUND((VLOOKUP($C$48,$GE$23:$GI$57,5,FALSE))*AR48,1)</f>
        <v>0</v>
      </c>
      <c r="AU48" s="690"/>
      <c r="AV48" s="667"/>
      <c r="AW48" s="668"/>
      <c r="AX48" s="642">
        <f>ROUND((VLOOKUP($C$48,$GE$23:$GH$57,4,FALSE))*AV48,1)</f>
        <v>0</v>
      </c>
      <c r="AY48" s="643"/>
      <c r="AZ48" s="689">
        <f>ROUND((VLOOKUP($C$48,$GE$23:$GI$57,5,FALSE))*AX48,1)</f>
        <v>0</v>
      </c>
      <c r="BA48" s="690"/>
      <c r="BB48" s="667"/>
      <c r="BC48" s="668"/>
      <c r="BD48" s="642">
        <f>ROUND((VLOOKUP($C$48,$GE$23:$GH$57,4,FALSE))*BB48,1)</f>
        <v>0</v>
      </c>
      <c r="BE48" s="643"/>
      <c r="BF48" s="689">
        <f>ROUND((VLOOKUP($C$48,$GE$23:$GI$57,5,FALSE))*BD48,1)</f>
        <v>0</v>
      </c>
      <c r="BG48" s="690"/>
      <c r="BH48" s="667"/>
      <c r="BI48" s="668"/>
      <c r="BJ48" s="642">
        <f>ROUND((VLOOKUP($C$48,$GE$23:$GH$57,4,FALSE))*BH48,1)</f>
        <v>0</v>
      </c>
      <c r="BK48" s="643"/>
      <c r="BL48" s="689">
        <f>ROUND((VLOOKUP($C$48,$GE$23:$GI$57,5,FALSE))*BJ48,1)</f>
        <v>0</v>
      </c>
      <c r="BM48" s="690"/>
      <c r="BN48" s="665"/>
      <c r="BO48" s="666"/>
      <c r="BP48" s="642">
        <f>ROUND((VLOOKUP($C$48,$GE$23:$GH$57,4,FALSE))*BN48,1)</f>
        <v>0</v>
      </c>
      <c r="BQ48" s="643"/>
      <c r="BR48" s="689">
        <f>ROUND((VLOOKUP($C$48,$GE$23:$GI$57,5,FALSE))*BP48,1)</f>
        <v>0</v>
      </c>
      <c r="BS48" s="690"/>
      <c r="BT48" s="665"/>
      <c r="BU48" s="666"/>
      <c r="BV48" s="642">
        <f>ROUND((VLOOKUP($C$48,$GE$23:$GH$57,4,FALSE))*BT48,1)</f>
        <v>0</v>
      </c>
      <c r="BW48" s="643"/>
      <c r="BX48" s="689">
        <f>ROUND((VLOOKUP($C$48,$GE$23:$GI$57,5,FALSE))*BV48,1)</f>
        <v>0</v>
      </c>
      <c r="BY48" s="690"/>
      <c r="BZ48" s="665"/>
      <c r="CA48" s="666"/>
      <c r="CB48" s="642">
        <f>ROUND((VLOOKUP($C$48,$GE$23:$GH$57,4,FALSE))*BZ48,1)</f>
        <v>0</v>
      </c>
      <c r="CC48" s="643"/>
      <c r="CD48" s="689">
        <f>ROUND((VLOOKUP($C$48,$GE$23:$GI$57,5,FALSE))*CB48,1)</f>
        <v>0</v>
      </c>
      <c r="CE48" s="690"/>
      <c r="CF48" s="665"/>
      <c r="CG48" s="666"/>
      <c r="CH48" s="642">
        <f>ROUND((VLOOKUP($C$48,$GE$23:$GH$57,4,FALSE))*CF48,1)</f>
        <v>0</v>
      </c>
      <c r="CI48" s="643"/>
      <c r="CJ48" s="689">
        <f>ROUND((VLOOKUP($C$48,$GE$23:$GI$57,5,FALSE))*CH48,1)</f>
        <v>0</v>
      </c>
      <c r="CK48" s="690"/>
      <c r="CL48" s="665"/>
      <c r="CM48" s="666"/>
      <c r="CN48" s="642">
        <f>ROUND((VLOOKUP($C$48,$GE$23:$GH$57,4,FALSE))*CL48,1)</f>
        <v>0</v>
      </c>
      <c r="CO48" s="643"/>
      <c r="CP48" s="689">
        <f>ROUND((VLOOKUP($C$48,$GE$23:$GI$57,5,FALSE))*CN48,1)</f>
        <v>0</v>
      </c>
      <c r="CQ48" s="690"/>
      <c r="CR48" s="665"/>
      <c r="CS48" s="666"/>
      <c r="CT48" s="642">
        <f>ROUND((VLOOKUP($C$48,$GE$23:$GH$57,4,FALSE))*CR48,1)</f>
        <v>0</v>
      </c>
      <c r="CU48" s="643"/>
      <c r="CV48" s="689">
        <f>ROUND((VLOOKUP($C$48,$GE$23:$GI$57,5,FALSE))*CT48,1)</f>
        <v>0</v>
      </c>
      <c r="CW48" s="690"/>
      <c r="CX48" s="665"/>
      <c r="CY48" s="666"/>
      <c r="CZ48" s="642">
        <f>ROUND((VLOOKUP($C$48,$GE$23:$GH$57,4,FALSE))*CX48,1)</f>
        <v>0</v>
      </c>
      <c r="DA48" s="643"/>
      <c r="DB48" s="689">
        <f>ROUND((VLOOKUP($C$48,$GE$23:$GI$57,5,FALSE))*CZ48,1)</f>
        <v>0</v>
      </c>
      <c r="DC48" s="690"/>
      <c r="DD48" s="665"/>
      <c r="DE48" s="666"/>
      <c r="DF48" s="642">
        <f>ROUND((VLOOKUP($C$48,$GE$23:$GH$57,4,FALSE))*DD48,1)</f>
        <v>0</v>
      </c>
      <c r="DG48" s="643"/>
      <c r="DH48" s="689">
        <f>ROUND((VLOOKUP($C$48,$GE$23:$GI$57,5,FALSE))*DF48,1)</f>
        <v>0</v>
      </c>
      <c r="DI48" s="690"/>
      <c r="DJ48" s="665"/>
      <c r="DK48" s="666"/>
      <c r="DL48" s="642">
        <f>ROUND((VLOOKUP($C$48,$GE$23:$GH$57,4,FALSE))*DJ48,1)</f>
        <v>0</v>
      </c>
      <c r="DM48" s="643"/>
      <c r="DN48" s="689">
        <f>ROUND((VLOOKUP($C$48,$GE$23:$GI$57,5,FALSE))*DL48,1)</f>
        <v>0</v>
      </c>
      <c r="DO48" s="690"/>
      <c r="DP48" s="665"/>
      <c r="DQ48" s="666"/>
      <c r="DR48" s="642">
        <f>ROUND((VLOOKUP($C$48,$GE$23:$GH$57,4,FALSE))*DP48,1)</f>
        <v>0</v>
      </c>
      <c r="DS48" s="643"/>
      <c r="DT48" s="689">
        <f>ROUND((VLOOKUP($C$48,$GE$23:$GI$57,5,FALSE))*DR48,1)</f>
        <v>0</v>
      </c>
      <c r="DU48" s="690"/>
      <c r="DV48" s="665"/>
      <c r="DW48" s="666"/>
      <c r="DX48" s="642">
        <f>ROUND((VLOOKUP($C$48,$GE$23:$GH$57,4,FALSE))*DV48,1)</f>
        <v>0</v>
      </c>
      <c r="DY48" s="643"/>
      <c r="DZ48" s="689">
        <f>ROUND((VLOOKUP($C$48,$GE$23:$GI$57,5,FALSE))*DX48,1)</f>
        <v>0</v>
      </c>
      <c r="EA48" s="690"/>
      <c r="EB48" s="665"/>
      <c r="EC48" s="666"/>
      <c r="ED48" s="642">
        <f>ROUND((VLOOKUP($C$48,$GE$23:$GH$57,4,FALSE))*EB48,1)</f>
        <v>0</v>
      </c>
      <c r="EE48" s="643"/>
      <c r="EF48" s="689">
        <f>ROUND((VLOOKUP($C$48,$GE$23:$GI$57,5,FALSE))*ED48,1)</f>
        <v>0</v>
      </c>
      <c r="EG48" s="690"/>
      <c r="EH48" s="665"/>
      <c r="EI48" s="666"/>
      <c r="EJ48" s="642">
        <f>ROUND((VLOOKUP($C$48,$GE$23:$GH$57,4,FALSE))*EH48,1)</f>
        <v>0</v>
      </c>
      <c r="EK48" s="643"/>
      <c r="EL48" s="689">
        <f>ROUND((VLOOKUP($C$48,$GE$23:$GI$57,5,FALSE))*EJ48,1)</f>
        <v>0</v>
      </c>
      <c r="EM48" s="690"/>
      <c r="EN48" s="665"/>
      <c r="EO48" s="666"/>
      <c r="EP48" s="642">
        <f>ROUND((VLOOKUP($C$48,$GE$23:$GH$57,4,FALSE))*EN48,1)</f>
        <v>0</v>
      </c>
      <c r="EQ48" s="643"/>
      <c r="ER48" s="689">
        <f>ROUND((VLOOKUP($C$48,$GE$23:$GI$57,5,FALSE))*EP48,1)</f>
        <v>0</v>
      </c>
      <c r="ES48" s="690"/>
      <c r="ET48" s="665"/>
      <c r="EU48" s="666"/>
      <c r="EV48" s="642">
        <f>ROUND((VLOOKUP($C$48,$GE$23:$GH$57,4,FALSE))*ET48,1)</f>
        <v>0</v>
      </c>
      <c r="EW48" s="643"/>
      <c r="EX48" s="689">
        <f>ROUND((VLOOKUP($C$48,$GE$23:$GI$57,5,FALSE))*EV48,1)</f>
        <v>0</v>
      </c>
      <c r="EY48" s="690"/>
      <c r="EZ48" s="665"/>
      <c r="FA48" s="666"/>
      <c r="FB48" s="642">
        <f>ROUND((VLOOKUP($C$48,$GE$23:$GH$57,4,FALSE))*EZ48,1)</f>
        <v>0</v>
      </c>
      <c r="FC48" s="643"/>
      <c r="FD48" s="689">
        <f>ROUND((VLOOKUP($C$48,$GE$23:$GI$57,5,FALSE))*FB48,1)</f>
        <v>0</v>
      </c>
      <c r="FE48" s="690"/>
      <c r="FF48" s="665"/>
      <c r="FG48" s="666"/>
      <c r="FH48" s="642">
        <f>ROUND((VLOOKUP($C$48,$GE$23:$GH$57,4,FALSE))*FF48,1)</f>
        <v>0</v>
      </c>
      <c r="FI48" s="643"/>
      <c r="FJ48" s="689">
        <f>ROUND((VLOOKUP($C$48,$GE$23:$GI$57,5,FALSE))*FH48,1)</f>
        <v>0</v>
      </c>
      <c r="FK48" s="690"/>
      <c r="FL48" s="665"/>
      <c r="FM48" s="666"/>
      <c r="FN48" s="642">
        <f>ROUND((VLOOKUP($C$48,$GE$23:$GH$57,4,FALSE))*FL48,1)</f>
        <v>0</v>
      </c>
      <c r="FO48" s="643"/>
      <c r="FP48" s="689">
        <f>ROUND((VLOOKUP($C$48,$GE$23:$GI$57,5,FALSE))*FN48,1)</f>
        <v>0</v>
      </c>
      <c r="FQ48" s="690"/>
      <c r="FR48" s="665"/>
      <c r="FS48" s="666"/>
      <c r="FT48" s="642">
        <f>ROUND((VLOOKUP($C$48,$GE$23:$GH$57,4,FALSE))*FR48,1)</f>
        <v>0</v>
      </c>
      <c r="FU48" s="643"/>
      <c r="FV48" s="689">
        <f>ROUND((VLOOKUP($C$48,$GE$23:$GI$57,5,FALSE))*FT48,1)</f>
        <v>0</v>
      </c>
      <c r="FW48" s="690"/>
      <c r="FX48" s="665"/>
      <c r="FY48" s="666"/>
      <c r="FZ48" s="642">
        <f>ROUND((VLOOKUP($C$48,$GE$23:$GH$57,4,FALSE))*FX48,1)</f>
        <v>0</v>
      </c>
      <c r="GA48" s="643"/>
      <c r="GB48" s="689">
        <f>ROUND((VLOOKUP($C$48,$GE$23:$GI$57,5,FALSE))*FZ48,1)</f>
        <v>0</v>
      </c>
      <c r="GC48" s="690"/>
      <c r="GE48" s="735" t="s">
        <v>1074</v>
      </c>
      <c r="GF48" s="735"/>
      <c r="GG48" s="285" t="s">
        <v>311</v>
      </c>
      <c r="GH48" s="285">
        <v>13.2</v>
      </c>
      <c r="GI48" s="285">
        <v>0</v>
      </c>
    </row>
    <row r="49" spans="1:192" ht="15.2" customHeight="1" thickBot="1">
      <c r="A49" s="477" t="s">
        <v>39</v>
      </c>
      <c r="B49" s="478"/>
      <c r="C49" s="691" t="s">
        <v>73</v>
      </c>
      <c r="D49" s="692"/>
      <c r="E49" s="124" t="str">
        <f>VLOOKUP(C49,GE23:GG57,3,0)</f>
        <v>**</v>
      </c>
      <c r="F49" s="687"/>
      <c r="G49" s="688"/>
      <c r="H49" s="683">
        <f>ROUND((VLOOKUP($C$49,$GE$23:$GH$57,4,FALSE))*F49,1)</f>
        <v>0</v>
      </c>
      <c r="I49" s="684"/>
      <c r="J49" s="685">
        <f>ROUND((VLOOKUP($C$49,$GE$23:$GI$57,5,FALSE))*H49,1)</f>
        <v>0</v>
      </c>
      <c r="K49" s="686"/>
      <c r="L49" s="687"/>
      <c r="M49" s="688"/>
      <c r="N49" s="683">
        <f>ROUND((VLOOKUP($C$49,$GE$23:$GH$57,4,FALSE))*L49,1)</f>
        <v>0</v>
      </c>
      <c r="O49" s="684"/>
      <c r="P49" s="685">
        <f>ROUND((VLOOKUP($C$49,$GE$23:$GI$57,5,FALSE))*N49,1)</f>
        <v>0</v>
      </c>
      <c r="Q49" s="686"/>
      <c r="R49" s="687"/>
      <c r="S49" s="688"/>
      <c r="T49" s="683">
        <f>ROUND((VLOOKUP($C$49,$GE$23:$GH$57,4,FALSE))*R49,1)</f>
        <v>0</v>
      </c>
      <c r="U49" s="684"/>
      <c r="V49" s="685">
        <f>ROUND((VLOOKUP($C$49,$GE$23:$GI$57,5,FALSE))*T49,1)</f>
        <v>0</v>
      </c>
      <c r="W49" s="686"/>
      <c r="X49" s="687"/>
      <c r="Y49" s="688"/>
      <c r="Z49" s="683">
        <f>ROUND((VLOOKUP($C$49,$GE$23:$GH$57,4,FALSE))*X49,1)</f>
        <v>0</v>
      </c>
      <c r="AA49" s="684"/>
      <c r="AB49" s="685">
        <f>ROUND((VLOOKUP($C$49,$GE$23:$GI$57,5,FALSE))*Z49,1)</f>
        <v>0</v>
      </c>
      <c r="AC49" s="686"/>
      <c r="AD49" s="687"/>
      <c r="AE49" s="688"/>
      <c r="AF49" s="683">
        <f>ROUND((VLOOKUP($C$49,$GE$23:$GH$57,4,FALSE))*AD49,1)</f>
        <v>0</v>
      </c>
      <c r="AG49" s="684"/>
      <c r="AH49" s="685">
        <f>ROUND((VLOOKUP($C$49,$GE$23:$GI$57,5,FALSE))*AF49,1)</f>
        <v>0</v>
      </c>
      <c r="AI49" s="686"/>
      <c r="AJ49" s="687"/>
      <c r="AK49" s="688"/>
      <c r="AL49" s="683">
        <f>ROUND((VLOOKUP($C$49,$GE$23:$GH$57,4,FALSE))*AJ49,1)</f>
        <v>0</v>
      </c>
      <c r="AM49" s="684"/>
      <c r="AN49" s="685">
        <f>ROUND((VLOOKUP($C$49,$GE$23:$GI$57,5,FALSE))*AL49,1)</f>
        <v>0</v>
      </c>
      <c r="AO49" s="686"/>
      <c r="AP49" s="687"/>
      <c r="AQ49" s="688"/>
      <c r="AR49" s="683">
        <f>ROUND((VLOOKUP($C$49,$GE$23:$GH$57,4,FALSE))*AP49,1)</f>
        <v>0</v>
      </c>
      <c r="AS49" s="684"/>
      <c r="AT49" s="685">
        <f>ROUND((VLOOKUP($C$49,$GE$23:$GI$57,5,FALSE))*AR49,1)</f>
        <v>0</v>
      </c>
      <c r="AU49" s="686"/>
      <c r="AV49" s="687"/>
      <c r="AW49" s="688"/>
      <c r="AX49" s="683">
        <f>ROUND((VLOOKUP($C$49,$GE$23:$GH$57,4,FALSE))*AV49,1)</f>
        <v>0</v>
      </c>
      <c r="AY49" s="684"/>
      <c r="AZ49" s="685">
        <f>ROUND((VLOOKUP($C$49,$GE$23:$GI$57,5,FALSE))*AX49,1)</f>
        <v>0</v>
      </c>
      <c r="BA49" s="686"/>
      <c r="BB49" s="687"/>
      <c r="BC49" s="688"/>
      <c r="BD49" s="683">
        <f>ROUND((VLOOKUP($C$49,$GE$23:$GH$57,4,FALSE))*BB49,1)</f>
        <v>0</v>
      </c>
      <c r="BE49" s="684"/>
      <c r="BF49" s="685">
        <f>ROUND((VLOOKUP($C$49,$GE$23:$GI$57,5,FALSE))*BD49,1)</f>
        <v>0</v>
      </c>
      <c r="BG49" s="686"/>
      <c r="BH49" s="687"/>
      <c r="BI49" s="688"/>
      <c r="BJ49" s="683">
        <f>ROUND((VLOOKUP($C$49,$GE$23:$GH$57,4,FALSE))*BH49,1)</f>
        <v>0</v>
      </c>
      <c r="BK49" s="684"/>
      <c r="BL49" s="685">
        <f>ROUND((VLOOKUP($C$49,$GE$23:$GI$57,5,FALSE))*BJ49,1)</f>
        <v>0</v>
      </c>
      <c r="BM49" s="686"/>
      <c r="BN49" s="681"/>
      <c r="BO49" s="682"/>
      <c r="BP49" s="683">
        <f>ROUND((VLOOKUP($C$49,$GE$23:$GH$57,4,FALSE))*BN49,1)</f>
        <v>0</v>
      </c>
      <c r="BQ49" s="684"/>
      <c r="BR49" s="685">
        <f>ROUND((VLOOKUP($C$49,$GE$23:$GI$57,5,FALSE))*BP49,1)</f>
        <v>0</v>
      </c>
      <c r="BS49" s="686"/>
      <c r="BT49" s="681"/>
      <c r="BU49" s="682"/>
      <c r="BV49" s="683">
        <f>ROUND((VLOOKUP($C$49,$GE$23:$GH$57,4,FALSE))*BT49,1)</f>
        <v>0</v>
      </c>
      <c r="BW49" s="684"/>
      <c r="BX49" s="685">
        <f>ROUND((VLOOKUP($C$49,$GE$23:$GI$57,5,FALSE))*BV49,1)</f>
        <v>0</v>
      </c>
      <c r="BY49" s="686"/>
      <c r="BZ49" s="681"/>
      <c r="CA49" s="682"/>
      <c r="CB49" s="683">
        <f>ROUND((VLOOKUP($C$49,$GE$23:$GH$57,4,FALSE))*BZ49,1)</f>
        <v>0</v>
      </c>
      <c r="CC49" s="684"/>
      <c r="CD49" s="685">
        <f>ROUND((VLOOKUP($C$49,$GE$23:$GI$57,5,FALSE))*CB49,1)</f>
        <v>0</v>
      </c>
      <c r="CE49" s="686"/>
      <c r="CF49" s="681"/>
      <c r="CG49" s="682"/>
      <c r="CH49" s="683">
        <f>ROUND((VLOOKUP($C$49,$GE$23:$GH$57,4,FALSE))*CF49,1)</f>
        <v>0</v>
      </c>
      <c r="CI49" s="684"/>
      <c r="CJ49" s="685">
        <f>ROUND((VLOOKUP($C$49,$GE$23:$GI$57,5,FALSE))*CH49,1)</f>
        <v>0</v>
      </c>
      <c r="CK49" s="686"/>
      <c r="CL49" s="681"/>
      <c r="CM49" s="682"/>
      <c r="CN49" s="683">
        <f>ROUND((VLOOKUP($C$49,$GE$23:$GH$57,4,FALSE))*CL49,1)</f>
        <v>0</v>
      </c>
      <c r="CO49" s="684"/>
      <c r="CP49" s="685">
        <f>ROUND((VLOOKUP($C$49,$GE$23:$GI$57,5,FALSE))*CN49,1)</f>
        <v>0</v>
      </c>
      <c r="CQ49" s="686"/>
      <c r="CR49" s="681"/>
      <c r="CS49" s="682"/>
      <c r="CT49" s="683">
        <f>ROUND((VLOOKUP($C$49,$GE$23:$GH$57,4,FALSE))*CR49,1)</f>
        <v>0</v>
      </c>
      <c r="CU49" s="684"/>
      <c r="CV49" s="685">
        <f>ROUND((VLOOKUP($C$49,$GE$23:$GI$57,5,FALSE))*CT49,1)</f>
        <v>0</v>
      </c>
      <c r="CW49" s="686"/>
      <c r="CX49" s="681"/>
      <c r="CY49" s="682"/>
      <c r="CZ49" s="683">
        <f>ROUND((VLOOKUP($C$49,$GE$23:$GH$57,4,FALSE))*CX49,1)</f>
        <v>0</v>
      </c>
      <c r="DA49" s="684"/>
      <c r="DB49" s="685">
        <f>ROUND((VLOOKUP($C$49,$GE$23:$GI$57,5,FALSE))*CZ49,1)</f>
        <v>0</v>
      </c>
      <c r="DC49" s="686"/>
      <c r="DD49" s="681"/>
      <c r="DE49" s="682"/>
      <c r="DF49" s="683">
        <f>ROUND((VLOOKUP($C$49,$GE$23:$GH$57,4,FALSE))*DD49,1)</f>
        <v>0</v>
      </c>
      <c r="DG49" s="684"/>
      <c r="DH49" s="685">
        <f>ROUND((VLOOKUP($C$49,$GE$23:$GI$57,5,FALSE))*DF49,1)</f>
        <v>0</v>
      </c>
      <c r="DI49" s="686"/>
      <c r="DJ49" s="681"/>
      <c r="DK49" s="682"/>
      <c r="DL49" s="683">
        <f>ROUND((VLOOKUP($C$49,$GE$23:$GH$57,4,FALSE))*DJ49,1)</f>
        <v>0</v>
      </c>
      <c r="DM49" s="684"/>
      <c r="DN49" s="685">
        <f>ROUND((VLOOKUP($C$49,$GE$23:$GI$57,5,FALSE))*DL49,1)</f>
        <v>0</v>
      </c>
      <c r="DO49" s="686"/>
      <c r="DP49" s="681"/>
      <c r="DQ49" s="682"/>
      <c r="DR49" s="683">
        <f>ROUND((VLOOKUP($C$49,$GE$23:$GH$57,4,FALSE))*DP49,1)</f>
        <v>0</v>
      </c>
      <c r="DS49" s="684"/>
      <c r="DT49" s="685">
        <f>ROUND((VLOOKUP($C$49,$GE$23:$GI$57,5,FALSE))*DR49,1)</f>
        <v>0</v>
      </c>
      <c r="DU49" s="686"/>
      <c r="DV49" s="681"/>
      <c r="DW49" s="682"/>
      <c r="DX49" s="683">
        <f>ROUND((VLOOKUP($C$49,$GE$23:$GH$57,4,FALSE))*DV49,1)</f>
        <v>0</v>
      </c>
      <c r="DY49" s="684"/>
      <c r="DZ49" s="685">
        <f>ROUND((VLOOKUP($C$49,$GE$23:$GI$57,5,FALSE))*DX49,1)</f>
        <v>0</v>
      </c>
      <c r="EA49" s="686"/>
      <c r="EB49" s="681"/>
      <c r="EC49" s="682"/>
      <c r="ED49" s="683">
        <f>ROUND((VLOOKUP($C$49,$GE$23:$GH$57,4,FALSE))*EB49,1)</f>
        <v>0</v>
      </c>
      <c r="EE49" s="684"/>
      <c r="EF49" s="685">
        <f>ROUND((VLOOKUP($C$49,$GE$23:$GI$57,5,FALSE))*ED49,1)</f>
        <v>0</v>
      </c>
      <c r="EG49" s="686"/>
      <c r="EH49" s="681"/>
      <c r="EI49" s="682"/>
      <c r="EJ49" s="683">
        <f>ROUND((VLOOKUP($C$49,$GE$23:$GH$57,4,FALSE))*EH49,1)</f>
        <v>0</v>
      </c>
      <c r="EK49" s="684"/>
      <c r="EL49" s="685">
        <f>ROUND((VLOOKUP($C$49,$GE$23:$GI$57,5,FALSE))*EJ49,1)</f>
        <v>0</v>
      </c>
      <c r="EM49" s="686"/>
      <c r="EN49" s="681"/>
      <c r="EO49" s="682"/>
      <c r="EP49" s="683">
        <f>ROUND((VLOOKUP($C$49,$GE$23:$GH$57,4,FALSE))*EN49,1)</f>
        <v>0</v>
      </c>
      <c r="EQ49" s="684"/>
      <c r="ER49" s="685">
        <f>ROUND((VLOOKUP($C$49,$GE$23:$GI$57,5,FALSE))*EP49,1)</f>
        <v>0</v>
      </c>
      <c r="ES49" s="686"/>
      <c r="ET49" s="681"/>
      <c r="EU49" s="682"/>
      <c r="EV49" s="683">
        <f>ROUND((VLOOKUP($C$49,$GE$23:$GH$57,4,FALSE))*ET49,1)</f>
        <v>0</v>
      </c>
      <c r="EW49" s="684"/>
      <c r="EX49" s="685">
        <f>ROUND((VLOOKUP($C$49,$GE$23:$GI$57,5,FALSE))*EV49,1)</f>
        <v>0</v>
      </c>
      <c r="EY49" s="686"/>
      <c r="EZ49" s="681"/>
      <c r="FA49" s="682"/>
      <c r="FB49" s="683">
        <f>ROUND((VLOOKUP($C$49,$GE$23:$GH$57,4,FALSE))*EZ49,1)</f>
        <v>0</v>
      </c>
      <c r="FC49" s="684"/>
      <c r="FD49" s="685">
        <f>ROUND((VLOOKUP($C$49,$GE$23:$GI$57,5,FALSE))*FB49,1)</f>
        <v>0</v>
      </c>
      <c r="FE49" s="686"/>
      <c r="FF49" s="681"/>
      <c r="FG49" s="682"/>
      <c r="FH49" s="683">
        <f>ROUND((VLOOKUP($C$49,$GE$23:$GH$57,4,FALSE))*FF49,1)</f>
        <v>0</v>
      </c>
      <c r="FI49" s="684"/>
      <c r="FJ49" s="685">
        <f>ROUND((VLOOKUP($C$49,$GE$23:$GI$57,5,FALSE))*FH49,1)</f>
        <v>0</v>
      </c>
      <c r="FK49" s="686"/>
      <c r="FL49" s="681"/>
      <c r="FM49" s="682"/>
      <c r="FN49" s="683">
        <f>ROUND((VLOOKUP($C$49,$GE$23:$GH$57,4,FALSE))*FL49,1)</f>
        <v>0</v>
      </c>
      <c r="FO49" s="684"/>
      <c r="FP49" s="685">
        <f>ROUND((VLOOKUP($C$49,$GE$23:$GI$57,5,FALSE))*FN49,1)</f>
        <v>0</v>
      </c>
      <c r="FQ49" s="686"/>
      <c r="FR49" s="681"/>
      <c r="FS49" s="682"/>
      <c r="FT49" s="683">
        <f>ROUND((VLOOKUP($C$49,$GE$23:$GH$57,4,FALSE))*FR49,1)</f>
        <v>0</v>
      </c>
      <c r="FU49" s="684"/>
      <c r="FV49" s="685">
        <f>ROUND((VLOOKUP($C$49,$GE$23:$GI$57,5,FALSE))*FT49,1)</f>
        <v>0</v>
      </c>
      <c r="FW49" s="686"/>
      <c r="FX49" s="681"/>
      <c r="FY49" s="682"/>
      <c r="FZ49" s="683">
        <f>ROUND((VLOOKUP($C$49,$GE$23:$GH$57,4,FALSE))*FX49,1)</f>
        <v>0</v>
      </c>
      <c r="GA49" s="684"/>
      <c r="GB49" s="685">
        <f>ROUND((VLOOKUP($C$49,$GE$23:$GI$57,5,FALSE))*FZ49,1)</f>
        <v>0</v>
      </c>
      <c r="GC49" s="686"/>
      <c r="GE49" s="735" t="s">
        <v>1075</v>
      </c>
      <c r="GF49" s="735"/>
      <c r="GG49" s="285" t="s">
        <v>311</v>
      </c>
      <c r="GH49" s="285">
        <v>18</v>
      </c>
      <c r="GI49" s="285">
        <v>5.9400000000000001E-2</v>
      </c>
    </row>
    <row r="50" spans="1:192" ht="15.2" customHeight="1" thickTop="1">
      <c r="A50" s="678" t="s">
        <v>1088</v>
      </c>
      <c r="B50" s="679"/>
      <c r="C50" s="679"/>
      <c r="D50" s="680"/>
      <c r="E50" s="292" t="s">
        <v>36</v>
      </c>
      <c r="F50" s="676"/>
      <c r="G50" s="677"/>
      <c r="H50" s="673">
        <f>ROUND(F50*8.64,1)</f>
        <v>0</v>
      </c>
      <c r="I50" s="673"/>
      <c r="J50" s="674"/>
      <c r="K50" s="675"/>
      <c r="L50" s="676"/>
      <c r="M50" s="677"/>
      <c r="N50" s="673">
        <f>ROUND(L50*8.64,1)</f>
        <v>0</v>
      </c>
      <c r="O50" s="673"/>
      <c r="P50" s="674"/>
      <c r="Q50" s="675"/>
      <c r="R50" s="676"/>
      <c r="S50" s="677"/>
      <c r="T50" s="673">
        <f>ROUND(R50*8.64,1)</f>
        <v>0</v>
      </c>
      <c r="U50" s="673"/>
      <c r="V50" s="674"/>
      <c r="W50" s="675"/>
      <c r="X50" s="676"/>
      <c r="Y50" s="677"/>
      <c r="Z50" s="673">
        <f>ROUND(X50*8.64,1)</f>
        <v>0</v>
      </c>
      <c r="AA50" s="673"/>
      <c r="AB50" s="674"/>
      <c r="AC50" s="675"/>
      <c r="AD50" s="676"/>
      <c r="AE50" s="677"/>
      <c r="AF50" s="673">
        <f>ROUND(AD50*8.64,1)</f>
        <v>0</v>
      </c>
      <c r="AG50" s="673"/>
      <c r="AH50" s="674"/>
      <c r="AI50" s="675"/>
      <c r="AJ50" s="676"/>
      <c r="AK50" s="677"/>
      <c r="AL50" s="673">
        <f>ROUND(AJ50*8.64,1)</f>
        <v>0</v>
      </c>
      <c r="AM50" s="673"/>
      <c r="AN50" s="674"/>
      <c r="AO50" s="675"/>
      <c r="AP50" s="676"/>
      <c r="AQ50" s="677"/>
      <c r="AR50" s="673">
        <f>ROUND(AP50*8.64,1)</f>
        <v>0</v>
      </c>
      <c r="AS50" s="673"/>
      <c r="AT50" s="674"/>
      <c r="AU50" s="675"/>
      <c r="AV50" s="676"/>
      <c r="AW50" s="677"/>
      <c r="AX50" s="673">
        <f>ROUND(AV50*8.64,1)</f>
        <v>0</v>
      </c>
      <c r="AY50" s="673"/>
      <c r="AZ50" s="674"/>
      <c r="BA50" s="675"/>
      <c r="BB50" s="676"/>
      <c r="BC50" s="677"/>
      <c r="BD50" s="673">
        <f>ROUND(BB50*8.64,1)</f>
        <v>0</v>
      </c>
      <c r="BE50" s="673"/>
      <c r="BF50" s="674"/>
      <c r="BG50" s="675"/>
      <c r="BH50" s="676"/>
      <c r="BI50" s="677"/>
      <c r="BJ50" s="673">
        <f>ROUND(BH50*8.64,1)</f>
        <v>0</v>
      </c>
      <c r="BK50" s="673"/>
      <c r="BL50" s="674"/>
      <c r="BM50" s="675"/>
      <c r="BN50" s="671"/>
      <c r="BO50" s="672"/>
      <c r="BP50" s="673">
        <f>ROUND(BN50*8.64,1)</f>
        <v>0</v>
      </c>
      <c r="BQ50" s="673"/>
      <c r="BR50" s="669"/>
      <c r="BS50" s="670"/>
      <c r="BT50" s="671"/>
      <c r="BU50" s="672"/>
      <c r="BV50" s="673">
        <f>ROUND(BT50*8.64,1)</f>
        <v>0</v>
      </c>
      <c r="BW50" s="673"/>
      <c r="BX50" s="669"/>
      <c r="BY50" s="670"/>
      <c r="BZ50" s="671"/>
      <c r="CA50" s="672"/>
      <c r="CB50" s="673">
        <f>ROUND(BZ50*8.64,1)</f>
        <v>0</v>
      </c>
      <c r="CC50" s="673"/>
      <c r="CD50" s="669"/>
      <c r="CE50" s="670"/>
      <c r="CF50" s="671"/>
      <c r="CG50" s="672"/>
      <c r="CH50" s="673">
        <f>ROUND(CF50*8.64,1)</f>
        <v>0</v>
      </c>
      <c r="CI50" s="673"/>
      <c r="CJ50" s="669"/>
      <c r="CK50" s="670"/>
      <c r="CL50" s="671"/>
      <c r="CM50" s="672"/>
      <c r="CN50" s="673">
        <f>ROUND(CL50*8.64,1)</f>
        <v>0</v>
      </c>
      <c r="CO50" s="673"/>
      <c r="CP50" s="669"/>
      <c r="CQ50" s="670"/>
      <c r="CR50" s="671"/>
      <c r="CS50" s="672"/>
      <c r="CT50" s="673">
        <f>ROUND(CR50*8.64,1)</f>
        <v>0</v>
      </c>
      <c r="CU50" s="673"/>
      <c r="CV50" s="669"/>
      <c r="CW50" s="670"/>
      <c r="CX50" s="671"/>
      <c r="CY50" s="672"/>
      <c r="CZ50" s="673">
        <f>ROUND(CX50*8.64,1)</f>
        <v>0</v>
      </c>
      <c r="DA50" s="673"/>
      <c r="DB50" s="669"/>
      <c r="DC50" s="670"/>
      <c r="DD50" s="671"/>
      <c r="DE50" s="672"/>
      <c r="DF50" s="673">
        <f>ROUND(DD50*8.64,1)</f>
        <v>0</v>
      </c>
      <c r="DG50" s="673"/>
      <c r="DH50" s="669"/>
      <c r="DI50" s="670"/>
      <c r="DJ50" s="671"/>
      <c r="DK50" s="672"/>
      <c r="DL50" s="673">
        <f>ROUND(DJ50*8.64,1)</f>
        <v>0</v>
      </c>
      <c r="DM50" s="673"/>
      <c r="DN50" s="669"/>
      <c r="DO50" s="670"/>
      <c r="DP50" s="671"/>
      <c r="DQ50" s="672"/>
      <c r="DR50" s="673">
        <f>ROUND(DP50*8.64,1)</f>
        <v>0</v>
      </c>
      <c r="DS50" s="673"/>
      <c r="DT50" s="669"/>
      <c r="DU50" s="670"/>
      <c r="DV50" s="671"/>
      <c r="DW50" s="672"/>
      <c r="DX50" s="673">
        <f>ROUND(DV50*8.64,1)</f>
        <v>0</v>
      </c>
      <c r="DY50" s="673"/>
      <c r="DZ50" s="669"/>
      <c r="EA50" s="670"/>
      <c r="EB50" s="671"/>
      <c r="EC50" s="672"/>
      <c r="ED50" s="673">
        <f>ROUND(EB50*8.64,1)</f>
        <v>0</v>
      </c>
      <c r="EE50" s="673"/>
      <c r="EF50" s="669"/>
      <c r="EG50" s="670"/>
      <c r="EH50" s="671"/>
      <c r="EI50" s="672"/>
      <c r="EJ50" s="673">
        <f>ROUND(EH50*8.64,1)</f>
        <v>0</v>
      </c>
      <c r="EK50" s="673"/>
      <c r="EL50" s="669"/>
      <c r="EM50" s="670"/>
      <c r="EN50" s="671"/>
      <c r="EO50" s="672"/>
      <c r="EP50" s="673">
        <f>ROUND(EN50*8.64,1)</f>
        <v>0</v>
      </c>
      <c r="EQ50" s="673"/>
      <c r="ER50" s="669"/>
      <c r="ES50" s="670"/>
      <c r="ET50" s="671"/>
      <c r="EU50" s="672"/>
      <c r="EV50" s="673">
        <f>ROUND(ET50*8.64,1)</f>
        <v>0</v>
      </c>
      <c r="EW50" s="673"/>
      <c r="EX50" s="669"/>
      <c r="EY50" s="670"/>
      <c r="EZ50" s="671"/>
      <c r="FA50" s="672"/>
      <c r="FB50" s="673">
        <f>ROUND(EZ50*8.64,1)</f>
        <v>0</v>
      </c>
      <c r="FC50" s="673"/>
      <c r="FD50" s="669"/>
      <c r="FE50" s="670"/>
      <c r="FF50" s="671"/>
      <c r="FG50" s="672"/>
      <c r="FH50" s="673">
        <f>ROUND(FF50*8.64,1)</f>
        <v>0</v>
      </c>
      <c r="FI50" s="673"/>
      <c r="FJ50" s="669"/>
      <c r="FK50" s="670"/>
      <c r="FL50" s="671"/>
      <c r="FM50" s="672"/>
      <c r="FN50" s="673">
        <f>ROUND(FL50*8.64,1)</f>
        <v>0</v>
      </c>
      <c r="FO50" s="673"/>
      <c r="FP50" s="669"/>
      <c r="FQ50" s="670"/>
      <c r="FR50" s="671"/>
      <c r="FS50" s="672"/>
      <c r="FT50" s="673">
        <f>ROUND(FR50*8.64,1)</f>
        <v>0</v>
      </c>
      <c r="FU50" s="673"/>
      <c r="FV50" s="669"/>
      <c r="FW50" s="670"/>
      <c r="FX50" s="671"/>
      <c r="FY50" s="672"/>
      <c r="FZ50" s="673">
        <f>ROUND(FX50*8.64,1)</f>
        <v>0</v>
      </c>
      <c r="GA50" s="673"/>
      <c r="GB50" s="669"/>
      <c r="GC50" s="670"/>
      <c r="GE50" s="735" t="s">
        <v>1076</v>
      </c>
      <c r="GF50" s="735"/>
      <c r="GG50" s="285" t="s">
        <v>311</v>
      </c>
      <c r="GH50" s="285">
        <v>26.9</v>
      </c>
      <c r="GI50" s="285">
        <v>6.0900000000000003E-2</v>
      </c>
    </row>
    <row r="51" spans="1:192" ht="15.2" customHeight="1">
      <c r="A51" s="581" t="s">
        <v>1694</v>
      </c>
      <c r="B51" s="736"/>
      <c r="C51" s="736"/>
      <c r="D51" s="737"/>
      <c r="E51" s="9" t="s">
        <v>36</v>
      </c>
      <c r="F51" s="667"/>
      <c r="G51" s="668"/>
      <c r="H51" s="642">
        <f>ROUND(F51*$GH$17,1)</f>
        <v>0</v>
      </c>
      <c r="I51" s="643"/>
      <c r="J51" s="644" t="s">
        <v>40</v>
      </c>
      <c r="K51" s="645"/>
      <c r="L51" s="667"/>
      <c r="M51" s="668"/>
      <c r="N51" s="642">
        <f>ROUND(L51*$GH$17,1)</f>
        <v>0</v>
      </c>
      <c r="O51" s="643"/>
      <c r="P51" s="644" t="s">
        <v>40</v>
      </c>
      <c r="Q51" s="645"/>
      <c r="R51" s="667"/>
      <c r="S51" s="668"/>
      <c r="T51" s="642">
        <f>ROUND(R51*$GH$17,1)</f>
        <v>0</v>
      </c>
      <c r="U51" s="643"/>
      <c r="V51" s="644" t="s">
        <v>40</v>
      </c>
      <c r="W51" s="645"/>
      <c r="X51" s="667"/>
      <c r="Y51" s="668"/>
      <c r="Z51" s="642">
        <f>ROUND(X51*$GH$17,1)</f>
        <v>0</v>
      </c>
      <c r="AA51" s="643"/>
      <c r="AB51" s="644" t="s">
        <v>40</v>
      </c>
      <c r="AC51" s="645"/>
      <c r="AD51" s="667"/>
      <c r="AE51" s="668"/>
      <c r="AF51" s="642">
        <f>ROUND(AD51*$GH$17,1)</f>
        <v>0</v>
      </c>
      <c r="AG51" s="643"/>
      <c r="AH51" s="644" t="s">
        <v>40</v>
      </c>
      <c r="AI51" s="645"/>
      <c r="AJ51" s="667"/>
      <c r="AK51" s="668"/>
      <c r="AL51" s="642">
        <f>ROUND(AJ51*$GH$17,1)</f>
        <v>0</v>
      </c>
      <c r="AM51" s="643"/>
      <c r="AN51" s="644" t="s">
        <v>40</v>
      </c>
      <c r="AO51" s="645"/>
      <c r="AP51" s="667"/>
      <c r="AQ51" s="668"/>
      <c r="AR51" s="642">
        <f>ROUND(AP51*$GH$17,1)</f>
        <v>0</v>
      </c>
      <c r="AS51" s="643"/>
      <c r="AT51" s="644" t="s">
        <v>40</v>
      </c>
      <c r="AU51" s="645"/>
      <c r="AV51" s="667"/>
      <c r="AW51" s="668"/>
      <c r="AX51" s="642">
        <f>ROUND(AV51*$GH$17,1)</f>
        <v>0</v>
      </c>
      <c r="AY51" s="643"/>
      <c r="AZ51" s="644" t="s">
        <v>40</v>
      </c>
      <c r="BA51" s="645"/>
      <c r="BB51" s="667"/>
      <c r="BC51" s="668"/>
      <c r="BD51" s="642">
        <f>ROUND(BB51*$GH$17,1)</f>
        <v>0</v>
      </c>
      <c r="BE51" s="643"/>
      <c r="BF51" s="644" t="s">
        <v>40</v>
      </c>
      <c r="BG51" s="645"/>
      <c r="BH51" s="667"/>
      <c r="BI51" s="668"/>
      <c r="BJ51" s="642">
        <f>ROUND(BH51*$GH$17,1)</f>
        <v>0</v>
      </c>
      <c r="BK51" s="643"/>
      <c r="BL51" s="644" t="s">
        <v>40</v>
      </c>
      <c r="BM51" s="645"/>
      <c r="BN51" s="665"/>
      <c r="BO51" s="666"/>
      <c r="BP51" s="642">
        <f>ROUND(BN51*$GH$17,1)</f>
        <v>0</v>
      </c>
      <c r="BQ51" s="643"/>
      <c r="BR51" s="644" t="s">
        <v>40</v>
      </c>
      <c r="BS51" s="645"/>
      <c r="BT51" s="665"/>
      <c r="BU51" s="666"/>
      <c r="BV51" s="642">
        <f>ROUND(BT51*$GH$17,1)</f>
        <v>0</v>
      </c>
      <c r="BW51" s="643"/>
      <c r="BX51" s="644" t="s">
        <v>40</v>
      </c>
      <c r="BY51" s="645"/>
      <c r="BZ51" s="665"/>
      <c r="CA51" s="666"/>
      <c r="CB51" s="642">
        <f>ROUND(BZ51*$GH$17,1)</f>
        <v>0</v>
      </c>
      <c r="CC51" s="643"/>
      <c r="CD51" s="644" t="s">
        <v>40</v>
      </c>
      <c r="CE51" s="645"/>
      <c r="CF51" s="665"/>
      <c r="CG51" s="666"/>
      <c r="CH51" s="642">
        <f>ROUND(CF51*$GH$17,1)</f>
        <v>0</v>
      </c>
      <c r="CI51" s="643"/>
      <c r="CJ51" s="644" t="s">
        <v>40</v>
      </c>
      <c r="CK51" s="645"/>
      <c r="CL51" s="665"/>
      <c r="CM51" s="666"/>
      <c r="CN51" s="642">
        <f>ROUND(CL51*$GH$17,1)</f>
        <v>0</v>
      </c>
      <c r="CO51" s="643"/>
      <c r="CP51" s="644" t="s">
        <v>40</v>
      </c>
      <c r="CQ51" s="645"/>
      <c r="CR51" s="665"/>
      <c r="CS51" s="666"/>
      <c r="CT51" s="642">
        <f>ROUND(CR51*$GH$17,1)</f>
        <v>0</v>
      </c>
      <c r="CU51" s="643"/>
      <c r="CV51" s="644" t="s">
        <v>40</v>
      </c>
      <c r="CW51" s="645"/>
      <c r="CX51" s="665"/>
      <c r="CY51" s="666"/>
      <c r="CZ51" s="642">
        <f>ROUND(CX51*$GH$17,1)</f>
        <v>0</v>
      </c>
      <c r="DA51" s="643"/>
      <c r="DB51" s="644" t="s">
        <v>40</v>
      </c>
      <c r="DC51" s="645"/>
      <c r="DD51" s="665"/>
      <c r="DE51" s="666"/>
      <c r="DF51" s="642">
        <f>ROUND(DD51*$GH$17,1)</f>
        <v>0</v>
      </c>
      <c r="DG51" s="643"/>
      <c r="DH51" s="644" t="s">
        <v>40</v>
      </c>
      <c r="DI51" s="645"/>
      <c r="DJ51" s="665"/>
      <c r="DK51" s="666"/>
      <c r="DL51" s="642">
        <f>ROUND(DJ51*$GH$17,1)</f>
        <v>0</v>
      </c>
      <c r="DM51" s="643"/>
      <c r="DN51" s="644" t="s">
        <v>40</v>
      </c>
      <c r="DO51" s="645"/>
      <c r="DP51" s="665"/>
      <c r="DQ51" s="666"/>
      <c r="DR51" s="642">
        <f>ROUND(DP51*$GH$17,1)</f>
        <v>0</v>
      </c>
      <c r="DS51" s="643"/>
      <c r="DT51" s="644" t="s">
        <v>40</v>
      </c>
      <c r="DU51" s="645"/>
      <c r="DV51" s="665"/>
      <c r="DW51" s="666"/>
      <c r="DX51" s="642">
        <f>ROUND(DV51*$GH$17,1)</f>
        <v>0</v>
      </c>
      <c r="DY51" s="643"/>
      <c r="DZ51" s="644" t="s">
        <v>40</v>
      </c>
      <c r="EA51" s="645"/>
      <c r="EB51" s="665"/>
      <c r="EC51" s="666"/>
      <c r="ED51" s="642">
        <f>ROUND(EB51*$GH$17,1)</f>
        <v>0</v>
      </c>
      <c r="EE51" s="643"/>
      <c r="EF51" s="644" t="s">
        <v>40</v>
      </c>
      <c r="EG51" s="645"/>
      <c r="EH51" s="665"/>
      <c r="EI51" s="666"/>
      <c r="EJ51" s="642">
        <f>ROUND(EH51*$GH$17,1)</f>
        <v>0</v>
      </c>
      <c r="EK51" s="643"/>
      <c r="EL51" s="644" t="s">
        <v>40</v>
      </c>
      <c r="EM51" s="645"/>
      <c r="EN51" s="665"/>
      <c r="EO51" s="666"/>
      <c r="EP51" s="642">
        <f>ROUND(EN51*$GH$17,1)</f>
        <v>0</v>
      </c>
      <c r="EQ51" s="643"/>
      <c r="ER51" s="644" t="s">
        <v>40</v>
      </c>
      <c r="ES51" s="645"/>
      <c r="ET51" s="665"/>
      <c r="EU51" s="666"/>
      <c r="EV51" s="642">
        <f>ROUND(ET51*$GH$17,1)</f>
        <v>0</v>
      </c>
      <c r="EW51" s="643"/>
      <c r="EX51" s="644" t="s">
        <v>40</v>
      </c>
      <c r="EY51" s="645"/>
      <c r="EZ51" s="665"/>
      <c r="FA51" s="666"/>
      <c r="FB51" s="642">
        <f>ROUND(EZ51*$GH$17,1)</f>
        <v>0</v>
      </c>
      <c r="FC51" s="643"/>
      <c r="FD51" s="644" t="s">
        <v>40</v>
      </c>
      <c r="FE51" s="645"/>
      <c r="FF51" s="665"/>
      <c r="FG51" s="666"/>
      <c r="FH51" s="642">
        <f>ROUND(FF51*$GH$17,1)</f>
        <v>0</v>
      </c>
      <c r="FI51" s="643"/>
      <c r="FJ51" s="644" t="s">
        <v>40</v>
      </c>
      <c r="FK51" s="645"/>
      <c r="FL51" s="665"/>
      <c r="FM51" s="666"/>
      <c r="FN51" s="642">
        <f>ROUND(FL51*$GH$17,1)</f>
        <v>0</v>
      </c>
      <c r="FO51" s="643"/>
      <c r="FP51" s="644" t="s">
        <v>40</v>
      </c>
      <c r="FQ51" s="645"/>
      <c r="FR51" s="665"/>
      <c r="FS51" s="666"/>
      <c r="FT51" s="642">
        <f>ROUND(FR51*$GH$17,1)</f>
        <v>0</v>
      </c>
      <c r="FU51" s="643"/>
      <c r="FV51" s="644" t="s">
        <v>40</v>
      </c>
      <c r="FW51" s="645"/>
      <c r="FX51" s="665"/>
      <c r="FY51" s="666"/>
      <c r="FZ51" s="642">
        <f>ROUND(FX51*$GH$17,1)</f>
        <v>0</v>
      </c>
      <c r="GA51" s="643"/>
      <c r="GB51" s="644" t="s">
        <v>40</v>
      </c>
      <c r="GC51" s="645"/>
      <c r="GE51" s="735" t="s">
        <v>1077</v>
      </c>
      <c r="GF51" s="735"/>
      <c r="GG51" s="285" t="s">
        <v>311</v>
      </c>
      <c r="GH51" s="285">
        <v>33.200000000000003</v>
      </c>
      <c r="GI51" s="285">
        <v>4.9500000000000002E-2</v>
      </c>
    </row>
    <row r="52" spans="1:192" ht="15.2" customHeight="1">
      <c r="A52" s="431" t="s">
        <v>297</v>
      </c>
      <c r="B52" s="432"/>
      <c r="C52" s="432"/>
      <c r="D52" s="433"/>
      <c r="E52" s="19" t="s">
        <v>36</v>
      </c>
      <c r="F52" s="667"/>
      <c r="G52" s="668"/>
      <c r="H52" s="660">
        <f>ROUND(F52*$GH$18,1)</f>
        <v>0</v>
      </c>
      <c r="I52" s="661"/>
      <c r="J52" s="644" t="s">
        <v>40</v>
      </c>
      <c r="K52" s="645"/>
      <c r="L52" s="667"/>
      <c r="M52" s="668"/>
      <c r="N52" s="660">
        <f>ROUND(L52*$GH$18,1)</f>
        <v>0</v>
      </c>
      <c r="O52" s="661"/>
      <c r="P52" s="644" t="s">
        <v>40</v>
      </c>
      <c r="Q52" s="645"/>
      <c r="R52" s="667"/>
      <c r="S52" s="668"/>
      <c r="T52" s="660">
        <f>ROUND(R52*$GH$18,1)</f>
        <v>0</v>
      </c>
      <c r="U52" s="661"/>
      <c r="V52" s="644" t="s">
        <v>40</v>
      </c>
      <c r="W52" s="645"/>
      <c r="X52" s="667"/>
      <c r="Y52" s="668"/>
      <c r="Z52" s="660">
        <f>ROUND(X52*$GH$18,1)</f>
        <v>0</v>
      </c>
      <c r="AA52" s="661"/>
      <c r="AB52" s="644" t="s">
        <v>40</v>
      </c>
      <c r="AC52" s="645"/>
      <c r="AD52" s="667"/>
      <c r="AE52" s="668"/>
      <c r="AF52" s="660">
        <f>ROUND(AD52*$GH$18,1)</f>
        <v>0</v>
      </c>
      <c r="AG52" s="661"/>
      <c r="AH52" s="644" t="s">
        <v>40</v>
      </c>
      <c r="AI52" s="645"/>
      <c r="AJ52" s="667"/>
      <c r="AK52" s="668"/>
      <c r="AL52" s="660">
        <f>ROUND(AJ52*$GH$18,1)</f>
        <v>0</v>
      </c>
      <c r="AM52" s="661"/>
      <c r="AN52" s="644" t="s">
        <v>40</v>
      </c>
      <c r="AO52" s="645"/>
      <c r="AP52" s="667"/>
      <c r="AQ52" s="668"/>
      <c r="AR52" s="660">
        <f>ROUND(AP52*$GH$18,1)</f>
        <v>0</v>
      </c>
      <c r="AS52" s="661"/>
      <c r="AT52" s="644" t="s">
        <v>40</v>
      </c>
      <c r="AU52" s="645"/>
      <c r="AV52" s="667"/>
      <c r="AW52" s="668"/>
      <c r="AX52" s="660">
        <f>ROUND(AV52*$GH$18,1)</f>
        <v>0</v>
      </c>
      <c r="AY52" s="661"/>
      <c r="AZ52" s="644" t="s">
        <v>40</v>
      </c>
      <c r="BA52" s="645"/>
      <c r="BB52" s="667"/>
      <c r="BC52" s="668"/>
      <c r="BD52" s="660">
        <f>ROUND(BB52*$GH$18,1)</f>
        <v>0</v>
      </c>
      <c r="BE52" s="661"/>
      <c r="BF52" s="644" t="s">
        <v>40</v>
      </c>
      <c r="BG52" s="645"/>
      <c r="BH52" s="667"/>
      <c r="BI52" s="668"/>
      <c r="BJ52" s="660">
        <f>ROUND(BH52*$GH$18,1)</f>
        <v>0</v>
      </c>
      <c r="BK52" s="661"/>
      <c r="BL52" s="644" t="s">
        <v>40</v>
      </c>
      <c r="BM52" s="645"/>
      <c r="BN52" s="665"/>
      <c r="BO52" s="666"/>
      <c r="BP52" s="660">
        <f>ROUND(BN52*$GH$18,1)</f>
        <v>0</v>
      </c>
      <c r="BQ52" s="661"/>
      <c r="BR52" s="644" t="s">
        <v>40</v>
      </c>
      <c r="BS52" s="645"/>
      <c r="BT52" s="665"/>
      <c r="BU52" s="666"/>
      <c r="BV52" s="660">
        <f>ROUND(BT52*$GH$18,1)</f>
        <v>0</v>
      </c>
      <c r="BW52" s="661"/>
      <c r="BX52" s="644" t="s">
        <v>40</v>
      </c>
      <c r="BY52" s="645"/>
      <c r="BZ52" s="665"/>
      <c r="CA52" s="666"/>
      <c r="CB52" s="660">
        <f>ROUND(BZ52*$GH$18,1)</f>
        <v>0</v>
      </c>
      <c r="CC52" s="661"/>
      <c r="CD52" s="644" t="s">
        <v>40</v>
      </c>
      <c r="CE52" s="645"/>
      <c r="CF52" s="665"/>
      <c r="CG52" s="666"/>
      <c r="CH52" s="660">
        <f>ROUND(CF52*$GH$18,1)</f>
        <v>0</v>
      </c>
      <c r="CI52" s="661"/>
      <c r="CJ52" s="644" t="s">
        <v>40</v>
      </c>
      <c r="CK52" s="645"/>
      <c r="CL52" s="665"/>
      <c r="CM52" s="666"/>
      <c r="CN52" s="660">
        <f>ROUND(CL52*$GH$18,1)</f>
        <v>0</v>
      </c>
      <c r="CO52" s="661"/>
      <c r="CP52" s="644" t="s">
        <v>40</v>
      </c>
      <c r="CQ52" s="645"/>
      <c r="CR52" s="665"/>
      <c r="CS52" s="666"/>
      <c r="CT52" s="660">
        <f>ROUND(CR52*$GH$18,1)</f>
        <v>0</v>
      </c>
      <c r="CU52" s="661"/>
      <c r="CV52" s="644" t="s">
        <v>40</v>
      </c>
      <c r="CW52" s="645"/>
      <c r="CX52" s="665"/>
      <c r="CY52" s="666"/>
      <c r="CZ52" s="660">
        <f>ROUND(CX52*$GH$18,1)</f>
        <v>0</v>
      </c>
      <c r="DA52" s="661"/>
      <c r="DB52" s="644" t="s">
        <v>40</v>
      </c>
      <c r="DC52" s="645"/>
      <c r="DD52" s="665"/>
      <c r="DE52" s="666"/>
      <c r="DF52" s="660">
        <f>ROUND(DD52*$GH$18,1)</f>
        <v>0</v>
      </c>
      <c r="DG52" s="661"/>
      <c r="DH52" s="644" t="s">
        <v>40</v>
      </c>
      <c r="DI52" s="645"/>
      <c r="DJ52" s="665"/>
      <c r="DK52" s="666"/>
      <c r="DL52" s="660">
        <f>ROUND(DJ52*$GH$18,1)</f>
        <v>0</v>
      </c>
      <c r="DM52" s="661"/>
      <c r="DN52" s="644" t="s">
        <v>40</v>
      </c>
      <c r="DO52" s="645"/>
      <c r="DP52" s="665"/>
      <c r="DQ52" s="666"/>
      <c r="DR52" s="660">
        <f>ROUND(DP52*$GH$18,1)</f>
        <v>0</v>
      </c>
      <c r="DS52" s="661"/>
      <c r="DT52" s="644" t="s">
        <v>40</v>
      </c>
      <c r="DU52" s="645"/>
      <c r="DV52" s="665"/>
      <c r="DW52" s="666"/>
      <c r="DX52" s="660">
        <f>ROUND(DV52*$GH$18,1)</f>
        <v>0</v>
      </c>
      <c r="DY52" s="661"/>
      <c r="DZ52" s="644" t="s">
        <v>40</v>
      </c>
      <c r="EA52" s="645"/>
      <c r="EB52" s="665"/>
      <c r="EC52" s="666"/>
      <c r="ED52" s="660">
        <f>ROUND(EB52*$GH$18,1)</f>
        <v>0</v>
      </c>
      <c r="EE52" s="661"/>
      <c r="EF52" s="644" t="s">
        <v>40</v>
      </c>
      <c r="EG52" s="645"/>
      <c r="EH52" s="665"/>
      <c r="EI52" s="666"/>
      <c r="EJ52" s="660">
        <f>ROUND(EH52*$GH$18,1)</f>
        <v>0</v>
      </c>
      <c r="EK52" s="661"/>
      <c r="EL52" s="644" t="s">
        <v>40</v>
      </c>
      <c r="EM52" s="645"/>
      <c r="EN52" s="665"/>
      <c r="EO52" s="666"/>
      <c r="EP52" s="660">
        <f>ROUND(EN52*$GH$18,1)</f>
        <v>0</v>
      </c>
      <c r="EQ52" s="661"/>
      <c r="ER52" s="644" t="s">
        <v>40</v>
      </c>
      <c r="ES52" s="645"/>
      <c r="ET52" s="665"/>
      <c r="EU52" s="666"/>
      <c r="EV52" s="660">
        <f>ROUND(ET52*$GH$18,1)</f>
        <v>0</v>
      </c>
      <c r="EW52" s="661"/>
      <c r="EX52" s="644" t="s">
        <v>40</v>
      </c>
      <c r="EY52" s="645"/>
      <c r="EZ52" s="665"/>
      <c r="FA52" s="666"/>
      <c r="FB52" s="660">
        <f>ROUND(EZ52*$GH$18,1)</f>
        <v>0</v>
      </c>
      <c r="FC52" s="661"/>
      <c r="FD52" s="644" t="s">
        <v>40</v>
      </c>
      <c r="FE52" s="645"/>
      <c r="FF52" s="665"/>
      <c r="FG52" s="666"/>
      <c r="FH52" s="660">
        <f>ROUND(FF52*$GH$18,1)</f>
        <v>0</v>
      </c>
      <c r="FI52" s="661"/>
      <c r="FJ52" s="644" t="s">
        <v>40</v>
      </c>
      <c r="FK52" s="645"/>
      <c r="FL52" s="665"/>
      <c r="FM52" s="666"/>
      <c r="FN52" s="660">
        <f>ROUND(FL52*$GH$18,1)</f>
        <v>0</v>
      </c>
      <c r="FO52" s="661"/>
      <c r="FP52" s="644" t="s">
        <v>40</v>
      </c>
      <c r="FQ52" s="645"/>
      <c r="FR52" s="665"/>
      <c r="FS52" s="666"/>
      <c r="FT52" s="660">
        <f>ROUND(FR52*$GH$18,1)</f>
        <v>0</v>
      </c>
      <c r="FU52" s="661"/>
      <c r="FV52" s="644" t="s">
        <v>40</v>
      </c>
      <c r="FW52" s="645"/>
      <c r="FX52" s="665"/>
      <c r="FY52" s="666"/>
      <c r="FZ52" s="660">
        <f>ROUND(FX52*$GH$18,1)</f>
        <v>0</v>
      </c>
      <c r="GA52" s="661"/>
      <c r="GB52" s="644" t="s">
        <v>40</v>
      </c>
      <c r="GC52" s="645"/>
      <c r="GE52" s="735" t="s">
        <v>1078</v>
      </c>
      <c r="GF52" s="735"/>
      <c r="GG52" s="285" t="s">
        <v>311</v>
      </c>
      <c r="GH52" s="285">
        <v>29.3</v>
      </c>
      <c r="GI52" s="285">
        <v>8.7599999999999997E-2</v>
      </c>
    </row>
    <row r="53" spans="1:192" ht="15.2" customHeight="1" thickBot="1">
      <c r="A53" s="662" t="s">
        <v>298</v>
      </c>
      <c r="B53" s="663"/>
      <c r="C53" s="663"/>
      <c r="D53" s="664"/>
      <c r="E53" s="21" t="s">
        <v>36</v>
      </c>
      <c r="F53" s="658"/>
      <c r="G53" s="659"/>
      <c r="H53" s="652" t="s">
        <v>40</v>
      </c>
      <c r="I53" s="653"/>
      <c r="J53" s="654" t="s">
        <v>40</v>
      </c>
      <c r="K53" s="655"/>
      <c r="L53" s="658"/>
      <c r="M53" s="659"/>
      <c r="N53" s="652" t="s">
        <v>40</v>
      </c>
      <c r="O53" s="653"/>
      <c r="P53" s="654" t="s">
        <v>40</v>
      </c>
      <c r="Q53" s="655"/>
      <c r="R53" s="658"/>
      <c r="S53" s="659"/>
      <c r="T53" s="652" t="s">
        <v>40</v>
      </c>
      <c r="U53" s="653"/>
      <c r="V53" s="654" t="s">
        <v>40</v>
      </c>
      <c r="W53" s="655"/>
      <c r="X53" s="658"/>
      <c r="Y53" s="659"/>
      <c r="Z53" s="652" t="s">
        <v>40</v>
      </c>
      <c r="AA53" s="653"/>
      <c r="AB53" s="654" t="s">
        <v>40</v>
      </c>
      <c r="AC53" s="655"/>
      <c r="AD53" s="658"/>
      <c r="AE53" s="659"/>
      <c r="AF53" s="652" t="s">
        <v>40</v>
      </c>
      <c r="AG53" s="653"/>
      <c r="AH53" s="654" t="s">
        <v>40</v>
      </c>
      <c r="AI53" s="655"/>
      <c r="AJ53" s="658"/>
      <c r="AK53" s="659"/>
      <c r="AL53" s="652" t="s">
        <v>40</v>
      </c>
      <c r="AM53" s="653"/>
      <c r="AN53" s="654" t="s">
        <v>40</v>
      </c>
      <c r="AO53" s="655"/>
      <c r="AP53" s="658"/>
      <c r="AQ53" s="659"/>
      <c r="AR53" s="652" t="s">
        <v>40</v>
      </c>
      <c r="AS53" s="653"/>
      <c r="AT53" s="654" t="s">
        <v>40</v>
      </c>
      <c r="AU53" s="655"/>
      <c r="AV53" s="658"/>
      <c r="AW53" s="659"/>
      <c r="AX53" s="652" t="s">
        <v>40</v>
      </c>
      <c r="AY53" s="653"/>
      <c r="AZ53" s="654" t="s">
        <v>40</v>
      </c>
      <c r="BA53" s="655"/>
      <c r="BB53" s="658"/>
      <c r="BC53" s="659"/>
      <c r="BD53" s="652" t="s">
        <v>40</v>
      </c>
      <c r="BE53" s="653"/>
      <c r="BF53" s="654" t="s">
        <v>40</v>
      </c>
      <c r="BG53" s="655"/>
      <c r="BH53" s="658"/>
      <c r="BI53" s="659"/>
      <c r="BJ53" s="652" t="s">
        <v>40</v>
      </c>
      <c r="BK53" s="653"/>
      <c r="BL53" s="654" t="s">
        <v>40</v>
      </c>
      <c r="BM53" s="655"/>
      <c r="BN53" s="656"/>
      <c r="BO53" s="657"/>
      <c r="BP53" s="652" t="s">
        <v>40</v>
      </c>
      <c r="BQ53" s="653"/>
      <c r="BR53" s="654" t="s">
        <v>40</v>
      </c>
      <c r="BS53" s="655"/>
      <c r="BT53" s="656"/>
      <c r="BU53" s="657"/>
      <c r="BV53" s="652" t="s">
        <v>40</v>
      </c>
      <c r="BW53" s="653"/>
      <c r="BX53" s="654" t="s">
        <v>40</v>
      </c>
      <c r="BY53" s="655"/>
      <c r="BZ53" s="656"/>
      <c r="CA53" s="657"/>
      <c r="CB53" s="652" t="s">
        <v>40</v>
      </c>
      <c r="CC53" s="653"/>
      <c r="CD53" s="654" t="s">
        <v>40</v>
      </c>
      <c r="CE53" s="655"/>
      <c r="CF53" s="656"/>
      <c r="CG53" s="657"/>
      <c r="CH53" s="652" t="s">
        <v>40</v>
      </c>
      <c r="CI53" s="653"/>
      <c r="CJ53" s="654" t="s">
        <v>40</v>
      </c>
      <c r="CK53" s="655"/>
      <c r="CL53" s="656"/>
      <c r="CM53" s="657"/>
      <c r="CN53" s="652" t="s">
        <v>40</v>
      </c>
      <c r="CO53" s="653"/>
      <c r="CP53" s="654" t="s">
        <v>40</v>
      </c>
      <c r="CQ53" s="655"/>
      <c r="CR53" s="656"/>
      <c r="CS53" s="657"/>
      <c r="CT53" s="652" t="s">
        <v>40</v>
      </c>
      <c r="CU53" s="653"/>
      <c r="CV53" s="654" t="s">
        <v>40</v>
      </c>
      <c r="CW53" s="655"/>
      <c r="CX53" s="656"/>
      <c r="CY53" s="657"/>
      <c r="CZ53" s="652" t="s">
        <v>40</v>
      </c>
      <c r="DA53" s="653"/>
      <c r="DB53" s="654" t="s">
        <v>40</v>
      </c>
      <c r="DC53" s="655"/>
      <c r="DD53" s="656"/>
      <c r="DE53" s="657"/>
      <c r="DF53" s="652" t="s">
        <v>40</v>
      </c>
      <c r="DG53" s="653"/>
      <c r="DH53" s="654" t="s">
        <v>40</v>
      </c>
      <c r="DI53" s="655"/>
      <c r="DJ53" s="656"/>
      <c r="DK53" s="657"/>
      <c r="DL53" s="652" t="s">
        <v>40</v>
      </c>
      <c r="DM53" s="653"/>
      <c r="DN53" s="654" t="s">
        <v>40</v>
      </c>
      <c r="DO53" s="655"/>
      <c r="DP53" s="656"/>
      <c r="DQ53" s="657"/>
      <c r="DR53" s="652" t="s">
        <v>40</v>
      </c>
      <c r="DS53" s="653"/>
      <c r="DT53" s="654" t="s">
        <v>40</v>
      </c>
      <c r="DU53" s="655"/>
      <c r="DV53" s="656"/>
      <c r="DW53" s="657"/>
      <c r="DX53" s="652" t="s">
        <v>40</v>
      </c>
      <c r="DY53" s="653"/>
      <c r="DZ53" s="654" t="s">
        <v>40</v>
      </c>
      <c r="EA53" s="655"/>
      <c r="EB53" s="656"/>
      <c r="EC53" s="657"/>
      <c r="ED53" s="652" t="s">
        <v>40</v>
      </c>
      <c r="EE53" s="653"/>
      <c r="EF53" s="654" t="s">
        <v>40</v>
      </c>
      <c r="EG53" s="655"/>
      <c r="EH53" s="656"/>
      <c r="EI53" s="657"/>
      <c r="EJ53" s="652" t="s">
        <v>40</v>
      </c>
      <c r="EK53" s="653"/>
      <c r="EL53" s="654" t="s">
        <v>40</v>
      </c>
      <c r="EM53" s="655"/>
      <c r="EN53" s="656"/>
      <c r="EO53" s="657"/>
      <c r="EP53" s="652" t="s">
        <v>40</v>
      </c>
      <c r="EQ53" s="653"/>
      <c r="ER53" s="654" t="s">
        <v>40</v>
      </c>
      <c r="ES53" s="655"/>
      <c r="ET53" s="656"/>
      <c r="EU53" s="657"/>
      <c r="EV53" s="652" t="s">
        <v>40</v>
      </c>
      <c r="EW53" s="653"/>
      <c r="EX53" s="654" t="s">
        <v>40</v>
      </c>
      <c r="EY53" s="655"/>
      <c r="EZ53" s="656"/>
      <c r="FA53" s="657"/>
      <c r="FB53" s="652" t="s">
        <v>40</v>
      </c>
      <c r="FC53" s="653"/>
      <c r="FD53" s="654" t="s">
        <v>40</v>
      </c>
      <c r="FE53" s="655"/>
      <c r="FF53" s="656"/>
      <c r="FG53" s="657"/>
      <c r="FH53" s="652" t="s">
        <v>40</v>
      </c>
      <c r="FI53" s="653"/>
      <c r="FJ53" s="654" t="s">
        <v>40</v>
      </c>
      <c r="FK53" s="655"/>
      <c r="FL53" s="656"/>
      <c r="FM53" s="657"/>
      <c r="FN53" s="652" t="s">
        <v>40</v>
      </c>
      <c r="FO53" s="653"/>
      <c r="FP53" s="654" t="s">
        <v>40</v>
      </c>
      <c r="FQ53" s="655"/>
      <c r="FR53" s="656"/>
      <c r="FS53" s="657"/>
      <c r="FT53" s="652" t="s">
        <v>40</v>
      </c>
      <c r="FU53" s="653"/>
      <c r="FV53" s="654" t="s">
        <v>40</v>
      </c>
      <c r="FW53" s="655"/>
      <c r="FX53" s="656"/>
      <c r="FY53" s="657"/>
      <c r="FZ53" s="652" t="s">
        <v>40</v>
      </c>
      <c r="GA53" s="653"/>
      <c r="GB53" s="654" t="s">
        <v>40</v>
      </c>
      <c r="GC53" s="655"/>
      <c r="GE53" s="735" t="s">
        <v>1079</v>
      </c>
      <c r="GF53" s="735"/>
      <c r="GG53" s="285" t="s">
        <v>263</v>
      </c>
      <c r="GH53" s="285">
        <v>40.200000000000003</v>
      </c>
      <c r="GI53" s="285">
        <v>6.5600000000000006E-2</v>
      </c>
    </row>
    <row r="54" spans="1:192" ht="15.2" customHeight="1" thickTop="1">
      <c r="A54" s="431" t="s">
        <v>213</v>
      </c>
      <c r="B54" s="432"/>
      <c r="C54" s="432"/>
      <c r="D54" s="433"/>
      <c r="E54" s="238" t="s">
        <v>172</v>
      </c>
      <c r="F54" s="651" t="s">
        <v>40</v>
      </c>
      <c r="G54" s="649"/>
      <c r="H54" s="648">
        <f>ROUND(SUM(H35:I53),1)</f>
        <v>0</v>
      </c>
      <c r="I54" s="648"/>
      <c r="J54" s="649" t="s">
        <v>40</v>
      </c>
      <c r="K54" s="650"/>
      <c r="L54" s="651" t="s">
        <v>40</v>
      </c>
      <c r="M54" s="649"/>
      <c r="N54" s="648">
        <f>ROUND(SUM(N35:O53),1)</f>
        <v>0</v>
      </c>
      <c r="O54" s="648"/>
      <c r="P54" s="649" t="s">
        <v>40</v>
      </c>
      <c r="Q54" s="650"/>
      <c r="R54" s="651" t="s">
        <v>40</v>
      </c>
      <c r="S54" s="649"/>
      <c r="T54" s="648">
        <f>ROUND(SUM(T35:U53),1)</f>
        <v>0</v>
      </c>
      <c r="U54" s="648"/>
      <c r="V54" s="649" t="s">
        <v>40</v>
      </c>
      <c r="W54" s="650"/>
      <c r="X54" s="651" t="s">
        <v>40</v>
      </c>
      <c r="Y54" s="649"/>
      <c r="Z54" s="648">
        <f>ROUND(SUM(Z35:AA53),1)</f>
        <v>0</v>
      </c>
      <c r="AA54" s="648"/>
      <c r="AB54" s="649" t="s">
        <v>40</v>
      </c>
      <c r="AC54" s="650"/>
      <c r="AD54" s="651" t="s">
        <v>40</v>
      </c>
      <c r="AE54" s="649"/>
      <c r="AF54" s="648">
        <f>ROUND(SUM(AF35:AG53),1)</f>
        <v>0</v>
      </c>
      <c r="AG54" s="648"/>
      <c r="AH54" s="649" t="s">
        <v>40</v>
      </c>
      <c r="AI54" s="650"/>
      <c r="AJ54" s="651" t="s">
        <v>40</v>
      </c>
      <c r="AK54" s="649"/>
      <c r="AL54" s="648">
        <f>ROUND(SUM(AL35:AM53),1)</f>
        <v>0</v>
      </c>
      <c r="AM54" s="648"/>
      <c r="AN54" s="649" t="s">
        <v>40</v>
      </c>
      <c r="AO54" s="650"/>
      <c r="AP54" s="651" t="s">
        <v>40</v>
      </c>
      <c r="AQ54" s="649"/>
      <c r="AR54" s="648">
        <f>ROUND(SUM(AR35:AS53),1)</f>
        <v>0</v>
      </c>
      <c r="AS54" s="648"/>
      <c r="AT54" s="649" t="s">
        <v>40</v>
      </c>
      <c r="AU54" s="650"/>
      <c r="AV54" s="651" t="s">
        <v>40</v>
      </c>
      <c r="AW54" s="649"/>
      <c r="AX54" s="648">
        <f>ROUND(SUM(AX35:AY53),1)</f>
        <v>0</v>
      </c>
      <c r="AY54" s="648"/>
      <c r="AZ54" s="649" t="s">
        <v>40</v>
      </c>
      <c r="BA54" s="650"/>
      <c r="BB54" s="651" t="s">
        <v>40</v>
      </c>
      <c r="BC54" s="649"/>
      <c r="BD54" s="648">
        <f>ROUND(SUM(BD35:BE53),1)</f>
        <v>0</v>
      </c>
      <c r="BE54" s="648"/>
      <c r="BF54" s="649" t="s">
        <v>40</v>
      </c>
      <c r="BG54" s="650"/>
      <c r="BH54" s="651" t="s">
        <v>40</v>
      </c>
      <c r="BI54" s="649"/>
      <c r="BJ54" s="648">
        <f>ROUND(SUM(BJ35:BK53),1)</f>
        <v>0</v>
      </c>
      <c r="BK54" s="648"/>
      <c r="BL54" s="649" t="s">
        <v>40</v>
      </c>
      <c r="BM54" s="650"/>
      <c r="BN54" s="651" t="s">
        <v>40</v>
      </c>
      <c r="BO54" s="649"/>
      <c r="BP54" s="648">
        <f>ROUND(SUM(BP35:BQ53),1)</f>
        <v>0</v>
      </c>
      <c r="BQ54" s="648"/>
      <c r="BR54" s="649" t="s">
        <v>40</v>
      </c>
      <c r="BS54" s="650"/>
      <c r="BT54" s="651" t="s">
        <v>40</v>
      </c>
      <c r="BU54" s="649"/>
      <c r="BV54" s="648">
        <f>ROUND(SUM(BV35:BW53),1)</f>
        <v>0</v>
      </c>
      <c r="BW54" s="648"/>
      <c r="BX54" s="649" t="s">
        <v>40</v>
      </c>
      <c r="BY54" s="650"/>
      <c r="BZ54" s="651" t="s">
        <v>40</v>
      </c>
      <c r="CA54" s="649"/>
      <c r="CB54" s="648">
        <f>ROUND(SUM(CB35:CC53),1)</f>
        <v>0</v>
      </c>
      <c r="CC54" s="648"/>
      <c r="CD54" s="649" t="s">
        <v>40</v>
      </c>
      <c r="CE54" s="650"/>
      <c r="CF54" s="651" t="s">
        <v>40</v>
      </c>
      <c r="CG54" s="649"/>
      <c r="CH54" s="648">
        <f>ROUND(SUM(CH35:CI53),1)</f>
        <v>0</v>
      </c>
      <c r="CI54" s="648"/>
      <c r="CJ54" s="649" t="s">
        <v>40</v>
      </c>
      <c r="CK54" s="650"/>
      <c r="CL54" s="651" t="s">
        <v>40</v>
      </c>
      <c r="CM54" s="649"/>
      <c r="CN54" s="648">
        <f>ROUND(SUM(CN35:CO53),1)</f>
        <v>0</v>
      </c>
      <c r="CO54" s="648"/>
      <c r="CP54" s="649" t="s">
        <v>40</v>
      </c>
      <c r="CQ54" s="650"/>
      <c r="CR54" s="651" t="s">
        <v>40</v>
      </c>
      <c r="CS54" s="649"/>
      <c r="CT54" s="648">
        <f>ROUND(SUM(CT35:CU53),1)</f>
        <v>0</v>
      </c>
      <c r="CU54" s="648"/>
      <c r="CV54" s="649" t="s">
        <v>40</v>
      </c>
      <c r="CW54" s="650"/>
      <c r="CX54" s="651" t="s">
        <v>40</v>
      </c>
      <c r="CY54" s="649"/>
      <c r="CZ54" s="648">
        <f>ROUND(SUM(CZ35:DA53),1)</f>
        <v>0</v>
      </c>
      <c r="DA54" s="648"/>
      <c r="DB54" s="649" t="s">
        <v>40</v>
      </c>
      <c r="DC54" s="650"/>
      <c r="DD54" s="651" t="s">
        <v>40</v>
      </c>
      <c r="DE54" s="649"/>
      <c r="DF54" s="648">
        <f>ROUND(SUM(DF35:DG53),1)</f>
        <v>0</v>
      </c>
      <c r="DG54" s="648"/>
      <c r="DH54" s="649" t="s">
        <v>40</v>
      </c>
      <c r="DI54" s="650"/>
      <c r="DJ54" s="651" t="s">
        <v>40</v>
      </c>
      <c r="DK54" s="649"/>
      <c r="DL54" s="648">
        <f>ROUND(SUM(DL35:DM53),1)</f>
        <v>0</v>
      </c>
      <c r="DM54" s="648"/>
      <c r="DN54" s="649" t="s">
        <v>40</v>
      </c>
      <c r="DO54" s="650"/>
      <c r="DP54" s="651" t="s">
        <v>40</v>
      </c>
      <c r="DQ54" s="649"/>
      <c r="DR54" s="648">
        <f>ROUND(SUM(DR35:DS53),1)</f>
        <v>0</v>
      </c>
      <c r="DS54" s="648"/>
      <c r="DT54" s="649" t="s">
        <v>40</v>
      </c>
      <c r="DU54" s="650"/>
      <c r="DV54" s="651" t="s">
        <v>40</v>
      </c>
      <c r="DW54" s="649"/>
      <c r="DX54" s="648">
        <f>ROUND(SUM(DX35:DY53),1)</f>
        <v>0</v>
      </c>
      <c r="DY54" s="648"/>
      <c r="DZ54" s="649" t="s">
        <v>40</v>
      </c>
      <c r="EA54" s="650"/>
      <c r="EB54" s="651" t="s">
        <v>40</v>
      </c>
      <c r="EC54" s="649"/>
      <c r="ED54" s="648">
        <f>ROUND(SUM(ED35:EE53),1)</f>
        <v>0</v>
      </c>
      <c r="EE54" s="648"/>
      <c r="EF54" s="649" t="s">
        <v>40</v>
      </c>
      <c r="EG54" s="650"/>
      <c r="EH54" s="651" t="s">
        <v>40</v>
      </c>
      <c r="EI54" s="649"/>
      <c r="EJ54" s="648">
        <f>ROUND(SUM(EJ35:EK53),1)</f>
        <v>0</v>
      </c>
      <c r="EK54" s="648"/>
      <c r="EL54" s="649" t="s">
        <v>40</v>
      </c>
      <c r="EM54" s="650"/>
      <c r="EN54" s="651" t="s">
        <v>40</v>
      </c>
      <c r="EO54" s="649"/>
      <c r="EP54" s="648">
        <f>ROUND(SUM(EP35:EQ53),1)</f>
        <v>0</v>
      </c>
      <c r="EQ54" s="648"/>
      <c r="ER54" s="649" t="s">
        <v>40</v>
      </c>
      <c r="ES54" s="650"/>
      <c r="ET54" s="651" t="s">
        <v>40</v>
      </c>
      <c r="EU54" s="649"/>
      <c r="EV54" s="648">
        <f>ROUND(SUM(EV35:EW53),1)</f>
        <v>0</v>
      </c>
      <c r="EW54" s="648"/>
      <c r="EX54" s="649" t="s">
        <v>40</v>
      </c>
      <c r="EY54" s="650"/>
      <c r="EZ54" s="651" t="s">
        <v>40</v>
      </c>
      <c r="FA54" s="649"/>
      <c r="FB54" s="648">
        <f>ROUND(SUM(FB35:FC53),1)</f>
        <v>0</v>
      </c>
      <c r="FC54" s="648"/>
      <c r="FD54" s="649" t="s">
        <v>40</v>
      </c>
      <c r="FE54" s="650"/>
      <c r="FF54" s="651" t="s">
        <v>40</v>
      </c>
      <c r="FG54" s="649"/>
      <c r="FH54" s="648">
        <f>ROUND(SUM(FH35:FI53),1)</f>
        <v>0</v>
      </c>
      <c r="FI54" s="648"/>
      <c r="FJ54" s="649" t="s">
        <v>40</v>
      </c>
      <c r="FK54" s="650"/>
      <c r="FL54" s="651" t="s">
        <v>40</v>
      </c>
      <c r="FM54" s="649"/>
      <c r="FN54" s="648">
        <f>ROUND(SUM(FN35:FO53),1)</f>
        <v>0</v>
      </c>
      <c r="FO54" s="648"/>
      <c r="FP54" s="649" t="s">
        <v>40</v>
      </c>
      <c r="FQ54" s="650"/>
      <c r="FR54" s="651" t="s">
        <v>40</v>
      </c>
      <c r="FS54" s="649"/>
      <c r="FT54" s="648">
        <f>ROUND(SUM(FT35:FU53),1)</f>
        <v>0</v>
      </c>
      <c r="FU54" s="648"/>
      <c r="FV54" s="649" t="s">
        <v>40</v>
      </c>
      <c r="FW54" s="650"/>
      <c r="FX54" s="651" t="s">
        <v>40</v>
      </c>
      <c r="FY54" s="649"/>
      <c r="FZ54" s="648">
        <f>ROUND(SUM(FZ35:GA53),1)</f>
        <v>0</v>
      </c>
      <c r="GA54" s="648"/>
      <c r="GB54" s="649" t="s">
        <v>40</v>
      </c>
      <c r="GC54" s="650"/>
      <c r="GE54" s="735" t="s">
        <v>1080</v>
      </c>
      <c r="GF54" s="735"/>
      <c r="GG54" s="285" t="s">
        <v>1057</v>
      </c>
      <c r="GH54" s="285">
        <v>21.2</v>
      </c>
      <c r="GI54" s="285">
        <v>0</v>
      </c>
    </row>
    <row r="55" spans="1:192" ht="15.2" customHeight="1">
      <c r="A55" s="431" t="s">
        <v>295</v>
      </c>
      <c r="B55" s="432"/>
      <c r="C55" s="432"/>
      <c r="D55" s="433"/>
      <c r="E55" s="227" t="s">
        <v>163</v>
      </c>
      <c r="F55" s="646" t="s">
        <v>40</v>
      </c>
      <c r="G55" s="647"/>
      <c r="H55" s="642">
        <f>ROUND(H54*0.0258,1)</f>
        <v>0</v>
      </c>
      <c r="I55" s="643"/>
      <c r="J55" s="644" t="s">
        <v>40</v>
      </c>
      <c r="K55" s="645"/>
      <c r="L55" s="646" t="s">
        <v>40</v>
      </c>
      <c r="M55" s="647"/>
      <c r="N55" s="642">
        <f>ROUND(N54*0.0258,1)</f>
        <v>0</v>
      </c>
      <c r="O55" s="643"/>
      <c r="P55" s="644" t="s">
        <v>40</v>
      </c>
      <c r="Q55" s="645"/>
      <c r="R55" s="646" t="s">
        <v>40</v>
      </c>
      <c r="S55" s="647"/>
      <c r="T55" s="642">
        <f>ROUND(T54*0.0258,1)</f>
        <v>0</v>
      </c>
      <c r="U55" s="643"/>
      <c r="V55" s="644" t="s">
        <v>40</v>
      </c>
      <c r="W55" s="645"/>
      <c r="X55" s="646" t="s">
        <v>40</v>
      </c>
      <c r="Y55" s="647"/>
      <c r="Z55" s="642">
        <f>ROUND(Z54*0.0258,1)</f>
        <v>0</v>
      </c>
      <c r="AA55" s="643"/>
      <c r="AB55" s="644" t="s">
        <v>40</v>
      </c>
      <c r="AC55" s="645"/>
      <c r="AD55" s="646" t="s">
        <v>40</v>
      </c>
      <c r="AE55" s="647"/>
      <c r="AF55" s="642">
        <f>ROUND(AF54*0.0258,1)</f>
        <v>0</v>
      </c>
      <c r="AG55" s="643"/>
      <c r="AH55" s="644" t="s">
        <v>40</v>
      </c>
      <c r="AI55" s="645"/>
      <c r="AJ55" s="646" t="s">
        <v>40</v>
      </c>
      <c r="AK55" s="647"/>
      <c r="AL55" s="642">
        <f>ROUND(AL54*0.0258,1)</f>
        <v>0</v>
      </c>
      <c r="AM55" s="643"/>
      <c r="AN55" s="644" t="s">
        <v>40</v>
      </c>
      <c r="AO55" s="645"/>
      <c r="AP55" s="646" t="s">
        <v>40</v>
      </c>
      <c r="AQ55" s="647"/>
      <c r="AR55" s="642">
        <f>ROUND(AR54*0.0258,1)</f>
        <v>0</v>
      </c>
      <c r="AS55" s="643"/>
      <c r="AT55" s="644" t="s">
        <v>40</v>
      </c>
      <c r="AU55" s="645"/>
      <c r="AV55" s="646" t="s">
        <v>40</v>
      </c>
      <c r="AW55" s="647"/>
      <c r="AX55" s="642">
        <f>ROUND(AX54*0.0258,1)</f>
        <v>0</v>
      </c>
      <c r="AY55" s="643"/>
      <c r="AZ55" s="644" t="s">
        <v>40</v>
      </c>
      <c r="BA55" s="645"/>
      <c r="BB55" s="646" t="s">
        <v>40</v>
      </c>
      <c r="BC55" s="647"/>
      <c r="BD55" s="642">
        <f>ROUND(BD54*0.0258,1)</f>
        <v>0</v>
      </c>
      <c r="BE55" s="643"/>
      <c r="BF55" s="644" t="s">
        <v>40</v>
      </c>
      <c r="BG55" s="645"/>
      <c r="BH55" s="646" t="s">
        <v>40</v>
      </c>
      <c r="BI55" s="647"/>
      <c r="BJ55" s="642">
        <f>ROUND(BJ54*0.0258,1)</f>
        <v>0</v>
      </c>
      <c r="BK55" s="643"/>
      <c r="BL55" s="644" t="s">
        <v>40</v>
      </c>
      <c r="BM55" s="645"/>
      <c r="BN55" s="646" t="s">
        <v>40</v>
      </c>
      <c r="BO55" s="647"/>
      <c r="BP55" s="642">
        <f>ROUND(BP54*0.0258,1)</f>
        <v>0</v>
      </c>
      <c r="BQ55" s="643"/>
      <c r="BR55" s="644" t="s">
        <v>40</v>
      </c>
      <c r="BS55" s="645"/>
      <c r="BT55" s="646" t="s">
        <v>40</v>
      </c>
      <c r="BU55" s="647"/>
      <c r="BV55" s="642">
        <f>ROUND(BV54*0.0258,1)</f>
        <v>0</v>
      </c>
      <c r="BW55" s="643"/>
      <c r="BX55" s="644" t="s">
        <v>40</v>
      </c>
      <c r="BY55" s="645"/>
      <c r="BZ55" s="646" t="s">
        <v>40</v>
      </c>
      <c r="CA55" s="647"/>
      <c r="CB55" s="642">
        <f>ROUND(CB54*0.0258,1)</f>
        <v>0</v>
      </c>
      <c r="CC55" s="643"/>
      <c r="CD55" s="644" t="s">
        <v>40</v>
      </c>
      <c r="CE55" s="645"/>
      <c r="CF55" s="646" t="s">
        <v>40</v>
      </c>
      <c r="CG55" s="647"/>
      <c r="CH55" s="642">
        <f>ROUND(CH54*0.0258,1)</f>
        <v>0</v>
      </c>
      <c r="CI55" s="643"/>
      <c r="CJ55" s="644" t="s">
        <v>40</v>
      </c>
      <c r="CK55" s="645"/>
      <c r="CL55" s="646" t="s">
        <v>40</v>
      </c>
      <c r="CM55" s="647"/>
      <c r="CN55" s="642">
        <f>ROUND(CN54*0.0258,1)</f>
        <v>0</v>
      </c>
      <c r="CO55" s="643"/>
      <c r="CP55" s="644" t="s">
        <v>40</v>
      </c>
      <c r="CQ55" s="645"/>
      <c r="CR55" s="646" t="s">
        <v>40</v>
      </c>
      <c r="CS55" s="647"/>
      <c r="CT55" s="642">
        <f>ROUND(CT54*0.0258,1)</f>
        <v>0</v>
      </c>
      <c r="CU55" s="643"/>
      <c r="CV55" s="644" t="s">
        <v>40</v>
      </c>
      <c r="CW55" s="645"/>
      <c r="CX55" s="646" t="s">
        <v>40</v>
      </c>
      <c r="CY55" s="647"/>
      <c r="CZ55" s="642">
        <f>ROUND(CZ54*0.0258,1)</f>
        <v>0</v>
      </c>
      <c r="DA55" s="643"/>
      <c r="DB55" s="644" t="s">
        <v>40</v>
      </c>
      <c r="DC55" s="645"/>
      <c r="DD55" s="646" t="s">
        <v>40</v>
      </c>
      <c r="DE55" s="647"/>
      <c r="DF55" s="642">
        <f>ROUND(DF54*0.0258,1)</f>
        <v>0</v>
      </c>
      <c r="DG55" s="643"/>
      <c r="DH55" s="644" t="s">
        <v>40</v>
      </c>
      <c r="DI55" s="645"/>
      <c r="DJ55" s="646" t="s">
        <v>40</v>
      </c>
      <c r="DK55" s="647"/>
      <c r="DL55" s="642">
        <f>ROUND(DL54*0.0258,1)</f>
        <v>0</v>
      </c>
      <c r="DM55" s="643"/>
      <c r="DN55" s="644" t="s">
        <v>40</v>
      </c>
      <c r="DO55" s="645"/>
      <c r="DP55" s="646" t="s">
        <v>40</v>
      </c>
      <c r="DQ55" s="647"/>
      <c r="DR55" s="642">
        <f>ROUND(DR54*0.0258,1)</f>
        <v>0</v>
      </c>
      <c r="DS55" s="643"/>
      <c r="DT55" s="644" t="s">
        <v>40</v>
      </c>
      <c r="DU55" s="645"/>
      <c r="DV55" s="646" t="s">
        <v>40</v>
      </c>
      <c r="DW55" s="647"/>
      <c r="DX55" s="642">
        <f>ROUND(DX54*0.0258,1)</f>
        <v>0</v>
      </c>
      <c r="DY55" s="643"/>
      <c r="DZ55" s="644" t="s">
        <v>40</v>
      </c>
      <c r="EA55" s="645"/>
      <c r="EB55" s="646" t="s">
        <v>40</v>
      </c>
      <c r="EC55" s="647"/>
      <c r="ED55" s="642">
        <f>ROUND(ED54*0.0258,1)</f>
        <v>0</v>
      </c>
      <c r="EE55" s="643"/>
      <c r="EF55" s="644" t="s">
        <v>40</v>
      </c>
      <c r="EG55" s="645"/>
      <c r="EH55" s="646" t="s">
        <v>40</v>
      </c>
      <c r="EI55" s="647"/>
      <c r="EJ55" s="642">
        <f>ROUND(EJ54*0.0258,1)</f>
        <v>0</v>
      </c>
      <c r="EK55" s="643"/>
      <c r="EL55" s="644" t="s">
        <v>40</v>
      </c>
      <c r="EM55" s="645"/>
      <c r="EN55" s="646" t="s">
        <v>40</v>
      </c>
      <c r="EO55" s="647"/>
      <c r="EP55" s="642">
        <f>ROUND(EP54*0.0258,1)</f>
        <v>0</v>
      </c>
      <c r="EQ55" s="643"/>
      <c r="ER55" s="644" t="s">
        <v>40</v>
      </c>
      <c r="ES55" s="645"/>
      <c r="ET55" s="646" t="s">
        <v>40</v>
      </c>
      <c r="EU55" s="647"/>
      <c r="EV55" s="642">
        <f>ROUND(EV54*0.0258,1)</f>
        <v>0</v>
      </c>
      <c r="EW55" s="643"/>
      <c r="EX55" s="644" t="s">
        <v>40</v>
      </c>
      <c r="EY55" s="645"/>
      <c r="EZ55" s="646" t="s">
        <v>40</v>
      </c>
      <c r="FA55" s="647"/>
      <c r="FB55" s="642">
        <f>ROUND(FB54*0.0258,1)</f>
        <v>0</v>
      </c>
      <c r="FC55" s="643"/>
      <c r="FD55" s="644" t="s">
        <v>40</v>
      </c>
      <c r="FE55" s="645"/>
      <c r="FF55" s="646" t="s">
        <v>40</v>
      </c>
      <c r="FG55" s="647"/>
      <c r="FH55" s="642">
        <f>ROUND(FH54*0.0258,1)</f>
        <v>0</v>
      </c>
      <c r="FI55" s="643"/>
      <c r="FJ55" s="644" t="s">
        <v>40</v>
      </c>
      <c r="FK55" s="645"/>
      <c r="FL55" s="646" t="s">
        <v>40</v>
      </c>
      <c r="FM55" s="647"/>
      <c r="FN55" s="642">
        <f>ROUND(FN54*0.0258,1)</f>
        <v>0</v>
      </c>
      <c r="FO55" s="643"/>
      <c r="FP55" s="644" t="s">
        <v>40</v>
      </c>
      <c r="FQ55" s="645"/>
      <c r="FR55" s="646" t="s">
        <v>40</v>
      </c>
      <c r="FS55" s="647"/>
      <c r="FT55" s="642">
        <f>ROUND(FT54*0.0258,1)</f>
        <v>0</v>
      </c>
      <c r="FU55" s="643"/>
      <c r="FV55" s="644" t="s">
        <v>40</v>
      </c>
      <c r="FW55" s="645"/>
      <c r="FX55" s="646" t="s">
        <v>40</v>
      </c>
      <c r="FY55" s="647"/>
      <c r="FZ55" s="642">
        <f>ROUND(FZ54*0.0258,1)</f>
        <v>0</v>
      </c>
      <c r="GA55" s="643"/>
      <c r="GB55" s="644" t="s">
        <v>40</v>
      </c>
      <c r="GC55" s="645"/>
      <c r="GE55" s="735" t="s">
        <v>1081</v>
      </c>
      <c r="GF55" s="735"/>
      <c r="GG55" s="285" t="s">
        <v>311</v>
      </c>
      <c r="GH55" s="285">
        <v>17.100000000000001</v>
      </c>
      <c r="GI55" s="285">
        <v>0</v>
      </c>
    </row>
    <row r="56" spans="1:192" ht="15.2" customHeight="1" thickBot="1">
      <c r="A56" s="431" t="s">
        <v>214</v>
      </c>
      <c r="B56" s="432"/>
      <c r="C56" s="432"/>
      <c r="D56" s="433"/>
      <c r="E56" s="227" t="s">
        <v>215</v>
      </c>
      <c r="F56" s="641" t="s">
        <v>40</v>
      </c>
      <c r="G56" s="637"/>
      <c r="H56" s="636" t="s">
        <v>40</v>
      </c>
      <c r="I56" s="637"/>
      <c r="J56" s="638">
        <f>ROUND(SUM(J35:K53),1)</f>
        <v>0</v>
      </c>
      <c r="K56" s="639"/>
      <c r="L56" s="641" t="s">
        <v>40</v>
      </c>
      <c r="M56" s="637"/>
      <c r="N56" s="636" t="s">
        <v>40</v>
      </c>
      <c r="O56" s="637"/>
      <c r="P56" s="638">
        <f>ROUND(SUM(P35:Q53),1)</f>
        <v>0</v>
      </c>
      <c r="Q56" s="639"/>
      <c r="R56" s="641" t="s">
        <v>40</v>
      </c>
      <c r="S56" s="637"/>
      <c r="T56" s="636" t="s">
        <v>40</v>
      </c>
      <c r="U56" s="637"/>
      <c r="V56" s="638">
        <f>ROUND(SUM(V35:W53),1)</f>
        <v>0</v>
      </c>
      <c r="W56" s="639"/>
      <c r="X56" s="641" t="s">
        <v>40</v>
      </c>
      <c r="Y56" s="637"/>
      <c r="Z56" s="636" t="s">
        <v>40</v>
      </c>
      <c r="AA56" s="637"/>
      <c r="AB56" s="638">
        <f>ROUND(SUM(AB35:AC53),1)</f>
        <v>0</v>
      </c>
      <c r="AC56" s="639"/>
      <c r="AD56" s="641" t="s">
        <v>40</v>
      </c>
      <c r="AE56" s="637"/>
      <c r="AF56" s="636" t="s">
        <v>40</v>
      </c>
      <c r="AG56" s="637"/>
      <c r="AH56" s="638">
        <f>ROUND(SUM(AH35:AI53),1)</f>
        <v>0</v>
      </c>
      <c r="AI56" s="639"/>
      <c r="AJ56" s="641" t="s">
        <v>40</v>
      </c>
      <c r="AK56" s="637"/>
      <c r="AL56" s="636" t="s">
        <v>40</v>
      </c>
      <c r="AM56" s="637"/>
      <c r="AN56" s="638">
        <f>ROUND(SUM(AN35:AO53),1)</f>
        <v>0</v>
      </c>
      <c r="AO56" s="639"/>
      <c r="AP56" s="641" t="s">
        <v>40</v>
      </c>
      <c r="AQ56" s="637"/>
      <c r="AR56" s="636" t="s">
        <v>40</v>
      </c>
      <c r="AS56" s="637"/>
      <c r="AT56" s="638">
        <f>ROUND(SUM(AT35:AU53),1)</f>
        <v>0</v>
      </c>
      <c r="AU56" s="639"/>
      <c r="AV56" s="641" t="s">
        <v>40</v>
      </c>
      <c r="AW56" s="637"/>
      <c r="AX56" s="636" t="s">
        <v>40</v>
      </c>
      <c r="AY56" s="637"/>
      <c r="AZ56" s="638">
        <f>ROUND(SUM(AZ35:BA53),1)</f>
        <v>0</v>
      </c>
      <c r="BA56" s="639"/>
      <c r="BB56" s="641" t="s">
        <v>40</v>
      </c>
      <c r="BC56" s="637"/>
      <c r="BD56" s="636" t="s">
        <v>40</v>
      </c>
      <c r="BE56" s="637"/>
      <c r="BF56" s="638">
        <f>ROUND(SUM(BF35:BG53),1)</f>
        <v>0</v>
      </c>
      <c r="BG56" s="639"/>
      <c r="BH56" s="641" t="s">
        <v>40</v>
      </c>
      <c r="BI56" s="637"/>
      <c r="BJ56" s="636" t="s">
        <v>40</v>
      </c>
      <c r="BK56" s="637"/>
      <c r="BL56" s="638">
        <f>ROUND(SUM(BL35:BM53),1)</f>
        <v>0</v>
      </c>
      <c r="BM56" s="639"/>
      <c r="BN56" s="641" t="s">
        <v>40</v>
      </c>
      <c r="BO56" s="637"/>
      <c r="BP56" s="636" t="s">
        <v>40</v>
      </c>
      <c r="BQ56" s="637"/>
      <c r="BR56" s="638">
        <f>ROUND(SUM(BR35:BS53),1)</f>
        <v>0</v>
      </c>
      <c r="BS56" s="639"/>
      <c r="BT56" s="641" t="s">
        <v>40</v>
      </c>
      <c r="BU56" s="637"/>
      <c r="BV56" s="636" t="s">
        <v>40</v>
      </c>
      <c r="BW56" s="637"/>
      <c r="BX56" s="638">
        <f>ROUND(SUM(BX35:BY53),1)</f>
        <v>0</v>
      </c>
      <c r="BY56" s="639"/>
      <c r="BZ56" s="641" t="s">
        <v>40</v>
      </c>
      <c r="CA56" s="637"/>
      <c r="CB56" s="636" t="s">
        <v>40</v>
      </c>
      <c r="CC56" s="637"/>
      <c r="CD56" s="638">
        <f>ROUND(SUM(CD35:CE53),1)</f>
        <v>0</v>
      </c>
      <c r="CE56" s="639"/>
      <c r="CF56" s="641" t="s">
        <v>40</v>
      </c>
      <c r="CG56" s="637"/>
      <c r="CH56" s="636" t="s">
        <v>40</v>
      </c>
      <c r="CI56" s="637"/>
      <c r="CJ56" s="638">
        <f>ROUND(SUM(CJ35:CK53),1)</f>
        <v>0</v>
      </c>
      <c r="CK56" s="639"/>
      <c r="CL56" s="641" t="s">
        <v>40</v>
      </c>
      <c r="CM56" s="637"/>
      <c r="CN56" s="636" t="s">
        <v>40</v>
      </c>
      <c r="CO56" s="637"/>
      <c r="CP56" s="638">
        <f>ROUND(SUM(CP35:CQ53),1)</f>
        <v>0</v>
      </c>
      <c r="CQ56" s="639"/>
      <c r="CR56" s="641" t="s">
        <v>40</v>
      </c>
      <c r="CS56" s="637"/>
      <c r="CT56" s="636" t="s">
        <v>40</v>
      </c>
      <c r="CU56" s="637"/>
      <c r="CV56" s="638">
        <f>ROUND(SUM(CV35:CW53),1)</f>
        <v>0</v>
      </c>
      <c r="CW56" s="639"/>
      <c r="CX56" s="641" t="s">
        <v>40</v>
      </c>
      <c r="CY56" s="637"/>
      <c r="CZ56" s="636" t="s">
        <v>40</v>
      </c>
      <c r="DA56" s="637"/>
      <c r="DB56" s="638">
        <f>ROUND(SUM(DB35:DC53),1)</f>
        <v>0</v>
      </c>
      <c r="DC56" s="639"/>
      <c r="DD56" s="641" t="s">
        <v>40</v>
      </c>
      <c r="DE56" s="637"/>
      <c r="DF56" s="636" t="s">
        <v>40</v>
      </c>
      <c r="DG56" s="637"/>
      <c r="DH56" s="638">
        <f>ROUND(SUM(DH35:DI53),1)</f>
        <v>0</v>
      </c>
      <c r="DI56" s="639"/>
      <c r="DJ56" s="641" t="s">
        <v>40</v>
      </c>
      <c r="DK56" s="637"/>
      <c r="DL56" s="636" t="s">
        <v>40</v>
      </c>
      <c r="DM56" s="637"/>
      <c r="DN56" s="638">
        <f>ROUND(SUM(DN35:DO53),1)</f>
        <v>0</v>
      </c>
      <c r="DO56" s="639"/>
      <c r="DP56" s="641" t="s">
        <v>40</v>
      </c>
      <c r="DQ56" s="637"/>
      <c r="DR56" s="636" t="s">
        <v>40</v>
      </c>
      <c r="DS56" s="637"/>
      <c r="DT56" s="638">
        <f>ROUND(SUM(DT35:DU53),1)</f>
        <v>0</v>
      </c>
      <c r="DU56" s="639"/>
      <c r="DV56" s="641" t="s">
        <v>40</v>
      </c>
      <c r="DW56" s="637"/>
      <c r="DX56" s="636" t="s">
        <v>40</v>
      </c>
      <c r="DY56" s="637"/>
      <c r="DZ56" s="638">
        <f>ROUND(SUM(DZ35:EA53),1)</f>
        <v>0</v>
      </c>
      <c r="EA56" s="639"/>
      <c r="EB56" s="641" t="s">
        <v>40</v>
      </c>
      <c r="EC56" s="637"/>
      <c r="ED56" s="636" t="s">
        <v>40</v>
      </c>
      <c r="EE56" s="637"/>
      <c r="EF56" s="638">
        <f>ROUND(SUM(EF35:EG53),1)</f>
        <v>0</v>
      </c>
      <c r="EG56" s="639"/>
      <c r="EH56" s="641" t="s">
        <v>40</v>
      </c>
      <c r="EI56" s="637"/>
      <c r="EJ56" s="636" t="s">
        <v>40</v>
      </c>
      <c r="EK56" s="637"/>
      <c r="EL56" s="638">
        <f>ROUND(SUM(EL35:EM53),1)</f>
        <v>0</v>
      </c>
      <c r="EM56" s="639"/>
      <c r="EN56" s="641" t="s">
        <v>40</v>
      </c>
      <c r="EO56" s="637"/>
      <c r="EP56" s="636" t="s">
        <v>40</v>
      </c>
      <c r="EQ56" s="637"/>
      <c r="ER56" s="638">
        <f>ROUND(SUM(ER35:ES53),1)</f>
        <v>0</v>
      </c>
      <c r="ES56" s="639"/>
      <c r="ET56" s="641" t="s">
        <v>40</v>
      </c>
      <c r="EU56" s="637"/>
      <c r="EV56" s="636" t="s">
        <v>40</v>
      </c>
      <c r="EW56" s="637"/>
      <c r="EX56" s="638">
        <f>ROUND(SUM(EX35:EY53),1)</f>
        <v>0</v>
      </c>
      <c r="EY56" s="639"/>
      <c r="EZ56" s="641" t="s">
        <v>40</v>
      </c>
      <c r="FA56" s="637"/>
      <c r="FB56" s="636" t="s">
        <v>40</v>
      </c>
      <c r="FC56" s="637"/>
      <c r="FD56" s="638">
        <f>ROUND(SUM(FD35:FE53),1)</f>
        <v>0</v>
      </c>
      <c r="FE56" s="639"/>
      <c r="FF56" s="641" t="s">
        <v>40</v>
      </c>
      <c r="FG56" s="637"/>
      <c r="FH56" s="636" t="s">
        <v>40</v>
      </c>
      <c r="FI56" s="637"/>
      <c r="FJ56" s="638">
        <f>ROUND(SUM(FJ35:FK53),1)</f>
        <v>0</v>
      </c>
      <c r="FK56" s="639"/>
      <c r="FL56" s="641" t="s">
        <v>40</v>
      </c>
      <c r="FM56" s="637"/>
      <c r="FN56" s="636" t="s">
        <v>40</v>
      </c>
      <c r="FO56" s="637"/>
      <c r="FP56" s="638">
        <f>ROUND(SUM(FP35:FQ53),1)</f>
        <v>0</v>
      </c>
      <c r="FQ56" s="639"/>
      <c r="FR56" s="641" t="s">
        <v>40</v>
      </c>
      <c r="FS56" s="637"/>
      <c r="FT56" s="636" t="s">
        <v>40</v>
      </c>
      <c r="FU56" s="637"/>
      <c r="FV56" s="638">
        <f>ROUND(SUM(FV35:FW53),1)</f>
        <v>0</v>
      </c>
      <c r="FW56" s="639"/>
      <c r="FX56" s="641" t="s">
        <v>40</v>
      </c>
      <c r="FY56" s="637"/>
      <c r="FZ56" s="636" t="s">
        <v>40</v>
      </c>
      <c r="GA56" s="637"/>
      <c r="GB56" s="638">
        <f>ROUND(SUM(GB35:GC53),1)</f>
        <v>0</v>
      </c>
      <c r="GC56" s="639"/>
      <c r="GE56" s="735" t="s">
        <v>1082</v>
      </c>
      <c r="GF56" s="735"/>
      <c r="GG56" s="285" t="s">
        <v>311</v>
      </c>
      <c r="GH56" s="285">
        <v>142</v>
      </c>
      <c r="GI56" s="285">
        <v>0</v>
      </c>
      <c r="GJ56" s="228"/>
    </row>
    <row r="57" spans="1:192" ht="15.2" customHeight="1">
      <c r="I57" s="47"/>
      <c r="J57" s="47"/>
      <c r="K57" s="47"/>
      <c r="Q57" s="2"/>
      <c r="X57" s="228"/>
      <c r="Y57" s="228"/>
      <c r="GE57" s="735" t="s">
        <v>1083</v>
      </c>
      <c r="GF57" s="735"/>
      <c r="GG57" s="285" t="s">
        <v>311</v>
      </c>
      <c r="GH57" s="285">
        <v>22.5</v>
      </c>
      <c r="GI57" s="285">
        <v>0</v>
      </c>
    </row>
    <row r="58" spans="1:192" ht="15.2" customHeight="1">
      <c r="X58" s="2"/>
      <c r="Y58" s="2"/>
    </row>
    <row r="59" spans="1:192" ht="15.2" customHeight="1">
      <c r="A59" s="22" t="s">
        <v>495</v>
      </c>
      <c r="X59" s="2"/>
      <c r="Y59" s="2"/>
      <c r="GE59" s="625" t="s">
        <v>395</v>
      </c>
      <c r="GF59" s="625"/>
      <c r="GG59" s="626">
        <f>SUM(GD23:GD25)</f>
        <v>0</v>
      </c>
      <c r="GH59" s="626"/>
    </row>
    <row r="60" spans="1:192" ht="15.2" customHeight="1">
      <c r="A60" s="460" t="s">
        <v>16</v>
      </c>
      <c r="B60" s="504"/>
      <c r="C60" s="504"/>
      <c r="D60" s="504"/>
      <c r="E60" s="504"/>
      <c r="F60" s="504"/>
      <c r="G60" s="504"/>
      <c r="H60" s="504"/>
      <c r="I60" s="461"/>
      <c r="J60" s="232" t="s">
        <v>41</v>
      </c>
      <c r="K60" s="640">
        <f>'3実績まとめ'!Q7</f>
        <v>2025</v>
      </c>
      <c r="L60" s="640"/>
      <c r="M60" s="640"/>
      <c r="N60" s="10" t="s">
        <v>81</v>
      </c>
      <c r="O60" s="11" t="s">
        <v>216</v>
      </c>
      <c r="Q60" s="2"/>
      <c r="X60" s="2"/>
      <c r="Y60" s="2"/>
      <c r="GE60" s="625" t="s">
        <v>1696</v>
      </c>
      <c r="GF60" s="625"/>
      <c r="GG60" s="626">
        <f>GD23+GD24</f>
        <v>0</v>
      </c>
      <c r="GH60" s="626"/>
    </row>
    <row r="61" spans="1:192" ht="15.2" customHeight="1">
      <c r="A61" s="460" t="s">
        <v>391</v>
      </c>
      <c r="B61" s="504"/>
      <c r="C61" s="504"/>
      <c r="D61" s="504"/>
      <c r="E61" s="504"/>
      <c r="F61" s="504"/>
      <c r="G61" s="504"/>
      <c r="H61" s="504"/>
      <c r="I61" s="461"/>
      <c r="J61" s="232"/>
      <c r="K61" s="630">
        <f>ROUND(SUM(F26:GC26)-SUM(F54:GC54),1)</f>
        <v>13824</v>
      </c>
      <c r="L61" s="630"/>
      <c r="M61" s="630"/>
      <c r="N61" s="10" t="s">
        <v>172</v>
      </c>
      <c r="O61" s="11"/>
      <c r="Q61" s="2"/>
      <c r="X61" s="2"/>
      <c r="Y61" s="2"/>
    </row>
    <row r="62" spans="1:192" ht="15.2" customHeight="1">
      <c r="A62" s="460" t="s">
        <v>392</v>
      </c>
      <c r="B62" s="504"/>
      <c r="C62" s="504"/>
      <c r="D62" s="504"/>
      <c r="E62" s="504"/>
      <c r="F62" s="504"/>
      <c r="G62" s="504"/>
      <c r="H62" s="504"/>
      <c r="I62" s="461"/>
      <c r="J62" s="232"/>
      <c r="K62" s="630">
        <f>ROUND(SUM(F27:GC27)-SUM(F55:GC55),1)</f>
        <v>356.6</v>
      </c>
      <c r="L62" s="630"/>
      <c r="M62" s="630"/>
      <c r="N62" s="10" t="s">
        <v>169</v>
      </c>
      <c r="O62" s="11"/>
      <c r="Q62" s="2"/>
      <c r="X62" s="2"/>
      <c r="Y62" s="2"/>
    </row>
    <row r="63" spans="1:192" ht="15.2" customHeight="1">
      <c r="A63" s="460" t="s">
        <v>282</v>
      </c>
      <c r="B63" s="504"/>
      <c r="C63" s="504"/>
      <c r="D63" s="504"/>
      <c r="E63" s="504"/>
      <c r="F63" s="504"/>
      <c r="G63" s="504"/>
      <c r="H63" s="504"/>
      <c r="I63" s="461"/>
      <c r="J63" s="232"/>
      <c r="K63" s="630">
        <f>ROUND(J28+P28+V28+AB28+AH28+AN28+AT28+AZ28+BF28+BL28+BR28+BX28+CD28+CJ28+CP28+CV28+DB28+DH28+DN28+DT28+DZ28+EF28+EL28+ER28+EX28+FD28+FJ28+FP28+FV28+GB28,1)</f>
        <v>335.2</v>
      </c>
      <c r="L63" s="630"/>
      <c r="M63" s="630"/>
      <c r="N63" s="10" t="s">
        <v>19</v>
      </c>
      <c r="O63" s="11"/>
      <c r="Q63" s="2"/>
      <c r="X63" s="2"/>
      <c r="Y63" s="2"/>
    </row>
    <row r="64" spans="1:192" ht="15.2" customHeight="1">
      <c r="A64" s="460" t="s">
        <v>217</v>
      </c>
      <c r="B64" s="504"/>
      <c r="C64" s="504"/>
      <c r="D64" s="504"/>
      <c r="E64" s="504"/>
      <c r="F64" s="504"/>
      <c r="G64" s="504"/>
      <c r="H64" s="504"/>
      <c r="I64" s="461"/>
      <c r="J64" s="232"/>
      <c r="K64" s="630">
        <f>ROUND(J56+P56+V56+AB56+AH56+AN56+AT56+AZ56+BF56+BL56+BR56+BX56+CD56+CJ56+CP56+CV56+DB56+DH56+DN56+DT56+DZ56+EF56+EL56+ER56+EX56+FD56+FJ56+FP56+FV56+GB56,1)</f>
        <v>0</v>
      </c>
      <c r="L64" s="630"/>
      <c r="M64" s="630"/>
      <c r="N64" s="10" t="s">
        <v>19</v>
      </c>
      <c r="O64" s="11"/>
      <c r="Q64" s="2"/>
      <c r="X64" s="2"/>
      <c r="Y64" s="2"/>
    </row>
    <row r="65" spans="1:25" ht="15.2" customHeight="1">
      <c r="A65" s="460" t="s">
        <v>283</v>
      </c>
      <c r="B65" s="504"/>
      <c r="C65" s="504"/>
      <c r="D65" s="504"/>
      <c r="E65" s="504"/>
      <c r="F65" s="504"/>
      <c r="G65" s="504"/>
      <c r="H65" s="504"/>
      <c r="I65" s="461"/>
      <c r="J65" s="232"/>
      <c r="K65" s="630">
        <f>ROUND(K63-K64,1)</f>
        <v>335.2</v>
      </c>
      <c r="L65" s="630"/>
      <c r="M65" s="630"/>
      <c r="N65" s="10" t="s">
        <v>19</v>
      </c>
      <c r="O65" s="11"/>
      <c r="Q65" s="2"/>
      <c r="X65" s="2"/>
      <c r="Y65" s="2"/>
    </row>
    <row r="66" spans="1:25" ht="15.2" customHeight="1">
      <c r="A66" s="631" t="s">
        <v>37</v>
      </c>
      <c r="B66" s="24" t="s">
        <v>41</v>
      </c>
      <c r="C66" s="634"/>
      <c r="D66" s="634"/>
      <c r="E66" s="634"/>
      <c r="F66" s="634"/>
      <c r="G66" s="634"/>
      <c r="H66" s="10" t="s">
        <v>42</v>
      </c>
      <c r="I66" s="11"/>
      <c r="J66" s="9"/>
      <c r="K66" s="513"/>
      <c r="L66" s="513"/>
      <c r="M66" s="513"/>
      <c r="N66" s="10" t="s">
        <v>19</v>
      </c>
      <c r="O66" s="11"/>
      <c r="Q66" s="2"/>
      <c r="U66" s="40"/>
      <c r="X66" s="2"/>
      <c r="Y66" s="2"/>
    </row>
    <row r="67" spans="1:25" ht="15.2" customHeight="1">
      <c r="A67" s="632"/>
      <c r="B67" s="24" t="s">
        <v>41</v>
      </c>
      <c r="C67" s="635"/>
      <c r="D67" s="635"/>
      <c r="E67" s="635"/>
      <c r="F67" s="635"/>
      <c r="G67" s="635"/>
      <c r="H67" s="10" t="s">
        <v>42</v>
      </c>
      <c r="I67" s="11"/>
      <c r="J67" s="9"/>
      <c r="K67" s="492"/>
      <c r="L67" s="492"/>
      <c r="M67" s="492"/>
      <c r="N67" s="10" t="s">
        <v>19</v>
      </c>
      <c r="O67" s="11"/>
      <c r="Q67" s="2"/>
      <c r="X67" s="2"/>
      <c r="Y67" s="2"/>
    </row>
    <row r="68" spans="1:25" ht="15.2" customHeight="1" thickBot="1">
      <c r="A68" s="633"/>
      <c r="B68" s="24" t="s">
        <v>41</v>
      </c>
      <c r="C68" s="635"/>
      <c r="D68" s="635"/>
      <c r="E68" s="635"/>
      <c r="F68" s="635"/>
      <c r="G68" s="635"/>
      <c r="H68" s="10" t="s">
        <v>42</v>
      </c>
      <c r="I68" s="11"/>
      <c r="J68" s="19"/>
      <c r="K68" s="492"/>
      <c r="L68" s="492"/>
      <c r="M68" s="492"/>
      <c r="N68" s="44" t="s">
        <v>19</v>
      </c>
      <c r="O68" s="20"/>
      <c r="X68" s="2"/>
      <c r="Y68" s="2"/>
    </row>
    <row r="69" spans="1:25" ht="24" customHeight="1" thickBot="1">
      <c r="A69" s="627" t="s">
        <v>226</v>
      </c>
      <c r="B69" s="628"/>
      <c r="C69" s="628"/>
      <c r="D69" s="628"/>
      <c r="E69" s="628"/>
      <c r="F69" s="628"/>
      <c r="G69" s="628"/>
      <c r="H69" s="628"/>
      <c r="I69" s="628"/>
      <c r="J69" s="48"/>
      <c r="K69" s="629">
        <f>ROUND(SUM(K65:M68),1)</f>
        <v>335.2</v>
      </c>
      <c r="L69" s="629"/>
      <c r="M69" s="629"/>
      <c r="N69" s="49" t="s">
        <v>218</v>
      </c>
      <c r="O69" s="50"/>
      <c r="X69" s="2"/>
      <c r="Y69" s="2"/>
    </row>
    <row r="70" spans="1:25" ht="15.2" customHeight="1">
      <c r="T70"/>
      <c r="X70" s="2"/>
      <c r="Y70" s="2"/>
    </row>
    <row r="72" spans="1:25" ht="15.2" hidden="1" customHeight="1">
      <c r="B72" s="2" t="s">
        <v>44</v>
      </c>
    </row>
    <row r="73" spans="1:25" ht="15.2" hidden="1" customHeight="1">
      <c r="B73" s="2" t="s">
        <v>45</v>
      </c>
    </row>
    <row r="74" spans="1:25" ht="15.2" hidden="1" customHeight="1">
      <c r="B74" s="2" t="s">
        <v>88</v>
      </c>
    </row>
    <row r="75" spans="1:25" ht="15.2" hidden="1" customHeight="1">
      <c r="B75" s="2" t="s">
        <v>46</v>
      </c>
    </row>
    <row r="76" spans="1:25" ht="15.2" hidden="1" customHeight="1">
      <c r="B76" s="2" t="s">
        <v>89</v>
      </c>
    </row>
    <row r="77" spans="1:25" ht="15.2" hidden="1" customHeight="1">
      <c r="B77" s="2" t="s">
        <v>47</v>
      </c>
    </row>
    <row r="78" spans="1:25" ht="15.2" hidden="1" customHeight="1">
      <c r="B78" s="2" t="s">
        <v>48</v>
      </c>
    </row>
    <row r="79" spans="1:25" ht="15.2" hidden="1" customHeight="1">
      <c r="B79" s="2" t="s">
        <v>49</v>
      </c>
    </row>
    <row r="80" spans="1:25" ht="15.2" hidden="1" customHeight="1">
      <c r="B80" s="2" t="s">
        <v>50</v>
      </c>
    </row>
    <row r="81" spans="2:189" ht="15.2" hidden="1" customHeight="1">
      <c r="B81" s="2" t="s">
        <v>51</v>
      </c>
    </row>
    <row r="82" spans="2:189" ht="15.2" hidden="1" customHeight="1">
      <c r="B82" s="2" t="s">
        <v>90</v>
      </c>
    </row>
    <row r="83" spans="2:189" ht="15.2" hidden="1" customHeight="1">
      <c r="B83" s="2" t="s">
        <v>91</v>
      </c>
    </row>
    <row r="84" spans="2:189" ht="15.2" hidden="1" customHeight="1">
      <c r="B84" s="2" t="s">
        <v>92</v>
      </c>
    </row>
    <row r="85" spans="2:189" ht="15.2" hidden="1" customHeight="1">
      <c r="B85" s="2" t="s">
        <v>93</v>
      </c>
    </row>
    <row r="86" spans="2:189" ht="15.2" hidden="1" customHeight="1">
      <c r="B86" s="2" t="s">
        <v>94</v>
      </c>
    </row>
    <row r="87" spans="2:189" ht="15.2" hidden="1" customHeight="1">
      <c r="B87" s="2" t="s">
        <v>95</v>
      </c>
    </row>
    <row r="88" spans="2:189" ht="15.2" hidden="1" customHeight="1">
      <c r="B88" s="2" t="s">
        <v>96</v>
      </c>
    </row>
    <row r="89" spans="2:189" ht="15.2" hidden="1" customHeight="1">
      <c r="B89" s="2" t="s">
        <v>97</v>
      </c>
      <c r="GG89" s="125"/>
    </row>
    <row r="90" spans="2:189" ht="15.2" hidden="1" customHeight="1">
      <c r="B90" s="2" t="s">
        <v>98</v>
      </c>
    </row>
    <row r="91" spans="2:189" ht="15.2" hidden="1" customHeight="1">
      <c r="B91" s="2" t="s">
        <v>99</v>
      </c>
    </row>
    <row r="92" spans="2:189" ht="15.2" hidden="1" customHeight="1">
      <c r="B92" s="2" t="s">
        <v>100</v>
      </c>
    </row>
    <row r="93" spans="2:189" ht="15.2" hidden="1" customHeight="1">
      <c r="B93" s="2" t="s">
        <v>101</v>
      </c>
    </row>
    <row r="94" spans="2:189" ht="15.2" hidden="1" customHeight="1">
      <c r="B94" s="2" t="s">
        <v>102</v>
      </c>
    </row>
    <row r="95" spans="2:189" ht="15.2" hidden="1" customHeight="1">
      <c r="B95" s="2" t="s">
        <v>103</v>
      </c>
    </row>
    <row r="96" spans="2:189" ht="15.2" hidden="1" customHeight="1">
      <c r="B96" s="2" t="s">
        <v>104</v>
      </c>
    </row>
    <row r="97" spans="2:2" ht="15.2" hidden="1" customHeight="1">
      <c r="B97" s="2" t="s">
        <v>105</v>
      </c>
    </row>
    <row r="98" spans="2:2" ht="15.2" hidden="1" customHeight="1">
      <c r="B98" s="2" t="s">
        <v>106</v>
      </c>
    </row>
    <row r="99" spans="2:2" ht="15.2" hidden="1" customHeight="1">
      <c r="B99" s="2" t="s">
        <v>107</v>
      </c>
    </row>
    <row r="100" spans="2:2" ht="15.2" hidden="1" customHeight="1">
      <c r="B100" s="2" t="s">
        <v>108</v>
      </c>
    </row>
    <row r="101" spans="2:2" ht="15.2" hidden="1" customHeight="1">
      <c r="B101" s="2" t="s">
        <v>109</v>
      </c>
    </row>
    <row r="102" spans="2:2" ht="15.2" hidden="1" customHeight="1">
      <c r="B102" s="2" t="s">
        <v>110</v>
      </c>
    </row>
    <row r="103" spans="2:2" ht="15.2" hidden="1" customHeight="1">
      <c r="B103" s="2" t="s">
        <v>52</v>
      </c>
    </row>
    <row r="104" spans="2:2" ht="15.2" hidden="1" customHeight="1">
      <c r="B104" s="2" t="s">
        <v>53</v>
      </c>
    </row>
    <row r="105" spans="2:2" ht="15.2" hidden="1" customHeight="1">
      <c r="B105" s="2" t="s">
        <v>54</v>
      </c>
    </row>
    <row r="106" spans="2:2" ht="15.2" hidden="1" customHeight="1">
      <c r="B106" s="2" t="s">
        <v>55</v>
      </c>
    </row>
    <row r="107" spans="2:2" ht="15.2" hidden="1" customHeight="1">
      <c r="B107" s="2" t="s">
        <v>56</v>
      </c>
    </row>
    <row r="108" spans="2:2" ht="15.2" hidden="1" customHeight="1">
      <c r="B108" s="2" t="s">
        <v>57</v>
      </c>
    </row>
    <row r="109" spans="2:2" ht="15.2" hidden="1" customHeight="1">
      <c r="B109" s="2" t="s">
        <v>58</v>
      </c>
    </row>
    <row r="110" spans="2:2" ht="15.2" hidden="1" customHeight="1">
      <c r="B110" s="2" t="s">
        <v>59</v>
      </c>
    </row>
    <row r="111" spans="2:2" ht="15.2" hidden="1" customHeight="1">
      <c r="B111" s="2" t="s">
        <v>60</v>
      </c>
    </row>
    <row r="112" spans="2:2" ht="15.2" hidden="1" customHeight="1">
      <c r="B112" s="2" t="s">
        <v>61</v>
      </c>
    </row>
    <row r="113" spans="2:2" ht="15.2" hidden="1" customHeight="1">
      <c r="B113" s="2" t="s">
        <v>62</v>
      </c>
    </row>
    <row r="114" spans="2:2" ht="15.2" hidden="1" customHeight="1">
      <c r="B114" s="2" t="s">
        <v>63</v>
      </c>
    </row>
    <row r="115" spans="2:2" ht="15.2" hidden="1" customHeight="1">
      <c r="B115" s="2" t="s">
        <v>64</v>
      </c>
    </row>
    <row r="116" spans="2:2" ht="15.2" hidden="1" customHeight="1">
      <c r="B116" s="2" t="s">
        <v>65</v>
      </c>
    </row>
    <row r="117" spans="2:2" ht="15.2" hidden="1" customHeight="1">
      <c r="B117" s="2" t="s">
        <v>66</v>
      </c>
    </row>
    <row r="118" spans="2:2" ht="15.2" hidden="1" customHeight="1">
      <c r="B118" s="2" t="s">
        <v>67</v>
      </c>
    </row>
    <row r="119" spans="2:2" ht="15.2" hidden="1" customHeight="1">
      <c r="B119" s="2" t="s">
        <v>68</v>
      </c>
    </row>
    <row r="120" spans="2:2" ht="15.2" hidden="1" customHeight="1">
      <c r="B120" s="2" t="s">
        <v>111</v>
      </c>
    </row>
    <row r="121" spans="2:2" ht="15.2" hidden="1" customHeight="1">
      <c r="B121" s="2" t="s">
        <v>112</v>
      </c>
    </row>
    <row r="122" spans="2:2" ht="15.2" hidden="1" customHeight="1">
      <c r="B122" s="2" t="s">
        <v>113</v>
      </c>
    </row>
    <row r="123" spans="2:2" ht="15.2" hidden="1" customHeight="1">
      <c r="B123" s="2" t="s">
        <v>114</v>
      </c>
    </row>
    <row r="124" spans="2:2" ht="15.2" hidden="1" customHeight="1">
      <c r="B124" s="2" t="s">
        <v>115</v>
      </c>
    </row>
    <row r="125" spans="2:2" ht="15.2" hidden="1" customHeight="1">
      <c r="B125" s="2" t="s">
        <v>116</v>
      </c>
    </row>
    <row r="126" spans="2:2" ht="15.2" hidden="1" customHeight="1">
      <c r="B126" s="2" t="s">
        <v>117</v>
      </c>
    </row>
    <row r="127" spans="2:2" ht="15.2" hidden="1" customHeight="1">
      <c r="B127" s="2" t="s">
        <v>118</v>
      </c>
    </row>
    <row r="128" spans="2:2" ht="15.2" hidden="1" customHeight="1">
      <c r="B128" s="2" t="s">
        <v>119</v>
      </c>
    </row>
    <row r="129" spans="2:2" ht="15.2" hidden="1" customHeight="1">
      <c r="B129" s="2" t="s">
        <v>120</v>
      </c>
    </row>
    <row r="130" spans="2:2" ht="15.2" hidden="1" customHeight="1">
      <c r="B130" s="2" t="s">
        <v>121</v>
      </c>
    </row>
    <row r="131" spans="2:2" ht="15.2" hidden="1" customHeight="1">
      <c r="B131" s="2" t="s">
        <v>69</v>
      </c>
    </row>
    <row r="132" spans="2:2" ht="15.2" hidden="1" customHeight="1">
      <c r="B132" s="2" t="s">
        <v>122</v>
      </c>
    </row>
    <row r="133" spans="2:2" ht="15.2" hidden="1" customHeight="1">
      <c r="B133" s="2" t="s">
        <v>123</v>
      </c>
    </row>
    <row r="134" spans="2:2" ht="15.2" hidden="1" customHeight="1">
      <c r="B134" s="2" t="s">
        <v>124</v>
      </c>
    </row>
    <row r="135" spans="2:2" ht="15.2" hidden="1" customHeight="1">
      <c r="B135" s="2" t="s">
        <v>125</v>
      </c>
    </row>
    <row r="136" spans="2:2" ht="15.2" hidden="1" customHeight="1">
      <c r="B136" s="2" t="s">
        <v>126</v>
      </c>
    </row>
    <row r="137" spans="2:2" ht="15.2" hidden="1" customHeight="1">
      <c r="B137" s="2" t="s">
        <v>127</v>
      </c>
    </row>
    <row r="138" spans="2:2" ht="15.2" hidden="1" customHeight="1">
      <c r="B138" s="2" t="s">
        <v>128</v>
      </c>
    </row>
    <row r="139" spans="2:2" ht="15.2" hidden="1" customHeight="1">
      <c r="B139" s="2" t="s">
        <v>70</v>
      </c>
    </row>
    <row r="140" spans="2:2" ht="15.2" hidden="1" customHeight="1">
      <c r="B140" s="2" t="s">
        <v>71</v>
      </c>
    </row>
    <row r="141" spans="2:2" ht="15.2" hidden="1" customHeight="1">
      <c r="B141" s="2" t="s">
        <v>129</v>
      </c>
    </row>
    <row r="142" spans="2:2" ht="15.2" hidden="1" customHeight="1">
      <c r="B142" s="2" t="s">
        <v>130</v>
      </c>
    </row>
    <row r="143" spans="2:2" ht="15.2" hidden="1" customHeight="1">
      <c r="B143" s="2" t="s">
        <v>131</v>
      </c>
    </row>
    <row r="144" spans="2:2" ht="15.2" hidden="1" customHeight="1">
      <c r="B144" s="2" t="s">
        <v>132</v>
      </c>
    </row>
    <row r="145" spans="2:2" ht="15.2" hidden="1" customHeight="1">
      <c r="B145" s="2" t="s">
        <v>133</v>
      </c>
    </row>
    <row r="146" spans="2:2" ht="15.2" hidden="1" customHeight="1">
      <c r="B146" s="2" t="s">
        <v>134</v>
      </c>
    </row>
    <row r="147" spans="2:2" ht="15.2" hidden="1" customHeight="1">
      <c r="B147" s="2" t="s">
        <v>135</v>
      </c>
    </row>
    <row r="148" spans="2:2" ht="15.2" hidden="1" customHeight="1">
      <c r="B148" s="2" t="s">
        <v>136</v>
      </c>
    </row>
    <row r="149" spans="2:2" ht="15.2" hidden="1" customHeight="1">
      <c r="B149" s="2" t="s">
        <v>137</v>
      </c>
    </row>
    <row r="150" spans="2:2" ht="15.2" hidden="1" customHeight="1">
      <c r="B150" s="2" t="s">
        <v>138</v>
      </c>
    </row>
    <row r="151" spans="2:2" ht="15.2" hidden="1" customHeight="1">
      <c r="B151" s="2" t="s">
        <v>139</v>
      </c>
    </row>
    <row r="152" spans="2:2" ht="15.2" hidden="1" customHeight="1">
      <c r="B152" s="2" t="s">
        <v>140</v>
      </c>
    </row>
    <row r="153" spans="2:2" ht="15.2" hidden="1" customHeight="1">
      <c r="B153" s="2" t="s">
        <v>141</v>
      </c>
    </row>
    <row r="154" spans="2:2" ht="15.2" hidden="1" customHeight="1">
      <c r="B154" s="2" t="s">
        <v>142</v>
      </c>
    </row>
    <row r="155" spans="2:2" ht="15.2" hidden="1" customHeight="1">
      <c r="B155" s="2" t="s">
        <v>143</v>
      </c>
    </row>
    <row r="156" spans="2:2" ht="15.2" hidden="1" customHeight="1">
      <c r="B156" s="2" t="s">
        <v>144</v>
      </c>
    </row>
    <row r="157" spans="2:2" ht="15.2" hidden="1" customHeight="1">
      <c r="B157" s="2" t="s">
        <v>145</v>
      </c>
    </row>
    <row r="158" spans="2:2" ht="15.2" hidden="1" customHeight="1">
      <c r="B158" s="2" t="s">
        <v>146</v>
      </c>
    </row>
    <row r="159" spans="2:2" ht="15.2" hidden="1" customHeight="1">
      <c r="B159" s="2" t="s">
        <v>147</v>
      </c>
    </row>
    <row r="160" spans="2:2" ht="15.2" hidden="1" customHeight="1">
      <c r="B160" s="2" t="s">
        <v>148</v>
      </c>
    </row>
    <row r="161" spans="2:2" ht="15.2" hidden="1" customHeight="1">
      <c r="B161" s="2" t="s">
        <v>149</v>
      </c>
    </row>
    <row r="162" spans="2:2" ht="15.2" hidden="1" customHeight="1">
      <c r="B162" s="2" t="s">
        <v>150</v>
      </c>
    </row>
    <row r="163" spans="2:2" ht="15.2" hidden="1" customHeight="1">
      <c r="B163" s="2" t="s">
        <v>151</v>
      </c>
    </row>
    <row r="164" spans="2:2" ht="15.2" hidden="1" customHeight="1">
      <c r="B164" s="2" t="s">
        <v>152</v>
      </c>
    </row>
    <row r="165" spans="2:2" ht="15.2" hidden="1" customHeight="1">
      <c r="B165" s="2" t="s">
        <v>153</v>
      </c>
    </row>
    <row r="166" spans="2:2" ht="15.2" hidden="1" customHeight="1">
      <c r="B166" s="2" t="s">
        <v>154</v>
      </c>
    </row>
    <row r="167" spans="2:2" ht="15.2" hidden="1" customHeight="1">
      <c r="B167" s="2" t="s">
        <v>155</v>
      </c>
    </row>
    <row r="168" spans="2:2" ht="15.2" hidden="1" customHeight="1">
      <c r="B168" s="2" t="s">
        <v>156</v>
      </c>
    </row>
    <row r="169" spans="2:2" ht="15.2" hidden="1" customHeight="1">
      <c r="B169" s="2" t="s">
        <v>157</v>
      </c>
    </row>
    <row r="170" spans="2:2" ht="15.2" hidden="1" customHeight="1">
      <c r="B170" s="2" t="s">
        <v>72</v>
      </c>
    </row>
  </sheetData>
  <sheetProtection algorithmName="SHA-512" hashValue="CYKIsl4+e6WVvr9SXzMgheGziij62McIeKLHhG0hARMTv27W4HAnw0f+JcybJAYrgtbHtDnWIO/5HmqDXJo/hw==" saltValue="aaDQ0xIlK+QO4txiGmvkww==" spinCount="100000" sheet="1" objects="1" scenarios="1"/>
  <mergeCells count="4447">
    <mergeCell ref="A23:D23"/>
    <mergeCell ref="A51:D51"/>
    <mergeCell ref="GE42:GF42"/>
    <mergeCell ref="GE43:GF43"/>
    <mergeCell ref="GE44:GF44"/>
    <mergeCell ref="GE45:GF45"/>
    <mergeCell ref="GE46:GF46"/>
    <mergeCell ref="GE47:GF47"/>
    <mergeCell ref="GE48:GF48"/>
    <mergeCell ref="GE49:GF49"/>
    <mergeCell ref="GE50:GF50"/>
    <mergeCell ref="GE51:GF51"/>
    <mergeCell ref="GE52:GF52"/>
    <mergeCell ref="GE53:GF53"/>
    <mergeCell ref="GE54:GF54"/>
    <mergeCell ref="GE55:GF55"/>
    <mergeCell ref="GE56:GF56"/>
    <mergeCell ref="Z23:AA23"/>
    <mergeCell ref="AB23:AC23"/>
    <mergeCell ref="AD23:AE23"/>
    <mergeCell ref="AF23:AG23"/>
    <mergeCell ref="AH23:AI23"/>
    <mergeCell ref="AJ23:AK23"/>
    <mergeCell ref="N23:O23"/>
    <mergeCell ref="P23:Q23"/>
    <mergeCell ref="R23:S23"/>
    <mergeCell ref="T23:U23"/>
    <mergeCell ref="V23:W23"/>
    <mergeCell ref="X23:Y23"/>
    <mergeCell ref="AP23:AQ23"/>
    <mergeCell ref="AR23:AS23"/>
    <mergeCell ref="AT23:AU23"/>
    <mergeCell ref="GE57:GF57"/>
    <mergeCell ref="GE25:GF25"/>
    <mergeCell ref="GE26:GF26"/>
    <mergeCell ref="GE27:GF27"/>
    <mergeCell ref="GE28:GF28"/>
    <mergeCell ref="GE29:GF29"/>
    <mergeCell ref="GE30:GF30"/>
    <mergeCell ref="GE31:GF31"/>
    <mergeCell ref="GE32:GF32"/>
    <mergeCell ref="GE33:GF33"/>
    <mergeCell ref="GE34:GF34"/>
    <mergeCell ref="GE35:GF35"/>
    <mergeCell ref="GE36:GF36"/>
    <mergeCell ref="GE37:GF37"/>
    <mergeCell ref="GE38:GF38"/>
    <mergeCell ref="GE39:GF39"/>
    <mergeCell ref="GE40:GF40"/>
    <mergeCell ref="GE41:GF41"/>
    <mergeCell ref="GE2:GF2"/>
    <mergeCell ref="GE3:GE4"/>
    <mergeCell ref="GE5:GF5"/>
    <mergeCell ref="GE6:GF6"/>
    <mergeCell ref="GE7:GF7"/>
    <mergeCell ref="GE11:GF11"/>
    <mergeCell ref="GE12:GF12"/>
    <mergeCell ref="GE13:GF13"/>
    <mergeCell ref="GE14:GF14"/>
    <mergeCell ref="GE15:GF15"/>
    <mergeCell ref="GE16:GF16"/>
    <mergeCell ref="GE17:GF17"/>
    <mergeCell ref="GE18:GF18"/>
    <mergeCell ref="GE19:GF19"/>
    <mergeCell ref="GE22:GF22"/>
    <mergeCell ref="GE23:GF23"/>
    <mergeCell ref="GE24:GF24"/>
    <mergeCell ref="BP3:BS3"/>
    <mergeCell ref="BV3:BY3"/>
    <mergeCell ref="CB3:CE3"/>
    <mergeCell ref="CH3:CK3"/>
    <mergeCell ref="CN3:CQ3"/>
    <mergeCell ref="CT3:CW3"/>
    <mergeCell ref="AF3:AI3"/>
    <mergeCell ref="AL3:AO3"/>
    <mergeCell ref="AR3:AU3"/>
    <mergeCell ref="AX3:BA3"/>
    <mergeCell ref="BD3:BG3"/>
    <mergeCell ref="BJ3:BM3"/>
    <mergeCell ref="A3:D6"/>
    <mergeCell ref="E3:E6"/>
    <mergeCell ref="H3:K3"/>
    <mergeCell ref="N3:Q3"/>
    <mergeCell ref="T3:W3"/>
    <mergeCell ref="Z3:AC3"/>
    <mergeCell ref="R6:S6"/>
    <mergeCell ref="T6:U6"/>
    <mergeCell ref="V6:W6"/>
    <mergeCell ref="X6:Y6"/>
    <mergeCell ref="AV4:AY5"/>
    <mergeCell ref="AZ4:BA5"/>
    <mergeCell ref="BB4:BE5"/>
    <mergeCell ref="BF4:BG5"/>
    <mergeCell ref="BH4:BK5"/>
    <mergeCell ref="BL4:BM5"/>
    <mergeCell ref="AJ4:AM5"/>
    <mergeCell ref="AN4:AO5"/>
    <mergeCell ref="CR4:CU5"/>
    <mergeCell ref="CV4:CW5"/>
    <mergeCell ref="FT3:FW3"/>
    <mergeCell ref="FZ3:GC3"/>
    <mergeCell ref="F4:I5"/>
    <mergeCell ref="J4:K5"/>
    <mergeCell ref="L4:O5"/>
    <mergeCell ref="P4:Q5"/>
    <mergeCell ref="R4:U5"/>
    <mergeCell ref="V4:W5"/>
    <mergeCell ref="X4:AA5"/>
    <mergeCell ref="AB4:AC5"/>
    <mergeCell ref="EJ3:EM3"/>
    <mergeCell ref="EP3:ES3"/>
    <mergeCell ref="EV3:EY3"/>
    <mergeCell ref="FB3:FE3"/>
    <mergeCell ref="FH3:FK3"/>
    <mergeCell ref="FN3:FQ3"/>
    <mergeCell ref="CZ3:DC3"/>
    <mergeCell ref="DF3:DI3"/>
    <mergeCell ref="DL3:DO3"/>
    <mergeCell ref="DR3:DU3"/>
    <mergeCell ref="EB4:EE5"/>
    <mergeCell ref="EF4:EG5"/>
    <mergeCell ref="CX4:DA5"/>
    <mergeCell ref="DB4:DC5"/>
    <mergeCell ref="DD4:DG5"/>
    <mergeCell ref="DH4:DI5"/>
    <mergeCell ref="CF4:CI5"/>
    <mergeCell ref="CJ4:CK5"/>
    <mergeCell ref="CL4:CO5"/>
    <mergeCell ref="CP4:CQ5"/>
    <mergeCell ref="DX3:EA3"/>
    <mergeCell ref="ED3:EG3"/>
    <mergeCell ref="BN4:BQ5"/>
    <mergeCell ref="BR4:BS5"/>
    <mergeCell ref="BT4:BW5"/>
    <mergeCell ref="BX4:BY5"/>
    <mergeCell ref="BZ4:CC5"/>
    <mergeCell ref="CD4:CE5"/>
    <mergeCell ref="Z6:AA6"/>
    <mergeCell ref="AB6:AC6"/>
    <mergeCell ref="AD6:AE6"/>
    <mergeCell ref="AF6:AG6"/>
    <mergeCell ref="AH6:AI6"/>
    <mergeCell ref="AJ6:AK6"/>
    <mergeCell ref="AX6:AY6"/>
    <mergeCell ref="AZ6:BA6"/>
    <mergeCell ref="BB6:BC6"/>
    <mergeCell ref="BD6:BE6"/>
    <mergeCell ref="BF6:BG6"/>
    <mergeCell ref="BH6:BI6"/>
    <mergeCell ref="AL6:AM6"/>
    <mergeCell ref="AN6:AO6"/>
    <mergeCell ref="AP6:AQ6"/>
    <mergeCell ref="AR6:AS6"/>
    <mergeCell ref="AT6:AU6"/>
    <mergeCell ref="AV6:AW6"/>
    <mergeCell ref="AD4:AG5"/>
    <mergeCell ref="AH4:AI5"/>
    <mergeCell ref="BR6:BS6"/>
    <mergeCell ref="BT6:BU6"/>
    <mergeCell ref="AP4:AS5"/>
    <mergeCell ref="AT4:AU5"/>
    <mergeCell ref="FR4:FU5"/>
    <mergeCell ref="FV4:FW5"/>
    <mergeCell ref="FX4:GA5"/>
    <mergeCell ref="GB4:GC5"/>
    <mergeCell ref="F6:G6"/>
    <mergeCell ref="H6:I6"/>
    <mergeCell ref="J6:K6"/>
    <mergeCell ref="L6:M6"/>
    <mergeCell ref="N6:O6"/>
    <mergeCell ref="P6:Q6"/>
    <mergeCell ref="EZ4:FC5"/>
    <mergeCell ref="FD4:FE5"/>
    <mergeCell ref="FF4:FI5"/>
    <mergeCell ref="FJ4:FK5"/>
    <mergeCell ref="FL4:FO5"/>
    <mergeCell ref="FP4:FQ5"/>
    <mergeCell ref="EH4:EK5"/>
    <mergeCell ref="EL4:EM5"/>
    <mergeCell ref="EN4:EQ5"/>
    <mergeCell ref="ER4:ES5"/>
    <mergeCell ref="ET4:EW5"/>
    <mergeCell ref="EX4:EY5"/>
    <mergeCell ref="DP4:DS5"/>
    <mergeCell ref="DT4:DU5"/>
    <mergeCell ref="DV4:DY5"/>
    <mergeCell ref="DZ4:EA5"/>
    <mergeCell ref="BJ6:BK6"/>
    <mergeCell ref="BL6:BM6"/>
    <mergeCell ref="BN6:BO6"/>
    <mergeCell ref="BP6:BQ6"/>
    <mergeCell ref="DJ4:DM5"/>
    <mergeCell ref="DN4:DO5"/>
    <mergeCell ref="CX6:CY6"/>
    <mergeCell ref="CZ6:DA6"/>
    <mergeCell ref="DB6:DC6"/>
    <mergeCell ref="DD6:DE6"/>
    <mergeCell ref="CH6:CI6"/>
    <mergeCell ref="CJ6:CK6"/>
    <mergeCell ref="CL6:CM6"/>
    <mergeCell ref="CN6:CO6"/>
    <mergeCell ref="CP6:CQ6"/>
    <mergeCell ref="CR6:CS6"/>
    <mergeCell ref="BV6:BW6"/>
    <mergeCell ref="BX6:BY6"/>
    <mergeCell ref="BZ6:CA6"/>
    <mergeCell ref="CB6:CC6"/>
    <mergeCell ref="CD6:CE6"/>
    <mergeCell ref="CF6:CG6"/>
    <mergeCell ref="CT6:CU6"/>
    <mergeCell ref="CV6:CW6"/>
    <mergeCell ref="EX6:EY6"/>
    <mergeCell ref="EZ6:FA6"/>
    <mergeCell ref="ED6:EE6"/>
    <mergeCell ref="EF6:EG6"/>
    <mergeCell ref="EH6:EI6"/>
    <mergeCell ref="EJ6:EK6"/>
    <mergeCell ref="EL6:EM6"/>
    <mergeCell ref="EN6:EO6"/>
    <mergeCell ref="DR6:DS6"/>
    <mergeCell ref="DT6:DU6"/>
    <mergeCell ref="DV6:DW6"/>
    <mergeCell ref="DX6:DY6"/>
    <mergeCell ref="DZ6:EA6"/>
    <mergeCell ref="EB6:EC6"/>
    <mergeCell ref="DF6:DG6"/>
    <mergeCell ref="DH6:DI6"/>
    <mergeCell ref="DJ6:DK6"/>
    <mergeCell ref="DL6:DM6"/>
    <mergeCell ref="DN6:DO6"/>
    <mergeCell ref="DP6:DQ6"/>
    <mergeCell ref="T7:U7"/>
    <mergeCell ref="V7:W7"/>
    <mergeCell ref="X7:Y7"/>
    <mergeCell ref="Z7:AA7"/>
    <mergeCell ref="AB7:AC7"/>
    <mergeCell ref="AD7:AE7"/>
    <mergeCell ref="FZ6:GA6"/>
    <mergeCell ref="GB6:GC6"/>
    <mergeCell ref="A7:D7"/>
    <mergeCell ref="F7:G7"/>
    <mergeCell ref="H7:I7"/>
    <mergeCell ref="J7:K7"/>
    <mergeCell ref="L7:M7"/>
    <mergeCell ref="N7:O7"/>
    <mergeCell ref="P7:Q7"/>
    <mergeCell ref="R7:S7"/>
    <mergeCell ref="FN6:FO6"/>
    <mergeCell ref="FP6:FQ6"/>
    <mergeCell ref="FR6:FS6"/>
    <mergeCell ref="FT6:FU6"/>
    <mergeCell ref="FV6:FW6"/>
    <mergeCell ref="FX6:FY6"/>
    <mergeCell ref="FB6:FC6"/>
    <mergeCell ref="FD6:FE6"/>
    <mergeCell ref="FF6:FG6"/>
    <mergeCell ref="FH6:FI6"/>
    <mergeCell ref="FJ6:FK6"/>
    <mergeCell ref="FL6:FM6"/>
    <mergeCell ref="EP6:EQ6"/>
    <mergeCell ref="ER6:ES6"/>
    <mergeCell ref="ET6:EU6"/>
    <mergeCell ref="EV6:EW6"/>
    <mergeCell ref="BD7:BE7"/>
    <mergeCell ref="BF7:BG7"/>
    <mergeCell ref="BH7:BI7"/>
    <mergeCell ref="BJ7:BK7"/>
    <mergeCell ref="BL7:BM7"/>
    <mergeCell ref="BN7:BO7"/>
    <mergeCell ref="AR7:AS7"/>
    <mergeCell ref="AT7:AU7"/>
    <mergeCell ref="AV7:AW7"/>
    <mergeCell ref="AX7:AY7"/>
    <mergeCell ref="AZ7:BA7"/>
    <mergeCell ref="BB7:BC7"/>
    <mergeCell ref="AF7:AG7"/>
    <mergeCell ref="AH7:AI7"/>
    <mergeCell ref="AJ7:AK7"/>
    <mergeCell ref="AL7:AM7"/>
    <mergeCell ref="AN7:AO7"/>
    <mergeCell ref="AP7:AQ7"/>
    <mergeCell ref="CN7:CO7"/>
    <mergeCell ref="CP7:CQ7"/>
    <mergeCell ref="CR7:CS7"/>
    <mergeCell ref="CT7:CU7"/>
    <mergeCell ref="CV7:CW7"/>
    <mergeCell ref="CX7:CY7"/>
    <mergeCell ref="CB7:CC7"/>
    <mergeCell ref="CD7:CE7"/>
    <mergeCell ref="CF7:CG7"/>
    <mergeCell ref="CH7:CI7"/>
    <mergeCell ref="CJ7:CK7"/>
    <mergeCell ref="CL7:CM7"/>
    <mergeCell ref="BP7:BQ7"/>
    <mergeCell ref="BR7:BS7"/>
    <mergeCell ref="BT7:BU7"/>
    <mergeCell ref="BV7:BW7"/>
    <mergeCell ref="BX7:BY7"/>
    <mergeCell ref="BZ7:CA7"/>
    <mergeCell ref="ER7:ES7"/>
    <mergeCell ref="ET7:EU7"/>
    <mergeCell ref="DX7:DY7"/>
    <mergeCell ref="DZ7:EA7"/>
    <mergeCell ref="EB7:EC7"/>
    <mergeCell ref="ED7:EE7"/>
    <mergeCell ref="EF7:EG7"/>
    <mergeCell ref="EH7:EI7"/>
    <mergeCell ref="DL7:DM7"/>
    <mergeCell ref="DN7:DO7"/>
    <mergeCell ref="DP7:DQ7"/>
    <mergeCell ref="DR7:DS7"/>
    <mergeCell ref="DT7:DU7"/>
    <mergeCell ref="DV7:DW7"/>
    <mergeCell ref="CZ7:DA7"/>
    <mergeCell ref="DB7:DC7"/>
    <mergeCell ref="DD7:DE7"/>
    <mergeCell ref="DF7:DG7"/>
    <mergeCell ref="DH7:DI7"/>
    <mergeCell ref="DJ7:DK7"/>
    <mergeCell ref="N8:O8"/>
    <mergeCell ref="P8:Q8"/>
    <mergeCell ref="R8:S8"/>
    <mergeCell ref="T8:U8"/>
    <mergeCell ref="V8:W8"/>
    <mergeCell ref="X8:Y8"/>
    <mergeCell ref="FT7:FU7"/>
    <mergeCell ref="FV7:FW7"/>
    <mergeCell ref="FX7:FY7"/>
    <mergeCell ref="FZ7:GA7"/>
    <mergeCell ref="GB7:GC7"/>
    <mergeCell ref="A8:D8"/>
    <mergeCell ref="F8:G8"/>
    <mergeCell ref="H8:I8"/>
    <mergeCell ref="J8:K8"/>
    <mergeCell ref="L8:M8"/>
    <mergeCell ref="FH7:FI7"/>
    <mergeCell ref="FJ7:FK7"/>
    <mergeCell ref="FL7:FM7"/>
    <mergeCell ref="FN7:FO7"/>
    <mergeCell ref="FP7:FQ7"/>
    <mergeCell ref="FR7:FS7"/>
    <mergeCell ref="EV7:EW7"/>
    <mergeCell ref="EX7:EY7"/>
    <mergeCell ref="EZ7:FA7"/>
    <mergeCell ref="FB7:FC7"/>
    <mergeCell ref="FD7:FE7"/>
    <mergeCell ref="FF7:FG7"/>
    <mergeCell ref="EJ7:EK7"/>
    <mergeCell ref="EL7:EM7"/>
    <mergeCell ref="EN7:EO7"/>
    <mergeCell ref="EP7:EQ7"/>
    <mergeCell ref="AX8:AY8"/>
    <mergeCell ref="AZ8:BA8"/>
    <mergeCell ref="BB8:BC8"/>
    <mergeCell ref="BD8:BE8"/>
    <mergeCell ref="BF8:BG8"/>
    <mergeCell ref="BH8:BI8"/>
    <mergeCell ref="AL8:AM8"/>
    <mergeCell ref="AN8:AO8"/>
    <mergeCell ref="AP8:AQ8"/>
    <mergeCell ref="AR8:AS8"/>
    <mergeCell ref="AT8:AU8"/>
    <mergeCell ref="AV8:AW8"/>
    <mergeCell ref="Z8:AA8"/>
    <mergeCell ref="AB8:AC8"/>
    <mergeCell ref="AD8:AE8"/>
    <mergeCell ref="AF8:AG8"/>
    <mergeCell ref="AH8:AI8"/>
    <mergeCell ref="AJ8:AK8"/>
    <mergeCell ref="CH8:CI8"/>
    <mergeCell ref="CJ8:CK8"/>
    <mergeCell ref="CL8:CM8"/>
    <mergeCell ref="CN8:CO8"/>
    <mergeCell ref="CP8:CQ8"/>
    <mergeCell ref="CR8:CS8"/>
    <mergeCell ref="BV8:BW8"/>
    <mergeCell ref="BX8:BY8"/>
    <mergeCell ref="BZ8:CA8"/>
    <mergeCell ref="CB8:CC8"/>
    <mergeCell ref="CD8:CE8"/>
    <mergeCell ref="CF8:CG8"/>
    <mergeCell ref="BJ8:BK8"/>
    <mergeCell ref="BL8:BM8"/>
    <mergeCell ref="BN8:BO8"/>
    <mergeCell ref="BP8:BQ8"/>
    <mergeCell ref="BR8:BS8"/>
    <mergeCell ref="BT8:BU8"/>
    <mergeCell ref="EL8:EM8"/>
    <mergeCell ref="EN8:EO8"/>
    <mergeCell ref="DR8:DS8"/>
    <mergeCell ref="DT8:DU8"/>
    <mergeCell ref="DV8:DW8"/>
    <mergeCell ref="DX8:DY8"/>
    <mergeCell ref="DZ8:EA8"/>
    <mergeCell ref="EB8:EC8"/>
    <mergeCell ref="DF8:DG8"/>
    <mergeCell ref="DH8:DI8"/>
    <mergeCell ref="DJ8:DK8"/>
    <mergeCell ref="DL8:DM8"/>
    <mergeCell ref="DN8:DO8"/>
    <mergeCell ref="DP8:DQ8"/>
    <mergeCell ref="CT8:CU8"/>
    <mergeCell ref="CV8:CW8"/>
    <mergeCell ref="CX8:CY8"/>
    <mergeCell ref="CZ8:DA8"/>
    <mergeCell ref="DB8:DC8"/>
    <mergeCell ref="DD8:DE8"/>
    <mergeCell ref="FZ8:GA8"/>
    <mergeCell ref="GB8:GC8"/>
    <mergeCell ref="A9:D9"/>
    <mergeCell ref="F9:G9"/>
    <mergeCell ref="H9:I9"/>
    <mergeCell ref="J9:K9"/>
    <mergeCell ref="L9:M9"/>
    <mergeCell ref="N9:O9"/>
    <mergeCell ref="P9:Q9"/>
    <mergeCell ref="R9:S9"/>
    <mergeCell ref="FN8:FO8"/>
    <mergeCell ref="FP8:FQ8"/>
    <mergeCell ref="FR8:FS8"/>
    <mergeCell ref="FT8:FU8"/>
    <mergeCell ref="FV8:FW8"/>
    <mergeCell ref="FX8:FY8"/>
    <mergeCell ref="FB8:FC8"/>
    <mergeCell ref="FD8:FE8"/>
    <mergeCell ref="FF8:FG8"/>
    <mergeCell ref="FH8:FI8"/>
    <mergeCell ref="FJ8:FK8"/>
    <mergeCell ref="FL8:FM8"/>
    <mergeCell ref="EP8:EQ8"/>
    <mergeCell ref="ER8:ES8"/>
    <mergeCell ref="ET8:EU8"/>
    <mergeCell ref="EV8:EW8"/>
    <mergeCell ref="EX8:EY8"/>
    <mergeCell ref="EZ8:FA8"/>
    <mergeCell ref="ED8:EE8"/>
    <mergeCell ref="EF8:EG8"/>
    <mergeCell ref="EH8:EI8"/>
    <mergeCell ref="EJ8:EK8"/>
    <mergeCell ref="AR9:AS9"/>
    <mergeCell ref="AT9:AU9"/>
    <mergeCell ref="AV9:AW9"/>
    <mergeCell ref="AX9:AY9"/>
    <mergeCell ref="AZ9:BA9"/>
    <mergeCell ref="BB9:BC9"/>
    <mergeCell ref="AF9:AG9"/>
    <mergeCell ref="AH9:AI9"/>
    <mergeCell ref="AJ9:AK9"/>
    <mergeCell ref="AL9:AM9"/>
    <mergeCell ref="AN9:AO9"/>
    <mergeCell ref="AP9:AQ9"/>
    <mergeCell ref="T9:U9"/>
    <mergeCell ref="V9:W9"/>
    <mergeCell ref="X9:Y9"/>
    <mergeCell ref="Z9:AA9"/>
    <mergeCell ref="AB9:AC9"/>
    <mergeCell ref="AD9:AE9"/>
    <mergeCell ref="CB9:CC9"/>
    <mergeCell ref="CD9:CE9"/>
    <mergeCell ref="CF9:CG9"/>
    <mergeCell ref="CH9:CI9"/>
    <mergeCell ref="CJ9:CK9"/>
    <mergeCell ref="CL9:CM9"/>
    <mergeCell ref="BP9:BQ9"/>
    <mergeCell ref="BR9:BS9"/>
    <mergeCell ref="BT9:BU9"/>
    <mergeCell ref="BV9:BW9"/>
    <mergeCell ref="BX9:BY9"/>
    <mergeCell ref="BZ9:CA9"/>
    <mergeCell ref="BD9:BE9"/>
    <mergeCell ref="BF9:BG9"/>
    <mergeCell ref="BH9:BI9"/>
    <mergeCell ref="BJ9:BK9"/>
    <mergeCell ref="BL9:BM9"/>
    <mergeCell ref="BN9:BO9"/>
    <mergeCell ref="A10:D10"/>
    <mergeCell ref="F10:G10"/>
    <mergeCell ref="H10:I10"/>
    <mergeCell ref="J10:K10"/>
    <mergeCell ref="L10:M10"/>
    <mergeCell ref="FH9:FI9"/>
    <mergeCell ref="FJ9:FK9"/>
    <mergeCell ref="FL9:FM9"/>
    <mergeCell ref="FN9:FO9"/>
    <mergeCell ref="FP9:FQ9"/>
    <mergeCell ref="FR9:FS9"/>
    <mergeCell ref="EV9:EW9"/>
    <mergeCell ref="EX9:EY9"/>
    <mergeCell ref="EZ9:FA9"/>
    <mergeCell ref="FB9:FC9"/>
    <mergeCell ref="FD9:FE9"/>
    <mergeCell ref="FF9:FG9"/>
    <mergeCell ref="EJ9:EK9"/>
    <mergeCell ref="EL9:EM9"/>
    <mergeCell ref="EN9:EO9"/>
    <mergeCell ref="EP9:EQ9"/>
    <mergeCell ref="ER9:ES9"/>
    <mergeCell ref="ET9:EU9"/>
    <mergeCell ref="DX9:DY9"/>
    <mergeCell ref="DZ9:EA9"/>
    <mergeCell ref="EB9:EC9"/>
    <mergeCell ref="ED9:EE9"/>
    <mergeCell ref="EF9:EG9"/>
    <mergeCell ref="EH9:EI9"/>
    <mergeCell ref="DL9:DM9"/>
    <mergeCell ref="DN9:DO9"/>
    <mergeCell ref="DP9:DQ9"/>
    <mergeCell ref="Z10:AA10"/>
    <mergeCell ref="AB10:AC10"/>
    <mergeCell ref="AD10:AE10"/>
    <mergeCell ref="AF10:AG10"/>
    <mergeCell ref="AH10:AI10"/>
    <mergeCell ref="AJ10:AK10"/>
    <mergeCell ref="N10:O10"/>
    <mergeCell ref="P10:Q10"/>
    <mergeCell ref="R10:S10"/>
    <mergeCell ref="T10:U10"/>
    <mergeCell ref="V10:W10"/>
    <mergeCell ref="X10:Y10"/>
    <mergeCell ref="FT9:FU9"/>
    <mergeCell ref="FV9:FW9"/>
    <mergeCell ref="FX9:FY9"/>
    <mergeCell ref="FZ9:GA9"/>
    <mergeCell ref="GB9:GC9"/>
    <mergeCell ref="DR9:DS9"/>
    <mergeCell ref="DT9:DU9"/>
    <mergeCell ref="DV9:DW9"/>
    <mergeCell ref="CZ9:DA9"/>
    <mergeCell ref="DB9:DC9"/>
    <mergeCell ref="DD9:DE9"/>
    <mergeCell ref="DF9:DG9"/>
    <mergeCell ref="DH9:DI9"/>
    <mergeCell ref="DJ9:DK9"/>
    <mergeCell ref="CN9:CO9"/>
    <mergeCell ref="CP9:CQ9"/>
    <mergeCell ref="CR9:CS9"/>
    <mergeCell ref="CT9:CU9"/>
    <mergeCell ref="CV9:CW9"/>
    <mergeCell ref="CX9:CY9"/>
    <mergeCell ref="BJ10:BK10"/>
    <mergeCell ref="BL10:BM10"/>
    <mergeCell ref="BN10:BO10"/>
    <mergeCell ref="BP10:BQ10"/>
    <mergeCell ref="BR10:BS10"/>
    <mergeCell ref="BT10:BU10"/>
    <mergeCell ref="AX10:AY10"/>
    <mergeCell ref="AZ10:BA10"/>
    <mergeCell ref="BB10:BC10"/>
    <mergeCell ref="BD10:BE10"/>
    <mergeCell ref="BF10:BG10"/>
    <mergeCell ref="BH10:BI10"/>
    <mergeCell ref="AL10:AM10"/>
    <mergeCell ref="AN10:AO10"/>
    <mergeCell ref="AP10:AQ10"/>
    <mergeCell ref="AR10:AS10"/>
    <mergeCell ref="AT10:AU10"/>
    <mergeCell ref="AV10:AW10"/>
    <mergeCell ref="CT10:CU10"/>
    <mergeCell ref="CV10:CW10"/>
    <mergeCell ref="CX10:CY10"/>
    <mergeCell ref="CZ10:DA10"/>
    <mergeCell ref="DB10:DC10"/>
    <mergeCell ref="DD10:DE10"/>
    <mergeCell ref="CH10:CI10"/>
    <mergeCell ref="CJ10:CK10"/>
    <mergeCell ref="CL10:CM10"/>
    <mergeCell ref="CN10:CO10"/>
    <mergeCell ref="CP10:CQ10"/>
    <mergeCell ref="CR10:CS10"/>
    <mergeCell ref="BV10:BW10"/>
    <mergeCell ref="BX10:BY10"/>
    <mergeCell ref="BZ10:CA10"/>
    <mergeCell ref="CB10:CC10"/>
    <mergeCell ref="CD10:CE10"/>
    <mergeCell ref="CF10:CG10"/>
    <mergeCell ref="EX10:EY10"/>
    <mergeCell ref="EZ10:FA10"/>
    <mergeCell ref="ED10:EE10"/>
    <mergeCell ref="EF10:EG10"/>
    <mergeCell ref="EH10:EI10"/>
    <mergeCell ref="EJ10:EK10"/>
    <mergeCell ref="EL10:EM10"/>
    <mergeCell ref="EN10:EO10"/>
    <mergeCell ref="DR10:DS10"/>
    <mergeCell ref="DT10:DU10"/>
    <mergeCell ref="DV10:DW10"/>
    <mergeCell ref="DX10:DY10"/>
    <mergeCell ref="DZ10:EA10"/>
    <mergeCell ref="EB10:EC10"/>
    <mergeCell ref="DF10:DG10"/>
    <mergeCell ref="DH10:DI10"/>
    <mergeCell ref="DJ10:DK10"/>
    <mergeCell ref="DL10:DM10"/>
    <mergeCell ref="DN10:DO10"/>
    <mergeCell ref="DP10:DQ10"/>
    <mergeCell ref="T11:U11"/>
    <mergeCell ref="V11:W11"/>
    <mergeCell ref="X11:Y11"/>
    <mergeCell ref="Z11:AA11"/>
    <mergeCell ref="AB11:AC11"/>
    <mergeCell ref="AD11:AE11"/>
    <mergeCell ref="FZ10:GA10"/>
    <mergeCell ref="GB10:GC10"/>
    <mergeCell ref="A11:D11"/>
    <mergeCell ref="F11:G11"/>
    <mergeCell ref="H11:I11"/>
    <mergeCell ref="J11:K11"/>
    <mergeCell ref="L11:M11"/>
    <mergeCell ref="N11:O11"/>
    <mergeCell ref="P11:Q11"/>
    <mergeCell ref="R11:S11"/>
    <mergeCell ref="FN10:FO10"/>
    <mergeCell ref="FP10:FQ10"/>
    <mergeCell ref="FR10:FS10"/>
    <mergeCell ref="FT10:FU10"/>
    <mergeCell ref="FV10:FW10"/>
    <mergeCell ref="FX10:FY10"/>
    <mergeCell ref="FB10:FC10"/>
    <mergeCell ref="FD10:FE10"/>
    <mergeCell ref="FF10:FG10"/>
    <mergeCell ref="FH10:FI10"/>
    <mergeCell ref="FJ10:FK10"/>
    <mergeCell ref="FL10:FM10"/>
    <mergeCell ref="EP10:EQ10"/>
    <mergeCell ref="ER10:ES10"/>
    <mergeCell ref="ET10:EU10"/>
    <mergeCell ref="EV10:EW10"/>
    <mergeCell ref="BD11:BE11"/>
    <mergeCell ref="BF11:BG11"/>
    <mergeCell ref="BH11:BI11"/>
    <mergeCell ref="BJ11:BK11"/>
    <mergeCell ref="BL11:BM11"/>
    <mergeCell ref="BN11:BO11"/>
    <mergeCell ref="AR11:AS11"/>
    <mergeCell ref="AT11:AU11"/>
    <mergeCell ref="AV11:AW11"/>
    <mergeCell ref="AX11:AY11"/>
    <mergeCell ref="AZ11:BA11"/>
    <mergeCell ref="BB11:BC11"/>
    <mergeCell ref="AF11:AG11"/>
    <mergeCell ref="AH11:AI11"/>
    <mergeCell ref="AJ11:AK11"/>
    <mergeCell ref="AL11:AM11"/>
    <mergeCell ref="AN11:AO11"/>
    <mergeCell ref="AP11:AQ11"/>
    <mergeCell ref="CN11:CO11"/>
    <mergeCell ref="CP11:CQ11"/>
    <mergeCell ref="CR11:CS11"/>
    <mergeCell ref="CT11:CU11"/>
    <mergeCell ref="CV11:CW11"/>
    <mergeCell ref="CX11:CY11"/>
    <mergeCell ref="CB11:CC11"/>
    <mergeCell ref="CD11:CE11"/>
    <mergeCell ref="CF11:CG11"/>
    <mergeCell ref="CH11:CI11"/>
    <mergeCell ref="CJ11:CK11"/>
    <mergeCell ref="CL11:CM11"/>
    <mergeCell ref="BP11:BQ11"/>
    <mergeCell ref="BR11:BS11"/>
    <mergeCell ref="BT11:BU11"/>
    <mergeCell ref="BV11:BW11"/>
    <mergeCell ref="BX11:BY11"/>
    <mergeCell ref="BZ11:CA11"/>
    <mergeCell ref="ER11:ES11"/>
    <mergeCell ref="ET11:EU11"/>
    <mergeCell ref="DX11:DY11"/>
    <mergeCell ref="DZ11:EA11"/>
    <mergeCell ref="EB11:EC11"/>
    <mergeCell ref="ED11:EE11"/>
    <mergeCell ref="EF11:EG11"/>
    <mergeCell ref="EH11:EI11"/>
    <mergeCell ref="DL11:DM11"/>
    <mergeCell ref="DN11:DO11"/>
    <mergeCell ref="DP11:DQ11"/>
    <mergeCell ref="DR11:DS11"/>
    <mergeCell ref="DT11:DU11"/>
    <mergeCell ref="DV11:DW11"/>
    <mergeCell ref="CZ11:DA11"/>
    <mergeCell ref="DB11:DC11"/>
    <mergeCell ref="DD11:DE11"/>
    <mergeCell ref="DF11:DG11"/>
    <mergeCell ref="DH11:DI11"/>
    <mergeCell ref="DJ11:DK11"/>
    <mergeCell ref="N12:O12"/>
    <mergeCell ref="P12:Q12"/>
    <mergeCell ref="R12:S12"/>
    <mergeCell ref="T12:U12"/>
    <mergeCell ref="V12:W12"/>
    <mergeCell ref="X12:Y12"/>
    <mergeCell ref="FT11:FU11"/>
    <mergeCell ref="FV11:FW11"/>
    <mergeCell ref="FX11:FY11"/>
    <mergeCell ref="FZ11:GA11"/>
    <mergeCell ref="GB11:GC11"/>
    <mergeCell ref="A12:D12"/>
    <mergeCell ref="F12:G12"/>
    <mergeCell ref="H12:I12"/>
    <mergeCell ref="J12:K12"/>
    <mergeCell ref="L12:M12"/>
    <mergeCell ref="FH11:FI11"/>
    <mergeCell ref="FJ11:FK11"/>
    <mergeCell ref="FL11:FM11"/>
    <mergeCell ref="FN11:FO11"/>
    <mergeCell ref="FP11:FQ11"/>
    <mergeCell ref="FR11:FS11"/>
    <mergeCell ref="EV11:EW11"/>
    <mergeCell ref="EX11:EY11"/>
    <mergeCell ref="EZ11:FA11"/>
    <mergeCell ref="FB11:FC11"/>
    <mergeCell ref="FD11:FE11"/>
    <mergeCell ref="FF11:FG11"/>
    <mergeCell ref="EJ11:EK11"/>
    <mergeCell ref="EL11:EM11"/>
    <mergeCell ref="EN11:EO11"/>
    <mergeCell ref="EP11:EQ11"/>
    <mergeCell ref="AX12:AY12"/>
    <mergeCell ref="AZ12:BA12"/>
    <mergeCell ref="BB12:BC12"/>
    <mergeCell ref="BD12:BE12"/>
    <mergeCell ref="BF12:BG12"/>
    <mergeCell ref="BH12:BI12"/>
    <mergeCell ref="AL12:AM12"/>
    <mergeCell ref="AN12:AO12"/>
    <mergeCell ref="AP12:AQ12"/>
    <mergeCell ref="AR12:AS12"/>
    <mergeCell ref="AT12:AU12"/>
    <mergeCell ref="AV12:AW12"/>
    <mergeCell ref="Z12:AA12"/>
    <mergeCell ref="AB12:AC12"/>
    <mergeCell ref="AD12:AE12"/>
    <mergeCell ref="AF12:AG12"/>
    <mergeCell ref="AH12:AI12"/>
    <mergeCell ref="AJ12:AK12"/>
    <mergeCell ref="CH12:CI12"/>
    <mergeCell ref="CJ12:CK12"/>
    <mergeCell ref="CL12:CM12"/>
    <mergeCell ref="CN12:CO12"/>
    <mergeCell ref="CP12:CQ12"/>
    <mergeCell ref="CR12:CS12"/>
    <mergeCell ref="BV12:BW12"/>
    <mergeCell ref="BX12:BY12"/>
    <mergeCell ref="BZ12:CA12"/>
    <mergeCell ref="CB12:CC12"/>
    <mergeCell ref="CD12:CE12"/>
    <mergeCell ref="CF12:CG12"/>
    <mergeCell ref="BJ12:BK12"/>
    <mergeCell ref="BL12:BM12"/>
    <mergeCell ref="BN12:BO12"/>
    <mergeCell ref="BP12:BQ12"/>
    <mergeCell ref="BR12:BS12"/>
    <mergeCell ref="BT12:BU12"/>
    <mergeCell ref="EL12:EM12"/>
    <mergeCell ref="EN12:EO12"/>
    <mergeCell ref="DR12:DS12"/>
    <mergeCell ref="DT12:DU12"/>
    <mergeCell ref="DV12:DW12"/>
    <mergeCell ref="DX12:DY12"/>
    <mergeCell ref="DZ12:EA12"/>
    <mergeCell ref="EB12:EC12"/>
    <mergeCell ref="DF12:DG12"/>
    <mergeCell ref="DH12:DI12"/>
    <mergeCell ref="DJ12:DK12"/>
    <mergeCell ref="DL12:DM12"/>
    <mergeCell ref="DN12:DO12"/>
    <mergeCell ref="DP12:DQ12"/>
    <mergeCell ref="CT12:CU12"/>
    <mergeCell ref="CV12:CW12"/>
    <mergeCell ref="CX12:CY12"/>
    <mergeCell ref="CZ12:DA12"/>
    <mergeCell ref="DB12:DC12"/>
    <mergeCell ref="DD12:DE12"/>
    <mergeCell ref="FZ12:GA12"/>
    <mergeCell ref="GB12:GC12"/>
    <mergeCell ref="A13:D13"/>
    <mergeCell ref="F13:G13"/>
    <mergeCell ref="H13:I13"/>
    <mergeCell ref="J13:K13"/>
    <mergeCell ref="L13:M13"/>
    <mergeCell ref="N13:O13"/>
    <mergeCell ref="P13:Q13"/>
    <mergeCell ref="R13:S13"/>
    <mergeCell ref="FN12:FO12"/>
    <mergeCell ref="FP12:FQ12"/>
    <mergeCell ref="FR12:FS12"/>
    <mergeCell ref="FT12:FU12"/>
    <mergeCell ref="FV12:FW12"/>
    <mergeCell ref="FX12:FY12"/>
    <mergeCell ref="FB12:FC12"/>
    <mergeCell ref="FD12:FE12"/>
    <mergeCell ref="FF12:FG12"/>
    <mergeCell ref="FH12:FI12"/>
    <mergeCell ref="FJ12:FK12"/>
    <mergeCell ref="FL12:FM12"/>
    <mergeCell ref="EP12:EQ12"/>
    <mergeCell ref="ER12:ES12"/>
    <mergeCell ref="ET12:EU12"/>
    <mergeCell ref="EV12:EW12"/>
    <mergeCell ref="EX12:EY12"/>
    <mergeCell ref="EZ12:FA12"/>
    <mergeCell ref="ED12:EE12"/>
    <mergeCell ref="EF12:EG12"/>
    <mergeCell ref="EH12:EI12"/>
    <mergeCell ref="EJ12:EK12"/>
    <mergeCell ref="AR13:AS13"/>
    <mergeCell ref="AT13:AU13"/>
    <mergeCell ref="AV13:AW13"/>
    <mergeCell ref="AX13:AY13"/>
    <mergeCell ref="AZ13:BA13"/>
    <mergeCell ref="BB13:BC13"/>
    <mergeCell ref="AF13:AG13"/>
    <mergeCell ref="AH13:AI13"/>
    <mergeCell ref="AJ13:AK13"/>
    <mergeCell ref="AL13:AM13"/>
    <mergeCell ref="AN13:AO13"/>
    <mergeCell ref="AP13:AQ13"/>
    <mergeCell ref="T13:U13"/>
    <mergeCell ref="V13:W13"/>
    <mergeCell ref="X13:Y13"/>
    <mergeCell ref="Z13:AA13"/>
    <mergeCell ref="AB13:AC13"/>
    <mergeCell ref="AD13:AE13"/>
    <mergeCell ref="CB13:CC13"/>
    <mergeCell ref="CD13:CE13"/>
    <mergeCell ref="CF13:CG13"/>
    <mergeCell ref="CH13:CI13"/>
    <mergeCell ref="CJ13:CK13"/>
    <mergeCell ref="CL13:CM13"/>
    <mergeCell ref="BP13:BQ13"/>
    <mergeCell ref="BR13:BS13"/>
    <mergeCell ref="BT13:BU13"/>
    <mergeCell ref="BV13:BW13"/>
    <mergeCell ref="BX13:BY13"/>
    <mergeCell ref="BZ13:CA13"/>
    <mergeCell ref="BD13:BE13"/>
    <mergeCell ref="BF13:BG13"/>
    <mergeCell ref="BH13:BI13"/>
    <mergeCell ref="BJ13:BK13"/>
    <mergeCell ref="BL13:BM13"/>
    <mergeCell ref="BN13:BO13"/>
    <mergeCell ref="A14:D14"/>
    <mergeCell ref="F14:G14"/>
    <mergeCell ref="H14:I14"/>
    <mergeCell ref="J14:K14"/>
    <mergeCell ref="L14:M14"/>
    <mergeCell ref="FH13:FI13"/>
    <mergeCell ref="FJ13:FK13"/>
    <mergeCell ref="FL13:FM13"/>
    <mergeCell ref="FN13:FO13"/>
    <mergeCell ref="FP13:FQ13"/>
    <mergeCell ref="FR13:FS13"/>
    <mergeCell ref="EV13:EW13"/>
    <mergeCell ref="EX13:EY13"/>
    <mergeCell ref="EZ13:FA13"/>
    <mergeCell ref="FB13:FC13"/>
    <mergeCell ref="FD13:FE13"/>
    <mergeCell ref="FF13:FG13"/>
    <mergeCell ref="EJ13:EK13"/>
    <mergeCell ref="EL13:EM13"/>
    <mergeCell ref="EN13:EO13"/>
    <mergeCell ref="EP13:EQ13"/>
    <mergeCell ref="ER13:ES13"/>
    <mergeCell ref="ET13:EU13"/>
    <mergeCell ref="DX13:DY13"/>
    <mergeCell ref="DZ13:EA13"/>
    <mergeCell ref="EB13:EC13"/>
    <mergeCell ref="ED13:EE13"/>
    <mergeCell ref="EF13:EG13"/>
    <mergeCell ref="EH13:EI13"/>
    <mergeCell ref="DL13:DM13"/>
    <mergeCell ref="DN13:DO13"/>
    <mergeCell ref="DP13:DQ13"/>
    <mergeCell ref="Z14:AA14"/>
    <mergeCell ref="AB14:AC14"/>
    <mergeCell ref="AD14:AE14"/>
    <mergeCell ref="AF14:AG14"/>
    <mergeCell ref="AH14:AI14"/>
    <mergeCell ref="AJ14:AK14"/>
    <mergeCell ref="N14:O14"/>
    <mergeCell ref="P14:Q14"/>
    <mergeCell ref="R14:S14"/>
    <mergeCell ref="T14:U14"/>
    <mergeCell ref="V14:W14"/>
    <mergeCell ref="X14:Y14"/>
    <mergeCell ref="FT13:FU13"/>
    <mergeCell ref="FV13:FW13"/>
    <mergeCell ref="FX13:FY13"/>
    <mergeCell ref="FZ13:GA13"/>
    <mergeCell ref="GB13:GC13"/>
    <mergeCell ref="DR13:DS13"/>
    <mergeCell ref="DT13:DU13"/>
    <mergeCell ref="DV13:DW13"/>
    <mergeCell ref="CZ13:DA13"/>
    <mergeCell ref="DB13:DC13"/>
    <mergeCell ref="DD13:DE13"/>
    <mergeCell ref="DF13:DG13"/>
    <mergeCell ref="DH13:DI13"/>
    <mergeCell ref="DJ13:DK13"/>
    <mergeCell ref="CN13:CO13"/>
    <mergeCell ref="CP13:CQ13"/>
    <mergeCell ref="CR13:CS13"/>
    <mergeCell ref="CT13:CU13"/>
    <mergeCell ref="CV13:CW13"/>
    <mergeCell ref="CX13:CY13"/>
    <mergeCell ref="BJ14:BK14"/>
    <mergeCell ref="BL14:BM14"/>
    <mergeCell ref="BN14:BO14"/>
    <mergeCell ref="BP14:BQ14"/>
    <mergeCell ref="BR14:BS14"/>
    <mergeCell ref="BT14:BU14"/>
    <mergeCell ref="AX14:AY14"/>
    <mergeCell ref="AZ14:BA14"/>
    <mergeCell ref="BB14:BC14"/>
    <mergeCell ref="BD14:BE14"/>
    <mergeCell ref="BF14:BG14"/>
    <mergeCell ref="BH14:BI14"/>
    <mergeCell ref="AL14:AM14"/>
    <mergeCell ref="AN14:AO14"/>
    <mergeCell ref="AP14:AQ14"/>
    <mergeCell ref="AR14:AS14"/>
    <mergeCell ref="AT14:AU14"/>
    <mergeCell ref="AV14:AW14"/>
    <mergeCell ref="CT14:CU14"/>
    <mergeCell ref="CV14:CW14"/>
    <mergeCell ref="CX14:CY14"/>
    <mergeCell ref="CZ14:DA14"/>
    <mergeCell ref="DB14:DC14"/>
    <mergeCell ref="DD14:DE14"/>
    <mergeCell ref="CH14:CI14"/>
    <mergeCell ref="CJ14:CK14"/>
    <mergeCell ref="CL14:CM14"/>
    <mergeCell ref="CN14:CO14"/>
    <mergeCell ref="CP14:CQ14"/>
    <mergeCell ref="CR14:CS14"/>
    <mergeCell ref="BV14:BW14"/>
    <mergeCell ref="BX14:BY14"/>
    <mergeCell ref="BZ14:CA14"/>
    <mergeCell ref="CB14:CC14"/>
    <mergeCell ref="CD14:CE14"/>
    <mergeCell ref="CF14:CG14"/>
    <mergeCell ref="EX14:EY14"/>
    <mergeCell ref="EZ14:FA14"/>
    <mergeCell ref="ED14:EE14"/>
    <mergeCell ref="EF14:EG14"/>
    <mergeCell ref="EH14:EI14"/>
    <mergeCell ref="EJ14:EK14"/>
    <mergeCell ref="EL14:EM14"/>
    <mergeCell ref="EN14:EO14"/>
    <mergeCell ref="DR14:DS14"/>
    <mergeCell ref="DT14:DU14"/>
    <mergeCell ref="DV14:DW14"/>
    <mergeCell ref="DX14:DY14"/>
    <mergeCell ref="DZ14:EA14"/>
    <mergeCell ref="EB14:EC14"/>
    <mergeCell ref="DF14:DG14"/>
    <mergeCell ref="DH14:DI14"/>
    <mergeCell ref="DJ14:DK14"/>
    <mergeCell ref="DL14:DM14"/>
    <mergeCell ref="DN14:DO14"/>
    <mergeCell ref="DP14:DQ14"/>
    <mergeCell ref="T15:U15"/>
    <mergeCell ref="V15:W15"/>
    <mergeCell ref="X15:Y15"/>
    <mergeCell ref="Z15:AA15"/>
    <mergeCell ref="AB15:AC15"/>
    <mergeCell ref="AD15:AE15"/>
    <mergeCell ref="FZ14:GA14"/>
    <mergeCell ref="GB14:GC14"/>
    <mergeCell ref="A15:D15"/>
    <mergeCell ref="F15:G15"/>
    <mergeCell ref="H15:I15"/>
    <mergeCell ref="J15:K15"/>
    <mergeCell ref="L15:M15"/>
    <mergeCell ref="N15:O15"/>
    <mergeCell ref="P15:Q15"/>
    <mergeCell ref="R15:S15"/>
    <mergeCell ref="FN14:FO14"/>
    <mergeCell ref="FP14:FQ14"/>
    <mergeCell ref="FR14:FS14"/>
    <mergeCell ref="FT14:FU14"/>
    <mergeCell ref="FV14:FW14"/>
    <mergeCell ref="FX14:FY14"/>
    <mergeCell ref="FB14:FC14"/>
    <mergeCell ref="FD14:FE14"/>
    <mergeCell ref="FF14:FG14"/>
    <mergeCell ref="FH14:FI14"/>
    <mergeCell ref="FJ14:FK14"/>
    <mergeCell ref="FL14:FM14"/>
    <mergeCell ref="EP14:EQ14"/>
    <mergeCell ref="ER14:ES14"/>
    <mergeCell ref="ET14:EU14"/>
    <mergeCell ref="EV14:EW14"/>
    <mergeCell ref="BD15:BE15"/>
    <mergeCell ref="BF15:BG15"/>
    <mergeCell ref="BH15:BI15"/>
    <mergeCell ref="BJ15:BK15"/>
    <mergeCell ref="BL15:BM15"/>
    <mergeCell ref="BN15:BO15"/>
    <mergeCell ref="AR15:AS15"/>
    <mergeCell ref="AT15:AU15"/>
    <mergeCell ref="AV15:AW15"/>
    <mergeCell ref="AX15:AY15"/>
    <mergeCell ref="AZ15:BA15"/>
    <mergeCell ref="BB15:BC15"/>
    <mergeCell ref="AF15:AG15"/>
    <mergeCell ref="AH15:AI15"/>
    <mergeCell ref="AJ15:AK15"/>
    <mergeCell ref="AL15:AM15"/>
    <mergeCell ref="AN15:AO15"/>
    <mergeCell ref="AP15:AQ15"/>
    <mergeCell ref="CN15:CO15"/>
    <mergeCell ref="CP15:CQ15"/>
    <mergeCell ref="CR15:CS15"/>
    <mergeCell ref="CT15:CU15"/>
    <mergeCell ref="CV15:CW15"/>
    <mergeCell ref="CX15:CY15"/>
    <mergeCell ref="CB15:CC15"/>
    <mergeCell ref="CD15:CE15"/>
    <mergeCell ref="CF15:CG15"/>
    <mergeCell ref="CH15:CI15"/>
    <mergeCell ref="CJ15:CK15"/>
    <mergeCell ref="CL15:CM15"/>
    <mergeCell ref="BP15:BQ15"/>
    <mergeCell ref="BR15:BS15"/>
    <mergeCell ref="BT15:BU15"/>
    <mergeCell ref="BV15:BW15"/>
    <mergeCell ref="BX15:BY15"/>
    <mergeCell ref="BZ15:CA15"/>
    <mergeCell ref="ER15:ES15"/>
    <mergeCell ref="ET15:EU15"/>
    <mergeCell ref="DX15:DY15"/>
    <mergeCell ref="DZ15:EA15"/>
    <mergeCell ref="EB15:EC15"/>
    <mergeCell ref="ED15:EE15"/>
    <mergeCell ref="EF15:EG15"/>
    <mergeCell ref="EH15:EI15"/>
    <mergeCell ref="DL15:DM15"/>
    <mergeCell ref="DN15:DO15"/>
    <mergeCell ref="DP15:DQ15"/>
    <mergeCell ref="DR15:DS15"/>
    <mergeCell ref="DT15:DU15"/>
    <mergeCell ref="DV15:DW15"/>
    <mergeCell ref="CZ15:DA15"/>
    <mergeCell ref="DB15:DC15"/>
    <mergeCell ref="DD15:DE15"/>
    <mergeCell ref="DF15:DG15"/>
    <mergeCell ref="DH15:DI15"/>
    <mergeCell ref="DJ15:DK15"/>
    <mergeCell ref="N16:O16"/>
    <mergeCell ref="P16:Q16"/>
    <mergeCell ref="R16:S16"/>
    <mergeCell ref="T16:U16"/>
    <mergeCell ref="V16:W16"/>
    <mergeCell ref="X16:Y16"/>
    <mergeCell ref="FT15:FU15"/>
    <mergeCell ref="FV15:FW15"/>
    <mergeCell ref="FX15:FY15"/>
    <mergeCell ref="FZ15:GA15"/>
    <mergeCell ref="GB15:GC15"/>
    <mergeCell ref="A16:D16"/>
    <mergeCell ref="F16:G16"/>
    <mergeCell ref="H16:I16"/>
    <mergeCell ref="J16:K16"/>
    <mergeCell ref="L16:M16"/>
    <mergeCell ref="FH15:FI15"/>
    <mergeCell ref="FJ15:FK15"/>
    <mergeCell ref="FL15:FM15"/>
    <mergeCell ref="FN15:FO15"/>
    <mergeCell ref="FP15:FQ15"/>
    <mergeCell ref="FR15:FS15"/>
    <mergeCell ref="EV15:EW15"/>
    <mergeCell ref="EX15:EY15"/>
    <mergeCell ref="EZ15:FA15"/>
    <mergeCell ref="FB15:FC15"/>
    <mergeCell ref="FD15:FE15"/>
    <mergeCell ref="FF15:FG15"/>
    <mergeCell ref="EJ15:EK15"/>
    <mergeCell ref="EL15:EM15"/>
    <mergeCell ref="EN15:EO15"/>
    <mergeCell ref="EP15:EQ15"/>
    <mergeCell ref="AX16:AY16"/>
    <mergeCell ref="AZ16:BA16"/>
    <mergeCell ref="BB16:BC16"/>
    <mergeCell ref="BD16:BE16"/>
    <mergeCell ref="BF16:BG16"/>
    <mergeCell ref="BH16:BI16"/>
    <mergeCell ref="AL16:AM16"/>
    <mergeCell ref="AN16:AO16"/>
    <mergeCell ref="AP16:AQ16"/>
    <mergeCell ref="AR16:AS16"/>
    <mergeCell ref="AT16:AU16"/>
    <mergeCell ref="AV16:AW16"/>
    <mergeCell ref="Z16:AA16"/>
    <mergeCell ref="AB16:AC16"/>
    <mergeCell ref="AD16:AE16"/>
    <mergeCell ref="AF16:AG16"/>
    <mergeCell ref="AH16:AI16"/>
    <mergeCell ref="AJ16:AK16"/>
    <mergeCell ref="CH16:CI16"/>
    <mergeCell ref="CJ16:CK16"/>
    <mergeCell ref="CL16:CM16"/>
    <mergeCell ref="CN16:CO16"/>
    <mergeCell ref="CP16:CQ16"/>
    <mergeCell ref="CR16:CS16"/>
    <mergeCell ref="BV16:BW16"/>
    <mergeCell ref="BX16:BY16"/>
    <mergeCell ref="BZ16:CA16"/>
    <mergeCell ref="CB16:CC16"/>
    <mergeCell ref="CD16:CE16"/>
    <mergeCell ref="CF16:CG16"/>
    <mergeCell ref="BJ16:BK16"/>
    <mergeCell ref="BL16:BM16"/>
    <mergeCell ref="BN16:BO16"/>
    <mergeCell ref="BP16:BQ16"/>
    <mergeCell ref="BR16:BS16"/>
    <mergeCell ref="BT16:BU16"/>
    <mergeCell ref="EL16:EM16"/>
    <mergeCell ref="EN16:EO16"/>
    <mergeCell ref="DR16:DS16"/>
    <mergeCell ref="DT16:DU16"/>
    <mergeCell ref="DV16:DW16"/>
    <mergeCell ref="DX16:DY16"/>
    <mergeCell ref="DZ16:EA16"/>
    <mergeCell ref="EB16:EC16"/>
    <mergeCell ref="DF16:DG16"/>
    <mergeCell ref="DH16:DI16"/>
    <mergeCell ref="DJ16:DK16"/>
    <mergeCell ref="DL16:DM16"/>
    <mergeCell ref="DN16:DO16"/>
    <mergeCell ref="DP16:DQ16"/>
    <mergeCell ref="CT16:CU16"/>
    <mergeCell ref="CV16:CW16"/>
    <mergeCell ref="CX16:CY16"/>
    <mergeCell ref="CZ16:DA16"/>
    <mergeCell ref="DB16:DC16"/>
    <mergeCell ref="DD16:DE16"/>
    <mergeCell ref="FZ16:GA16"/>
    <mergeCell ref="GB16:GC16"/>
    <mergeCell ref="A17:D17"/>
    <mergeCell ref="F17:G17"/>
    <mergeCell ref="H17:I17"/>
    <mergeCell ref="J17:K17"/>
    <mergeCell ref="L17:M17"/>
    <mergeCell ref="N17:O17"/>
    <mergeCell ref="P17:Q17"/>
    <mergeCell ref="R17:S17"/>
    <mergeCell ref="FN16:FO16"/>
    <mergeCell ref="FP16:FQ16"/>
    <mergeCell ref="FR16:FS16"/>
    <mergeCell ref="FT16:FU16"/>
    <mergeCell ref="FV16:FW16"/>
    <mergeCell ref="FX16:FY16"/>
    <mergeCell ref="FB16:FC16"/>
    <mergeCell ref="FD16:FE16"/>
    <mergeCell ref="FF16:FG16"/>
    <mergeCell ref="FH16:FI16"/>
    <mergeCell ref="FJ16:FK16"/>
    <mergeCell ref="FL16:FM16"/>
    <mergeCell ref="EP16:EQ16"/>
    <mergeCell ref="ER16:ES16"/>
    <mergeCell ref="ET16:EU16"/>
    <mergeCell ref="EV16:EW16"/>
    <mergeCell ref="EX16:EY16"/>
    <mergeCell ref="EZ16:FA16"/>
    <mergeCell ref="ED16:EE16"/>
    <mergeCell ref="EF16:EG16"/>
    <mergeCell ref="EH16:EI16"/>
    <mergeCell ref="EJ16:EK16"/>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V17:W17"/>
    <mergeCell ref="X17:Y17"/>
    <mergeCell ref="Z17:AA17"/>
    <mergeCell ref="AB17:AC17"/>
    <mergeCell ref="AD17:AE17"/>
    <mergeCell ref="CB17:CC17"/>
    <mergeCell ref="CD17:CE17"/>
    <mergeCell ref="CF17:CG17"/>
    <mergeCell ref="CH17:CI17"/>
    <mergeCell ref="CJ17:CK17"/>
    <mergeCell ref="CL17:CM17"/>
    <mergeCell ref="BP17:BQ17"/>
    <mergeCell ref="BR17:BS17"/>
    <mergeCell ref="BT17:BU17"/>
    <mergeCell ref="BV17:BW17"/>
    <mergeCell ref="BX17:BY17"/>
    <mergeCell ref="BZ17:CA17"/>
    <mergeCell ref="BD17:BE17"/>
    <mergeCell ref="BF17:BG17"/>
    <mergeCell ref="BH17:BI17"/>
    <mergeCell ref="BJ17:BK17"/>
    <mergeCell ref="BL17:BM17"/>
    <mergeCell ref="BN17:BO17"/>
    <mergeCell ref="A18:D18"/>
    <mergeCell ref="F18:G18"/>
    <mergeCell ref="H18:I18"/>
    <mergeCell ref="J18:K18"/>
    <mergeCell ref="L18:M18"/>
    <mergeCell ref="FH17:FI17"/>
    <mergeCell ref="FJ17:FK17"/>
    <mergeCell ref="FL17:FM17"/>
    <mergeCell ref="FN17:FO17"/>
    <mergeCell ref="FP17:FQ17"/>
    <mergeCell ref="FR17:FS17"/>
    <mergeCell ref="EV17:EW17"/>
    <mergeCell ref="EX17:EY17"/>
    <mergeCell ref="EZ17:FA17"/>
    <mergeCell ref="FB17:FC17"/>
    <mergeCell ref="FD17:FE17"/>
    <mergeCell ref="FF17:FG17"/>
    <mergeCell ref="EJ17:EK17"/>
    <mergeCell ref="EL17:EM17"/>
    <mergeCell ref="EN17:EO17"/>
    <mergeCell ref="EP17:EQ17"/>
    <mergeCell ref="ER17:ES17"/>
    <mergeCell ref="ET17:EU17"/>
    <mergeCell ref="DX17:DY17"/>
    <mergeCell ref="DZ17:EA17"/>
    <mergeCell ref="EB17:EC17"/>
    <mergeCell ref="ED17:EE17"/>
    <mergeCell ref="EF17:EG17"/>
    <mergeCell ref="EH17:EI17"/>
    <mergeCell ref="DL17:DM17"/>
    <mergeCell ref="DN17:DO17"/>
    <mergeCell ref="DP17:DQ17"/>
    <mergeCell ref="Z18:AA18"/>
    <mergeCell ref="AB18:AC18"/>
    <mergeCell ref="AD18:AE18"/>
    <mergeCell ref="AF18:AG18"/>
    <mergeCell ref="AH18:AI18"/>
    <mergeCell ref="AJ18:AK18"/>
    <mergeCell ref="N18:O18"/>
    <mergeCell ref="P18:Q18"/>
    <mergeCell ref="R18:S18"/>
    <mergeCell ref="T18:U18"/>
    <mergeCell ref="V18:W18"/>
    <mergeCell ref="X18:Y18"/>
    <mergeCell ref="FT17:FU17"/>
    <mergeCell ref="FV17:FW17"/>
    <mergeCell ref="FX17:FY17"/>
    <mergeCell ref="FZ17:GA17"/>
    <mergeCell ref="GB17:GC17"/>
    <mergeCell ref="DR17:DS17"/>
    <mergeCell ref="DT17:DU17"/>
    <mergeCell ref="DV17:DW17"/>
    <mergeCell ref="CZ17:DA17"/>
    <mergeCell ref="DB17:DC17"/>
    <mergeCell ref="DD17:DE17"/>
    <mergeCell ref="DF17:DG17"/>
    <mergeCell ref="DH17:DI17"/>
    <mergeCell ref="DJ17:DK17"/>
    <mergeCell ref="CN17:CO17"/>
    <mergeCell ref="CP17:CQ17"/>
    <mergeCell ref="CR17:CS17"/>
    <mergeCell ref="CT17:CU17"/>
    <mergeCell ref="CV17:CW17"/>
    <mergeCell ref="CX17:CY17"/>
    <mergeCell ref="BJ18:BK18"/>
    <mergeCell ref="BL18:BM18"/>
    <mergeCell ref="BN18:BO18"/>
    <mergeCell ref="BP18:BQ18"/>
    <mergeCell ref="BR18:BS18"/>
    <mergeCell ref="BT18:BU18"/>
    <mergeCell ref="AX18:AY18"/>
    <mergeCell ref="AZ18:BA18"/>
    <mergeCell ref="BB18:BC18"/>
    <mergeCell ref="BD18:BE18"/>
    <mergeCell ref="BF18:BG18"/>
    <mergeCell ref="BH18:BI18"/>
    <mergeCell ref="AL18:AM18"/>
    <mergeCell ref="AN18:AO18"/>
    <mergeCell ref="AP18:AQ18"/>
    <mergeCell ref="AR18:AS18"/>
    <mergeCell ref="AT18:AU18"/>
    <mergeCell ref="AV18:AW18"/>
    <mergeCell ref="CT18:CU18"/>
    <mergeCell ref="CV18:CW18"/>
    <mergeCell ref="CX18:CY18"/>
    <mergeCell ref="CZ18:DA18"/>
    <mergeCell ref="DB18:DC18"/>
    <mergeCell ref="DD18:DE18"/>
    <mergeCell ref="CH18:CI18"/>
    <mergeCell ref="CJ18:CK18"/>
    <mergeCell ref="CL18:CM18"/>
    <mergeCell ref="CN18:CO18"/>
    <mergeCell ref="CP18:CQ18"/>
    <mergeCell ref="CR18:CS18"/>
    <mergeCell ref="BV18:BW18"/>
    <mergeCell ref="BX18:BY18"/>
    <mergeCell ref="BZ18:CA18"/>
    <mergeCell ref="CB18:CC18"/>
    <mergeCell ref="CD18:CE18"/>
    <mergeCell ref="CF18:CG18"/>
    <mergeCell ref="EX18:EY18"/>
    <mergeCell ref="EZ18:FA18"/>
    <mergeCell ref="ED18:EE18"/>
    <mergeCell ref="EF18:EG18"/>
    <mergeCell ref="EH18:EI18"/>
    <mergeCell ref="EJ18:EK18"/>
    <mergeCell ref="EL18:EM18"/>
    <mergeCell ref="EN18:EO18"/>
    <mergeCell ref="DR18:DS18"/>
    <mergeCell ref="DT18:DU18"/>
    <mergeCell ref="DV18:DW18"/>
    <mergeCell ref="DX18:DY18"/>
    <mergeCell ref="DZ18:EA18"/>
    <mergeCell ref="EB18:EC18"/>
    <mergeCell ref="DF18:DG18"/>
    <mergeCell ref="DH18:DI18"/>
    <mergeCell ref="DJ18:DK18"/>
    <mergeCell ref="DL18:DM18"/>
    <mergeCell ref="DN18:DO18"/>
    <mergeCell ref="DP18:DQ18"/>
    <mergeCell ref="T19:U19"/>
    <mergeCell ref="V19:W19"/>
    <mergeCell ref="X19:Y19"/>
    <mergeCell ref="Z19:AA19"/>
    <mergeCell ref="AB19:AC19"/>
    <mergeCell ref="AD19:AE19"/>
    <mergeCell ref="FZ18:GA18"/>
    <mergeCell ref="GB18:GC18"/>
    <mergeCell ref="A19:D19"/>
    <mergeCell ref="F19:G19"/>
    <mergeCell ref="H19:I19"/>
    <mergeCell ref="J19:K19"/>
    <mergeCell ref="L19:M19"/>
    <mergeCell ref="N19:O19"/>
    <mergeCell ref="P19:Q19"/>
    <mergeCell ref="R19:S19"/>
    <mergeCell ref="FN18:FO18"/>
    <mergeCell ref="FP18:FQ18"/>
    <mergeCell ref="FR18:FS18"/>
    <mergeCell ref="FT18:FU18"/>
    <mergeCell ref="FV18:FW18"/>
    <mergeCell ref="FX18:FY18"/>
    <mergeCell ref="FB18:FC18"/>
    <mergeCell ref="FD18:FE18"/>
    <mergeCell ref="FF18:FG18"/>
    <mergeCell ref="FH18:FI18"/>
    <mergeCell ref="FJ18:FK18"/>
    <mergeCell ref="FL18:FM18"/>
    <mergeCell ref="EP18:EQ18"/>
    <mergeCell ref="ER18:ES18"/>
    <mergeCell ref="ET18:EU18"/>
    <mergeCell ref="EV18:EW18"/>
    <mergeCell ref="BD19:BE19"/>
    <mergeCell ref="BF19:BG19"/>
    <mergeCell ref="BH19:BI19"/>
    <mergeCell ref="BJ19:BK19"/>
    <mergeCell ref="BL19:BM19"/>
    <mergeCell ref="BN19:BO19"/>
    <mergeCell ref="AR19:AS19"/>
    <mergeCell ref="AT19:AU19"/>
    <mergeCell ref="AV19:AW19"/>
    <mergeCell ref="AX19:AY19"/>
    <mergeCell ref="AZ19:BA19"/>
    <mergeCell ref="BB19:BC19"/>
    <mergeCell ref="AF19:AG19"/>
    <mergeCell ref="AH19:AI19"/>
    <mergeCell ref="AJ19:AK19"/>
    <mergeCell ref="AL19:AM19"/>
    <mergeCell ref="AN19:AO19"/>
    <mergeCell ref="AP19:AQ19"/>
    <mergeCell ref="CN19:CO19"/>
    <mergeCell ref="CP19:CQ19"/>
    <mergeCell ref="CR19:CS19"/>
    <mergeCell ref="CT19:CU19"/>
    <mergeCell ref="CV19:CW19"/>
    <mergeCell ref="CX19:CY19"/>
    <mergeCell ref="CB19:CC19"/>
    <mergeCell ref="CD19:CE19"/>
    <mergeCell ref="CF19:CG19"/>
    <mergeCell ref="CH19:CI19"/>
    <mergeCell ref="CJ19:CK19"/>
    <mergeCell ref="CL19:CM19"/>
    <mergeCell ref="BP19:BQ19"/>
    <mergeCell ref="BR19:BS19"/>
    <mergeCell ref="BT19:BU19"/>
    <mergeCell ref="BV19:BW19"/>
    <mergeCell ref="BX19:BY19"/>
    <mergeCell ref="BZ19:CA19"/>
    <mergeCell ref="ER19:ES19"/>
    <mergeCell ref="ET19:EU19"/>
    <mergeCell ref="DX19:DY19"/>
    <mergeCell ref="DZ19:EA19"/>
    <mergeCell ref="EB19:EC19"/>
    <mergeCell ref="ED19:EE19"/>
    <mergeCell ref="EF19:EG19"/>
    <mergeCell ref="EH19:EI19"/>
    <mergeCell ref="DL19:DM19"/>
    <mergeCell ref="DN19:DO19"/>
    <mergeCell ref="DP19:DQ19"/>
    <mergeCell ref="DR19:DS19"/>
    <mergeCell ref="DT19:DU19"/>
    <mergeCell ref="DV19:DW19"/>
    <mergeCell ref="CZ19:DA19"/>
    <mergeCell ref="DB19:DC19"/>
    <mergeCell ref="DD19:DE19"/>
    <mergeCell ref="DF19:DG19"/>
    <mergeCell ref="DH19:DI19"/>
    <mergeCell ref="DJ19:DK19"/>
    <mergeCell ref="L20:M20"/>
    <mergeCell ref="N20:O20"/>
    <mergeCell ref="P20:Q20"/>
    <mergeCell ref="R20:S20"/>
    <mergeCell ref="T20:U20"/>
    <mergeCell ref="V20:W20"/>
    <mergeCell ref="FT19:FU19"/>
    <mergeCell ref="FV19:FW19"/>
    <mergeCell ref="FX19:FY19"/>
    <mergeCell ref="FZ19:GA19"/>
    <mergeCell ref="GB19:GC19"/>
    <mergeCell ref="A20:B20"/>
    <mergeCell ref="C20:D20"/>
    <mergeCell ref="F20:G20"/>
    <mergeCell ref="H20:I20"/>
    <mergeCell ref="J20:K20"/>
    <mergeCell ref="FH19:FI19"/>
    <mergeCell ref="FJ19:FK19"/>
    <mergeCell ref="FL19:FM19"/>
    <mergeCell ref="FN19:FO19"/>
    <mergeCell ref="FP19:FQ19"/>
    <mergeCell ref="FR19:FS19"/>
    <mergeCell ref="EV19:EW19"/>
    <mergeCell ref="EX19:EY19"/>
    <mergeCell ref="EZ19:FA19"/>
    <mergeCell ref="FB19:FC19"/>
    <mergeCell ref="FD19:FE19"/>
    <mergeCell ref="FF19:FG19"/>
    <mergeCell ref="EJ19:EK19"/>
    <mergeCell ref="EL19:EM19"/>
    <mergeCell ref="EN19:EO19"/>
    <mergeCell ref="EP19:EQ19"/>
    <mergeCell ref="AV20:AW20"/>
    <mergeCell ref="AX20:AY20"/>
    <mergeCell ref="AZ20:BA20"/>
    <mergeCell ref="BB20:BC20"/>
    <mergeCell ref="BD20:BE20"/>
    <mergeCell ref="BF20:BG20"/>
    <mergeCell ref="AJ20:AK20"/>
    <mergeCell ref="AL20:AM20"/>
    <mergeCell ref="AN20:AO20"/>
    <mergeCell ref="AP20:AQ20"/>
    <mergeCell ref="AR20:AS20"/>
    <mergeCell ref="AT20:AU20"/>
    <mergeCell ref="X20:Y20"/>
    <mergeCell ref="Z20:AA20"/>
    <mergeCell ref="AB20:AC20"/>
    <mergeCell ref="AD20:AE20"/>
    <mergeCell ref="AF20:AG20"/>
    <mergeCell ref="AH20:AI20"/>
    <mergeCell ref="CF20:CG20"/>
    <mergeCell ref="CH20:CI20"/>
    <mergeCell ref="CJ20:CK20"/>
    <mergeCell ref="CL20:CM20"/>
    <mergeCell ref="CN20:CO20"/>
    <mergeCell ref="CP20:CQ20"/>
    <mergeCell ref="BT20:BU20"/>
    <mergeCell ref="BV20:BW20"/>
    <mergeCell ref="BX20:BY20"/>
    <mergeCell ref="BZ20:CA20"/>
    <mergeCell ref="CB20:CC20"/>
    <mergeCell ref="CD20:CE20"/>
    <mergeCell ref="BH20:BI20"/>
    <mergeCell ref="BJ20:BK20"/>
    <mergeCell ref="BL20:BM20"/>
    <mergeCell ref="BN20:BO20"/>
    <mergeCell ref="BP20:BQ20"/>
    <mergeCell ref="BR20:BS20"/>
    <mergeCell ref="EJ20:EK20"/>
    <mergeCell ref="EL20:EM20"/>
    <mergeCell ref="DP20:DQ20"/>
    <mergeCell ref="DR20:DS20"/>
    <mergeCell ref="DT20:DU20"/>
    <mergeCell ref="DV20:DW20"/>
    <mergeCell ref="DX20:DY20"/>
    <mergeCell ref="DZ20:EA20"/>
    <mergeCell ref="DD20:DE20"/>
    <mergeCell ref="DF20:DG20"/>
    <mergeCell ref="DH20:DI20"/>
    <mergeCell ref="DJ20:DK20"/>
    <mergeCell ref="DL20:DM20"/>
    <mergeCell ref="DN20:DO20"/>
    <mergeCell ref="CR20:CS20"/>
    <mergeCell ref="CT20:CU20"/>
    <mergeCell ref="CV20:CW20"/>
    <mergeCell ref="CX20:CY20"/>
    <mergeCell ref="CZ20:DA20"/>
    <mergeCell ref="DB20:DC20"/>
    <mergeCell ref="FX20:FY20"/>
    <mergeCell ref="FZ20:GA20"/>
    <mergeCell ref="GB20:GC20"/>
    <mergeCell ref="A21:B21"/>
    <mergeCell ref="C21:D21"/>
    <mergeCell ref="F21:G21"/>
    <mergeCell ref="H21:I21"/>
    <mergeCell ref="J21:K21"/>
    <mergeCell ref="L21:M21"/>
    <mergeCell ref="N21:O21"/>
    <mergeCell ref="FL20:FM20"/>
    <mergeCell ref="FN20:FO20"/>
    <mergeCell ref="FP20:FQ20"/>
    <mergeCell ref="FR20:FS20"/>
    <mergeCell ref="FT20:FU20"/>
    <mergeCell ref="FV20:FW20"/>
    <mergeCell ref="EZ20:FA20"/>
    <mergeCell ref="FB20:FC20"/>
    <mergeCell ref="FD20:FE20"/>
    <mergeCell ref="FF20:FG20"/>
    <mergeCell ref="FH20:FI20"/>
    <mergeCell ref="FJ20:FK20"/>
    <mergeCell ref="EN20:EO20"/>
    <mergeCell ref="EP20:EQ20"/>
    <mergeCell ref="ER20:ES20"/>
    <mergeCell ref="ET20:EU20"/>
    <mergeCell ref="EV20:EW20"/>
    <mergeCell ref="EX20:EY20"/>
    <mergeCell ref="EB20:EC20"/>
    <mergeCell ref="ED20:EE20"/>
    <mergeCell ref="EF20:EG20"/>
    <mergeCell ref="EH20:EI20"/>
    <mergeCell ref="AN21:AO21"/>
    <mergeCell ref="AP21:AQ21"/>
    <mergeCell ref="AR21:AS21"/>
    <mergeCell ref="AT21:AU21"/>
    <mergeCell ref="AV21:AW21"/>
    <mergeCell ref="AX21:AY21"/>
    <mergeCell ref="AB21:AC21"/>
    <mergeCell ref="AD21:AE21"/>
    <mergeCell ref="AF21:AG21"/>
    <mergeCell ref="AH21:AI21"/>
    <mergeCell ref="AJ21:AK21"/>
    <mergeCell ref="AL21:AM21"/>
    <mergeCell ref="P21:Q21"/>
    <mergeCell ref="R21:S21"/>
    <mergeCell ref="T21:U21"/>
    <mergeCell ref="V21:W21"/>
    <mergeCell ref="X21:Y21"/>
    <mergeCell ref="Z21:AA21"/>
    <mergeCell ref="BX21:BY21"/>
    <mergeCell ref="BZ21:CA21"/>
    <mergeCell ref="CB21:CC21"/>
    <mergeCell ref="CD21:CE21"/>
    <mergeCell ref="CF21:CG21"/>
    <mergeCell ref="CH21:CI21"/>
    <mergeCell ref="BL21:BM21"/>
    <mergeCell ref="BN21:BO21"/>
    <mergeCell ref="BP21:BQ21"/>
    <mergeCell ref="BR21:BS21"/>
    <mergeCell ref="BT21:BU21"/>
    <mergeCell ref="BV21:BW21"/>
    <mergeCell ref="AZ21:BA21"/>
    <mergeCell ref="BB21:BC21"/>
    <mergeCell ref="BD21:BE21"/>
    <mergeCell ref="BF21:BG21"/>
    <mergeCell ref="BH21:BI21"/>
    <mergeCell ref="BJ21:BK21"/>
    <mergeCell ref="DH21:DI21"/>
    <mergeCell ref="DJ21:DK21"/>
    <mergeCell ref="DL21:DM21"/>
    <mergeCell ref="DN21:DO21"/>
    <mergeCell ref="DP21:DQ21"/>
    <mergeCell ref="DR21:DS21"/>
    <mergeCell ref="CV21:CW21"/>
    <mergeCell ref="CX21:CY21"/>
    <mergeCell ref="CZ21:DA21"/>
    <mergeCell ref="DB21:DC21"/>
    <mergeCell ref="DD21:DE21"/>
    <mergeCell ref="DF21:DG21"/>
    <mergeCell ref="CJ21:CK21"/>
    <mergeCell ref="CL21:CM21"/>
    <mergeCell ref="CN21:CO21"/>
    <mergeCell ref="CP21:CQ21"/>
    <mergeCell ref="CR21:CS21"/>
    <mergeCell ref="CT21:CU21"/>
    <mergeCell ref="FL21:FM21"/>
    <mergeCell ref="FN21:FO21"/>
    <mergeCell ref="ER21:ES21"/>
    <mergeCell ref="ET21:EU21"/>
    <mergeCell ref="EV21:EW21"/>
    <mergeCell ref="EX21:EY21"/>
    <mergeCell ref="EZ21:FA21"/>
    <mergeCell ref="FB21:FC21"/>
    <mergeCell ref="EF21:EG21"/>
    <mergeCell ref="EH21:EI21"/>
    <mergeCell ref="EJ21:EK21"/>
    <mergeCell ref="EL21:EM21"/>
    <mergeCell ref="EN21:EO21"/>
    <mergeCell ref="EP21:EQ21"/>
    <mergeCell ref="DT21:DU21"/>
    <mergeCell ref="DV21:DW21"/>
    <mergeCell ref="DX21:DY21"/>
    <mergeCell ref="DZ21:EA21"/>
    <mergeCell ref="EB21:EC21"/>
    <mergeCell ref="ED21:EE21"/>
    <mergeCell ref="AH22:AI22"/>
    <mergeCell ref="AJ22:AK22"/>
    <mergeCell ref="AL22:AM22"/>
    <mergeCell ref="AN22:AO22"/>
    <mergeCell ref="AP22:AQ22"/>
    <mergeCell ref="AR22:AS22"/>
    <mergeCell ref="V22:W22"/>
    <mergeCell ref="X22:Y22"/>
    <mergeCell ref="Z22:AA22"/>
    <mergeCell ref="AB22:AC22"/>
    <mergeCell ref="AD22:AE22"/>
    <mergeCell ref="AF22:AG22"/>
    <mergeCell ref="GB21:GC21"/>
    <mergeCell ref="A22:D22"/>
    <mergeCell ref="F22:G22"/>
    <mergeCell ref="H22:I22"/>
    <mergeCell ref="J22:K22"/>
    <mergeCell ref="L22:M22"/>
    <mergeCell ref="N22:O22"/>
    <mergeCell ref="P22:Q22"/>
    <mergeCell ref="R22:S22"/>
    <mergeCell ref="T22:U22"/>
    <mergeCell ref="FP21:FQ21"/>
    <mergeCell ref="FR21:FS21"/>
    <mergeCell ref="FT21:FU21"/>
    <mergeCell ref="FV21:FW21"/>
    <mergeCell ref="FX21:FY21"/>
    <mergeCell ref="FZ21:GA21"/>
    <mergeCell ref="FD21:FE21"/>
    <mergeCell ref="FF21:FG21"/>
    <mergeCell ref="FH21:FI21"/>
    <mergeCell ref="FJ21:FK21"/>
    <mergeCell ref="BR22:BS22"/>
    <mergeCell ref="BT22:BU22"/>
    <mergeCell ref="BV22:BW22"/>
    <mergeCell ref="BX22:BY22"/>
    <mergeCell ref="BZ22:CA22"/>
    <mergeCell ref="CB22:CC22"/>
    <mergeCell ref="BF22:BG22"/>
    <mergeCell ref="BH22:BI22"/>
    <mergeCell ref="BJ22:BK22"/>
    <mergeCell ref="BL22:BM22"/>
    <mergeCell ref="BN22:BO22"/>
    <mergeCell ref="BP22:BQ22"/>
    <mergeCell ref="AT22:AU22"/>
    <mergeCell ref="AV22:AW22"/>
    <mergeCell ref="AX22:AY22"/>
    <mergeCell ref="AZ22:BA22"/>
    <mergeCell ref="BB22:BC22"/>
    <mergeCell ref="BD22:BE22"/>
    <mergeCell ref="DB22:DC22"/>
    <mergeCell ref="DD22:DE22"/>
    <mergeCell ref="DF22:DG22"/>
    <mergeCell ref="DH22:DI22"/>
    <mergeCell ref="DJ22:DK22"/>
    <mergeCell ref="DL22:DM22"/>
    <mergeCell ref="CP22:CQ22"/>
    <mergeCell ref="CR22:CS22"/>
    <mergeCell ref="CT22:CU22"/>
    <mergeCell ref="CV22:CW22"/>
    <mergeCell ref="CX22:CY22"/>
    <mergeCell ref="CZ22:DA22"/>
    <mergeCell ref="CD22:CE22"/>
    <mergeCell ref="CF22:CG22"/>
    <mergeCell ref="CH22:CI22"/>
    <mergeCell ref="CJ22:CK22"/>
    <mergeCell ref="CL22:CM22"/>
    <mergeCell ref="CN22:CO22"/>
    <mergeCell ref="FF22:FG22"/>
    <mergeCell ref="FH22:FI22"/>
    <mergeCell ref="EL22:EM22"/>
    <mergeCell ref="EN22:EO22"/>
    <mergeCell ref="EP22:EQ22"/>
    <mergeCell ref="ER22:ES22"/>
    <mergeCell ref="ET22:EU22"/>
    <mergeCell ref="EV22:EW22"/>
    <mergeCell ref="DZ22:EA22"/>
    <mergeCell ref="EB22:EC22"/>
    <mergeCell ref="ED22:EE22"/>
    <mergeCell ref="EF22:EG22"/>
    <mergeCell ref="EH22:EI22"/>
    <mergeCell ref="EJ22:EK22"/>
    <mergeCell ref="DN22:DO22"/>
    <mergeCell ref="DP22:DQ22"/>
    <mergeCell ref="DR22:DS22"/>
    <mergeCell ref="DT22:DU22"/>
    <mergeCell ref="DV22:DW22"/>
    <mergeCell ref="DX22:DY22"/>
    <mergeCell ref="FV22:FW22"/>
    <mergeCell ref="FX22:FY22"/>
    <mergeCell ref="FZ22:GA22"/>
    <mergeCell ref="GB22:GC22"/>
    <mergeCell ref="F23:G23"/>
    <mergeCell ref="H23:I23"/>
    <mergeCell ref="J23:K23"/>
    <mergeCell ref="L23:M23"/>
    <mergeCell ref="FJ22:FK22"/>
    <mergeCell ref="FL22:FM22"/>
    <mergeCell ref="FN22:FO22"/>
    <mergeCell ref="FP22:FQ22"/>
    <mergeCell ref="FR22:FS22"/>
    <mergeCell ref="FT22:FU22"/>
    <mergeCell ref="EX22:EY22"/>
    <mergeCell ref="EZ22:FA22"/>
    <mergeCell ref="FB22:FC22"/>
    <mergeCell ref="FD22:FE22"/>
    <mergeCell ref="BJ23:BK23"/>
    <mergeCell ref="BL23:BM23"/>
    <mergeCell ref="BN23:BO23"/>
    <mergeCell ref="BP23:BQ23"/>
    <mergeCell ref="BR23:BS23"/>
    <mergeCell ref="BT23:BU23"/>
    <mergeCell ref="AX23:AY23"/>
    <mergeCell ref="AZ23:BA23"/>
    <mergeCell ref="BB23:BC23"/>
    <mergeCell ref="BD23:BE23"/>
    <mergeCell ref="BF23:BG23"/>
    <mergeCell ref="BH23:BI23"/>
    <mergeCell ref="AL23:AM23"/>
    <mergeCell ref="AN23:AO23"/>
    <mergeCell ref="AV23:AW23"/>
    <mergeCell ref="CT23:CU23"/>
    <mergeCell ref="CV23:CW23"/>
    <mergeCell ref="CX23:CY23"/>
    <mergeCell ref="CZ23:DA23"/>
    <mergeCell ref="DB23:DC23"/>
    <mergeCell ref="DD23:DE23"/>
    <mergeCell ref="CH23:CI23"/>
    <mergeCell ref="CJ23:CK23"/>
    <mergeCell ref="CL23:CM23"/>
    <mergeCell ref="CN23:CO23"/>
    <mergeCell ref="CP23:CQ23"/>
    <mergeCell ref="CR23:CS23"/>
    <mergeCell ref="BV23:BW23"/>
    <mergeCell ref="BX23:BY23"/>
    <mergeCell ref="BZ23:CA23"/>
    <mergeCell ref="CB23:CC23"/>
    <mergeCell ref="CD23:CE23"/>
    <mergeCell ref="CF23:CG23"/>
    <mergeCell ref="EX23:EY23"/>
    <mergeCell ref="EZ23:FA23"/>
    <mergeCell ref="ED23:EE23"/>
    <mergeCell ref="EF23:EG23"/>
    <mergeCell ref="EH23:EI23"/>
    <mergeCell ref="EJ23:EK23"/>
    <mergeCell ref="EL23:EM23"/>
    <mergeCell ref="EN23:EO23"/>
    <mergeCell ref="DR23:DS23"/>
    <mergeCell ref="DT23:DU23"/>
    <mergeCell ref="DV23:DW23"/>
    <mergeCell ref="DX23:DY23"/>
    <mergeCell ref="DZ23:EA23"/>
    <mergeCell ref="EB23:EC23"/>
    <mergeCell ref="DF23:DG23"/>
    <mergeCell ref="DH23:DI23"/>
    <mergeCell ref="DJ23:DK23"/>
    <mergeCell ref="DL23:DM23"/>
    <mergeCell ref="DN23:DO23"/>
    <mergeCell ref="DP23:DQ23"/>
    <mergeCell ref="T24:U24"/>
    <mergeCell ref="V24:W24"/>
    <mergeCell ref="X24:Y24"/>
    <mergeCell ref="Z24:AA24"/>
    <mergeCell ref="AB24:AC24"/>
    <mergeCell ref="AD24:AE24"/>
    <mergeCell ref="FZ23:GA23"/>
    <mergeCell ref="GB23:GC23"/>
    <mergeCell ref="A24:D24"/>
    <mergeCell ref="F24:G24"/>
    <mergeCell ref="H24:I24"/>
    <mergeCell ref="J24:K24"/>
    <mergeCell ref="L24:M24"/>
    <mergeCell ref="N24:O24"/>
    <mergeCell ref="P24:Q24"/>
    <mergeCell ref="R24:S24"/>
    <mergeCell ref="FN23:FO23"/>
    <mergeCell ref="FP23:FQ23"/>
    <mergeCell ref="FR23:FS23"/>
    <mergeCell ref="FT23:FU23"/>
    <mergeCell ref="FV23:FW23"/>
    <mergeCell ref="FX23:FY23"/>
    <mergeCell ref="FB23:FC23"/>
    <mergeCell ref="FD23:FE23"/>
    <mergeCell ref="FF23:FG23"/>
    <mergeCell ref="FH23:FI23"/>
    <mergeCell ref="FJ23:FK23"/>
    <mergeCell ref="FL23:FM23"/>
    <mergeCell ref="EP23:EQ23"/>
    <mergeCell ref="ER23:ES23"/>
    <mergeCell ref="ET23:EU23"/>
    <mergeCell ref="EV23:EW23"/>
    <mergeCell ref="BD24:BE24"/>
    <mergeCell ref="BF24:BG24"/>
    <mergeCell ref="BH24:BI24"/>
    <mergeCell ref="BJ24:BK24"/>
    <mergeCell ref="BL24:BM24"/>
    <mergeCell ref="BN24:BO24"/>
    <mergeCell ref="AR24:AS24"/>
    <mergeCell ref="AT24:AU24"/>
    <mergeCell ref="AV24:AW24"/>
    <mergeCell ref="AX24:AY24"/>
    <mergeCell ref="AZ24:BA24"/>
    <mergeCell ref="BB24:BC24"/>
    <mergeCell ref="AF24:AG24"/>
    <mergeCell ref="AH24:AI24"/>
    <mergeCell ref="AJ24:AK24"/>
    <mergeCell ref="AL24:AM24"/>
    <mergeCell ref="AN24:AO24"/>
    <mergeCell ref="AP24:AQ24"/>
    <mergeCell ref="CN24:CO24"/>
    <mergeCell ref="CP24:CQ24"/>
    <mergeCell ref="CR24:CS24"/>
    <mergeCell ref="CT24:CU24"/>
    <mergeCell ref="CV24:CW24"/>
    <mergeCell ref="CX24:CY24"/>
    <mergeCell ref="CB24:CC24"/>
    <mergeCell ref="CD24:CE24"/>
    <mergeCell ref="CF24:CG24"/>
    <mergeCell ref="CH24:CI24"/>
    <mergeCell ref="CJ24:CK24"/>
    <mergeCell ref="CL24:CM24"/>
    <mergeCell ref="BP24:BQ24"/>
    <mergeCell ref="BR24:BS24"/>
    <mergeCell ref="BT24:BU24"/>
    <mergeCell ref="BV24:BW24"/>
    <mergeCell ref="BX24:BY24"/>
    <mergeCell ref="BZ24:CA24"/>
    <mergeCell ref="ER24:ES24"/>
    <mergeCell ref="ET24:EU24"/>
    <mergeCell ref="DX24:DY24"/>
    <mergeCell ref="DZ24:EA24"/>
    <mergeCell ref="EB24:EC24"/>
    <mergeCell ref="ED24:EE24"/>
    <mergeCell ref="EF24:EG24"/>
    <mergeCell ref="EH24:EI24"/>
    <mergeCell ref="DL24:DM24"/>
    <mergeCell ref="DN24:DO24"/>
    <mergeCell ref="DP24:DQ24"/>
    <mergeCell ref="DR24:DS24"/>
    <mergeCell ref="DT24:DU24"/>
    <mergeCell ref="DV24:DW24"/>
    <mergeCell ref="CZ24:DA24"/>
    <mergeCell ref="DB24:DC24"/>
    <mergeCell ref="DD24:DE24"/>
    <mergeCell ref="DF24:DG24"/>
    <mergeCell ref="DH24:DI24"/>
    <mergeCell ref="DJ24:DK24"/>
    <mergeCell ref="N25:O25"/>
    <mergeCell ref="P25:Q25"/>
    <mergeCell ref="R25:S25"/>
    <mergeCell ref="T25:U25"/>
    <mergeCell ref="V25:W25"/>
    <mergeCell ref="X25:Y25"/>
    <mergeCell ref="FT24:FU24"/>
    <mergeCell ref="FV24:FW24"/>
    <mergeCell ref="FX24:FY24"/>
    <mergeCell ref="FZ24:GA24"/>
    <mergeCell ref="GB24:GC24"/>
    <mergeCell ref="A25:D25"/>
    <mergeCell ref="F25:G25"/>
    <mergeCell ref="H25:I25"/>
    <mergeCell ref="J25:K25"/>
    <mergeCell ref="L25:M25"/>
    <mergeCell ref="FH24:FI24"/>
    <mergeCell ref="FJ24:FK24"/>
    <mergeCell ref="FL24:FM24"/>
    <mergeCell ref="FN24:FO24"/>
    <mergeCell ref="FP24:FQ24"/>
    <mergeCell ref="FR24:FS24"/>
    <mergeCell ref="EV24:EW24"/>
    <mergeCell ref="EX24:EY24"/>
    <mergeCell ref="EZ24:FA24"/>
    <mergeCell ref="FB24:FC24"/>
    <mergeCell ref="FD24:FE24"/>
    <mergeCell ref="FF24:FG24"/>
    <mergeCell ref="EJ24:EK24"/>
    <mergeCell ref="EL24:EM24"/>
    <mergeCell ref="EN24:EO24"/>
    <mergeCell ref="EP24:EQ24"/>
    <mergeCell ref="AX25:AY25"/>
    <mergeCell ref="AZ25:BA25"/>
    <mergeCell ref="BB25:BC25"/>
    <mergeCell ref="BD25:BE25"/>
    <mergeCell ref="BF25:BG25"/>
    <mergeCell ref="BH25:BI25"/>
    <mergeCell ref="AL25:AM25"/>
    <mergeCell ref="AN25:AO25"/>
    <mergeCell ref="AP25:AQ25"/>
    <mergeCell ref="AR25:AS25"/>
    <mergeCell ref="AT25:AU25"/>
    <mergeCell ref="AV25:AW25"/>
    <mergeCell ref="Z25:AA25"/>
    <mergeCell ref="AB25:AC25"/>
    <mergeCell ref="AD25:AE25"/>
    <mergeCell ref="AF25:AG25"/>
    <mergeCell ref="AH25:AI25"/>
    <mergeCell ref="AJ25:AK25"/>
    <mergeCell ref="CH25:CI25"/>
    <mergeCell ref="CJ25:CK25"/>
    <mergeCell ref="CL25:CM25"/>
    <mergeCell ref="CN25:CO25"/>
    <mergeCell ref="CP25:CQ25"/>
    <mergeCell ref="CR25:CS25"/>
    <mergeCell ref="BV25:BW25"/>
    <mergeCell ref="BX25:BY25"/>
    <mergeCell ref="BZ25:CA25"/>
    <mergeCell ref="CB25:CC25"/>
    <mergeCell ref="CD25:CE25"/>
    <mergeCell ref="CF25:CG25"/>
    <mergeCell ref="BJ25:BK25"/>
    <mergeCell ref="BL25:BM25"/>
    <mergeCell ref="BN25:BO25"/>
    <mergeCell ref="BP25:BQ25"/>
    <mergeCell ref="BR25:BS25"/>
    <mergeCell ref="BT25:BU25"/>
    <mergeCell ref="EL25:EM25"/>
    <mergeCell ref="EN25:EO25"/>
    <mergeCell ref="DR25:DS25"/>
    <mergeCell ref="DT25:DU25"/>
    <mergeCell ref="DV25:DW25"/>
    <mergeCell ref="DX25:DY25"/>
    <mergeCell ref="DZ25:EA25"/>
    <mergeCell ref="EB25:EC25"/>
    <mergeCell ref="DF25:DG25"/>
    <mergeCell ref="DH25:DI25"/>
    <mergeCell ref="DJ25:DK25"/>
    <mergeCell ref="DL25:DM25"/>
    <mergeCell ref="DN25:DO25"/>
    <mergeCell ref="DP25:DQ25"/>
    <mergeCell ref="CT25:CU25"/>
    <mergeCell ref="CV25:CW25"/>
    <mergeCell ref="CX25:CY25"/>
    <mergeCell ref="CZ25:DA25"/>
    <mergeCell ref="DB25:DC25"/>
    <mergeCell ref="DD25:DE25"/>
    <mergeCell ref="FZ25:GA25"/>
    <mergeCell ref="GB25:GC25"/>
    <mergeCell ref="A26:D26"/>
    <mergeCell ref="F26:G26"/>
    <mergeCell ref="H26:I26"/>
    <mergeCell ref="J26:K26"/>
    <mergeCell ref="L26:M26"/>
    <mergeCell ref="N26:O26"/>
    <mergeCell ref="P26:Q26"/>
    <mergeCell ref="R26:S26"/>
    <mergeCell ref="FN25:FO25"/>
    <mergeCell ref="FP25:FQ25"/>
    <mergeCell ref="FR25:FS25"/>
    <mergeCell ref="FT25:FU25"/>
    <mergeCell ref="FV25:FW25"/>
    <mergeCell ref="FX25:FY25"/>
    <mergeCell ref="FB25:FC25"/>
    <mergeCell ref="FD25:FE25"/>
    <mergeCell ref="FF25:FG25"/>
    <mergeCell ref="FH25:FI25"/>
    <mergeCell ref="FJ25:FK25"/>
    <mergeCell ref="FL25:FM25"/>
    <mergeCell ref="EP25:EQ25"/>
    <mergeCell ref="ER25:ES25"/>
    <mergeCell ref="ET25:EU25"/>
    <mergeCell ref="EV25:EW25"/>
    <mergeCell ref="EX25:EY25"/>
    <mergeCell ref="EZ25:FA25"/>
    <mergeCell ref="ED25:EE25"/>
    <mergeCell ref="EF25:EG25"/>
    <mergeCell ref="EH25:EI25"/>
    <mergeCell ref="EJ25:EK25"/>
    <mergeCell ref="AR26:AS26"/>
    <mergeCell ref="AT26:AU26"/>
    <mergeCell ref="AV26:AW26"/>
    <mergeCell ref="AX26:AY26"/>
    <mergeCell ref="AZ26:BA26"/>
    <mergeCell ref="BB26:BC26"/>
    <mergeCell ref="AF26:AG26"/>
    <mergeCell ref="AH26:AI26"/>
    <mergeCell ref="AJ26:AK26"/>
    <mergeCell ref="AL26:AM26"/>
    <mergeCell ref="AN26:AO26"/>
    <mergeCell ref="AP26:AQ26"/>
    <mergeCell ref="T26:U26"/>
    <mergeCell ref="V26:W26"/>
    <mergeCell ref="X26:Y26"/>
    <mergeCell ref="Z26:AA26"/>
    <mergeCell ref="AB26:AC26"/>
    <mergeCell ref="AD26:AE26"/>
    <mergeCell ref="CB26:CC26"/>
    <mergeCell ref="CD26:CE26"/>
    <mergeCell ref="CF26:CG26"/>
    <mergeCell ref="CH26:CI26"/>
    <mergeCell ref="CJ26:CK26"/>
    <mergeCell ref="CL26:CM26"/>
    <mergeCell ref="BP26:BQ26"/>
    <mergeCell ref="BR26:BS26"/>
    <mergeCell ref="BT26:BU26"/>
    <mergeCell ref="BV26:BW26"/>
    <mergeCell ref="BX26:BY26"/>
    <mergeCell ref="BZ26:CA26"/>
    <mergeCell ref="BD26:BE26"/>
    <mergeCell ref="BF26:BG26"/>
    <mergeCell ref="BH26:BI26"/>
    <mergeCell ref="BJ26:BK26"/>
    <mergeCell ref="BL26:BM26"/>
    <mergeCell ref="BN26:BO26"/>
    <mergeCell ref="A27:D27"/>
    <mergeCell ref="F27:G27"/>
    <mergeCell ref="H27:I27"/>
    <mergeCell ref="J27:K27"/>
    <mergeCell ref="L27:M27"/>
    <mergeCell ref="FH26:FI26"/>
    <mergeCell ref="FJ26:FK26"/>
    <mergeCell ref="FL26:FM26"/>
    <mergeCell ref="FN26:FO26"/>
    <mergeCell ref="FP26:FQ26"/>
    <mergeCell ref="FR26:FS26"/>
    <mergeCell ref="EV26:EW26"/>
    <mergeCell ref="EX26:EY26"/>
    <mergeCell ref="EZ26:FA26"/>
    <mergeCell ref="FB26:FC26"/>
    <mergeCell ref="FD26:FE26"/>
    <mergeCell ref="FF26:FG26"/>
    <mergeCell ref="EJ26:EK26"/>
    <mergeCell ref="EL26:EM26"/>
    <mergeCell ref="EN26:EO26"/>
    <mergeCell ref="EP26:EQ26"/>
    <mergeCell ref="ER26:ES26"/>
    <mergeCell ref="ET26:EU26"/>
    <mergeCell ref="DX26:DY26"/>
    <mergeCell ref="DZ26:EA26"/>
    <mergeCell ref="EB26:EC26"/>
    <mergeCell ref="ED26:EE26"/>
    <mergeCell ref="EF26:EG26"/>
    <mergeCell ref="EH26:EI26"/>
    <mergeCell ref="DL26:DM26"/>
    <mergeCell ref="DN26:DO26"/>
    <mergeCell ref="DP26:DQ26"/>
    <mergeCell ref="Z27:AA27"/>
    <mergeCell ref="AB27:AC27"/>
    <mergeCell ref="AD27:AE27"/>
    <mergeCell ref="AF27:AG27"/>
    <mergeCell ref="AH27:AI27"/>
    <mergeCell ref="AJ27:AK27"/>
    <mergeCell ref="N27:O27"/>
    <mergeCell ref="P27:Q27"/>
    <mergeCell ref="R27:S27"/>
    <mergeCell ref="T27:U27"/>
    <mergeCell ref="V27:W27"/>
    <mergeCell ref="X27:Y27"/>
    <mergeCell ref="FT26:FU26"/>
    <mergeCell ref="FV26:FW26"/>
    <mergeCell ref="FX26:FY26"/>
    <mergeCell ref="FZ26:GA26"/>
    <mergeCell ref="GB26:GC26"/>
    <mergeCell ref="DR26:DS26"/>
    <mergeCell ref="DT26:DU26"/>
    <mergeCell ref="DV26:DW26"/>
    <mergeCell ref="CZ26:DA26"/>
    <mergeCell ref="DB26:DC26"/>
    <mergeCell ref="DD26:DE26"/>
    <mergeCell ref="DF26:DG26"/>
    <mergeCell ref="DH26:DI26"/>
    <mergeCell ref="DJ26:DK26"/>
    <mergeCell ref="CN26:CO26"/>
    <mergeCell ref="CP26:CQ26"/>
    <mergeCell ref="CR26:CS26"/>
    <mergeCell ref="CT26:CU26"/>
    <mergeCell ref="CV26:CW26"/>
    <mergeCell ref="CX26:CY26"/>
    <mergeCell ref="BJ27:BK27"/>
    <mergeCell ref="BL27:BM27"/>
    <mergeCell ref="BN27:BO27"/>
    <mergeCell ref="BP27:BQ27"/>
    <mergeCell ref="BR27:BS27"/>
    <mergeCell ref="BT27:BU27"/>
    <mergeCell ref="AX27:AY27"/>
    <mergeCell ref="AZ27:BA27"/>
    <mergeCell ref="BB27:BC27"/>
    <mergeCell ref="BD27:BE27"/>
    <mergeCell ref="BF27:BG27"/>
    <mergeCell ref="BH27:BI27"/>
    <mergeCell ref="AL27:AM27"/>
    <mergeCell ref="AN27:AO27"/>
    <mergeCell ref="AP27:AQ27"/>
    <mergeCell ref="AR27:AS27"/>
    <mergeCell ref="AT27:AU27"/>
    <mergeCell ref="AV27:AW27"/>
    <mergeCell ref="CT27:CU27"/>
    <mergeCell ref="CV27:CW27"/>
    <mergeCell ref="CX27:CY27"/>
    <mergeCell ref="CZ27:DA27"/>
    <mergeCell ref="DB27:DC27"/>
    <mergeCell ref="DD27:DE27"/>
    <mergeCell ref="CH27:CI27"/>
    <mergeCell ref="CJ27:CK27"/>
    <mergeCell ref="CL27:CM27"/>
    <mergeCell ref="CN27:CO27"/>
    <mergeCell ref="CP27:CQ27"/>
    <mergeCell ref="CR27:CS27"/>
    <mergeCell ref="BV27:BW27"/>
    <mergeCell ref="BX27:BY27"/>
    <mergeCell ref="BZ27:CA27"/>
    <mergeCell ref="CB27:CC27"/>
    <mergeCell ref="CD27:CE27"/>
    <mergeCell ref="CF27:CG27"/>
    <mergeCell ref="EX27:EY27"/>
    <mergeCell ref="EZ27:FA27"/>
    <mergeCell ref="ED27:EE27"/>
    <mergeCell ref="EF27:EG27"/>
    <mergeCell ref="EH27:EI27"/>
    <mergeCell ref="EJ27:EK27"/>
    <mergeCell ref="EL27:EM27"/>
    <mergeCell ref="EN27:EO27"/>
    <mergeCell ref="DR27:DS27"/>
    <mergeCell ref="DT27:DU27"/>
    <mergeCell ref="DV27:DW27"/>
    <mergeCell ref="DX27:DY27"/>
    <mergeCell ref="DZ27:EA27"/>
    <mergeCell ref="EB27:EC27"/>
    <mergeCell ref="DF27:DG27"/>
    <mergeCell ref="DH27:DI27"/>
    <mergeCell ref="DJ27:DK27"/>
    <mergeCell ref="DL27:DM27"/>
    <mergeCell ref="DN27:DO27"/>
    <mergeCell ref="DP27:DQ27"/>
    <mergeCell ref="T28:U28"/>
    <mergeCell ref="V28:W28"/>
    <mergeCell ref="X28:Y28"/>
    <mergeCell ref="Z28:AA28"/>
    <mergeCell ref="AB28:AC28"/>
    <mergeCell ref="AD28:AE28"/>
    <mergeCell ref="FZ27:GA27"/>
    <mergeCell ref="GB27:GC27"/>
    <mergeCell ref="A28:D28"/>
    <mergeCell ref="F28:G28"/>
    <mergeCell ref="H28:I28"/>
    <mergeCell ref="J28:K28"/>
    <mergeCell ref="L28:M28"/>
    <mergeCell ref="N28:O28"/>
    <mergeCell ref="P28:Q28"/>
    <mergeCell ref="R28:S28"/>
    <mergeCell ref="FN27:FO27"/>
    <mergeCell ref="FP27:FQ27"/>
    <mergeCell ref="FR27:FS27"/>
    <mergeCell ref="FT27:FU27"/>
    <mergeCell ref="FV27:FW27"/>
    <mergeCell ref="FX27:FY27"/>
    <mergeCell ref="FB27:FC27"/>
    <mergeCell ref="FD27:FE27"/>
    <mergeCell ref="FF27:FG27"/>
    <mergeCell ref="FH27:FI27"/>
    <mergeCell ref="FJ27:FK27"/>
    <mergeCell ref="FL27:FM27"/>
    <mergeCell ref="EP27:EQ27"/>
    <mergeCell ref="ER27:ES27"/>
    <mergeCell ref="ET27:EU27"/>
    <mergeCell ref="EV27:EW27"/>
    <mergeCell ref="BD28:BE28"/>
    <mergeCell ref="BF28:BG28"/>
    <mergeCell ref="BH28:BI28"/>
    <mergeCell ref="BJ28:BK28"/>
    <mergeCell ref="BL28:BM28"/>
    <mergeCell ref="BN28:BO28"/>
    <mergeCell ref="AR28:AS28"/>
    <mergeCell ref="AT28:AU28"/>
    <mergeCell ref="AV28:AW28"/>
    <mergeCell ref="AX28:AY28"/>
    <mergeCell ref="AZ28:BA28"/>
    <mergeCell ref="BB28:BC28"/>
    <mergeCell ref="AF28:AG28"/>
    <mergeCell ref="AH28:AI28"/>
    <mergeCell ref="AJ28:AK28"/>
    <mergeCell ref="AL28:AM28"/>
    <mergeCell ref="AN28:AO28"/>
    <mergeCell ref="AP28:AQ28"/>
    <mergeCell ref="CN28:CO28"/>
    <mergeCell ref="CP28:CQ28"/>
    <mergeCell ref="CR28:CS28"/>
    <mergeCell ref="CT28:CU28"/>
    <mergeCell ref="CV28:CW28"/>
    <mergeCell ref="CX28:CY28"/>
    <mergeCell ref="CB28:CC28"/>
    <mergeCell ref="CD28:CE28"/>
    <mergeCell ref="CF28:CG28"/>
    <mergeCell ref="CH28:CI28"/>
    <mergeCell ref="CJ28:CK28"/>
    <mergeCell ref="CL28:CM28"/>
    <mergeCell ref="BP28:BQ28"/>
    <mergeCell ref="BR28:BS28"/>
    <mergeCell ref="BT28:BU28"/>
    <mergeCell ref="BV28:BW28"/>
    <mergeCell ref="BX28:BY28"/>
    <mergeCell ref="BZ28:CA28"/>
    <mergeCell ref="EN28:EO28"/>
    <mergeCell ref="EP28:EQ28"/>
    <mergeCell ref="ER28:ES28"/>
    <mergeCell ref="ET28:EU28"/>
    <mergeCell ref="DX28:DY28"/>
    <mergeCell ref="DZ28:EA28"/>
    <mergeCell ref="EB28:EC28"/>
    <mergeCell ref="ED28:EE28"/>
    <mergeCell ref="EF28:EG28"/>
    <mergeCell ref="EH28:EI28"/>
    <mergeCell ref="DL28:DM28"/>
    <mergeCell ref="DN28:DO28"/>
    <mergeCell ref="DP28:DQ28"/>
    <mergeCell ref="DR28:DS28"/>
    <mergeCell ref="DT28:DU28"/>
    <mergeCell ref="DV28:DW28"/>
    <mergeCell ref="CZ28:DA28"/>
    <mergeCell ref="DB28:DC28"/>
    <mergeCell ref="DD28:DE28"/>
    <mergeCell ref="DF28:DG28"/>
    <mergeCell ref="DH28:DI28"/>
    <mergeCell ref="DJ28:DK28"/>
    <mergeCell ref="CH31:CK31"/>
    <mergeCell ref="CN31:CQ31"/>
    <mergeCell ref="Z31:AC31"/>
    <mergeCell ref="AF31:AI31"/>
    <mergeCell ref="AL31:AO31"/>
    <mergeCell ref="AR31:AU31"/>
    <mergeCell ref="AX31:BA31"/>
    <mergeCell ref="BD31:BG31"/>
    <mergeCell ref="FT28:FU28"/>
    <mergeCell ref="FV28:FW28"/>
    <mergeCell ref="FX28:FY28"/>
    <mergeCell ref="FZ28:GA28"/>
    <mergeCell ref="GB28:GC28"/>
    <mergeCell ref="A31:D34"/>
    <mergeCell ref="E31:E34"/>
    <mergeCell ref="H31:K31"/>
    <mergeCell ref="N31:Q31"/>
    <mergeCell ref="T31:W31"/>
    <mergeCell ref="FH28:FI28"/>
    <mergeCell ref="FJ28:FK28"/>
    <mergeCell ref="FL28:FM28"/>
    <mergeCell ref="FN28:FO28"/>
    <mergeCell ref="FP28:FQ28"/>
    <mergeCell ref="FR28:FS28"/>
    <mergeCell ref="EV28:EW28"/>
    <mergeCell ref="EX28:EY28"/>
    <mergeCell ref="EZ28:FA28"/>
    <mergeCell ref="FB28:FC28"/>
    <mergeCell ref="FD28:FE28"/>
    <mergeCell ref="FF28:FG28"/>
    <mergeCell ref="EJ28:EK28"/>
    <mergeCell ref="EL28:EM28"/>
    <mergeCell ref="AB32:AC33"/>
    <mergeCell ref="AD32:AG33"/>
    <mergeCell ref="AH32:AI33"/>
    <mergeCell ref="AJ32:AM33"/>
    <mergeCell ref="AN32:AO33"/>
    <mergeCell ref="AP32:AS33"/>
    <mergeCell ref="FN31:FQ31"/>
    <mergeCell ref="FT31:FW31"/>
    <mergeCell ref="FZ31:GC31"/>
    <mergeCell ref="F32:I33"/>
    <mergeCell ref="J32:K33"/>
    <mergeCell ref="L32:O33"/>
    <mergeCell ref="P32:Q33"/>
    <mergeCell ref="R32:U33"/>
    <mergeCell ref="V32:W33"/>
    <mergeCell ref="X32:AA33"/>
    <mergeCell ref="ED31:EG31"/>
    <mergeCell ref="EJ31:EM31"/>
    <mergeCell ref="EP31:ES31"/>
    <mergeCell ref="EV31:EY31"/>
    <mergeCell ref="FB31:FE31"/>
    <mergeCell ref="FH31:FK31"/>
    <mergeCell ref="CT31:CW31"/>
    <mergeCell ref="CZ31:DC31"/>
    <mergeCell ref="DF31:DI31"/>
    <mergeCell ref="DL31:DO31"/>
    <mergeCell ref="DR31:DU31"/>
    <mergeCell ref="DX31:EA31"/>
    <mergeCell ref="BJ31:BM31"/>
    <mergeCell ref="BP31:BS31"/>
    <mergeCell ref="BV31:BY31"/>
    <mergeCell ref="CB31:CE31"/>
    <mergeCell ref="DH32:DI33"/>
    <mergeCell ref="DJ32:DM33"/>
    <mergeCell ref="CD32:CE33"/>
    <mergeCell ref="CF32:CI33"/>
    <mergeCell ref="CJ32:CK33"/>
    <mergeCell ref="CL32:CO33"/>
    <mergeCell ref="CP32:CQ33"/>
    <mergeCell ref="CR32:CU33"/>
    <mergeCell ref="BL32:BM33"/>
    <mergeCell ref="BN32:BQ33"/>
    <mergeCell ref="BR32:BS33"/>
    <mergeCell ref="BT32:BW33"/>
    <mergeCell ref="BX32:BY33"/>
    <mergeCell ref="BZ32:CC33"/>
    <mergeCell ref="AT32:AU33"/>
    <mergeCell ref="AV32:AY33"/>
    <mergeCell ref="AZ32:BA33"/>
    <mergeCell ref="BB32:BE33"/>
    <mergeCell ref="BF32:BG33"/>
    <mergeCell ref="BH32:BK33"/>
    <mergeCell ref="FP32:FQ33"/>
    <mergeCell ref="FR32:FU33"/>
    <mergeCell ref="FV32:FW33"/>
    <mergeCell ref="FX32:GA33"/>
    <mergeCell ref="GB32:GC33"/>
    <mergeCell ref="F34:G34"/>
    <mergeCell ref="H34:I34"/>
    <mergeCell ref="J34:K34"/>
    <mergeCell ref="L34:M34"/>
    <mergeCell ref="N34:O34"/>
    <mergeCell ref="EX32:EY33"/>
    <mergeCell ref="EZ32:FC33"/>
    <mergeCell ref="FD32:FE33"/>
    <mergeCell ref="FF32:FI33"/>
    <mergeCell ref="FJ32:FK33"/>
    <mergeCell ref="FL32:FO33"/>
    <mergeCell ref="EF32:EG33"/>
    <mergeCell ref="EH32:EK33"/>
    <mergeCell ref="EL32:EM33"/>
    <mergeCell ref="EN32:EQ33"/>
    <mergeCell ref="ER32:ES33"/>
    <mergeCell ref="ET32:EW33"/>
    <mergeCell ref="DN32:DO33"/>
    <mergeCell ref="DP32:DS33"/>
    <mergeCell ref="DT32:DU33"/>
    <mergeCell ref="DV32:DY33"/>
    <mergeCell ref="DZ32:EA33"/>
    <mergeCell ref="EB32:EE33"/>
    <mergeCell ref="CV32:CW33"/>
    <mergeCell ref="CX32:DA33"/>
    <mergeCell ref="DB32:DC33"/>
    <mergeCell ref="DD32:DG33"/>
    <mergeCell ref="AN34:AO34"/>
    <mergeCell ref="AP34:AQ34"/>
    <mergeCell ref="AR34:AS34"/>
    <mergeCell ref="AT34:AU34"/>
    <mergeCell ref="AV34:AW34"/>
    <mergeCell ref="AX34:AY34"/>
    <mergeCell ref="AB34:AC34"/>
    <mergeCell ref="AD34:AE34"/>
    <mergeCell ref="AF34:AG34"/>
    <mergeCell ref="AH34:AI34"/>
    <mergeCell ref="AJ34:AK34"/>
    <mergeCell ref="AL34:AM34"/>
    <mergeCell ref="P34:Q34"/>
    <mergeCell ref="R34:S34"/>
    <mergeCell ref="T34:U34"/>
    <mergeCell ref="V34:W34"/>
    <mergeCell ref="X34:Y34"/>
    <mergeCell ref="Z34:AA34"/>
    <mergeCell ref="BX34:BY34"/>
    <mergeCell ref="BZ34:CA34"/>
    <mergeCell ref="CB34:CC34"/>
    <mergeCell ref="CD34:CE34"/>
    <mergeCell ref="CF34:CG34"/>
    <mergeCell ref="CH34:CI34"/>
    <mergeCell ref="BL34:BM34"/>
    <mergeCell ref="BN34:BO34"/>
    <mergeCell ref="BP34:BQ34"/>
    <mergeCell ref="BR34:BS34"/>
    <mergeCell ref="BT34:BU34"/>
    <mergeCell ref="BV34:BW34"/>
    <mergeCell ref="AZ34:BA34"/>
    <mergeCell ref="BB34:BC34"/>
    <mergeCell ref="BD34:BE34"/>
    <mergeCell ref="BF34:BG34"/>
    <mergeCell ref="BH34:BI34"/>
    <mergeCell ref="BJ34:BK34"/>
    <mergeCell ref="DH34:DI34"/>
    <mergeCell ref="DJ34:DK34"/>
    <mergeCell ref="DL34:DM34"/>
    <mergeCell ref="DN34:DO34"/>
    <mergeCell ref="DP34:DQ34"/>
    <mergeCell ref="DR34:DS34"/>
    <mergeCell ref="CV34:CW34"/>
    <mergeCell ref="CX34:CY34"/>
    <mergeCell ref="CZ34:DA34"/>
    <mergeCell ref="DB34:DC34"/>
    <mergeCell ref="DD34:DE34"/>
    <mergeCell ref="DF34:DG34"/>
    <mergeCell ref="CJ34:CK34"/>
    <mergeCell ref="CL34:CM34"/>
    <mergeCell ref="CN34:CO34"/>
    <mergeCell ref="CP34:CQ34"/>
    <mergeCell ref="CR34:CS34"/>
    <mergeCell ref="CT34:CU34"/>
    <mergeCell ref="FL34:FM34"/>
    <mergeCell ref="FN34:FO34"/>
    <mergeCell ref="ER34:ES34"/>
    <mergeCell ref="ET34:EU34"/>
    <mergeCell ref="EV34:EW34"/>
    <mergeCell ref="EX34:EY34"/>
    <mergeCell ref="EZ34:FA34"/>
    <mergeCell ref="FB34:FC34"/>
    <mergeCell ref="EF34:EG34"/>
    <mergeCell ref="EH34:EI34"/>
    <mergeCell ref="EJ34:EK34"/>
    <mergeCell ref="EL34:EM34"/>
    <mergeCell ref="EN34:EO34"/>
    <mergeCell ref="EP34:EQ34"/>
    <mergeCell ref="DT34:DU34"/>
    <mergeCell ref="DV34:DW34"/>
    <mergeCell ref="DX34:DY34"/>
    <mergeCell ref="DZ34:EA34"/>
    <mergeCell ref="EB34:EC34"/>
    <mergeCell ref="ED34:EE34"/>
    <mergeCell ref="AH35:AI35"/>
    <mergeCell ref="AJ35:AK35"/>
    <mergeCell ref="AL35:AM35"/>
    <mergeCell ref="AN35:AO35"/>
    <mergeCell ref="AP35:AQ35"/>
    <mergeCell ref="AR35:AS35"/>
    <mergeCell ref="V35:W35"/>
    <mergeCell ref="X35:Y35"/>
    <mergeCell ref="Z35:AA35"/>
    <mergeCell ref="AB35:AC35"/>
    <mergeCell ref="AD35:AE35"/>
    <mergeCell ref="AF35:AG35"/>
    <mergeCell ref="GB34:GC34"/>
    <mergeCell ref="A35:D35"/>
    <mergeCell ref="F35:G35"/>
    <mergeCell ref="H35:I35"/>
    <mergeCell ref="J35:K35"/>
    <mergeCell ref="L35:M35"/>
    <mergeCell ref="N35:O35"/>
    <mergeCell ref="P35:Q35"/>
    <mergeCell ref="R35:S35"/>
    <mergeCell ref="T35:U35"/>
    <mergeCell ref="FP34:FQ34"/>
    <mergeCell ref="FR34:FS34"/>
    <mergeCell ref="FT34:FU34"/>
    <mergeCell ref="FV34:FW34"/>
    <mergeCell ref="FX34:FY34"/>
    <mergeCell ref="FZ34:GA34"/>
    <mergeCell ref="FD34:FE34"/>
    <mergeCell ref="FF34:FG34"/>
    <mergeCell ref="FH34:FI34"/>
    <mergeCell ref="FJ34:FK34"/>
    <mergeCell ref="BR35:BS35"/>
    <mergeCell ref="BT35:BU35"/>
    <mergeCell ref="BV35:BW35"/>
    <mergeCell ref="BX35:BY35"/>
    <mergeCell ref="BZ35:CA35"/>
    <mergeCell ref="CB35:CC35"/>
    <mergeCell ref="BF35:BG35"/>
    <mergeCell ref="BH35:BI35"/>
    <mergeCell ref="BJ35:BK35"/>
    <mergeCell ref="BL35:BM35"/>
    <mergeCell ref="BN35:BO35"/>
    <mergeCell ref="BP35:BQ35"/>
    <mergeCell ref="AT35:AU35"/>
    <mergeCell ref="AV35:AW35"/>
    <mergeCell ref="AX35:AY35"/>
    <mergeCell ref="AZ35:BA35"/>
    <mergeCell ref="BB35:BC35"/>
    <mergeCell ref="BD35:BE35"/>
    <mergeCell ref="DB35:DC35"/>
    <mergeCell ref="DD35:DE35"/>
    <mergeCell ref="DF35:DG35"/>
    <mergeCell ref="DH35:DI35"/>
    <mergeCell ref="DJ35:DK35"/>
    <mergeCell ref="DL35:DM35"/>
    <mergeCell ref="CP35:CQ35"/>
    <mergeCell ref="CR35:CS35"/>
    <mergeCell ref="CT35:CU35"/>
    <mergeCell ref="CV35:CW35"/>
    <mergeCell ref="CX35:CY35"/>
    <mergeCell ref="CZ35:DA35"/>
    <mergeCell ref="CD35:CE35"/>
    <mergeCell ref="CF35:CG35"/>
    <mergeCell ref="CH35:CI35"/>
    <mergeCell ref="CJ35:CK35"/>
    <mergeCell ref="CL35:CM35"/>
    <mergeCell ref="CN35:CO35"/>
    <mergeCell ref="FF35:FG35"/>
    <mergeCell ref="FH35:FI35"/>
    <mergeCell ref="EL35:EM35"/>
    <mergeCell ref="EN35:EO35"/>
    <mergeCell ref="EP35:EQ35"/>
    <mergeCell ref="ER35:ES35"/>
    <mergeCell ref="ET35:EU35"/>
    <mergeCell ref="EV35:EW35"/>
    <mergeCell ref="DZ35:EA35"/>
    <mergeCell ref="EB35:EC35"/>
    <mergeCell ref="ED35:EE35"/>
    <mergeCell ref="EF35:EG35"/>
    <mergeCell ref="EH35:EI35"/>
    <mergeCell ref="EJ35:EK35"/>
    <mergeCell ref="DN35:DO35"/>
    <mergeCell ref="DP35:DQ35"/>
    <mergeCell ref="DR35:DS35"/>
    <mergeCell ref="DT35:DU35"/>
    <mergeCell ref="DV35:DW35"/>
    <mergeCell ref="DX35:DY35"/>
    <mergeCell ref="AB36:AC36"/>
    <mergeCell ref="AD36:AE36"/>
    <mergeCell ref="AF36:AG36"/>
    <mergeCell ref="AH36:AI36"/>
    <mergeCell ref="AJ36:AK36"/>
    <mergeCell ref="AL36:AM36"/>
    <mergeCell ref="P36:Q36"/>
    <mergeCell ref="R36:S36"/>
    <mergeCell ref="T36:U36"/>
    <mergeCell ref="V36:W36"/>
    <mergeCell ref="X36:Y36"/>
    <mergeCell ref="Z36:AA36"/>
    <mergeCell ref="FV35:FW35"/>
    <mergeCell ref="FX35:FY35"/>
    <mergeCell ref="FZ35:GA35"/>
    <mergeCell ref="GB35:GC35"/>
    <mergeCell ref="A36:D36"/>
    <mergeCell ref="F36:G36"/>
    <mergeCell ref="H36:I36"/>
    <mergeCell ref="J36:K36"/>
    <mergeCell ref="L36:M36"/>
    <mergeCell ref="N36:O36"/>
    <mergeCell ref="FJ35:FK35"/>
    <mergeCell ref="FL35:FM35"/>
    <mergeCell ref="FN35:FO35"/>
    <mergeCell ref="FP35:FQ35"/>
    <mergeCell ref="FR35:FS35"/>
    <mergeCell ref="FT35:FU35"/>
    <mergeCell ref="EX35:EY35"/>
    <mergeCell ref="EZ35:FA35"/>
    <mergeCell ref="FB35:FC35"/>
    <mergeCell ref="FD35:FE35"/>
    <mergeCell ref="BL36:BM36"/>
    <mergeCell ref="BN36:BO36"/>
    <mergeCell ref="BP36:BQ36"/>
    <mergeCell ref="BR36:BS36"/>
    <mergeCell ref="BT36:BU36"/>
    <mergeCell ref="BV36:BW36"/>
    <mergeCell ref="AZ36:BA36"/>
    <mergeCell ref="BB36:BC36"/>
    <mergeCell ref="BD36:BE36"/>
    <mergeCell ref="BF36:BG36"/>
    <mergeCell ref="BH36:BI36"/>
    <mergeCell ref="BJ36:BK36"/>
    <mergeCell ref="AN36:AO36"/>
    <mergeCell ref="AP36:AQ36"/>
    <mergeCell ref="AR36:AS36"/>
    <mergeCell ref="AT36:AU36"/>
    <mergeCell ref="AV36:AW36"/>
    <mergeCell ref="AX36:AY36"/>
    <mergeCell ref="CV36:CW36"/>
    <mergeCell ref="CX36:CY36"/>
    <mergeCell ref="CZ36:DA36"/>
    <mergeCell ref="DB36:DC36"/>
    <mergeCell ref="DD36:DE36"/>
    <mergeCell ref="DF36:DG36"/>
    <mergeCell ref="CJ36:CK36"/>
    <mergeCell ref="CL36:CM36"/>
    <mergeCell ref="CN36:CO36"/>
    <mergeCell ref="CP36:CQ36"/>
    <mergeCell ref="CR36:CS36"/>
    <mergeCell ref="CT36:CU36"/>
    <mergeCell ref="BX36:BY36"/>
    <mergeCell ref="BZ36:CA36"/>
    <mergeCell ref="CB36:CC36"/>
    <mergeCell ref="CD36:CE36"/>
    <mergeCell ref="CF36:CG36"/>
    <mergeCell ref="CH36:CI36"/>
    <mergeCell ref="EZ36:FA36"/>
    <mergeCell ref="FB36:FC36"/>
    <mergeCell ref="EF36:EG36"/>
    <mergeCell ref="EH36:EI36"/>
    <mergeCell ref="EJ36:EK36"/>
    <mergeCell ref="EL36:EM36"/>
    <mergeCell ref="EN36:EO36"/>
    <mergeCell ref="EP36:EQ36"/>
    <mergeCell ref="DT36:DU36"/>
    <mergeCell ref="DV36:DW36"/>
    <mergeCell ref="DX36:DY36"/>
    <mergeCell ref="DZ36:EA36"/>
    <mergeCell ref="EB36:EC36"/>
    <mergeCell ref="ED36:EE36"/>
    <mergeCell ref="DH36:DI36"/>
    <mergeCell ref="DJ36:DK36"/>
    <mergeCell ref="DL36:DM36"/>
    <mergeCell ref="DN36:DO36"/>
    <mergeCell ref="DP36:DQ36"/>
    <mergeCell ref="DR36:DS36"/>
    <mergeCell ref="V37:W37"/>
    <mergeCell ref="X37:Y37"/>
    <mergeCell ref="Z37:AA37"/>
    <mergeCell ref="AB37:AC37"/>
    <mergeCell ref="AD37:AE37"/>
    <mergeCell ref="AF37:AG37"/>
    <mergeCell ref="GB36:GC36"/>
    <mergeCell ref="A37:D37"/>
    <mergeCell ref="F37:G37"/>
    <mergeCell ref="H37:I37"/>
    <mergeCell ref="J37:K37"/>
    <mergeCell ref="L37:M37"/>
    <mergeCell ref="N37:O37"/>
    <mergeCell ref="P37:Q37"/>
    <mergeCell ref="R37:S37"/>
    <mergeCell ref="T37:U37"/>
    <mergeCell ref="FP36:FQ36"/>
    <mergeCell ref="FR36:FS36"/>
    <mergeCell ref="FT36:FU36"/>
    <mergeCell ref="FV36:FW36"/>
    <mergeCell ref="FX36:FY36"/>
    <mergeCell ref="FZ36:GA36"/>
    <mergeCell ref="FD36:FE36"/>
    <mergeCell ref="FF36:FG36"/>
    <mergeCell ref="FH36:FI36"/>
    <mergeCell ref="FJ36:FK36"/>
    <mergeCell ref="FL36:FM36"/>
    <mergeCell ref="FN36:FO36"/>
    <mergeCell ref="ER36:ES36"/>
    <mergeCell ref="ET36:EU36"/>
    <mergeCell ref="EV36:EW36"/>
    <mergeCell ref="EX36:EY36"/>
    <mergeCell ref="BF37:BG37"/>
    <mergeCell ref="BH37:BI37"/>
    <mergeCell ref="BJ37:BK37"/>
    <mergeCell ref="BL37:BM37"/>
    <mergeCell ref="BN37:BO37"/>
    <mergeCell ref="BP37:BQ37"/>
    <mergeCell ref="AT37:AU37"/>
    <mergeCell ref="AV37:AW37"/>
    <mergeCell ref="AX37:AY37"/>
    <mergeCell ref="AZ37:BA37"/>
    <mergeCell ref="BB37:BC37"/>
    <mergeCell ref="BD37:BE37"/>
    <mergeCell ref="AH37:AI37"/>
    <mergeCell ref="AJ37:AK37"/>
    <mergeCell ref="AL37:AM37"/>
    <mergeCell ref="AN37:AO37"/>
    <mergeCell ref="AP37:AQ37"/>
    <mergeCell ref="AR37:AS37"/>
    <mergeCell ref="CP37:CQ37"/>
    <mergeCell ref="CR37:CS37"/>
    <mergeCell ref="CT37:CU37"/>
    <mergeCell ref="CV37:CW37"/>
    <mergeCell ref="CX37:CY37"/>
    <mergeCell ref="CZ37:DA37"/>
    <mergeCell ref="CD37:CE37"/>
    <mergeCell ref="CF37:CG37"/>
    <mergeCell ref="CH37:CI37"/>
    <mergeCell ref="CJ37:CK37"/>
    <mergeCell ref="CL37:CM37"/>
    <mergeCell ref="CN37:CO37"/>
    <mergeCell ref="BR37:BS37"/>
    <mergeCell ref="BT37:BU37"/>
    <mergeCell ref="BV37:BW37"/>
    <mergeCell ref="BX37:BY37"/>
    <mergeCell ref="BZ37:CA37"/>
    <mergeCell ref="CB37:CC37"/>
    <mergeCell ref="ET37:EU37"/>
    <mergeCell ref="EV37:EW37"/>
    <mergeCell ref="DZ37:EA37"/>
    <mergeCell ref="EB37:EC37"/>
    <mergeCell ref="ED37:EE37"/>
    <mergeCell ref="EF37:EG37"/>
    <mergeCell ref="EH37:EI37"/>
    <mergeCell ref="EJ37:EK37"/>
    <mergeCell ref="DN37:DO37"/>
    <mergeCell ref="DP37:DQ37"/>
    <mergeCell ref="DR37:DS37"/>
    <mergeCell ref="DT37:DU37"/>
    <mergeCell ref="DV37:DW37"/>
    <mergeCell ref="DX37:DY37"/>
    <mergeCell ref="DB37:DC37"/>
    <mergeCell ref="DD37:DE37"/>
    <mergeCell ref="DF37:DG37"/>
    <mergeCell ref="DH37:DI37"/>
    <mergeCell ref="DJ37:DK37"/>
    <mergeCell ref="DL37:DM37"/>
    <mergeCell ref="P38:Q38"/>
    <mergeCell ref="R38:S38"/>
    <mergeCell ref="T38:U38"/>
    <mergeCell ref="V38:W38"/>
    <mergeCell ref="X38:Y38"/>
    <mergeCell ref="Z38:AA38"/>
    <mergeCell ref="FV37:FW37"/>
    <mergeCell ref="FX37:FY37"/>
    <mergeCell ref="FZ37:GA37"/>
    <mergeCell ref="GB37:GC37"/>
    <mergeCell ref="A38:D38"/>
    <mergeCell ref="F38:G38"/>
    <mergeCell ref="H38:I38"/>
    <mergeCell ref="J38:K38"/>
    <mergeCell ref="L38:M38"/>
    <mergeCell ref="N38:O38"/>
    <mergeCell ref="FJ37:FK37"/>
    <mergeCell ref="FL37:FM37"/>
    <mergeCell ref="FN37:FO37"/>
    <mergeCell ref="FP37:FQ37"/>
    <mergeCell ref="FR37:FS37"/>
    <mergeCell ref="FT37:FU37"/>
    <mergeCell ref="EX37:EY37"/>
    <mergeCell ref="EZ37:FA37"/>
    <mergeCell ref="FB37:FC37"/>
    <mergeCell ref="FD37:FE37"/>
    <mergeCell ref="FF37:FG37"/>
    <mergeCell ref="FH37:FI37"/>
    <mergeCell ref="EL37:EM37"/>
    <mergeCell ref="EN37:EO37"/>
    <mergeCell ref="EP37:EQ37"/>
    <mergeCell ref="ER37:ES37"/>
    <mergeCell ref="AZ38:BA38"/>
    <mergeCell ref="BB38:BC38"/>
    <mergeCell ref="BD38:BE38"/>
    <mergeCell ref="BF38:BG38"/>
    <mergeCell ref="BH38:BI38"/>
    <mergeCell ref="BJ38:BK38"/>
    <mergeCell ref="AN38:AO38"/>
    <mergeCell ref="AP38:AQ38"/>
    <mergeCell ref="AR38:AS38"/>
    <mergeCell ref="AT38:AU38"/>
    <mergeCell ref="AV38:AW38"/>
    <mergeCell ref="AX38:AY38"/>
    <mergeCell ref="AB38:AC38"/>
    <mergeCell ref="AD38:AE38"/>
    <mergeCell ref="AF38:AG38"/>
    <mergeCell ref="AH38:AI38"/>
    <mergeCell ref="AJ38:AK38"/>
    <mergeCell ref="AL38:AM38"/>
    <mergeCell ref="CJ38:CK38"/>
    <mergeCell ref="CL38:CM38"/>
    <mergeCell ref="CN38:CO38"/>
    <mergeCell ref="CP38:CQ38"/>
    <mergeCell ref="CR38:CS38"/>
    <mergeCell ref="CT38:CU38"/>
    <mergeCell ref="BX38:BY38"/>
    <mergeCell ref="BZ38:CA38"/>
    <mergeCell ref="CB38:CC38"/>
    <mergeCell ref="CD38:CE38"/>
    <mergeCell ref="CF38:CG38"/>
    <mergeCell ref="CH38:CI38"/>
    <mergeCell ref="BL38:BM38"/>
    <mergeCell ref="BN38:BO38"/>
    <mergeCell ref="BP38:BQ38"/>
    <mergeCell ref="BR38:BS38"/>
    <mergeCell ref="BT38:BU38"/>
    <mergeCell ref="BV38:BW38"/>
    <mergeCell ref="EP38:EQ38"/>
    <mergeCell ref="DT38:DU38"/>
    <mergeCell ref="DV38:DW38"/>
    <mergeCell ref="DX38:DY38"/>
    <mergeCell ref="DZ38:EA38"/>
    <mergeCell ref="EB38:EC38"/>
    <mergeCell ref="ED38:EE38"/>
    <mergeCell ref="DH38:DI38"/>
    <mergeCell ref="DJ38:DK38"/>
    <mergeCell ref="DL38:DM38"/>
    <mergeCell ref="DN38:DO38"/>
    <mergeCell ref="DP38:DQ38"/>
    <mergeCell ref="DR38:DS38"/>
    <mergeCell ref="CV38:CW38"/>
    <mergeCell ref="CX38:CY38"/>
    <mergeCell ref="CZ38:DA38"/>
    <mergeCell ref="DB38:DC38"/>
    <mergeCell ref="DD38:DE38"/>
    <mergeCell ref="DF38:DG38"/>
    <mergeCell ref="GB38:GC38"/>
    <mergeCell ref="A39:D39"/>
    <mergeCell ref="F39:G39"/>
    <mergeCell ref="H39:I39"/>
    <mergeCell ref="J39:K39"/>
    <mergeCell ref="L39:M39"/>
    <mergeCell ref="N39:O39"/>
    <mergeCell ref="P39:Q39"/>
    <mergeCell ref="R39:S39"/>
    <mergeCell ref="FP38:FQ38"/>
    <mergeCell ref="FR38:FS38"/>
    <mergeCell ref="FT38:FU38"/>
    <mergeCell ref="FV38:FW38"/>
    <mergeCell ref="FX38:FY38"/>
    <mergeCell ref="FZ38:GA38"/>
    <mergeCell ref="FD38:FE38"/>
    <mergeCell ref="FF38:FG38"/>
    <mergeCell ref="FH38:FI38"/>
    <mergeCell ref="FJ38:FK38"/>
    <mergeCell ref="FL38:FM38"/>
    <mergeCell ref="FN38:FO38"/>
    <mergeCell ref="ER38:ES38"/>
    <mergeCell ref="ET38:EU38"/>
    <mergeCell ref="EV38:EW38"/>
    <mergeCell ref="EX38:EY38"/>
    <mergeCell ref="EZ38:FA38"/>
    <mergeCell ref="FB38:FC38"/>
    <mergeCell ref="EF38:EG38"/>
    <mergeCell ref="EH38:EI38"/>
    <mergeCell ref="EJ38:EK38"/>
    <mergeCell ref="EL38:EM38"/>
    <mergeCell ref="EN38:EO38"/>
    <mergeCell ref="AR39:AS39"/>
    <mergeCell ref="AT39:AU39"/>
    <mergeCell ref="AV39:AW39"/>
    <mergeCell ref="AX39:AY39"/>
    <mergeCell ref="AZ39:BA39"/>
    <mergeCell ref="BB39:BC39"/>
    <mergeCell ref="AF39:AG39"/>
    <mergeCell ref="AH39:AI39"/>
    <mergeCell ref="AJ39:AK39"/>
    <mergeCell ref="AL39:AM39"/>
    <mergeCell ref="AN39:AO39"/>
    <mergeCell ref="AP39:AQ39"/>
    <mergeCell ref="T39:U39"/>
    <mergeCell ref="V39:W39"/>
    <mergeCell ref="X39:Y39"/>
    <mergeCell ref="Z39:AA39"/>
    <mergeCell ref="AB39:AC39"/>
    <mergeCell ref="AD39:AE39"/>
    <mergeCell ref="CB39:CC39"/>
    <mergeCell ref="CD39:CE39"/>
    <mergeCell ref="CF39:CG39"/>
    <mergeCell ref="CH39:CI39"/>
    <mergeCell ref="CJ39:CK39"/>
    <mergeCell ref="CL39:CM39"/>
    <mergeCell ref="BP39:BQ39"/>
    <mergeCell ref="BR39:BS39"/>
    <mergeCell ref="BT39:BU39"/>
    <mergeCell ref="BV39:BW39"/>
    <mergeCell ref="BX39:BY39"/>
    <mergeCell ref="BZ39:CA39"/>
    <mergeCell ref="BD39:BE39"/>
    <mergeCell ref="BF39:BG39"/>
    <mergeCell ref="BH39:BI39"/>
    <mergeCell ref="BJ39:BK39"/>
    <mergeCell ref="BL39:BM39"/>
    <mergeCell ref="BN39:BO39"/>
    <mergeCell ref="ED39:EE39"/>
    <mergeCell ref="EF39:EG39"/>
    <mergeCell ref="EH39:EI39"/>
    <mergeCell ref="DL39:DM39"/>
    <mergeCell ref="DN39:DO39"/>
    <mergeCell ref="DP39:DQ39"/>
    <mergeCell ref="DR39:DS39"/>
    <mergeCell ref="DT39:DU39"/>
    <mergeCell ref="DV39:DW39"/>
    <mergeCell ref="CZ39:DA39"/>
    <mergeCell ref="DB39:DC39"/>
    <mergeCell ref="DD39:DE39"/>
    <mergeCell ref="DF39:DG39"/>
    <mergeCell ref="DH39:DI39"/>
    <mergeCell ref="DJ39:DK39"/>
    <mergeCell ref="CN39:CO39"/>
    <mergeCell ref="CP39:CQ39"/>
    <mergeCell ref="CR39:CS39"/>
    <mergeCell ref="CT39:CU39"/>
    <mergeCell ref="CV39:CW39"/>
    <mergeCell ref="CX39:CY39"/>
    <mergeCell ref="A40:D40"/>
    <mergeCell ref="F40:G40"/>
    <mergeCell ref="H40:I40"/>
    <mergeCell ref="J40:K40"/>
    <mergeCell ref="L40:M40"/>
    <mergeCell ref="N40:O40"/>
    <mergeCell ref="FT39:FU39"/>
    <mergeCell ref="FV39:FW39"/>
    <mergeCell ref="FX39:FY39"/>
    <mergeCell ref="FZ39:GA39"/>
    <mergeCell ref="GB39:GC39"/>
    <mergeCell ref="FH39:FI39"/>
    <mergeCell ref="FJ39:FK39"/>
    <mergeCell ref="FL39:FM39"/>
    <mergeCell ref="FN39:FO39"/>
    <mergeCell ref="FP39:FQ39"/>
    <mergeCell ref="FR39:FS39"/>
    <mergeCell ref="EV39:EW39"/>
    <mergeCell ref="EX39:EY39"/>
    <mergeCell ref="EZ39:FA39"/>
    <mergeCell ref="FB39:FC39"/>
    <mergeCell ref="FD39:FE39"/>
    <mergeCell ref="FF39:FG39"/>
    <mergeCell ref="EJ39:EK39"/>
    <mergeCell ref="EL39:EM39"/>
    <mergeCell ref="EN39:EO39"/>
    <mergeCell ref="EP39:EQ39"/>
    <mergeCell ref="ER39:ES39"/>
    <mergeCell ref="ET39:EU39"/>
    <mergeCell ref="DX39:DY39"/>
    <mergeCell ref="DZ39:EA39"/>
    <mergeCell ref="EB39:EC39"/>
    <mergeCell ref="AN40:AO40"/>
    <mergeCell ref="AP40:AQ40"/>
    <mergeCell ref="AR40:AS40"/>
    <mergeCell ref="AT40:AU40"/>
    <mergeCell ref="AV40:AW40"/>
    <mergeCell ref="AX40:AY40"/>
    <mergeCell ref="AB40:AC40"/>
    <mergeCell ref="AD40:AE40"/>
    <mergeCell ref="AF40:AG40"/>
    <mergeCell ref="AH40:AI40"/>
    <mergeCell ref="AJ40:AK40"/>
    <mergeCell ref="AL40:AM40"/>
    <mergeCell ref="P40:Q40"/>
    <mergeCell ref="R40:S40"/>
    <mergeCell ref="T40:U40"/>
    <mergeCell ref="V40:W40"/>
    <mergeCell ref="X40:Y40"/>
    <mergeCell ref="Z40:AA40"/>
    <mergeCell ref="BX40:BY40"/>
    <mergeCell ref="BZ40:CA40"/>
    <mergeCell ref="CB40:CC40"/>
    <mergeCell ref="CD40:CE40"/>
    <mergeCell ref="CF40:CG40"/>
    <mergeCell ref="CH40:CI40"/>
    <mergeCell ref="BL40:BM40"/>
    <mergeCell ref="BN40:BO40"/>
    <mergeCell ref="BP40:BQ40"/>
    <mergeCell ref="BR40:BS40"/>
    <mergeCell ref="BT40:BU40"/>
    <mergeCell ref="BV40:BW40"/>
    <mergeCell ref="AZ40:BA40"/>
    <mergeCell ref="BB40:BC40"/>
    <mergeCell ref="BD40:BE40"/>
    <mergeCell ref="BF40:BG40"/>
    <mergeCell ref="BH40:BI40"/>
    <mergeCell ref="BJ40:BK40"/>
    <mergeCell ref="DH40:DI40"/>
    <mergeCell ref="DJ40:DK40"/>
    <mergeCell ref="DL40:DM40"/>
    <mergeCell ref="DN40:DO40"/>
    <mergeCell ref="DP40:DQ40"/>
    <mergeCell ref="DR40:DS40"/>
    <mergeCell ref="CV40:CW40"/>
    <mergeCell ref="CX40:CY40"/>
    <mergeCell ref="CZ40:DA40"/>
    <mergeCell ref="DB40:DC40"/>
    <mergeCell ref="DD40:DE40"/>
    <mergeCell ref="DF40:DG40"/>
    <mergeCell ref="CJ40:CK40"/>
    <mergeCell ref="CL40:CM40"/>
    <mergeCell ref="CN40:CO40"/>
    <mergeCell ref="CP40:CQ40"/>
    <mergeCell ref="CR40:CS40"/>
    <mergeCell ref="CT40:CU40"/>
    <mergeCell ref="FL40:FM40"/>
    <mergeCell ref="FN40:FO40"/>
    <mergeCell ref="ER40:ES40"/>
    <mergeCell ref="ET40:EU40"/>
    <mergeCell ref="EV40:EW40"/>
    <mergeCell ref="EX40:EY40"/>
    <mergeCell ref="EZ40:FA40"/>
    <mergeCell ref="FB40:FC40"/>
    <mergeCell ref="EF40:EG40"/>
    <mergeCell ref="EH40:EI40"/>
    <mergeCell ref="EJ40:EK40"/>
    <mergeCell ref="EL40:EM40"/>
    <mergeCell ref="EN40:EO40"/>
    <mergeCell ref="EP40:EQ40"/>
    <mergeCell ref="DT40:DU40"/>
    <mergeCell ref="DV40:DW40"/>
    <mergeCell ref="DX40:DY40"/>
    <mergeCell ref="DZ40:EA40"/>
    <mergeCell ref="EB40:EC40"/>
    <mergeCell ref="ED40:EE40"/>
    <mergeCell ref="AH41:AI41"/>
    <mergeCell ref="AJ41:AK41"/>
    <mergeCell ref="AL41:AM41"/>
    <mergeCell ref="AN41:AO41"/>
    <mergeCell ref="AP41:AQ41"/>
    <mergeCell ref="AR41:AS41"/>
    <mergeCell ref="V41:W41"/>
    <mergeCell ref="X41:Y41"/>
    <mergeCell ref="Z41:AA41"/>
    <mergeCell ref="AB41:AC41"/>
    <mergeCell ref="AD41:AE41"/>
    <mergeCell ref="AF41:AG41"/>
    <mergeCell ref="GB40:GC40"/>
    <mergeCell ref="A41:D41"/>
    <mergeCell ref="F41:G41"/>
    <mergeCell ref="H41:I41"/>
    <mergeCell ref="J41:K41"/>
    <mergeCell ref="L41:M41"/>
    <mergeCell ref="N41:O41"/>
    <mergeCell ref="P41:Q41"/>
    <mergeCell ref="R41:S41"/>
    <mergeCell ref="T41:U41"/>
    <mergeCell ref="FP40:FQ40"/>
    <mergeCell ref="FR40:FS40"/>
    <mergeCell ref="FT40:FU40"/>
    <mergeCell ref="FV40:FW40"/>
    <mergeCell ref="FX40:FY40"/>
    <mergeCell ref="FZ40:GA40"/>
    <mergeCell ref="FD40:FE40"/>
    <mergeCell ref="FF40:FG40"/>
    <mergeCell ref="FH40:FI40"/>
    <mergeCell ref="FJ40:FK40"/>
    <mergeCell ref="BR41:BS41"/>
    <mergeCell ref="BT41:BU41"/>
    <mergeCell ref="BV41:BW41"/>
    <mergeCell ref="BX41:BY41"/>
    <mergeCell ref="BZ41:CA41"/>
    <mergeCell ref="CB41:CC41"/>
    <mergeCell ref="BF41:BG41"/>
    <mergeCell ref="BH41:BI41"/>
    <mergeCell ref="BJ41:BK41"/>
    <mergeCell ref="BL41:BM41"/>
    <mergeCell ref="BN41:BO41"/>
    <mergeCell ref="BP41:BQ41"/>
    <mergeCell ref="AT41:AU41"/>
    <mergeCell ref="AV41:AW41"/>
    <mergeCell ref="AX41:AY41"/>
    <mergeCell ref="AZ41:BA41"/>
    <mergeCell ref="BB41:BC41"/>
    <mergeCell ref="BD41:BE41"/>
    <mergeCell ref="DB41:DC41"/>
    <mergeCell ref="DD41:DE41"/>
    <mergeCell ref="DF41:DG41"/>
    <mergeCell ref="DH41:DI41"/>
    <mergeCell ref="DJ41:DK41"/>
    <mergeCell ref="DL41:DM41"/>
    <mergeCell ref="CP41:CQ41"/>
    <mergeCell ref="CR41:CS41"/>
    <mergeCell ref="CT41:CU41"/>
    <mergeCell ref="CV41:CW41"/>
    <mergeCell ref="CX41:CY41"/>
    <mergeCell ref="CZ41:DA41"/>
    <mergeCell ref="CD41:CE41"/>
    <mergeCell ref="CF41:CG41"/>
    <mergeCell ref="CH41:CI41"/>
    <mergeCell ref="CJ41:CK41"/>
    <mergeCell ref="CL41:CM41"/>
    <mergeCell ref="CN41:CO41"/>
    <mergeCell ref="FF41:FG41"/>
    <mergeCell ref="FH41:FI41"/>
    <mergeCell ref="EL41:EM41"/>
    <mergeCell ref="EN41:EO41"/>
    <mergeCell ref="EP41:EQ41"/>
    <mergeCell ref="ER41:ES41"/>
    <mergeCell ref="ET41:EU41"/>
    <mergeCell ref="EV41:EW41"/>
    <mergeCell ref="DZ41:EA41"/>
    <mergeCell ref="EB41:EC41"/>
    <mergeCell ref="ED41:EE41"/>
    <mergeCell ref="EF41:EG41"/>
    <mergeCell ref="EH41:EI41"/>
    <mergeCell ref="EJ41:EK41"/>
    <mergeCell ref="DN41:DO41"/>
    <mergeCell ref="DP41:DQ41"/>
    <mergeCell ref="DR41:DS41"/>
    <mergeCell ref="DT41:DU41"/>
    <mergeCell ref="DV41:DW41"/>
    <mergeCell ref="DX41:DY41"/>
    <mergeCell ref="AB42:AC42"/>
    <mergeCell ref="AD42:AE42"/>
    <mergeCell ref="AF42:AG42"/>
    <mergeCell ref="AH42:AI42"/>
    <mergeCell ref="AJ42:AK42"/>
    <mergeCell ref="AL42:AM42"/>
    <mergeCell ref="P42:Q42"/>
    <mergeCell ref="R42:S42"/>
    <mergeCell ref="T42:U42"/>
    <mergeCell ref="V42:W42"/>
    <mergeCell ref="X42:Y42"/>
    <mergeCell ref="Z42:AA42"/>
    <mergeCell ref="FV41:FW41"/>
    <mergeCell ref="FX41:FY41"/>
    <mergeCell ref="FZ41:GA41"/>
    <mergeCell ref="GB41:GC41"/>
    <mergeCell ref="A42:D42"/>
    <mergeCell ref="F42:G42"/>
    <mergeCell ref="H42:I42"/>
    <mergeCell ref="J42:K42"/>
    <mergeCell ref="L42:M42"/>
    <mergeCell ref="N42:O42"/>
    <mergeCell ref="FJ41:FK41"/>
    <mergeCell ref="FL41:FM41"/>
    <mergeCell ref="FN41:FO41"/>
    <mergeCell ref="FP41:FQ41"/>
    <mergeCell ref="FR41:FS41"/>
    <mergeCell ref="FT41:FU41"/>
    <mergeCell ref="EX41:EY41"/>
    <mergeCell ref="EZ41:FA41"/>
    <mergeCell ref="FB41:FC41"/>
    <mergeCell ref="FD41:FE41"/>
    <mergeCell ref="BL42:BM42"/>
    <mergeCell ref="BN42:BO42"/>
    <mergeCell ref="BP42:BQ42"/>
    <mergeCell ref="BR42:BS42"/>
    <mergeCell ref="BT42:BU42"/>
    <mergeCell ref="BV42:BW42"/>
    <mergeCell ref="AZ42:BA42"/>
    <mergeCell ref="BB42:BC42"/>
    <mergeCell ref="BD42:BE42"/>
    <mergeCell ref="BF42:BG42"/>
    <mergeCell ref="BH42:BI42"/>
    <mergeCell ref="BJ42:BK42"/>
    <mergeCell ref="AN42:AO42"/>
    <mergeCell ref="AP42:AQ42"/>
    <mergeCell ref="AR42:AS42"/>
    <mergeCell ref="AT42:AU42"/>
    <mergeCell ref="AV42:AW42"/>
    <mergeCell ref="AX42:AY42"/>
    <mergeCell ref="CV42:CW42"/>
    <mergeCell ref="CX42:CY42"/>
    <mergeCell ref="CZ42:DA42"/>
    <mergeCell ref="DB42:DC42"/>
    <mergeCell ref="DD42:DE42"/>
    <mergeCell ref="DF42:DG42"/>
    <mergeCell ref="CJ42:CK42"/>
    <mergeCell ref="CL42:CM42"/>
    <mergeCell ref="CN42:CO42"/>
    <mergeCell ref="CP42:CQ42"/>
    <mergeCell ref="CR42:CS42"/>
    <mergeCell ref="CT42:CU42"/>
    <mergeCell ref="BX42:BY42"/>
    <mergeCell ref="BZ42:CA42"/>
    <mergeCell ref="CB42:CC42"/>
    <mergeCell ref="CD42:CE42"/>
    <mergeCell ref="CF42:CG42"/>
    <mergeCell ref="CH42:CI42"/>
    <mergeCell ref="EZ42:FA42"/>
    <mergeCell ref="FB42:FC42"/>
    <mergeCell ref="EF42:EG42"/>
    <mergeCell ref="EH42:EI42"/>
    <mergeCell ref="EJ42:EK42"/>
    <mergeCell ref="EL42:EM42"/>
    <mergeCell ref="EN42:EO42"/>
    <mergeCell ref="EP42:EQ42"/>
    <mergeCell ref="DT42:DU42"/>
    <mergeCell ref="DV42:DW42"/>
    <mergeCell ref="DX42:DY42"/>
    <mergeCell ref="DZ42:EA42"/>
    <mergeCell ref="EB42:EC42"/>
    <mergeCell ref="ED42:EE42"/>
    <mergeCell ref="DH42:DI42"/>
    <mergeCell ref="DJ42:DK42"/>
    <mergeCell ref="DL42:DM42"/>
    <mergeCell ref="DN42:DO42"/>
    <mergeCell ref="DP42:DQ42"/>
    <mergeCell ref="DR42:DS42"/>
    <mergeCell ref="V43:W43"/>
    <mergeCell ref="X43:Y43"/>
    <mergeCell ref="Z43:AA43"/>
    <mergeCell ref="AB43:AC43"/>
    <mergeCell ref="AD43:AE43"/>
    <mergeCell ref="AF43:AG43"/>
    <mergeCell ref="GB42:GC42"/>
    <mergeCell ref="A43:D43"/>
    <mergeCell ref="F43:G43"/>
    <mergeCell ref="H43:I43"/>
    <mergeCell ref="J43:K43"/>
    <mergeCell ref="L43:M43"/>
    <mergeCell ref="N43:O43"/>
    <mergeCell ref="P43:Q43"/>
    <mergeCell ref="R43:S43"/>
    <mergeCell ref="T43:U43"/>
    <mergeCell ref="FP42:FQ42"/>
    <mergeCell ref="FR42:FS42"/>
    <mergeCell ref="FT42:FU42"/>
    <mergeCell ref="FV42:FW42"/>
    <mergeCell ref="FX42:FY42"/>
    <mergeCell ref="FZ42:GA42"/>
    <mergeCell ref="FD42:FE42"/>
    <mergeCell ref="FF42:FG42"/>
    <mergeCell ref="FH42:FI42"/>
    <mergeCell ref="FJ42:FK42"/>
    <mergeCell ref="FL42:FM42"/>
    <mergeCell ref="FN42:FO42"/>
    <mergeCell ref="ER42:ES42"/>
    <mergeCell ref="ET42:EU42"/>
    <mergeCell ref="EV42:EW42"/>
    <mergeCell ref="EX42:EY42"/>
    <mergeCell ref="BF43:BG43"/>
    <mergeCell ref="BH43:BI43"/>
    <mergeCell ref="BJ43:BK43"/>
    <mergeCell ref="BL43:BM43"/>
    <mergeCell ref="BN43:BO43"/>
    <mergeCell ref="BP43:BQ43"/>
    <mergeCell ref="AT43:AU43"/>
    <mergeCell ref="AV43:AW43"/>
    <mergeCell ref="AX43:AY43"/>
    <mergeCell ref="AZ43:BA43"/>
    <mergeCell ref="BB43:BC43"/>
    <mergeCell ref="BD43:BE43"/>
    <mergeCell ref="AH43:AI43"/>
    <mergeCell ref="AJ43:AK43"/>
    <mergeCell ref="AL43:AM43"/>
    <mergeCell ref="AN43:AO43"/>
    <mergeCell ref="AP43:AQ43"/>
    <mergeCell ref="AR43:AS43"/>
    <mergeCell ref="CP43:CQ43"/>
    <mergeCell ref="CR43:CS43"/>
    <mergeCell ref="CT43:CU43"/>
    <mergeCell ref="CV43:CW43"/>
    <mergeCell ref="CX43:CY43"/>
    <mergeCell ref="CZ43:DA43"/>
    <mergeCell ref="CD43:CE43"/>
    <mergeCell ref="CF43:CG43"/>
    <mergeCell ref="CH43:CI43"/>
    <mergeCell ref="CJ43:CK43"/>
    <mergeCell ref="CL43:CM43"/>
    <mergeCell ref="CN43:CO43"/>
    <mergeCell ref="BR43:BS43"/>
    <mergeCell ref="BT43:BU43"/>
    <mergeCell ref="BV43:BW43"/>
    <mergeCell ref="BX43:BY43"/>
    <mergeCell ref="BZ43:CA43"/>
    <mergeCell ref="CB43:CC43"/>
    <mergeCell ref="ET43:EU43"/>
    <mergeCell ref="EV43:EW43"/>
    <mergeCell ref="DZ43:EA43"/>
    <mergeCell ref="EB43:EC43"/>
    <mergeCell ref="ED43:EE43"/>
    <mergeCell ref="EF43:EG43"/>
    <mergeCell ref="EH43:EI43"/>
    <mergeCell ref="EJ43:EK43"/>
    <mergeCell ref="DN43:DO43"/>
    <mergeCell ref="DP43:DQ43"/>
    <mergeCell ref="DR43:DS43"/>
    <mergeCell ref="DT43:DU43"/>
    <mergeCell ref="DV43:DW43"/>
    <mergeCell ref="DX43:DY43"/>
    <mergeCell ref="DB43:DC43"/>
    <mergeCell ref="DD43:DE43"/>
    <mergeCell ref="DF43:DG43"/>
    <mergeCell ref="DH43:DI43"/>
    <mergeCell ref="DJ43:DK43"/>
    <mergeCell ref="DL43:DM43"/>
    <mergeCell ref="P44:Q44"/>
    <mergeCell ref="R44:S44"/>
    <mergeCell ref="T44:U44"/>
    <mergeCell ref="V44:W44"/>
    <mergeCell ref="X44:Y44"/>
    <mergeCell ref="Z44:AA44"/>
    <mergeCell ref="FV43:FW43"/>
    <mergeCell ref="FX43:FY43"/>
    <mergeCell ref="FZ43:GA43"/>
    <mergeCell ref="GB43:GC43"/>
    <mergeCell ref="A44:D44"/>
    <mergeCell ref="F44:G44"/>
    <mergeCell ref="H44:I44"/>
    <mergeCell ref="J44:K44"/>
    <mergeCell ref="L44:M44"/>
    <mergeCell ref="N44:O44"/>
    <mergeCell ref="FJ43:FK43"/>
    <mergeCell ref="FL43:FM43"/>
    <mergeCell ref="FN43:FO43"/>
    <mergeCell ref="FP43:FQ43"/>
    <mergeCell ref="FR43:FS43"/>
    <mergeCell ref="FT43:FU43"/>
    <mergeCell ref="EX43:EY43"/>
    <mergeCell ref="EZ43:FA43"/>
    <mergeCell ref="FB43:FC43"/>
    <mergeCell ref="FD43:FE43"/>
    <mergeCell ref="FF43:FG43"/>
    <mergeCell ref="FH43:FI43"/>
    <mergeCell ref="EL43:EM43"/>
    <mergeCell ref="EN43:EO43"/>
    <mergeCell ref="EP43:EQ43"/>
    <mergeCell ref="ER43:ES43"/>
    <mergeCell ref="AZ44:BA44"/>
    <mergeCell ref="BB44:BC44"/>
    <mergeCell ref="BD44:BE44"/>
    <mergeCell ref="BF44:BG44"/>
    <mergeCell ref="BH44:BI44"/>
    <mergeCell ref="BJ44:BK44"/>
    <mergeCell ref="AN44:AO44"/>
    <mergeCell ref="AP44:AQ44"/>
    <mergeCell ref="AR44:AS44"/>
    <mergeCell ref="AT44:AU44"/>
    <mergeCell ref="AV44:AW44"/>
    <mergeCell ref="AX44:AY44"/>
    <mergeCell ref="AB44:AC44"/>
    <mergeCell ref="AD44:AE44"/>
    <mergeCell ref="AF44:AG44"/>
    <mergeCell ref="AH44:AI44"/>
    <mergeCell ref="AJ44:AK44"/>
    <mergeCell ref="AL44:AM44"/>
    <mergeCell ref="CJ44:CK44"/>
    <mergeCell ref="CL44:CM44"/>
    <mergeCell ref="CN44:CO44"/>
    <mergeCell ref="CP44:CQ44"/>
    <mergeCell ref="CR44:CS44"/>
    <mergeCell ref="CT44:CU44"/>
    <mergeCell ref="BX44:BY44"/>
    <mergeCell ref="BZ44:CA44"/>
    <mergeCell ref="CB44:CC44"/>
    <mergeCell ref="CD44:CE44"/>
    <mergeCell ref="CF44:CG44"/>
    <mergeCell ref="CH44:CI44"/>
    <mergeCell ref="BL44:BM44"/>
    <mergeCell ref="BN44:BO44"/>
    <mergeCell ref="BP44:BQ44"/>
    <mergeCell ref="BR44:BS44"/>
    <mergeCell ref="BT44:BU44"/>
    <mergeCell ref="BV44:BW44"/>
    <mergeCell ref="EN44:EO44"/>
    <mergeCell ref="EP44:EQ44"/>
    <mergeCell ref="DT44:DU44"/>
    <mergeCell ref="DV44:DW44"/>
    <mergeCell ref="DX44:DY44"/>
    <mergeCell ref="DZ44:EA44"/>
    <mergeCell ref="EB44:EC44"/>
    <mergeCell ref="ED44:EE44"/>
    <mergeCell ref="DH44:DI44"/>
    <mergeCell ref="DJ44:DK44"/>
    <mergeCell ref="DL44:DM44"/>
    <mergeCell ref="DN44:DO44"/>
    <mergeCell ref="DP44:DQ44"/>
    <mergeCell ref="DR44:DS44"/>
    <mergeCell ref="CV44:CW44"/>
    <mergeCell ref="CX44:CY44"/>
    <mergeCell ref="CZ44:DA44"/>
    <mergeCell ref="DB44:DC44"/>
    <mergeCell ref="DD44:DE44"/>
    <mergeCell ref="DF44:DG44"/>
    <mergeCell ref="GB44:GC44"/>
    <mergeCell ref="A45:D45"/>
    <mergeCell ref="F45:G45"/>
    <mergeCell ref="H45:I45"/>
    <mergeCell ref="J45:K45"/>
    <mergeCell ref="L45:M45"/>
    <mergeCell ref="N45:O45"/>
    <mergeCell ref="P45:Q45"/>
    <mergeCell ref="R45:S45"/>
    <mergeCell ref="T45:U45"/>
    <mergeCell ref="FP44:FQ44"/>
    <mergeCell ref="FR44:FS44"/>
    <mergeCell ref="FT44:FU44"/>
    <mergeCell ref="FV44:FW44"/>
    <mergeCell ref="FX44:FY44"/>
    <mergeCell ref="FZ44:GA44"/>
    <mergeCell ref="FD44:FE44"/>
    <mergeCell ref="FF44:FG44"/>
    <mergeCell ref="FH44:FI44"/>
    <mergeCell ref="FJ44:FK44"/>
    <mergeCell ref="FL44:FM44"/>
    <mergeCell ref="FN44:FO44"/>
    <mergeCell ref="ER44:ES44"/>
    <mergeCell ref="ET44:EU44"/>
    <mergeCell ref="EV44:EW44"/>
    <mergeCell ref="EX44:EY44"/>
    <mergeCell ref="EZ44:FA44"/>
    <mergeCell ref="FB44:FC44"/>
    <mergeCell ref="EF44:EG44"/>
    <mergeCell ref="EH44:EI44"/>
    <mergeCell ref="EJ44:EK44"/>
    <mergeCell ref="EL44:EM44"/>
    <mergeCell ref="AT45:AU45"/>
    <mergeCell ref="AV45:AW45"/>
    <mergeCell ref="AX45:AY45"/>
    <mergeCell ref="AZ45:BA45"/>
    <mergeCell ref="BB45:BC45"/>
    <mergeCell ref="BD45:BE45"/>
    <mergeCell ref="AH45:AI45"/>
    <mergeCell ref="AJ45:AK45"/>
    <mergeCell ref="AL45:AM45"/>
    <mergeCell ref="AN45:AO45"/>
    <mergeCell ref="AP45:AQ45"/>
    <mergeCell ref="AR45:AS45"/>
    <mergeCell ref="V45:W45"/>
    <mergeCell ref="X45:Y45"/>
    <mergeCell ref="Z45:AA45"/>
    <mergeCell ref="AB45:AC45"/>
    <mergeCell ref="AD45:AE45"/>
    <mergeCell ref="AF45:AG45"/>
    <mergeCell ref="CD45:CE45"/>
    <mergeCell ref="CF45:CG45"/>
    <mergeCell ref="CH45:CI45"/>
    <mergeCell ref="CJ45:CK45"/>
    <mergeCell ref="CL45:CM45"/>
    <mergeCell ref="CN45:CO45"/>
    <mergeCell ref="BR45:BS45"/>
    <mergeCell ref="BT45:BU45"/>
    <mergeCell ref="BV45:BW45"/>
    <mergeCell ref="BX45:BY45"/>
    <mergeCell ref="BZ45:CA45"/>
    <mergeCell ref="CB45:CC45"/>
    <mergeCell ref="BF45:BG45"/>
    <mergeCell ref="BH45:BI45"/>
    <mergeCell ref="BJ45:BK45"/>
    <mergeCell ref="BL45:BM45"/>
    <mergeCell ref="BN45:BO45"/>
    <mergeCell ref="BP45:BQ45"/>
    <mergeCell ref="EH45:EI45"/>
    <mergeCell ref="EJ45:EK45"/>
    <mergeCell ref="DN45:DO45"/>
    <mergeCell ref="DP45:DQ45"/>
    <mergeCell ref="DR45:DS45"/>
    <mergeCell ref="DT45:DU45"/>
    <mergeCell ref="DV45:DW45"/>
    <mergeCell ref="DX45:DY45"/>
    <mergeCell ref="DB45:DC45"/>
    <mergeCell ref="DD45:DE45"/>
    <mergeCell ref="DF45:DG45"/>
    <mergeCell ref="DH45:DI45"/>
    <mergeCell ref="DJ45:DK45"/>
    <mergeCell ref="DL45:DM45"/>
    <mergeCell ref="CP45:CQ45"/>
    <mergeCell ref="CR45:CS45"/>
    <mergeCell ref="CT45:CU45"/>
    <mergeCell ref="CV45:CW45"/>
    <mergeCell ref="CX45:CY45"/>
    <mergeCell ref="CZ45:DA45"/>
    <mergeCell ref="FV45:FW45"/>
    <mergeCell ref="FX45:FY45"/>
    <mergeCell ref="FZ45:GA45"/>
    <mergeCell ref="GB45:GC45"/>
    <mergeCell ref="A46:D46"/>
    <mergeCell ref="F46:G46"/>
    <mergeCell ref="H46:I46"/>
    <mergeCell ref="J46:K46"/>
    <mergeCell ref="L46:M46"/>
    <mergeCell ref="N46:O46"/>
    <mergeCell ref="FJ45:FK45"/>
    <mergeCell ref="FL45:FM45"/>
    <mergeCell ref="FN45:FO45"/>
    <mergeCell ref="FP45:FQ45"/>
    <mergeCell ref="FR45:FS45"/>
    <mergeCell ref="FT45:FU45"/>
    <mergeCell ref="EX45:EY45"/>
    <mergeCell ref="EZ45:FA45"/>
    <mergeCell ref="FB45:FC45"/>
    <mergeCell ref="FD45:FE45"/>
    <mergeCell ref="FF45:FG45"/>
    <mergeCell ref="FH45:FI45"/>
    <mergeCell ref="EL45:EM45"/>
    <mergeCell ref="EN45:EO45"/>
    <mergeCell ref="EP45:EQ45"/>
    <mergeCell ref="ER45:ES45"/>
    <mergeCell ref="ET45:EU45"/>
    <mergeCell ref="EV45:EW45"/>
    <mergeCell ref="DZ45:EA45"/>
    <mergeCell ref="EB45:EC45"/>
    <mergeCell ref="ED45:EE45"/>
    <mergeCell ref="EF45:EG45"/>
    <mergeCell ref="AN46:AO46"/>
    <mergeCell ref="AP46:AQ46"/>
    <mergeCell ref="AR46:AS46"/>
    <mergeCell ref="AT46:AU46"/>
    <mergeCell ref="AV46:AW46"/>
    <mergeCell ref="AX46:AY46"/>
    <mergeCell ref="AB46:AC46"/>
    <mergeCell ref="AD46:AE46"/>
    <mergeCell ref="AF46:AG46"/>
    <mergeCell ref="AH46:AI46"/>
    <mergeCell ref="AJ46:AK46"/>
    <mergeCell ref="AL46:AM46"/>
    <mergeCell ref="P46:Q46"/>
    <mergeCell ref="R46:S46"/>
    <mergeCell ref="T46:U46"/>
    <mergeCell ref="V46:W46"/>
    <mergeCell ref="X46:Y46"/>
    <mergeCell ref="Z46:AA46"/>
    <mergeCell ref="BX46:BY46"/>
    <mergeCell ref="BZ46:CA46"/>
    <mergeCell ref="CB46:CC46"/>
    <mergeCell ref="CD46:CE46"/>
    <mergeCell ref="CF46:CG46"/>
    <mergeCell ref="CH46:CI46"/>
    <mergeCell ref="BL46:BM46"/>
    <mergeCell ref="BN46:BO46"/>
    <mergeCell ref="BP46:BQ46"/>
    <mergeCell ref="BR46:BS46"/>
    <mergeCell ref="BT46:BU46"/>
    <mergeCell ref="BV46:BW46"/>
    <mergeCell ref="AZ46:BA46"/>
    <mergeCell ref="BB46:BC46"/>
    <mergeCell ref="BD46:BE46"/>
    <mergeCell ref="BF46:BG46"/>
    <mergeCell ref="BH46:BI46"/>
    <mergeCell ref="BJ46:BK46"/>
    <mergeCell ref="DH46:DI46"/>
    <mergeCell ref="DJ46:DK46"/>
    <mergeCell ref="DL46:DM46"/>
    <mergeCell ref="DN46:DO46"/>
    <mergeCell ref="DP46:DQ46"/>
    <mergeCell ref="DR46:DS46"/>
    <mergeCell ref="CV46:CW46"/>
    <mergeCell ref="CX46:CY46"/>
    <mergeCell ref="CZ46:DA46"/>
    <mergeCell ref="DB46:DC46"/>
    <mergeCell ref="DD46:DE46"/>
    <mergeCell ref="DF46:DG46"/>
    <mergeCell ref="CJ46:CK46"/>
    <mergeCell ref="CL46:CM46"/>
    <mergeCell ref="CN46:CO46"/>
    <mergeCell ref="CP46:CQ46"/>
    <mergeCell ref="CR46:CS46"/>
    <mergeCell ref="CT46:CU46"/>
    <mergeCell ref="FL46:FM46"/>
    <mergeCell ref="FN46:FO46"/>
    <mergeCell ref="ER46:ES46"/>
    <mergeCell ref="ET46:EU46"/>
    <mergeCell ref="EV46:EW46"/>
    <mergeCell ref="EX46:EY46"/>
    <mergeCell ref="EZ46:FA46"/>
    <mergeCell ref="FB46:FC46"/>
    <mergeCell ref="EF46:EG46"/>
    <mergeCell ref="EH46:EI46"/>
    <mergeCell ref="EJ46:EK46"/>
    <mergeCell ref="EL46:EM46"/>
    <mergeCell ref="EN46:EO46"/>
    <mergeCell ref="EP46:EQ46"/>
    <mergeCell ref="DT46:DU46"/>
    <mergeCell ref="DV46:DW46"/>
    <mergeCell ref="DX46:DY46"/>
    <mergeCell ref="DZ46:EA46"/>
    <mergeCell ref="EB46:EC46"/>
    <mergeCell ref="ED46:EE46"/>
    <mergeCell ref="AH47:AI47"/>
    <mergeCell ref="AJ47:AK47"/>
    <mergeCell ref="AL47:AM47"/>
    <mergeCell ref="AN47:AO47"/>
    <mergeCell ref="AP47:AQ47"/>
    <mergeCell ref="AR47:AS47"/>
    <mergeCell ref="V47:W47"/>
    <mergeCell ref="X47:Y47"/>
    <mergeCell ref="Z47:AA47"/>
    <mergeCell ref="AB47:AC47"/>
    <mergeCell ref="AD47:AE47"/>
    <mergeCell ref="AF47:AG47"/>
    <mergeCell ref="GB46:GC46"/>
    <mergeCell ref="A47:D47"/>
    <mergeCell ref="F47:G47"/>
    <mergeCell ref="H47:I47"/>
    <mergeCell ref="J47:K47"/>
    <mergeCell ref="L47:M47"/>
    <mergeCell ref="N47:O47"/>
    <mergeCell ref="P47:Q47"/>
    <mergeCell ref="R47:S47"/>
    <mergeCell ref="T47:U47"/>
    <mergeCell ref="FP46:FQ46"/>
    <mergeCell ref="FR46:FS46"/>
    <mergeCell ref="FT46:FU46"/>
    <mergeCell ref="FV46:FW46"/>
    <mergeCell ref="FX46:FY46"/>
    <mergeCell ref="FZ46:GA46"/>
    <mergeCell ref="FD46:FE46"/>
    <mergeCell ref="FF46:FG46"/>
    <mergeCell ref="FH46:FI46"/>
    <mergeCell ref="FJ46:FK46"/>
    <mergeCell ref="BR47:BS47"/>
    <mergeCell ref="BT47:BU47"/>
    <mergeCell ref="BV47:BW47"/>
    <mergeCell ref="BX47:BY47"/>
    <mergeCell ref="BZ47:CA47"/>
    <mergeCell ref="CB47:CC47"/>
    <mergeCell ref="BF47:BG47"/>
    <mergeCell ref="BH47:BI47"/>
    <mergeCell ref="BJ47:BK47"/>
    <mergeCell ref="BL47:BM47"/>
    <mergeCell ref="BN47:BO47"/>
    <mergeCell ref="BP47:BQ47"/>
    <mergeCell ref="AT47:AU47"/>
    <mergeCell ref="AV47:AW47"/>
    <mergeCell ref="AX47:AY47"/>
    <mergeCell ref="AZ47:BA47"/>
    <mergeCell ref="BB47:BC47"/>
    <mergeCell ref="BD47:BE47"/>
    <mergeCell ref="DB47:DC47"/>
    <mergeCell ref="DD47:DE47"/>
    <mergeCell ref="DF47:DG47"/>
    <mergeCell ref="DH47:DI47"/>
    <mergeCell ref="DJ47:DK47"/>
    <mergeCell ref="DL47:DM47"/>
    <mergeCell ref="CP47:CQ47"/>
    <mergeCell ref="CR47:CS47"/>
    <mergeCell ref="CT47:CU47"/>
    <mergeCell ref="CV47:CW47"/>
    <mergeCell ref="CX47:CY47"/>
    <mergeCell ref="CZ47:DA47"/>
    <mergeCell ref="CD47:CE47"/>
    <mergeCell ref="CF47:CG47"/>
    <mergeCell ref="CH47:CI47"/>
    <mergeCell ref="CJ47:CK47"/>
    <mergeCell ref="CL47:CM47"/>
    <mergeCell ref="CN47:CO47"/>
    <mergeCell ref="FF47:FG47"/>
    <mergeCell ref="FH47:FI47"/>
    <mergeCell ref="EL47:EM47"/>
    <mergeCell ref="EN47:EO47"/>
    <mergeCell ref="EP47:EQ47"/>
    <mergeCell ref="ER47:ES47"/>
    <mergeCell ref="ET47:EU47"/>
    <mergeCell ref="EV47:EW47"/>
    <mergeCell ref="DZ47:EA47"/>
    <mergeCell ref="EB47:EC47"/>
    <mergeCell ref="ED47:EE47"/>
    <mergeCell ref="EF47:EG47"/>
    <mergeCell ref="EH47:EI47"/>
    <mergeCell ref="EJ47:EK47"/>
    <mergeCell ref="DN47:DO47"/>
    <mergeCell ref="DP47:DQ47"/>
    <mergeCell ref="DR47:DS47"/>
    <mergeCell ref="DT47:DU47"/>
    <mergeCell ref="DV47:DW47"/>
    <mergeCell ref="DX47:DY47"/>
    <mergeCell ref="Z48:AA48"/>
    <mergeCell ref="AB48:AC48"/>
    <mergeCell ref="AD48:AE48"/>
    <mergeCell ref="AF48:AG48"/>
    <mergeCell ref="AH48:AI48"/>
    <mergeCell ref="AJ48:AK48"/>
    <mergeCell ref="N48:O48"/>
    <mergeCell ref="P48:Q48"/>
    <mergeCell ref="R48:S48"/>
    <mergeCell ref="T48:U48"/>
    <mergeCell ref="V48:W48"/>
    <mergeCell ref="X48:Y48"/>
    <mergeCell ref="FV47:FW47"/>
    <mergeCell ref="FX47:FY47"/>
    <mergeCell ref="FZ47:GA47"/>
    <mergeCell ref="GB47:GC47"/>
    <mergeCell ref="A48:B48"/>
    <mergeCell ref="C48:D48"/>
    <mergeCell ref="F48:G48"/>
    <mergeCell ref="H48:I48"/>
    <mergeCell ref="J48:K48"/>
    <mergeCell ref="L48:M48"/>
    <mergeCell ref="FJ47:FK47"/>
    <mergeCell ref="FL47:FM47"/>
    <mergeCell ref="FN47:FO47"/>
    <mergeCell ref="FP47:FQ47"/>
    <mergeCell ref="FR47:FS47"/>
    <mergeCell ref="FT47:FU47"/>
    <mergeCell ref="EX47:EY47"/>
    <mergeCell ref="EZ47:FA47"/>
    <mergeCell ref="FB47:FC47"/>
    <mergeCell ref="FD47:FE47"/>
    <mergeCell ref="BJ48:BK48"/>
    <mergeCell ref="BL48:BM48"/>
    <mergeCell ref="BN48:BO48"/>
    <mergeCell ref="BP48:BQ48"/>
    <mergeCell ref="BR48:BS48"/>
    <mergeCell ref="BT48:BU48"/>
    <mergeCell ref="AX48:AY48"/>
    <mergeCell ref="AZ48:BA48"/>
    <mergeCell ref="BB48:BC48"/>
    <mergeCell ref="BD48:BE48"/>
    <mergeCell ref="BF48:BG48"/>
    <mergeCell ref="BH48:BI48"/>
    <mergeCell ref="AL48:AM48"/>
    <mergeCell ref="AN48:AO48"/>
    <mergeCell ref="AP48:AQ48"/>
    <mergeCell ref="AR48:AS48"/>
    <mergeCell ref="AT48:AU48"/>
    <mergeCell ref="AV48:AW48"/>
    <mergeCell ref="CT48:CU48"/>
    <mergeCell ref="CV48:CW48"/>
    <mergeCell ref="CX48:CY48"/>
    <mergeCell ref="CZ48:DA48"/>
    <mergeCell ref="DB48:DC48"/>
    <mergeCell ref="DD48:DE48"/>
    <mergeCell ref="CH48:CI48"/>
    <mergeCell ref="CJ48:CK48"/>
    <mergeCell ref="CL48:CM48"/>
    <mergeCell ref="CN48:CO48"/>
    <mergeCell ref="CP48:CQ48"/>
    <mergeCell ref="CR48:CS48"/>
    <mergeCell ref="BV48:BW48"/>
    <mergeCell ref="BX48:BY48"/>
    <mergeCell ref="BZ48:CA48"/>
    <mergeCell ref="CB48:CC48"/>
    <mergeCell ref="CD48:CE48"/>
    <mergeCell ref="CF48:CG48"/>
    <mergeCell ref="EX48:EY48"/>
    <mergeCell ref="EZ48:FA48"/>
    <mergeCell ref="ED48:EE48"/>
    <mergeCell ref="EF48:EG48"/>
    <mergeCell ref="EH48:EI48"/>
    <mergeCell ref="EJ48:EK48"/>
    <mergeCell ref="EL48:EM48"/>
    <mergeCell ref="EN48:EO48"/>
    <mergeCell ref="DR48:DS48"/>
    <mergeCell ref="DT48:DU48"/>
    <mergeCell ref="DV48:DW48"/>
    <mergeCell ref="DX48:DY48"/>
    <mergeCell ref="DZ48:EA48"/>
    <mergeCell ref="EB48:EC48"/>
    <mergeCell ref="DF48:DG48"/>
    <mergeCell ref="DH48:DI48"/>
    <mergeCell ref="DJ48:DK48"/>
    <mergeCell ref="DL48:DM48"/>
    <mergeCell ref="DN48:DO48"/>
    <mergeCell ref="DP48:DQ48"/>
    <mergeCell ref="R49:S49"/>
    <mergeCell ref="T49:U49"/>
    <mergeCell ref="V49:W49"/>
    <mergeCell ref="X49:Y49"/>
    <mergeCell ref="Z49:AA49"/>
    <mergeCell ref="AB49:AC49"/>
    <mergeCell ref="FZ48:GA48"/>
    <mergeCell ref="GB48:GC48"/>
    <mergeCell ref="A49:B49"/>
    <mergeCell ref="C49:D49"/>
    <mergeCell ref="F49:G49"/>
    <mergeCell ref="H49:I49"/>
    <mergeCell ref="J49:K49"/>
    <mergeCell ref="L49:M49"/>
    <mergeCell ref="N49:O49"/>
    <mergeCell ref="P49:Q49"/>
    <mergeCell ref="FN48:FO48"/>
    <mergeCell ref="FP48:FQ48"/>
    <mergeCell ref="FR48:FS48"/>
    <mergeCell ref="FT48:FU48"/>
    <mergeCell ref="FV48:FW48"/>
    <mergeCell ref="FX48:FY48"/>
    <mergeCell ref="FB48:FC48"/>
    <mergeCell ref="FD48:FE48"/>
    <mergeCell ref="FF48:FG48"/>
    <mergeCell ref="FH48:FI48"/>
    <mergeCell ref="FJ48:FK48"/>
    <mergeCell ref="FL48:FM48"/>
    <mergeCell ref="EP48:EQ48"/>
    <mergeCell ref="ER48:ES48"/>
    <mergeCell ref="ET48:EU48"/>
    <mergeCell ref="EV48:EW48"/>
    <mergeCell ref="BB49:BC49"/>
    <mergeCell ref="BD49:BE49"/>
    <mergeCell ref="BF49:BG49"/>
    <mergeCell ref="BH49:BI49"/>
    <mergeCell ref="BJ49:BK49"/>
    <mergeCell ref="BL49:BM49"/>
    <mergeCell ref="AP49:AQ49"/>
    <mergeCell ref="AR49:AS49"/>
    <mergeCell ref="AT49:AU49"/>
    <mergeCell ref="AV49:AW49"/>
    <mergeCell ref="AX49:AY49"/>
    <mergeCell ref="AZ49:BA49"/>
    <mergeCell ref="AD49:AE49"/>
    <mergeCell ref="AF49:AG49"/>
    <mergeCell ref="AH49:AI49"/>
    <mergeCell ref="AJ49:AK49"/>
    <mergeCell ref="AL49:AM49"/>
    <mergeCell ref="AN49:AO49"/>
    <mergeCell ref="DD49:DE49"/>
    <mergeCell ref="DF49:DG49"/>
    <mergeCell ref="DH49:DI49"/>
    <mergeCell ref="CL49:CM49"/>
    <mergeCell ref="CN49:CO49"/>
    <mergeCell ref="CP49:CQ49"/>
    <mergeCell ref="CR49:CS49"/>
    <mergeCell ref="CT49:CU49"/>
    <mergeCell ref="CV49:CW49"/>
    <mergeCell ref="BZ49:CA49"/>
    <mergeCell ref="CB49:CC49"/>
    <mergeCell ref="CD49:CE49"/>
    <mergeCell ref="CF49:CG49"/>
    <mergeCell ref="CH49:CI49"/>
    <mergeCell ref="CJ49:CK49"/>
    <mergeCell ref="BN49:BO49"/>
    <mergeCell ref="BP49:BQ49"/>
    <mergeCell ref="BR49:BS49"/>
    <mergeCell ref="BT49:BU49"/>
    <mergeCell ref="BV49:BW49"/>
    <mergeCell ref="BX49:BY49"/>
    <mergeCell ref="GB49:GC49"/>
    <mergeCell ref="FF49:FG49"/>
    <mergeCell ref="FH49:FI49"/>
    <mergeCell ref="FJ49:FK49"/>
    <mergeCell ref="FL49:FM49"/>
    <mergeCell ref="FN49:FO49"/>
    <mergeCell ref="FP49:FQ49"/>
    <mergeCell ref="ET49:EU49"/>
    <mergeCell ref="EV49:EW49"/>
    <mergeCell ref="EX49:EY49"/>
    <mergeCell ref="EZ49:FA49"/>
    <mergeCell ref="FB49:FC49"/>
    <mergeCell ref="FD49:FE49"/>
    <mergeCell ref="EH49:EI49"/>
    <mergeCell ref="EJ49:EK49"/>
    <mergeCell ref="EL49:EM49"/>
    <mergeCell ref="EN49:EO49"/>
    <mergeCell ref="EP49:EQ49"/>
    <mergeCell ref="ER49:ES49"/>
    <mergeCell ref="P50:Q50"/>
    <mergeCell ref="R50:S50"/>
    <mergeCell ref="T50:U50"/>
    <mergeCell ref="V50:W50"/>
    <mergeCell ref="X50:Y50"/>
    <mergeCell ref="Z50:AA50"/>
    <mergeCell ref="A50:D50"/>
    <mergeCell ref="F50:G50"/>
    <mergeCell ref="H50:I50"/>
    <mergeCell ref="J50:K50"/>
    <mergeCell ref="L50:M50"/>
    <mergeCell ref="N50:O50"/>
    <mergeCell ref="FR49:FS49"/>
    <mergeCell ref="FT49:FU49"/>
    <mergeCell ref="FV49:FW49"/>
    <mergeCell ref="FX49:FY49"/>
    <mergeCell ref="FZ49:GA49"/>
    <mergeCell ref="DV49:DW49"/>
    <mergeCell ref="DX49:DY49"/>
    <mergeCell ref="DZ49:EA49"/>
    <mergeCell ref="EB49:EC49"/>
    <mergeCell ref="ED49:EE49"/>
    <mergeCell ref="EF49:EG49"/>
    <mergeCell ref="DJ49:DK49"/>
    <mergeCell ref="DL49:DM49"/>
    <mergeCell ref="DN49:DO49"/>
    <mergeCell ref="DP49:DQ49"/>
    <mergeCell ref="DR49:DS49"/>
    <mergeCell ref="DT49:DU49"/>
    <mergeCell ref="CX49:CY49"/>
    <mergeCell ref="CZ49:DA49"/>
    <mergeCell ref="DB49:DC49"/>
    <mergeCell ref="AZ50:BA50"/>
    <mergeCell ref="BB50:BC50"/>
    <mergeCell ref="BD50:BE50"/>
    <mergeCell ref="BF50:BG50"/>
    <mergeCell ref="BH50:BI50"/>
    <mergeCell ref="BJ50:BK50"/>
    <mergeCell ref="AN50:AO50"/>
    <mergeCell ref="AP50:AQ50"/>
    <mergeCell ref="AR50:AS50"/>
    <mergeCell ref="AT50:AU50"/>
    <mergeCell ref="AV50:AW50"/>
    <mergeCell ref="AX50:AY50"/>
    <mergeCell ref="AB50:AC50"/>
    <mergeCell ref="AD50:AE50"/>
    <mergeCell ref="AF50:AG50"/>
    <mergeCell ref="AH50:AI50"/>
    <mergeCell ref="AJ50:AK50"/>
    <mergeCell ref="AL50:AM50"/>
    <mergeCell ref="CJ50:CK50"/>
    <mergeCell ref="CL50:CM50"/>
    <mergeCell ref="CN50:CO50"/>
    <mergeCell ref="CP50:CQ50"/>
    <mergeCell ref="CR50:CS50"/>
    <mergeCell ref="CT50:CU50"/>
    <mergeCell ref="BX50:BY50"/>
    <mergeCell ref="BZ50:CA50"/>
    <mergeCell ref="CB50:CC50"/>
    <mergeCell ref="CD50:CE50"/>
    <mergeCell ref="CF50:CG50"/>
    <mergeCell ref="CH50:CI50"/>
    <mergeCell ref="BL50:BM50"/>
    <mergeCell ref="BN50:BO50"/>
    <mergeCell ref="BP50:BQ50"/>
    <mergeCell ref="BR50:BS50"/>
    <mergeCell ref="BT50:BU50"/>
    <mergeCell ref="BV50:BW50"/>
    <mergeCell ref="EN50:EO50"/>
    <mergeCell ref="EP50:EQ50"/>
    <mergeCell ref="DT50:DU50"/>
    <mergeCell ref="DV50:DW50"/>
    <mergeCell ref="DX50:DY50"/>
    <mergeCell ref="DZ50:EA50"/>
    <mergeCell ref="EB50:EC50"/>
    <mergeCell ref="ED50:EE50"/>
    <mergeCell ref="DH50:DI50"/>
    <mergeCell ref="DJ50:DK50"/>
    <mergeCell ref="DL50:DM50"/>
    <mergeCell ref="DN50:DO50"/>
    <mergeCell ref="DP50:DQ50"/>
    <mergeCell ref="DR50:DS50"/>
    <mergeCell ref="CV50:CW50"/>
    <mergeCell ref="CX50:CY50"/>
    <mergeCell ref="CZ50:DA50"/>
    <mergeCell ref="DB50:DC50"/>
    <mergeCell ref="DD50:DE50"/>
    <mergeCell ref="DF50:DG50"/>
    <mergeCell ref="GB50:GC50"/>
    <mergeCell ref="F51:G51"/>
    <mergeCell ref="H51:I51"/>
    <mergeCell ref="J51:K51"/>
    <mergeCell ref="L51:M51"/>
    <mergeCell ref="N51:O51"/>
    <mergeCell ref="P51:Q51"/>
    <mergeCell ref="R51:S51"/>
    <mergeCell ref="FP50:FQ50"/>
    <mergeCell ref="FR50:FS50"/>
    <mergeCell ref="FT50:FU50"/>
    <mergeCell ref="FV50:FW50"/>
    <mergeCell ref="FX50:FY50"/>
    <mergeCell ref="FZ50:GA50"/>
    <mergeCell ref="FD50:FE50"/>
    <mergeCell ref="FF50:FG50"/>
    <mergeCell ref="FH50:FI50"/>
    <mergeCell ref="FJ50:FK50"/>
    <mergeCell ref="FL50:FM50"/>
    <mergeCell ref="FN50:FO50"/>
    <mergeCell ref="ER50:ES50"/>
    <mergeCell ref="ET50:EU50"/>
    <mergeCell ref="EV50:EW50"/>
    <mergeCell ref="EX50:EY50"/>
    <mergeCell ref="EZ50:FA50"/>
    <mergeCell ref="FB50:FC50"/>
    <mergeCell ref="EF50:EG50"/>
    <mergeCell ref="EH50:EI50"/>
    <mergeCell ref="EJ50:EK50"/>
    <mergeCell ref="EL50:EM50"/>
    <mergeCell ref="AR51:AS51"/>
    <mergeCell ref="AT51:AU51"/>
    <mergeCell ref="AV51:AW51"/>
    <mergeCell ref="AX51:AY51"/>
    <mergeCell ref="AZ51:BA51"/>
    <mergeCell ref="BB51:BC51"/>
    <mergeCell ref="AF51:AG51"/>
    <mergeCell ref="AH51:AI51"/>
    <mergeCell ref="AJ51:AK51"/>
    <mergeCell ref="AL51:AM51"/>
    <mergeCell ref="AN51:AO51"/>
    <mergeCell ref="AP51:AQ51"/>
    <mergeCell ref="T51:U51"/>
    <mergeCell ref="V51:W51"/>
    <mergeCell ref="X51:Y51"/>
    <mergeCell ref="Z51:AA51"/>
    <mergeCell ref="AB51:AC51"/>
    <mergeCell ref="AD51:AE51"/>
    <mergeCell ref="CB51:CC51"/>
    <mergeCell ref="CD51:CE51"/>
    <mergeCell ref="CF51:CG51"/>
    <mergeCell ref="CH51:CI51"/>
    <mergeCell ref="CJ51:CK51"/>
    <mergeCell ref="CL51:CM51"/>
    <mergeCell ref="BP51:BQ51"/>
    <mergeCell ref="BR51:BS51"/>
    <mergeCell ref="BT51:BU51"/>
    <mergeCell ref="BV51:BW51"/>
    <mergeCell ref="BX51:BY51"/>
    <mergeCell ref="BZ51:CA51"/>
    <mergeCell ref="BD51:BE51"/>
    <mergeCell ref="BF51:BG51"/>
    <mergeCell ref="BH51:BI51"/>
    <mergeCell ref="BJ51:BK51"/>
    <mergeCell ref="BL51:BM51"/>
    <mergeCell ref="BN51:BO51"/>
    <mergeCell ref="A52:D52"/>
    <mergeCell ref="F52:G52"/>
    <mergeCell ref="H52:I52"/>
    <mergeCell ref="J52:K52"/>
    <mergeCell ref="L52:M52"/>
    <mergeCell ref="FH51:FI51"/>
    <mergeCell ref="FJ51:FK51"/>
    <mergeCell ref="FL51:FM51"/>
    <mergeCell ref="FN51:FO51"/>
    <mergeCell ref="FP51:FQ51"/>
    <mergeCell ref="FR51:FS51"/>
    <mergeCell ref="EV51:EW51"/>
    <mergeCell ref="EX51:EY51"/>
    <mergeCell ref="EZ51:FA51"/>
    <mergeCell ref="FB51:FC51"/>
    <mergeCell ref="FD51:FE51"/>
    <mergeCell ref="FF51:FG51"/>
    <mergeCell ref="EJ51:EK51"/>
    <mergeCell ref="EL51:EM51"/>
    <mergeCell ref="EN51:EO51"/>
    <mergeCell ref="EP51:EQ51"/>
    <mergeCell ref="ER51:ES51"/>
    <mergeCell ref="ET51:EU51"/>
    <mergeCell ref="DX51:DY51"/>
    <mergeCell ref="DZ51:EA51"/>
    <mergeCell ref="EB51:EC51"/>
    <mergeCell ref="ED51:EE51"/>
    <mergeCell ref="EF51:EG51"/>
    <mergeCell ref="EH51:EI51"/>
    <mergeCell ref="DL51:DM51"/>
    <mergeCell ref="DN51:DO51"/>
    <mergeCell ref="DP51:DQ51"/>
    <mergeCell ref="Z52:AA52"/>
    <mergeCell ref="AB52:AC52"/>
    <mergeCell ref="AD52:AE52"/>
    <mergeCell ref="AF52:AG52"/>
    <mergeCell ref="AH52:AI52"/>
    <mergeCell ref="AJ52:AK52"/>
    <mergeCell ref="N52:O52"/>
    <mergeCell ref="P52:Q52"/>
    <mergeCell ref="R52:S52"/>
    <mergeCell ref="T52:U52"/>
    <mergeCell ref="V52:W52"/>
    <mergeCell ref="X52:Y52"/>
    <mergeCell ref="FT51:FU51"/>
    <mergeCell ref="FV51:FW51"/>
    <mergeCell ref="FX51:FY51"/>
    <mergeCell ref="FZ51:GA51"/>
    <mergeCell ref="GB51:GC51"/>
    <mergeCell ref="DR51:DS51"/>
    <mergeCell ref="DT51:DU51"/>
    <mergeCell ref="DV51:DW51"/>
    <mergeCell ref="CZ51:DA51"/>
    <mergeCell ref="DB51:DC51"/>
    <mergeCell ref="DD51:DE51"/>
    <mergeCell ref="DF51:DG51"/>
    <mergeCell ref="DH51:DI51"/>
    <mergeCell ref="DJ51:DK51"/>
    <mergeCell ref="CN51:CO51"/>
    <mergeCell ref="CP51:CQ51"/>
    <mergeCell ref="CR51:CS51"/>
    <mergeCell ref="CT51:CU51"/>
    <mergeCell ref="CV51:CW51"/>
    <mergeCell ref="CX51:CY51"/>
    <mergeCell ref="BJ52:BK52"/>
    <mergeCell ref="BL52:BM52"/>
    <mergeCell ref="BN52:BO52"/>
    <mergeCell ref="BP52:BQ52"/>
    <mergeCell ref="BR52:BS52"/>
    <mergeCell ref="BT52:BU52"/>
    <mergeCell ref="AX52:AY52"/>
    <mergeCell ref="AZ52:BA52"/>
    <mergeCell ref="BB52:BC52"/>
    <mergeCell ref="BD52:BE52"/>
    <mergeCell ref="BF52:BG52"/>
    <mergeCell ref="BH52:BI52"/>
    <mergeCell ref="AL52:AM52"/>
    <mergeCell ref="AN52:AO52"/>
    <mergeCell ref="AP52:AQ52"/>
    <mergeCell ref="AR52:AS52"/>
    <mergeCell ref="AT52:AU52"/>
    <mergeCell ref="AV52:AW52"/>
    <mergeCell ref="CT52:CU52"/>
    <mergeCell ref="CV52:CW52"/>
    <mergeCell ref="CX52:CY52"/>
    <mergeCell ref="CZ52:DA52"/>
    <mergeCell ref="DB52:DC52"/>
    <mergeCell ref="DD52:DE52"/>
    <mergeCell ref="CH52:CI52"/>
    <mergeCell ref="CJ52:CK52"/>
    <mergeCell ref="CL52:CM52"/>
    <mergeCell ref="CN52:CO52"/>
    <mergeCell ref="CP52:CQ52"/>
    <mergeCell ref="CR52:CS52"/>
    <mergeCell ref="BV52:BW52"/>
    <mergeCell ref="BX52:BY52"/>
    <mergeCell ref="BZ52:CA52"/>
    <mergeCell ref="CB52:CC52"/>
    <mergeCell ref="CD52:CE52"/>
    <mergeCell ref="CF52:CG52"/>
    <mergeCell ref="EX52:EY52"/>
    <mergeCell ref="EZ52:FA52"/>
    <mergeCell ref="ED52:EE52"/>
    <mergeCell ref="EF52:EG52"/>
    <mergeCell ref="EH52:EI52"/>
    <mergeCell ref="EJ52:EK52"/>
    <mergeCell ref="EL52:EM52"/>
    <mergeCell ref="EN52:EO52"/>
    <mergeCell ref="DR52:DS52"/>
    <mergeCell ref="DT52:DU52"/>
    <mergeCell ref="DV52:DW52"/>
    <mergeCell ref="DX52:DY52"/>
    <mergeCell ref="DZ52:EA52"/>
    <mergeCell ref="EB52:EC52"/>
    <mergeCell ref="DF52:DG52"/>
    <mergeCell ref="DH52:DI52"/>
    <mergeCell ref="DJ52:DK52"/>
    <mergeCell ref="DL52:DM52"/>
    <mergeCell ref="DN52:DO52"/>
    <mergeCell ref="DP52:DQ52"/>
    <mergeCell ref="T53:U53"/>
    <mergeCell ref="V53:W53"/>
    <mergeCell ref="X53:Y53"/>
    <mergeCell ref="Z53:AA53"/>
    <mergeCell ref="AB53:AC53"/>
    <mergeCell ref="AD53:AE53"/>
    <mergeCell ref="FZ52:GA52"/>
    <mergeCell ref="GB52:GC52"/>
    <mergeCell ref="A53:D53"/>
    <mergeCell ref="F53:G53"/>
    <mergeCell ref="H53:I53"/>
    <mergeCell ref="J53:K53"/>
    <mergeCell ref="L53:M53"/>
    <mergeCell ref="N53:O53"/>
    <mergeCell ref="P53:Q53"/>
    <mergeCell ref="R53:S53"/>
    <mergeCell ref="FN52:FO52"/>
    <mergeCell ref="FP52:FQ52"/>
    <mergeCell ref="FR52:FS52"/>
    <mergeCell ref="FT52:FU52"/>
    <mergeCell ref="FV52:FW52"/>
    <mergeCell ref="FX52:FY52"/>
    <mergeCell ref="FB52:FC52"/>
    <mergeCell ref="FD52:FE52"/>
    <mergeCell ref="FF52:FG52"/>
    <mergeCell ref="FH52:FI52"/>
    <mergeCell ref="FJ52:FK52"/>
    <mergeCell ref="FL52:FM52"/>
    <mergeCell ref="EP52:EQ52"/>
    <mergeCell ref="ER52:ES52"/>
    <mergeCell ref="ET52:EU52"/>
    <mergeCell ref="EV52:EW52"/>
    <mergeCell ref="BD53:BE53"/>
    <mergeCell ref="BF53:BG53"/>
    <mergeCell ref="BH53:BI53"/>
    <mergeCell ref="BJ53:BK53"/>
    <mergeCell ref="BL53:BM53"/>
    <mergeCell ref="BN53:BO53"/>
    <mergeCell ref="AR53:AS53"/>
    <mergeCell ref="AT53:AU53"/>
    <mergeCell ref="AV53:AW53"/>
    <mergeCell ref="AX53:AY53"/>
    <mergeCell ref="AZ53:BA53"/>
    <mergeCell ref="BB53:BC53"/>
    <mergeCell ref="AF53:AG53"/>
    <mergeCell ref="AH53:AI53"/>
    <mergeCell ref="AJ53:AK53"/>
    <mergeCell ref="AL53:AM53"/>
    <mergeCell ref="AN53:AO53"/>
    <mergeCell ref="AP53:AQ53"/>
    <mergeCell ref="CN53:CO53"/>
    <mergeCell ref="CP53:CQ53"/>
    <mergeCell ref="CR53:CS53"/>
    <mergeCell ref="CT53:CU53"/>
    <mergeCell ref="CV53:CW53"/>
    <mergeCell ref="CX53:CY53"/>
    <mergeCell ref="CB53:CC53"/>
    <mergeCell ref="CD53:CE53"/>
    <mergeCell ref="CF53:CG53"/>
    <mergeCell ref="CH53:CI53"/>
    <mergeCell ref="CJ53:CK53"/>
    <mergeCell ref="CL53:CM53"/>
    <mergeCell ref="BP53:BQ53"/>
    <mergeCell ref="BR53:BS53"/>
    <mergeCell ref="BT53:BU53"/>
    <mergeCell ref="BV53:BW53"/>
    <mergeCell ref="BX53:BY53"/>
    <mergeCell ref="BZ53:CA53"/>
    <mergeCell ref="ER53:ES53"/>
    <mergeCell ref="ET53:EU53"/>
    <mergeCell ref="DX53:DY53"/>
    <mergeCell ref="DZ53:EA53"/>
    <mergeCell ref="EB53:EC53"/>
    <mergeCell ref="ED53:EE53"/>
    <mergeCell ref="EF53:EG53"/>
    <mergeCell ref="EH53:EI53"/>
    <mergeCell ref="DL53:DM53"/>
    <mergeCell ref="DN53:DO53"/>
    <mergeCell ref="DP53:DQ53"/>
    <mergeCell ref="DR53:DS53"/>
    <mergeCell ref="DT53:DU53"/>
    <mergeCell ref="DV53:DW53"/>
    <mergeCell ref="CZ53:DA53"/>
    <mergeCell ref="DB53:DC53"/>
    <mergeCell ref="DD53:DE53"/>
    <mergeCell ref="DF53:DG53"/>
    <mergeCell ref="DH53:DI53"/>
    <mergeCell ref="DJ53:DK53"/>
    <mergeCell ref="N54:O54"/>
    <mergeCell ref="P54:Q54"/>
    <mergeCell ref="R54:S54"/>
    <mergeCell ref="T54:U54"/>
    <mergeCell ref="V54:W54"/>
    <mergeCell ref="X54:Y54"/>
    <mergeCell ref="FT53:FU53"/>
    <mergeCell ref="FV53:FW53"/>
    <mergeCell ref="FX53:FY53"/>
    <mergeCell ref="FZ53:GA53"/>
    <mergeCell ref="GB53:GC53"/>
    <mergeCell ref="A54:D54"/>
    <mergeCell ref="F54:G54"/>
    <mergeCell ref="H54:I54"/>
    <mergeCell ref="J54:K54"/>
    <mergeCell ref="L54:M54"/>
    <mergeCell ref="FH53:FI53"/>
    <mergeCell ref="FJ53:FK53"/>
    <mergeCell ref="FL53:FM53"/>
    <mergeCell ref="FN53:FO53"/>
    <mergeCell ref="FP53:FQ53"/>
    <mergeCell ref="FR53:FS53"/>
    <mergeCell ref="EV53:EW53"/>
    <mergeCell ref="EX53:EY53"/>
    <mergeCell ref="EZ53:FA53"/>
    <mergeCell ref="FB53:FC53"/>
    <mergeCell ref="FD53:FE53"/>
    <mergeCell ref="FF53:FG53"/>
    <mergeCell ref="EJ53:EK53"/>
    <mergeCell ref="EL53:EM53"/>
    <mergeCell ref="EN53:EO53"/>
    <mergeCell ref="EP53:EQ53"/>
    <mergeCell ref="AX54:AY54"/>
    <mergeCell ref="AZ54:BA54"/>
    <mergeCell ref="BB54:BC54"/>
    <mergeCell ref="BD54:BE54"/>
    <mergeCell ref="BF54:BG54"/>
    <mergeCell ref="BH54:BI54"/>
    <mergeCell ref="AL54:AM54"/>
    <mergeCell ref="AN54:AO54"/>
    <mergeCell ref="AP54:AQ54"/>
    <mergeCell ref="AR54:AS54"/>
    <mergeCell ref="AT54:AU54"/>
    <mergeCell ref="AV54:AW54"/>
    <mergeCell ref="Z54:AA54"/>
    <mergeCell ref="AB54:AC54"/>
    <mergeCell ref="AD54:AE54"/>
    <mergeCell ref="AF54:AG54"/>
    <mergeCell ref="AH54:AI54"/>
    <mergeCell ref="AJ54:AK54"/>
    <mergeCell ref="CH54:CI54"/>
    <mergeCell ref="CJ54:CK54"/>
    <mergeCell ref="CL54:CM54"/>
    <mergeCell ref="CN54:CO54"/>
    <mergeCell ref="CP54:CQ54"/>
    <mergeCell ref="CR54:CS54"/>
    <mergeCell ref="BV54:BW54"/>
    <mergeCell ref="BX54:BY54"/>
    <mergeCell ref="BZ54:CA54"/>
    <mergeCell ref="CB54:CC54"/>
    <mergeCell ref="CD54:CE54"/>
    <mergeCell ref="CF54:CG54"/>
    <mergeCell ref="BJ54:BK54"/>
    <mergeCell ref="BL54:BM54"/>
    <mergeCell ref="BN54:BO54"/>
    <mergeCell ref="BP54:BQ54"/>
    <mergeCell ref="BR54:BS54"/>
    <mergeCell ref="BT54:BU54"/>
    <mergeCell ref="EL54:EM54"/>
    <mergeCell ref="EN54:EO54"/>
    <mergeCell ref="DR54:DS54"/>
    <mergeCell ref="DT54:DU54"/>
    <mergeCell ref="DV54:DW54"/>
    <mergeCell ref="DX54:DY54"/>
    <mergeCell ref="DZ54:EA54"/>
    <mergeCell ref="EB54:EC54"/>
    <mergeCell ref="DF54:DG54"/>
    <mergeCell ref="DH54:DI54"/>
    <mergeCell ref="DJ54:DK54"/>
    <mergeCell ref="DL54:DM54"/>
    <mergeCell ref="DN54:DO54"/>
    <mergeCell ref="DP54:DQ54"/>
    <mergeCell ref="CT54:CU54"/>
    <mergeCell ref="CV54:CW54"/>
    <mergeCell ref="CX54:CY54"/>
    <mergeCell ref="CZ54:DA54"/>
    <mergeCell ref="DB54:DC54"/>
    <mergeCell ref="DD54:DE54"/>
    <mergeCell ref="FZ54:GA54"/>
    <mergeCell ref="GB54:GC54"/>
    <mergeCell ref="A55:D55"/>
    <mergeCell ref="F55:G55"/>
    <mergeCell ref="H55:I55"/>
    <mergeCell ref="J55:K55"/>
    <mergeCell ref="L55:M55"/>
    <mergeCell ref="N55:O55"/>
    <mergeCell ref="P55:Q55"/>
    <mergeCell ref="R55:S55"/>
    <mergeCell ref="FN54:FO54"/>
    <mergeCell ref="FP54:FQ54"/>
    <mergeCell ref="FR54:FS54"/>
    <mergeCell ref="FT54:FU54"/>
    <mergeCell ref="FV54:FW54"/>
    <mergeCell ref="FX54:FY54"/>
    <mergeCell ref="FB54:FC54"/>
    <mergeCell ref="FD54:FE54"/>
    <mergeCell ref="FF54:FG54"/>
    <mergeCell ref="FH54:FI54"/>
    <mergeCell ref="FJ54:FK54"/>
    <mergeCell ref="FL54:FM54"/>
    <mergeCell ref="EP54:EQ54"/>
    <mergeCell ref="ER54:ES54"/>
    <mergeCell ref="ET54:EU54"/>
    <mergeCell ref="EV54:EW54"/>
    <mergeCell ref="EX54:EY54"/>
    <mergeCell ref="EZ54:FA54"/>
    <mergeCell ref="ED54:EE54"/>
    <mergeCell ref="EF54:EG54"/>
    <mergeCell ref="EH54:EI54"/>
    <mergeCell ref="EJ54:EK54"/>
    <mergeCell ref="AR55:AS55"/>
    <mergeCell ref="AT55:AU55"/>
    <mergeCell ref="AV55:AW55"/>
    <mergeCell ref="AX55:AY55"/>
    <mergeCell ref="AZ55:BA55"/>
    <mergeCell ref="BB55:BC55"/>
    <mergeCell ref="AF55:AG55"/>
    <mergeCell ref="AH55:AI55"/>
    <mergeCell ref="AJ55:AK55"/>
    <mergeCell ref="AL55:AM55"/>
    <mergeCell ref="AN55:AO55"/>
    <mergeCell ref="AP55:AQ55"/>
    <mergeCell ref="T55:U55"/>
    <mergeCell ref="V55:W55"/>
    <mergeCell ref="X55:Y55"/>
    <mergeCell ref="Z55:AA55"/>
    <mergeCell ref="AB55:AC55"/>
    <mergeCell ref="AD55:AE55"/>
    <mergeCell ref="CB55:CC55"/>
    <mergeCell ref="CD55:CE55"/>
    <mergeCell ref="CF55:CG55"/>
    <mergeCell ref="CH55:CI55"/>
    <mergeCell ref="CJ55:CK55"/>
    <mergeCell ref="CL55:CM55"/>
    <mergeCell ref="BP55:BQ55"/>
    <mergeCell ref="BR55:BS55"/>
    <mergeCell ref="BT55:BU55"/>
    <mergeCell ref="BV55:BW55"/>
    <mergeCell ref="BX55:BY55"/>
    <mergeCell ref="BZ55:CA55"/>
    <mergeCell ref="BD55:BE55"/>
    <mergeCell ref="BF55:BG55"/>
    <mergeCell ref="BH55:BI55"/>
    <mergeCell ref="BJ55:BK55"/>
    <mergeCell ref="BL55:BM55"/>
    <mergeCell ref="BN55:BO55"/>
    <mergeCell ref="EF55:EG55"/>
    <mergeCell ref="EH55:EI55"/>
    <mergeCell ref="DL55:DM55"/>
    <mergeCell ref="DN55:DO55"/>
    <mergeCell ref="DP55:DQ55"/>
    <mergeCell ref="DR55:DS55"/>
    <mergeCell ref="DT55:DU55"/>
    <mergeCell ref="DV55:DW55"/>
    <mergeCell ref="CZ55:DA55"/>
    <mergeCell ref="DB55:DC55"/>
    <mergeCell ref="DD55:DE55"/>
    <mergeCell ref="DF55:DG55"/>
    <mergeCell ref="DH55:DI55"/>
    <mergeCell ref="DJ55:DK55"/>
    <mergeCell ref="CN55:CO55"/>
    <mergeCell ref="CP55:CQ55"/>
    <mergeCell ref="CR55:CS55"/>
    <mergeCell ref="CT55:CU55"/>
    <mergeCell ref="CV55:CW55"/>
    <mergeCell ref="CX55:CY55"/>
    <mergeCell ref="FT55:FU55"/>
    <mergeCell ref="FV55:FW55"/>
    <mergeCell ref="FX55:FY55"/>
    <mergeCell ref="FZ55:GA55"/>
    <mergeCell ref="GB55:GC55"/>
    <mergeCell ref="A56:D56"/>
    <mergeCell ref="F56:G56"/>
    <mergeCell ref="H56:I56"/>
    <mergeCell ref="J56:K56"/>
    <mergeCell ref="L56:M56"/>
    <mergeCell ref="FH55:FI55"/>
    <mergeCell ref="FJ55:FK55"/>
    <mergeCell ref="FL55:FM55"/>
    <mergeCell ref="FN55:FO55"/>
    <mergeCell ref="FP55:FQ55"/>
    <mergeCell ref="FR55:FS55"/>
    <mergeCell ref="EV55:EW55"/>
    <mergeCell ref="EX55:EY55"/>
    <mergeCell ref="EZ55:FA55"/>
    <mergeCell ref="FB55:FC55"/>
    <mergeCell ref="FD55:FE55"/>
    <mergeCell ref="FF55:FG55"/>
    <mergeCell ref="EJ55:EK55"/>
    <mergeCell ref="EL55:EM55"/>
    <mergeCell ref="EN55:EO55"/>
    <mergeCell ref="EP55:EQ55"/>
    <mergeCell ref="ER55:ES55"/>
    <mergeCell ref="ET55:EU55"/>
    <mergeCell ref="DX55:DY55"/>
    <mergeCell ref="DZ55:EA55"/>
    <mergeCell ref="EB55:EC55"/>
    <mergeCell ref="ED55:EE55"/>
    <mergeCell ref="AL56:AM56"/>
    <mergeCell ref="AN56:AO56"/>
    <mergeCell ref="AP56:AQ56"/>
    <mergeCell ref="AR56:AS56"/>
    <mergeCell ref="AT56:AU56"/>
    <mergeCell ref="AV56:AW56"/>
    <mergeCell ref="Z56:AA56"/>
    <mergeCell ref="AB56:AC56"/>
    <mergeCell ref="AD56:AE56"/>
    <mergeCell ref="AF56:AG56"/>
    <mergeCell ref="AH56:AI56"/>
    <mergeCell ref="AJ56:AK56"/>
    <mergeCell ref="N56:O56"/>
    <mergeCell ref="P56:Q56"/>
    <mergeCell ref="R56:S56"/>
    <mergeCell ref="T56:U56"/>
    <mergeCell ref="V56:W56"/>
    <mergeCell ref="X56:Y56"/>
    <mergeCell ref="BV56:BW56"/>
    <mergeCell ref="BX56:BY56"/>
    <mergeCell ref="BZ56:CA56"/>
    <mergeCell ref="CB56:CC56"/>
    <mergeCell ref="CD56:CE56"/>
    <mergeCell ref="CF56:CG56"/>
    <mergeCell ref="BJ56:BK56"/>
    <mergeCell ref="BL56:BM56"/>
    <mergeCell ref="BN56:BO56"/>
    <mergeCell ref="BP56:BQ56"/>
    <mergeCell ref="BR56:BS56"/>
    <mergeCell ref="BT56:BU56"/>
    <mergeCell ref="AX56:AY56"/>
    <mergeCell ref="AZ56:BA56"/>
    <mergeCell ref="BB56:BC56"/>
    <mergeCell ref="BD56:BE56"/>
    <mergeCell ref="BF56:BG56"/>
    <mergeCell ref="BH56:BI56"/>
    <mergeCell ref="DV56:DW56"/>
    <mergeCell ref="DX56:DY56"/>
    <mergeCell ref="DZ56:EA56"/>
    <mergeCell ref="EB56:EC56"/>
    <mergeCell ref="DF56:DG56"/>
    <mergeCell ref="DH56:DI56"/>
    <mergeCell ref="DJ56:DK56"/>
    <mergeCell ref="DL56:DM56"/>
    <mergeCell ref="DN56:DO56"/>
    <mergeCell ref="DP56:DQ56"/>
    <mergeCell ref="CT56:CU56"/>
    <mergeCell ref="CV56:CW56"/>
    <mergeCell ref="CX56:CY56"/>
    <mergeCell ref="CZ56:DA56"/>
    <mergeCell ref="DB56:DC56"/>
    <mergeCell ref="DD56:DE56"/>
    <mergeCell ref="CH56:CI56"/>
    <mergeCell ref="CJ56:CK56"/>
    <mergeCell ref="CL56:CM56"/>
    <mergeCell ref="CN56:CO56"/>
    <mergeCell ref="CP56:CQ56"/>
    <mergeCell ref="CR56:CS56"/>
    <mergeCell ref="FZ56:GA56"/>
    <mergeCell ref="GB56:GC56"/>
    <mergeCell ref="A60:I60"/>
    <mergeCell ref="K60:M60"/>
    <mergeCell ref="A61:I61"/>
    <mergeCell ref="K61:M61"/>
    <mergeCell ref="FN56:FO56"/>
    <mergeCell ref="FP56:FQ56"/>
    <mergeCell ref="FR56:FS56"/>
    <mergeCell ref="FT56:FU56"/>
    <mergeCell ref="FV56:FW56"/>
    <mergeCell ref="FX56:FY56"/>
    <mergeCell ref="FB56:FC56"/>
    <mergeCell ref="FD56:FE56"/>
    <mergeCell ref="FF56:FG56"/>
    <mergeCell ref="FH56:FI56"/>
    <mergeCell ref="FJ56:FK56"/>
    <mergeCell ref="FL56:FM56"/>
    <mergeCell ref="EP56:EQ56"/>
    <mergeCell ref="ER56:ES56"/>
    <mergeCell ref="ET56:EU56"/>
    <mergeCell ref="EV56:EW56"/>
    <mergeCell ref="EX56:EY56"/>
    <mergeCell ref="EZ56:FA56"/>
    <mergeCell ref="ED56:EE56"/>
    <mergeCell ref="EF56:EG56"/>
    <mergeCell ref="EH56:EI56"/>
    <mergeCell ref="EJ56:EK56"/>
    <mergeCell ref="EL56:EM56"/>
    <mergeCell ref="EN56:EO56"/>
    <mergeCell ref="DR56:DS56"/>
    <mergeCell ref="DT56:DU56"/>
    <mergeCell ref="GE59:GF59"/>
    <mergeCell ref="GE60:GF60"/>
    <mergeCell ref="GG59:GH59"/>
    <mergeCell ref="GG60:GH60"/>
    <mergeCell ref="A69:I69"/>
    <mergeCell ref="K69:M69"/>
    <mergeCell ref="A65:I65"/>
    <mergeCell ref="K65:M65"/>
    <mergeCell ref="A66:A68"/>
    <mergeCell ref="C66:G66"/>
    <mergeCell ref="K66:M66"/>
    <mergeCell ref="C67:G67"/>
    <mergeCell ref="K67:M67"/>
    <mergeCell ref="C68:G68"/>
    <mergeCell ref="K68:M68"/>
    <mergeCell ref="A62:I62"/>
    <mergeCell ref="K62:M62"/>
    <mergeCell ref="A63:I63"/>
    <mergeCell ref="K63:M63"/>
    <mergeCell ref="A64:I64"/>
    <mergeCell ref="K64:M64"/>
  </mergeCells>
  <phoneticPr fontId="4"/>
  <dataValidations count="4">
    <dataValidation type="list" allowBlank="1" showInputMessage="1" showErrorMessage="1" sqref="C66:G68" xr:uid="{00000000-0002-0000-0500-000000000000}">
      <formula1>"非エネルギー起源の二酸化炭素,メタン,一酸化二窒素,ハイドロフルオロカーボン（代替フロン）,パーフルオロカーボン,六ふっ化硫黄,三ふっ化窒素"</formula1>
    </dataValidation>
    <dataValidation type="custom" allowBlank="1" showInputMessage="1" showErrorMessage="1" sqref="GB50:GC50 FJ50:FK50 FP50:FQ50 J50:K50 FD50:FE50 EX50:EY50 ER50:ES50 EL50:EM50 EF50:EG50 DZ50:EA50 DT50:DU50 DN50:DO50 DH50:DI50 DB50:DC50 CV50:CW50 CP50:CQ50 CJ50:CK50 CD50:CE50 BX50:BY50 BR50:BS50 BL50:BM50 BF50:BG50 AZ50:BA50 AT50:AU50 AN50:AO50 AH50:AI50 AB50:AC50 V50:W50 P50:Q50 FV50:FW50 K66:M68" xr:uid="{00000000-0002-0000-0500-000001000000}">
      <formula1>J50*10=INT(J50*10)</formula1>
    </dataValidation>
    <dataValidation type="custom" allowBlank="1" showInputMessage="1" showErrorMessage="1" sqref="F23:G25 L7:M21 FF23:FG25 FL23:FM25 F7:G21 R7:S21 L23:M25 X7:Y21 R23:S25 AD7:AE21 X23:Y25 AJ7:AK21 AD23:AE25 AP7:AQ21 AJ23:AK25 AV7:AW21 AP23:AQ25 BB7:BC21 AV23:AW25 BH7:BI21 BB23:BC25 BN7:BO21 BH23:BI25 BT7:BU21 BN23:BO25 BZ7:CA21 BT23:BU25 CF7:CG21 BZ23:CA25 CL7:CM21 CF23:CG25 CR7:CS21 CL23:CM25 CX7:CY21 CR23:CS25 DD7:DE21 CX23:CY25 DJ7:DK21 DD23:DE25 DP7:DQ21 DJ23:DK25 DV7:DW21 DP23:DQ25 EB7:EC21 DV23:DW25 EH7:EI21 EB23:EC25 EN7:EO21 EH23:EI25 ET7:EU21 EN23:EO25 EZ7:FA21 ET23:EU25 FF7:FG21 EZ23:FA25 FL7:FM21 FX7:FY21 FR35:FS53 FR7:FS21 FR23:FS25 F35:G53 FX23:FY25 L35:M53 R35:S53 X35:Y53 AD35:AE53 AJ35:AK53 AP35:AQ53 AV35:AW53 BB35:BC53 BH35:BI53 BN35:BO53 BT35:BU53 BZ35:CA53 CF35:CG53 CL35:CM53 CR35:CS53 CX35:CY53 DD35:DE53 DJ35:DK53 DP35:DQ53 DV35:DW53 EB35:EC53 EH35:EI53 EN35:EO53 ET35:EU53 EZ35:FA53 FF35:FG53 FL35:FM53 FX35:FY53" xr:uid="{00000000-0002-0000-0500-000002000000}">
      <formula1>F7*100=INT(F7*100)</formula1>
    </dataValidation>
    <dataValidation type="list" allowBlank="1" showInputMessage="1" showErrorMessage="1" prompt="上記以外の燃料があれば、該当するものを選択してください。" sqref="C20:D21 C48:D49" xr:uid="{00000000-0002-0000-0500-000003000000}">
      <formula1>$GE$23:$GE$57</formula1>
    </dataValidation>
  </dataValidations>
  <printOptions horizontalCentered="1"/>
  <pageMargins left="0.78740157480314965" right="0.78740157480314965" top="0.59055118110236227" bottom="0.59055118110236227" header="0.35433070866141736" footer="0.35433070866141736"/>
  <pageSetup paperSize="9" scale="35" orientation="landscape" r:id="rId1"/>
  <headerFooter alignWithMargins="0"/>
  <rowBreaks count="1" manualBreakCount="1">
    <brk id="72" max="42"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40"/>
  <sheetViews>
    <sheetView view="pageBreakPreview" zoomScaleNormal="90" zoomScaleSheetLayoutView="100" workbookViewId="0"/>
  </sheetViews>
  <sheetFormatPr defaultColWidth="5.625" defaultRowHeight="15.2" customHeight="1"/>
  <cols>
    <col min="1" max="16" width="5.625" style="2" customWidth="1"/>
    <col min="17" max="17" width="5.625" style="228" customWidth="1"/>
    <col min="18" max="18" width="5.625" style="2" customWidth="1"/>
    <col min="19" max="19" width="5.625" style="2"/>
    <col min="20" max="20" width="16.5" style="2" customWidth="1"/>
    <col min="21" max="21" width="22.375" style="2" customWidth="1"/>
    <col min="22" max="22" width="5.625" style="2"/>
    <col min="23" max="23" width="10.25" style="2" bestFit="1" customWidth="1"/>
    <col min="24" max="24" width="11.25" style="2" bestFit="1" customWidth="1"/>
    <col min="26" max="26" width="3.5" style="2" customWidth="1"/>
    <col min="27" max="28" width="20.75" style="2" customWidth="1"/>
    <col min="29" max="29" width="5.25" style="228" bestFit="1" customWidth="1"/>
    <col min="30" max="31" width="10" style="228" customWidth="1"/>
    <col min="32" max="35" width="5.625" style="2" customWidth="1"/>
    <col min="36" max="16384" width="5.625" style="2"/>
  </cols>
  <sheetData>
    <row r="1" spans="1:31" ht="15.2" customHeight="1">
      <c r="A1" s="2" t="s">
        <v>507</v>
      </c>
    </row>
    <row r="2" spans="1:31" ht="15.2" customHeight="1" thickBot="1">
      <c r="A2" s="2" t="s">
        <v>1799</v>
      </c>
      <c r="B2" s="228"/>
      <c r="C2" s="228"/>
      <c r="D2" s="228"/>
      <c r="E2" s="228"/>
      <c r="F2" s="228"/>
      <c r="G2" s="228"/>
      <c r="H2" s="228"/>
      <c r="I2" s="228"/>
      <c r="J2" s="228"/>
      <c r="K2" s="228"/>
      <c r="L2" s="228"/>
      <c r="M2" s="228"/>
      <c r="N2" s="228"/>
      <c r="O2" s="228"/>
      <c r="Y2" s="2"/>
    </row>
    <row r="3" spans="1:31" ht="15.2" customHeight="1">
      <c r="A3" s="698" t="s">
        <v>168</v>
      </c>
      <c r="B3" s="698"/>
      <c r="C3" s="698"/>
      <c r="D3" s="698"/>
      <c r="E3" s="460"/>
      <c r="F3" s="747" t="s">
        <v>222</v>
      </c>
      <c r="G3" s="748"/>
      <c r="H3" s="748"/>
      <c r="I3" s="749"/>
      <c r="J3" s="750" t="s">
        <v>211</v>
      </c>
      <c r="K3" s="751"/>
      <c r="L3" s="747" t="s">
        <v>496</v>
      </c>
      <c r="M3" s="748"/>
      <c r="N3" s="748"/>
      <c r="O3" s="749"/>
      <c r="P3" s="750" t="s">
        <v>211</v>
      </c>
      <c r="Q3" s="751"/>
    </row>
    <row r="4" spans="1:31" ht="15.2" customHeight="1">
      <c r="A4" s="698"/>
      <c r="B4" s="698"/>
      <c r="C4" s="698"/>
      <c r="D4" s="698"/>
      <c r="E4" s="460"/>
      <c r="F4" s="706"/>
      <c r="G4" s="707"/>
      <c r="H4" s="707"/>
      <c r="I4" s="708"/>
      <c r="J4" s="701"/>
      <c r="K4" s="702"/>
      <c r="L4" s="706"/>
      <c r="M4" s="707"/>
      <c r="N4" s="707"/>
      <c r="O4" s="708"/>
      <c r="P4" s="701"/>
      <c r="Q4" s="702"/>
      <c r="Y4" s="2"/>
      <c r="AA4" s="2" t="s">
        <v>1098</v>
      </c>
    </row>
    <row r="5" spans="1:31" ht="15.2" customHeight="1">
      <c r="A5" s="698"/>
      <c r="B5" s="698"/>
      <c r="C5" s="698"/>
      <c r="D5" s="698"/>
      <c r="E5" s="460"/>
      <c r="F5" s="697" t="s">
        <v>23</v>
      </c>
      <c r="G5" s="698"/>
      <c r="H5" s="698" t="s">
        <v>24</v>
      </c>
      <c r="I5" s="698"/>
      <c r="J5" s="460" t="s">
        <v>212</v>
      </c>
      <c r="K5" s="696"/>
      <c r="L5" s="697" t="s">
        <v>23</v>
      </c>
      <c r="M5" s="698"/>
      <c r="N5" s="698" t="s">
        <v>24</v>
      </c>
      <c r="O5" s="698"/>
      <c r="P5" s="460" t="s">
        <v>212</v>
      </c>
      <c r="Q5" s="696"/>
      <c r="T5" s="698" t="s">
        <v>261</v>
      </c>
      <c r="U5" s="698"/>
      <c r="V5" s="237" t="s">
        <v>22</v>
      </c>
      <c r="W5" s="237" t="s">
        <v>1102</v>
      </c>
      <c r="X5" s="237" t="s">
        <v>1093</v>
      </c>
      <c r="Y5" s="2"/>
      <c r="AA5" s="460" t="s">
        <v>261</v>
      </c>
      <c r="AB5" s="461"/>
      <c r="AC5" s="237" t="s">
        <v>22</v>
      </c>
      <c r="AD5" s="237" t="s">
        <v>1102</v>
      </c>
      <c r="AE5" s="237" t="s">
        <v>1093</v>
      </c>
    </row>
    <row r="6" spans="1:31" ht="15.2" customHeight="1">
      <c r="A6" s="480" t="s">
        <v>160</v>
      </c>
      <c r="B6" s="481"/>
      <c r="C6" s="481"/>
      <c r="D6" s="482"/>
      <c r="E6" s="238" t="s">
        <v>25</v>
      </c>
      <c r="F6" s="667"/>
      <c r="G6" s="668"/>
      <c r="H6" s="695">
        <f>ROUND(F6*W6,1)</f>
        <v>0</v>
      </c>
      <c r="I6" s="695"/>
      <c r="J6" s="695">
        <f>ROUND(H6*X6,1)</f>
        <v>0</v>
      </c>
      <c r="K6" s="695"/>
      <c r="L6" s="667"/>
      <c r="M6" s="668"/>
      <c r="N6" s="695">
        <f>ROUND(L6*W6,1)</f>
        <v>0</v>
      </c>
      <c r="O6" s="695"/>
      <c r="P6" s="695">
        <f>ROUND(N6*X6,1)</f>
        <v>0</v>
      </c>
      <c r="Q6" s="746"/>
      <c r="T6" s="483" t="s">
        <v>1042</v>
      </c>
      <c r="U6" s="240" t="s">
        <v>1042</v>
      </c>
      <c r="V6" s="237" t="s">
        <v>263</v>
      </c>
      <c r="W6" s="237">
        <v>38.299999999999997</v>
      </c>
      <c r="X6" s="237">
        <v>6.9699999999999998E-2</v>
      </c>
      <c r="Y6" s="2"/>
      <c r="AA6" s="483" t="s">
        <v>73</v>
      </c>
      <c r="AB6" s="483"/>
      <c r="AC6" s="237" t="s">
        <v>73</v>
      </c>
      <c r="AD6" s="237">
        <v>0</v>
      </c>
      <c r="AE6" s="237">
        <v>0</v>
      </c>
    </row>
    <row r="7" spans="1:31" ht="15.2" customHeight="1">
      <c r="A7" s="431" t="s">
        <v>161</v>
      </c>
      <c r="B7" s="432"/>
      <c r="C7" s="432"/>
      <c r="D7" s="433"/>
      <c r="E7" s="227" t="s">
        <v>25</v>
      </c>
      <c r="F7" s="667"/>
      <c r="G7" s="668"/>
      <c r="H7" s="695">
        <f t="shared" ref="H7:H17" si="0">ROUND(F7*W7,1)</f>
        <v>0</v>
      </c>
      <c r="I7" s="695"/>
      <c r="J7" s="695">
        <f t="shared" ref="J7:J14" si="1">ROUND(H7*X7,1)</f>
        <v>0</v>
      </c>
      <c r="K7" s="695"/>
      <c r="L7" s="667"/>
      <c r="M7" s="668"/>
      <c r="N7" s="695">
        <f t="shared" ref="N7:N17" si="2">ROUND(L7*W7,1)</f>
        <v>0</v>
      </c>
      <c r="O7" s="695"/>
      <c r="P7" s="695">
        <f t="shared" ref="P7:P14" si="3">ROUND(N7*X7,1)</f>
        <v>0</v>
      </c>
      <c r="Q7" s="746"/>
      <c r="T7" s="483"/>
      <c r="U7" s="240" t="s">
        <v>1044</v>
      </c>
      <c r="V7" s="237" t="s">
        <v>263</v>
      </c>
      <c r="W7" s="237">
        <v>34.799999999999997</v>
      </c>
      <c r="X7" s="237">
        <v>6.7100000000000007E-2</v>
      </c>
      <c r="Y7" s="2"/>
      <c r="AA7" s="483" t="s">
        <v>317</v>
      </c>
      <c r="AB7" s="483"/>
      <c r="AC7" s="237" t="s">
        <v>263</v>
      </c>
      <c r="AD7" s="237">
        <v>33.4</v>
      </c>
      <c r="AE7" s="237">
        <v>6.6900000000000001E-2</v>
      </c>
    </row>
    <row r="8" spans="1:31" ht="15.2" customHeight="1">
      <c r="A8" s="431" t="s">
        <v>188</v>
      </c>
      <c r="B8" s="432"/>
      <c r="C8" s="432"/>
      <c r="D8" s="433"/>
      <c r="E8" s="227" t="s">
        <v>25</v>
      </c>
      <c r="F8" s="667"/>
      <c r="G8" s="668"/>
      <c r="H8" s="695">
        <f t="shared" si="0"/>
        <v>0</v>
      </c>
      <c r="I8" s="695"/>
      <c r="J8" s="695">
        <f t="shared" si="1"/>
        <v>0</v>
      </c>
      <c r="K8" s="695"/>
      <c r="L8" s="667"/>
      <c r="M8" s="668"/>
      <c r="N8" s="695">
        <f t="shared" si="2"/>
        <v>0</v>
      </c>
      <c r="O8" s="695"/>
      <c r="P8" s="695">
        <f t="shared" si="3"/>
        <v>0</v>
      </c>
      <c r="Q8" s="746"/>
      <c r="T8" s="483" t="s">
        <v>1751</v>
      </c>
      <c r="U8" s="483"/>
      <c r="V8" s="237" t="s">
        <v>263</v>
      </c>
      <c r="W8" s="237">
        <v>33.4</v>
      </c>
      <c r="X8" s="237">
        <v>6.8599999999999994E-2</v>
      </c>
      <c r="Y8" s="2"/>
      <c r="AA8" s="483" t="s">
        <v>318</v>
      </c>
      <c r="AB8" s="483"/>
      <c r="AC8" s="237" t="s">
        <v>263</v>
      </c>
      <c r="AD8" s="237">
        <v>33.4</v>
      </c>
      <c r="AE8" s="237">
        <v>6.83E-2</v>
      </c>
    </row>
    <row r="9" spans="1:31" ht="15.2" customHeight="1">
      <c r="A9" s="431" t="s">
        <v>26</v>
      </c>
      <c r="B9" s="432"/>
      <c r="C9" s="432"/>
      <c r="D9" s="433"/>
      <c r="E9" s="227" t="s">
        <v>25</v>
      </c>
      <c r="F9" s="667"/>
      <c r="G9" s="668"/>
      <c r="H9" s="695">
        <f t="shared" si="0"/>
        <v>0</v>
      </c>
      <c r="I9" s="695"/>
      <c r="J9" s="695">
        <f t="shared" si="1"/>
        <v>0</v>
      </c>
      <c r="K9" s="695"/>
      <c r="L9" s="667"/>
      <c r="M9" s="668"/>
      <c r="N9" s="695">
        <f t="shared" si="2"/>
        <v>0</v>
      </c>
      <c r="O9" s="695"/>
      <c r="P9" s="695">
        <f t="shared" si="3"/>
        <v>0</v>
      </c>
      <c r="Q9" s="746"/>
      <c r="T9" s="483" t="s">
        <v>26</v>
      </c>
      <c r="U9" s="483"/>
      <c r="V9" s="237" t="s">
        <v>263</v>
      </c>
      <c r="W9" s="237">
        <v>36.5</v>
      </c>
      <c r="X9" s="237">
        <v>6.8599999999999994E-2</v>
      </c>
      <c r="Y9" s="2"/>
      <c r="AA9" s="483" t="s">
        <v>308</v>
      </c>
      <c r="AB9" s="483"/>
      <c r="AC9" s="237" t="s">
        <v>263</v>
      </c>
      <c r="AD9" s="237">
        <v>33.299999999999997</v>
      </c>
      <c r="AE9" s="237">
        <v>6.8199999999999997E-2</v>
      </c>
    </row>
    <row r="10" spans="1:31" ht="15.2" customHeight="1">
      <c r="A10" s="431" t="s">
        <v>27</v>
      </c>
      <c r="B10" s="432"/>
      <c r="C10" s="432"/>
      <c r="D10" s="433"/>
      <c r="E10" s="227" t="s">
        <v>25</v>
      </c>
      <c r="F10" s="667"/>
      <c r="G10" s="668"/>
      <c r="H10" s="695">
        <f t="shared" si="0"/>
        <v>0</v>
      </c>
      <c r="I10" s="695"/>
      <c r="J10" s="695">
        <f t="shared" si="1"/>
        <v>0</v>
      </c>
      <c r="K10" s="695"/>
      <c r="L10" s="667"/>
      <c r="M10" s="668"/>
      <c r="N10" s="695">
        <f t="shared" si="2"/>
        <v>0</v>
      </c>
      <c r="O10" s="695"/>
      <c r="P10" s="695">
        <f t="shared" si="3"/>
        <v>0</v>
      </c>
      <c r="Q10" s="746"/>
      <c r="T10" s="483" t="s">
        <v>27</v>
      </c>
      <c r="U10" s="483"/>
      <c r="V10" s="237" t="s">
        <v>263</v>
      </c>
      <c r="W10" s="237">
        <v>38</v>
      </c>
      <c r="X10" s="237">
        <v>6.8900000000000003E-2</v>
      </c>
      <c r="Y10" s="2"/>
      <c r="AA10" s="483" t="s">
        <v>309</v>
      </c>
      <c r="AB10" s="483"/>
      <c r="AC10" s="237" t="s">
        <v>263</v>
      </c>
      <c r="AD10" s="237">
        <v>36.299999999999997</v>
      </c>
      <c r="AE10" s="237">
        <v>6.8199999999999997E-2</v>
      </c>
    </row>
    <row r="11" spans="1:31" ht="15.2" customHeight="1">
      <c r="A11" s="431" t="s">
        <v>28</v>
      </c>
      <c r="B11" s="432"/>
      <c r="C11" s="432"/>
      <c r="D11" s="433"/>
      <c r="E11" s="227" t="s">
        <v>25</v>
      </c>
      <c r="F11" s="720">
        <v>50</v>
      </c>
      <c r="G11" s="721"/>
      <c r="H11" s="695">
        <f t="shared" si="0"/>
        <v>1945</v>
      </c>
      <c r="I11" s="695"/>
      <c r="J11" s="695">
        <f>ROUND(H11*X11,1)</f>
        <v>137.69999999999999</v>
      </c>
      <c r="K11" s="695"/>
      <c r="L11" s="667"/>
      <c r="M11" s="668"/>
      <c r="N11" s="695">
        <f t="shared" si="2"/>
        <v>0</v>
      </c>
      <c r="O11" s="695"/>
      <c r="P11" s="695">
        <f t="shared" si="3"/>
        <v>0</v>
      </c>
      <c r="Q11" s="746"/>
      <c r="T11" s="240" t="s">
        <v>1046</v>
      </c>
      <c r="U11" s="240" t="s">
        <v>28</v>
      </c>
      <c r="V11" s="237" t="s">
        <v>263</v>
      </c>
      <c r="W11" s="237">
        <v>38.9</v>
      </c>
      <c r="X11" s="237">
        <v>7.0800000000000002E-2</v>
      </c>
      <c r="Y11" s="2"/>
      <c r="AA11" s="483" t="s">
        <v>1047</v>
      </c>
      <c r="AB11" s="483"/>
      <c r="AC11" s="237" t="s">
        <v>263</v>
      </c>
      <c r="AD11" s="237">
        <v>41.8</v>
      </c>
      <c r="AE11" s="237">
        <v>7.4099999999999999E-2</v>
      </c>
    </row>
    <row r="12" spans="1:31" ht="15.2" customHeight="1">
      <c r="A12" s="431" t="s">
        <v>29</v>
      </c>
      <c r="B12" s="432"/>
      <c r="C12" s="432"/>
      <c r="D12" s="433"/>
      <c r="E12" s="227" t="s">
        <v>30</v>
      </c>
      <c r="F12" s="720">
        <v>50</v>
      </c>
      <c r="G12" s="721"/>
      <c r="H12" s="695">
        <f t="shared" si="0"/>
        <v>2505</v>
      </c>
      <c r="I12" s="695"/>
      <c r="J12" s="695">
        <f t="shared" si="1"/>
        <v>149.80000000000001</v>
      </c>
      <c r="K12" s="695"/>
      <c r="L12" s="667"/>
      <c r="M12" s="668"/>
      <c r="N12" s="695">
        <f t="shared" si="2"/>
        <v>0</v>
      </c>
      <c r="O12" s="695"/>
      <c r="P12" s="695">
        <f t="shared" si="3"/>
        <v>0</v>
      </c>
      <c r="Q12" s="746"/>
      <c r="T12" s="240" t="s">
        <v>1049</v>
      </c>
      <c r="U12" s="240" t="s">
        <v>1050</v>
      </c>
      <c r="V12" s="237" t="s">
        <v>311</v>
      </c>
      <c r="W12" s="237">
        <v>50.1</v>
      </c>
      <c r="X12" s="237">
        <v>5.9799999999999999E-2</v>
      </c>
      <c r="Y12" s="2"/>
      <c r="AA12" s="483" t="s">
        <v>310</v>
      </c>
      <c r="AB12" s="483"/>
      <c r="AC12" s="237" t="s">
        <v>311</v>
      </c>
      <c r="AD12" s="237">
        <v>40</v>
      </c>
      <c r="AE12" s="237">
        <v>7.4800000000000005E-2</v>
      </c>
    </row>
    <row r="13" spans="1:31" ht="15.2" customHeight="1">
      <c r="A13" s="431" t="s">
        <v>31</v>
      </c>
      <c r="B13" s="432"/>
      <c r="C13" s="432"/>
      <c r="D13" s="433"/>
      <c r="E13" s="227" t="s">
        <v>30</v>
      </c>
      <c r="F13" s="720"/>
      <c r="G13" s="721"/>
      <c r="H13" s="695">
        <f t="shared" si="0"/>
        <v>0</v>
      </c>
      <c r="I13" s="695"/>
      <c r="J13" s="695">
        <f t="shared" si="1"/>
        <v>0</v>
      </c>
      <c r="K13" s="695"/>
      <c r="L13" s="667"/>
      <c r="M13" s="668"/>
      <c r="N13" s="695">
        <f t="shared" si="2"/>
        <v>0</v>
      </c>
      <c r="O13" s="695"/>
      <c r="P13" s="695">
        <f t="shared" si="3"/>
        <v>0</v>
      </c>
      <c r="Q13" s="746"/>
      <c r="T13" s="240" t="s">
        <v>1054</v>
      </c>
      <c r="U13" s="240" t="s">
        <v>1103</v>
      </c>
      <c r="V13" s="237" t="s">
        <v>311</v>
      </c>
      <c r="W13" s="237">
        <v>54.7</v>
      </c>
      <c r="X13" s="237">
        <v>5.0999999999999997E-2</v>
      </c>
      <c r="Y13" s="2"/>
      <c r="AA13" s="483" t="s">
        <v>312</v>
      </c>
      <c r="AB13" s="483"/>
      <c r="AC13" s="237" t="s">
        <v>311</v>
      </c>
      <c r="AD13" s="237">
        <v>34.1</v>
      </c>
      <c r="AE13" s="237">
        <v>8.9800000000000005E-2</v>
      </c>
    </row>
    <row r="14" spans="1:31" ht="15.2" customHeight="1">
      <c r="A14" s="431" t="s">
        <v>32</v>
      </c>
      <c r="B14" s="432"/>
      <c r="C14" s="432"/>
      <c r="D14" s="433"/>
      <c r="E14" s="227" t="s">
        <v>38</v>
      </c>
      <c r="F14" s="720">
        <v>400</v>
      </c>
      <c r="G14" s="721"/>
      <c r="H14" s="695">
        <f t="shared" si="0"/>
        <v>16000</v>
      </c>
      <c r="I14" s="695"/>
      <c r="J14" s="695">
        <f t="shared" si="1"/>
        <v>820.8</v>
      </c>
      <c r="K14" s="695"/>
      <c r="L14" s="667"/>
      <c r="M14" s="668"/>
      <c r="N14" s="695">
        <f t="shared" si="2"/>
        <v>0</v>
      </c>
      <c r="O14" s="695"/>
      <c r="P14" s="695">
        <f t="shared" si="3"/>
        <v>0</v>
      </c>
      <c r="Q14" s="746"/>
      <c r="T14" s="483" t="s">
        <v>1067</v>
      </c>
      <c r="U14" s="483"/>
      <c r="V14" s="288" t="s">
        <v>1052</v>
      </c>
      <c r="W14" s="288">
        <v>40</v>
      </c>
      <c r="X14" s="237">
        <v>5.1299999999999998E-2</v>
      </c>
      <c r="Y14" s="2"/>
      <c r="AA14" s="483" t="s">
        <v>1051</v>
      </c>
      <c r="AB14" s="483"/>
      <c r="AC14" s="237" t="s">
        <v>1057</v>
      </c>
      <c r="AD14" s="237">
        <v>46.1</v>
      </c>
      <c r="AE14" s="237">
        <v>5.28E-2</v>
      </c>
    </row>
    <row r="15" spans="1:31" ht="15.2" customHeight="1">
      <c r="A15" s="431" t="s">
        <v>83</v>
      </c>
      <c r="B15" s="432"/>
      <c r="C15" s="432"/>
      <c r="D15" s="433"/>
      <c r="E15" s="227" t="s">
        <v>33</v>
      </c>
      <c r="F15" s="667"/>
      <c r="G15" s="668"/>
      <c r="H15" s="695">
        <f t="shared" si="0"/>
        <v>0</v>
      </c>
      <c r="I15" s="695"/>
      <c r="J15" s="695">
        <f>ROUND(F15*X15,1)</f>
        <v>0</v>
      </c>
      <c r="K15" s="695"/>
      <c r="L15" s="667"/>
      <c r="M15" s="668"/>
      <c r="N15" s="695">
        <f t="shared" si="2"/>
        <v>0</v>
      </c>
      <c r="O15" s="695"/>
      <c r="P15" s="695">
        <f>ROUND(L15*X15,1)</f>
        <v>0</v>
      </c>
      <c r="Q15" s="746"/>
      <c r="T15" s="483" t="s">
        <v>316</v>
      </c>
      <c r="U15" s="483"/>
      <c r="V15" s="237" t="s">
        <v>33</v>
      </c>
      <c r="W15" s="237">
        <v>1.17</v>
      </c>
      <c r="X15" s="237">
        <v>6.54E-2</v>
      </c>
      <c r="Y15" s="2"/>
      <c r="AA15" s="483" t="s">
        <v>1056</v>
      </c>
      <c r="AB15" s="483"/>
      <c r="AC15" s="237" t="s">
        <v>1057</v>
      </c>
      <c r="AD15" s="237">
        <v>38.4</v>
      </c>
      <c r="AE15" s="237">
        <v>5.0999999999999997E-2</v>
      </c>
    </row>
    <row r="16" spans="1:31" ht="15.2" customHeight="1">
      <c r="A16" s="431" t="s">
        <v>43</v>
      </c>
      <c r="B16" s="432"/>
      <c r="C16" s="432"/>
      <c r="D16" s="433"/>
      <c r="E16" s="227" t="s">
        <v>33</v>
      </c>
      <c r="F16" s="667"/>
      <c r="G16" s="668"/>
      <c r="H16" s="695">
        <f t="shared" si="0"/>
        <v>0</v>
      </c>
      <c r="I16" s="695"/>
      <c r="J16" s="695">
        <f>ROUND(F16*X16,1)</f>
        <v>0</v>
      </c>
      <c r="K16" s="695"/>
      <c r="L16" s="667"/>
      <c r="M16" s="668"/>
      <c r="N16" s="695">
        <f t="shared" si="2"/>
        <v>0</v>
      </c>
      <c r="O16" s="695"/>
      <c r="P16" s="695">
        <f>ROUND(L16*X16,1)</f>
        <v>0</v>
      </c>
      <c r="Q16" s="746"/>
      <c r="T16" s="483" t="s">
        <v>1086</v>
      </c>
      <c r="U16" s="483"/>
      <c r="V16" s="237" t="s">
        <v>33</v>
      </c>
      <c r="W16" s="237">
        <v>1.19</v>
      </c>
      <c r="X16" s="237">
        <v>5.3199999999999997E-2</v>
      </c>
      <c r="Y16" s="2"/>
      <c r="AA16" s="483" t="s">
        <v>1099</v>
      </c>
      <c r="AB16" s="483"/>
      <c r="AC16" s="237" t="s">
        <v>311</v>
      </c>
      <c r="AD16" s="237">
        <v>28.7</v>
      </c>
      <c r="AE16" s="237">
        <v>9.0200000000000002E-2</v>
      </c>
    </row>
    <row r="17" spans="1:31" ht="15.2" customHeight="1">
      <c r="A17" s="431" t="s">
        <v>34</v>
      </c>
      <c r="B17" s="432"/>
      <c r="C17" s="432"/>
      <c r="D17" s="433"/>
      <c r="E17" s="227" t="s">
        <v>33</v>
      </c>
      <c r="F17" s="667"/>
      <c r="G17" s="668"/>
      <c r="H17" s="695">
        <f t="shared" si="0"/>
        <v>0</v>
      </c>
      <c r="I17" s="695"/>
      <c r="J17" s="695">
        <f>ROUND(F17*X17,1)</f>
        <v>0</v>
      </c>
      <c r="K17" s="695"/>
      <c r="L17" s="667"/>
      <c r="M17" s="668"/>
      <c r="N17" s="695">
        <f t="shared" si="2"/>
        <v>0</v>
      </c>
      <c r="O17" s="695"/>
      <c r="P17" s="695">
        <f>ROUND(L17*X17,1)</f>
        <v>0</v>
      </c>
      <c r="Q17" s="746"/>
      <c r="T17" s="483" t="s">
        <v>34</v>
      </c>
      <c r="U17" s="483"/>
      <c r="V17" s="237" t="s">
        <v>33</v>
      </c>
      <c r="W17" s="237">
        <v>1.19</v>
      </c>
      <c r="X17" s="237">
        <v>5.3199999999999997E-2</v>
      </c>
      <c r="Y17" s="2"/>
      <c r="AA17" s="483" t="s">
        <v>1100</v>
      </c>
      <c r="AB17" s="483"/>
      <c r="AC17" s="237" t="s">
        <v>311</v>
      </c>
      <c r="AD17" s="237">
        <v>26.1</v>
      </c>
      <c r="AE17" s="237">
        <v>8.9099999999999999E-2</v>
      </c>
    </row>
    <row r="18" spans="1:31" ht="15.2" customHeight="1">
      <c r="A18" s="431" t="s">
        <v>35</v>
      </c>
      <c r="B18" s="432"/>
      <c r="C18" s="432"/>
      <c r="D18" s="433"/>
      <c r="E18" s="227" t="s">
        <v>33</v>
      </c>
      <c r="F18" s="667"/>
      <c r="G18" s="668"/>
      <c r="H18" s="695">
        <f>ROUND(F18*W18,1)</f>
        <v>0</v>
      </c>
      <c r="I18" s="695"/>
      <c r="J18" s="695">
        <f>ROUND(F18*X18,1)</f>
        <v>0</v>
      </c>
      <c r="K18" s="695"/>
      <c r="L18" s="667"/>
      <c r="M18" s="668"/>
      <c r="N18" s="695">
        <f>ROUND(L18*W18,1)</f>
        <v>0</v>
      </c>
      <c r="O18" s="695"/>
      <c r="P18" s="695">
        <f>ROUND(L18*X18,1)</f>
        <v>0</v>
      </c>
      <c r="Q18" s="746"/>
      <c r="T18" s="483" t="s">
        <v>35</v>
      </c>
      <c r="U18" s="483"/>
      <c r="V18" s="237" t="s">
        <v>33</v>
      </c>
      <c r="W18" s="237">
        <v>1.19</v>
      </c>
      <c r="X18" s="237">
        <v>5.3199999999999997E-2</v>
      </c>
      <c r="Y18" s="2"/>
      <c r="AA18" s="483" t="s">
        <v>1101</v>
      </c>
      <c r="AB18" s="483"/>
      <c r="AC18" s="237" t="s">
        <v>311</v>
      </c>
      <c r="AD18" s="237">
        <v>27.8</v>
      </c>
      <c r="AE18" s="237">
        <v>9.5000000000000001E-2</v>
      </c>
    </row>
    <row r="19" spans="1:31" ht="15.2" customHeight="1">
      <c r="A19" s="431" t="s">
        <v>39</v>
      </c>
      <c r="B19" s="432"/>
      <c r="C19" s="693" t="s">
        <v>73</v>
      </c>
      <c r="D19" s="694"/>
      <c r="E19" s="46" t="str">
        <f>VLOOKUP(C19,AA6:AC40,3,0)</f>
        <v>**</v>
      </c>
      <c r="F19" s="667"/>
      <c r="G19" s="668"/>
      <c r="H19" s="642">
        <f>ROUND((VLOOKUP($C$19,AA6:AD40,4,FALSE))*F19,1)</f>
        <v>0</v>
      </c>
      <c r="I19" s="643"/>
      <c r="J19" s="689">
        <f>ROUND((VLOOKUP($C$19,AA6:AE40,5,FALSE))*H19,1)</f>
        <v>0</v>
      </c>
      <c r="K19" s="690"/>
      <c r="L19" s="667"/>
      <c r="M19" s="668"/>
      <c r="N19" s="642">
        <f>ROUND((VLOOKUP($C$19,AA6:AD40,4,FALSE))*L19,1)</f>
        <v>0</v>
      </c>
      <c r="O19" s="643"/>
      <c r="P19" s="689">
        <f>ROUND((VLOOKUP($C$19,AA6:AE40,5,FALSE))*N19,1)</f>
        <v>0</v>
      </c>
      <c r="Q19" s="690"/>
      <c r="T19" s="483" t="s">
        <v>1088</v>
      </c>
      <c r="U19" s="483"/>
      <c r="V19" s="237" t="s">
        <v>36</v>
      </c>
      <c r="W19" s="237">
        <v>8.64</v>
      </c>
      <c r="X19" s="237"/>
      <c r="Y19" s="2"/>
      <c r="AA19" s="483" t="s">
        <v>306</v>
      </c>
      <c r="AB19" s="483"/>
      <c r="AC19" s="237" t="s">
        <v>311</v>
      </c>
      <c r="AD19" s="237">
        <v>29</v>
      </c>
      <c r="AE19" s="237">
        <v>0.1096</v>
      </c>
    </row>
    <row r="20" spans="1:31" ht="15.2" customHeight="1" thickBot="1">
      <c r="A20" s="662" t="s">
        <v>39</v>
      </c>
      <c r="B20" s="663"/>
      <c r="C20" s="693" t="s">
        <v>73</v>
      </c>
      <c r="D20" s="694"/>
      <c r="E20" s="46" t="str">
        <f>VLOOKUP(C20,AA6:AC40,3,0)</f>
        <v>**</v>
      </c>
      <c r="F20" s="658"/>
      <c r="G20" s="659"/>
      <c r="H20" s="744">
        <f>ROUND((VLOOKUP($C$20,AA6:AD40,4,FALSE))*F20,1)</f>
        <v>0</v>
      </c>
      <c r="I20" s="745"/>
      <c r="J20" s="685">
        <f>ROUND((VLOOKUP($C$20,AA6:AE40,5,FALSE))*H20,1)</f>
        <v>0</v>
      </c>
      <c r="K20" s="686"/>
      <c r="L20" s="658"/>
      <c r="M20" s="659"/>
      <c r="N20" s="744">
        <f>ROUND((VLOOKUP($C$20,AA6:AD40,4,FALSE))*L20,1)</f>
        <v>0</v>
      </c>
      <c r="O20" s="745"/>
      <c r="P20" s="685">
        <f>ROUND((VLOOKUP($C$20,AA6:AE40,5,FALSE))*N20,1)</f>
        <v>0</v>
      </c>
      <c r="Q20" s="686"/>
      <c r="R20" s="4"/>
      <c r="T20" s="483" t="s">
        <v>1694</v>
      </c>
      <c r="U20" s="483"/>
      <c r="V20" s="237" t="s">
        <v>36</v>
      </c>
      <c r="W20" s="237">
        <v>3.6</v>
      </c>
      <c r="X20" s="237"/>
      <c r="Y20" s="2"/>
      <c r="AA20" s="483" t="s">
        <v>307</v>
      </c>
      <c r="AB20" s="483"/>
      <c r="AC20" s="237" t="s">
        <v>311</v>
      </c>
      <c r="AD20" s="237">
        <v>37.299999999999997</v>
      </c>
      <c r="AE20" s="237">
        <v>7.6600000000000001E-2</v>
      </c>
    </row>
    <row r="21" spans="1:31" ht="15.2" customHeight="1" thickTop="1">
      <c r="A21" s="678" t="s">
        <v>1088</v>
      </c>
      <c r="B21" s="679"/>
      <c r="C21" s="679"/>
      <c r="D21" s="680"/>
      <c r="E21" s="9" t="s">
        <v>36</v>
      </c>
      <c r="F21" s="742">
        <f>'7電気使用量'!E251</f>
        <v>500</v>
      </c>
      <c r="G21" s="743"/>
      <c r="H21" s="648">
        <f>'7電気使用量'!G251</f>
        <v>4320</v>
      </c>
      <c r="I21" s="648"/>
      <c r="J21" s="716">
        <f>'7電気使用量'!H251</f>
        <v>216</v>
      </c>
      <c r="K21" s="717"/>
      <c r="L21" s="676"/>
      <c r="M21" s="677"/>
      <c r="N21" s="648">
        <f>ROUND(L21*8.64,1)</f>
        <v>0</v>
      </c>
      <c r="O21" s="648"/>
      <c r="P21" s="674"/>
      <c r="Q21" s="675"/>
      <c r="T21" s="483" t="s">
        <v>1091</v>
      </c>
      <c r="U21" s="483"/>
      <c r="V21" s="237" t="s">
        <v>36</v>
      </c>
      <c r="W21" s="237">
        <v>3.6</v>
      </c>
      <c r="X21" s="237"/>
      <c r="Y21" s="2"/>
      <c r="AA21" s="483" t="s">
        <v>313</v>
      </c>
      <c r="AB21" s="483"/>
      <c r="AC21" s="237" t="s">
        <v>1057</v>
      </c>
      <c r="AD21" s="237">
        <v>18.399999999999999</v>
      </c>
      <c r="AE21" s="237">
        <v>0.04</v>
      </c>
    </row>
    <row r="22" spans="1:31" ht="15.2" customHeight="1">
      <c r="A22" s="581" t="s">
        <v>1694</v>
      </c>
      <c r="B22" s="736"/>
      <c r="C22" s="736"/>
      <c r="D22" s="737"/>
      <c r="E22" s="9" t="s">
        <v>36</v>
      </c>
      <c r="F22" s="667"/>
      <c r="G22" s="668"/>
      <c r="H22" s="642">
        <f>ROUND(F22*W20,1)</f>
        <v>0</v>
      </c>
      <c r="I22" s="643"/>
      <c r="J22" s="644" t="s">
        <v>40</v>
      </c>
      <c r="K22" s="645"/>
      <c r="L22" s="667"/>
      <c r="M22" s="668"/>
      <c r="N22" s="642">
        <f>ROUND(L22*W20,1)</f>
        <v>0</v>
      </c>
      <c r="O22" s="643"/>
      <c r="P22" s="644" t="s">
        <v>40</v>
      </c>
      <c r="Q22" s="645"/>
      <c r="T22" s="483" t="s">
        <v>1092</v>
      </c>
      <c r="U22" s="483"/>
      <c r="V22" s="237" t="s">
        <v>36</v>
      </c>
      <c r="W22" s="237">
        <v>8.64</v>
      </c>
      <c r="X22" s="237"/>
      <c r="AA22" s="483" t="s">
        <v>314</v>
      </c>
      <c r="AB22" s="483"/>
      <c r="AC22" s="237" t="s">
        <v>1057</v>
      </c>
      <c r="AD22" s="237">
        <v>3.23</v>
      </c>
      <c r="AE22" s="237">
        <v>9.6799999999999997E-2</v>
      </c>
    </row>
    <row r="23" spans="1:31" ht="15.2" customHeight="1">
      <c r="A23" s="431" t="s">
        <v>297</v>
      </c>
      <c r="B23" s="432"/>
      <c r="C23" s="432"/>
      <c r="D23" s="433"/>
      <c r="E23" s="19" t="s">
        <v>36</v>
      </c>
      <c r="F23" s="667"/>
      <c r="G23" s="668"/>
      <c r="H23" s="660">
        <f>ROUND(F23*W21,1)</f>
        <v>0</v>
      </c>
      <c r="I23" s="661"/>
      <c r="J23" s="644" t="s">
        <v>40</v>
      </c>
      <c r="K23" s="645"/>
      <c r="L23" s="667"/>
      <c r="M23" s="668"/>
      <c r="N23" s="660">
        <f>ROUND(L23*W21,1)</f>
        <v>0</v>
      </c>
      <c r="O23" s="661"/>
      <c r="P23" s="644" t="s">
        <v>40</v>
      </c>
      <c r="Q23" s="645"/>
      <c r="V23" s="228"/>
      <c r="W23" s="228"/>
      <c r="X23" s="228"/>
      <c r="AA23" s="483" t="s">
        <v>1066</v>
      </c>
      <c r="AB23" s="483"/>
      <c r="AC23" s="237" t="s">
        <v>1057</v>
      </c>
      <c r="AD23" s="237">
        <v>3.45</v>
      </c>
      <c r="AE23" s="237">
        <v>9.6799999999999997E-2</v>
      </c>
    </row>
    <row r="24" spans="1:31" ht="15.2" customHeight="1" thickBot="1">
      <c r="A24" s="662" t="s">
        <v>298</v>
      </c>
      <c r="B24" s="663"/>
      <c r="C24" s="663"/>
      <c r="D24" s="664"/>
      <c r="E24" s="21" t="s">
        <v>36</v>
      </c>
      <c r="F24" s="658"/>
      <c r="G24" s="659"/>
      <c r="H24" s="652" t="s">
        <v>40</v>
      </c>
      <c r="I24" s="653"/>
      <c r="J24" s="654" t="s">
        <v>40</v>
      </c>
      <c r="K24" s="655"/>
      <c r="L24" s="658"/>
      <c r="M24" s="659"/>
      <c r="N24" s="652" t="s">
        <v>40</v>
      </c>
      <c r="O24" s="653"/>
      <c r="P24" s="654" t="s">
        <v>40</v>
      </c>
      <c r="Q24" s="655"/>
      <c r="V24" s="228"/>
      <c r="W24" s="228"/>
      <c r="X24" s="228"/>
      <c r="AA24" s="483" t="s">
        <v>315</v>
      </c>
      <c r="AB24" s="483"/>
      <c r="AC24" s="237" t="s">
        <v>1057</v>
      </c>
      <c r="AD24" s="237">
        <v>7.53</v>
      </c>
      <c r="AE24" s="237">
        <v>0.154</v>
      </c>
    </row>
    <row r="25" spans="1:31" ht="15.2" customHeight="1" thickTop="1">
      <c r="A25" s="678" t="s">
        <v>213</v>
      </c>
      <c r="B25" s="679"/>
      <c r="C25" s="679"/>
      <c r="D25" s="680"/>
      <c r="E25" s="238" t="s">
        <v>172</v>
      </c>
      <c r="F25" s="651" t="s">
        <v>40</v>
      </c>
      <c r="G25" s="649"/>
      <c r="H25" s="648">
        <f>ROUND(SUM(H6:I24),1)</f>
        <v>24770</v>
      </c>
      <c r="I25" s="648"/>
      <c r="J25" s="649" t="s">
        <v>40</v>
      </c>
      <c r="K25" s="650"/>
      <c r="L25" s="651" t="s">
        <v>40</v>
      </c>
      <c r="M25" s="649"/>
      <c r="N25" s="648">
        <f>ROUND(SUM(N6:O24),1)</f>
        <v>0</v>
      </c>
      <c r="O25" s="648"/>
      <c r="P25" s="649" t="s">
        <v>40</v>
      </c>
      <c r="Q25" s="650"/>
      <c r="AA25" s="483" t="s">
        <v>1068</v>
      </c>
      <c r="AB25" s="483"/>
      <c r="AC25" s="237" t="s">
        <v>311</v>
      </c>
      <c r="AD25" s="237">
        <v>13.6</v>
      </c>
      <c r="AE25" s="237">
        <v>0</v>
      </c>
    </row>
    <row r="26" spans="1:31" ht="15.2" customHeight="1">
      <c r="A26" s="431" t="s">
        <v>295</v>
      </c>
      <c r="B26" s="432"/>
      <c r="C26" s="432"/>
      <c r="D26" s="433"/>
      <c r="E26" s="227" t="s">
        <v>169</v>
      </c>
      <c r="F26" s="646" t="s">
        <v>40</v>
      </c>
      <c r="G26" s="647"/>
      <c r="H26" s="642">
        <f>ROUND(H25*0.0258,1)</f>
        <v>639.1</v>
      </c>
      <c r="I26" s="643"/>
      <c r="J26" s="644" t="s">
        <v>40</v>
      </c>
      <c r="K26" s="645"/>
      <c r="L26" s="646" t="s">
        <v>40</v>
      </c>
      <c r="M26" s="647"/>
      <c r="N26" s="642">
        <f>ROUND(N25*0.0258,1)</f>
        <v>0</v>
      </c>
      <c r="O26" s="643"/>
      <c r="P26" s="644" t="s">
        <v>40</v>
      </c>
      <c r="Q26" s="645"/>
      <c r="AA26" s="483" t="s">
        <v>1069</v>
      </c>
      <c r="AB26" s="483"/>
      <c r="AC26" s="237" t="s">
        <v>311</v>
      </c>
      <c r="AD26" s="237">
        <v>13.2</v>
      </c>
      <c r="AE26" s="237">
        <v>0</v>
      </c>
    </row>
    <row r="27" spans="1:31" ht="15.2" customHeight="1" thickBot="1">
      <c r="A27" s="431" t="s">
        <v>214</v>
      </c>
      <c r="B27" s="432"/>
      <c r="C27" s="432"/>
      <c r="D27" s="433"/>
      <c r="E27" s="227" t="s">
        <v>215</v>
      </c>
      <c r="F27" s="641" t="s">
        <v>40</v>
      </c>
      <c r="G27" s="637"/>
      <c r="H27" s="636" t="s">
        <v>40</v>
      </c>
      <c r="I27" s="637"/>
      <c r="J27" s="638">
        <f>ROUND(SUM(J6:K24),1)</f>
        <v>1324.3</v>
      </c>
      <c r="K27" s="639"/>
      <c r="L27" s="641" t="s">
        <v>40</v>
      </c>
      <c r="M27" s="637"/>
      <c r="N27" s="636" t="s">
        <v>40</v>
      </c>
      <c r="O27" s="637"/>
      <c r="P27" s="638">
        <f>ROUND(SUM(P6:Q24),1)</f>
        <v>0</v>
      </c>
      <c r="Q27" s="639"/>
      <c r="AA27" s="483" t="s">
        <v>1070</v>
      </c>
      <c r="AB27" s="483"/>
      <c r="AC27" s="237" t="s">
        <v>311</v>
      </c>
      <c r="AD27" s="237">
        <v>17.100000000000001</v>
      </c>
      <c r="AE27" s="237">
        <v>0</v>
      </c>
    </row>
    <row r="28" spans="1:31" ht="15.2" customHeight="1">
      <c r="AA28" s="483" t="s">
        <v>1071</v>
      </c>
      <c r="AB28" s="483"/>
      <c r="AC28" s="237" t="s">
        <v>263</v>
      </c>
      <c r="AD28" s="237">
        <v>23.4</v>
      </c>
      <c r="AE28" s="237">
        <v>0</v>
      </c>
    </row>
    <row r="29" spans="1:31" ht="15.2" customHeight="1">
      <c r="A29" s="22" t="s">
        <v>1801</v>
      </c>
      <c r="AA29" s="483" t="s">
        <v>1072</v>
      </c>
      <c r="AB29" s="483"/>
      <c r="AC29" s="237" t="s">
        <v>263</v>
      </c>
      <c r="AD29" s="237">
        <v>35.6</v>
      </c>
      <c r="AE29" s="237">
        <v>0</v>
      </c>
    </row>
    <row r="30" spans="1:31" ht="15.2" customHeight="1">
      <c r="A30" s="460" t="s">
        <v>16</v>
      </c>
      <c r="B30" s="504"/>
      <c r="C30" s="504"/>
      <c r="D30" s="504"/>
      <c r="E30" s="504"/>
      <c r="F30" s="504"/>
      <c r="G30" s="504"/>
      <c r="H30" s="504"/>
      <c r="I30" s="461"/>
      <c r="J30" s="232" t="s">
        <v>41</v>
      </c>
      <c r="K30" s="640">
        <f>'3実績まとめ'!Q7</f>
        <v>2025</v>
      </c>
      <c r="L30" s="640"/>
      <c r="M30" s="640"/>
      <c r="N30" s="10" t="s">
        <v>81</v>
      </c>
      <c r="O30" s="11" t="s">
        <v>216</v>
      </c>
      <c r="Q30" s="2"/>
      <c r="AA30" s="483" t="s">
        <v>1073</v>
      </c>
      <c r="AB30" s="483"/>
      <c r="AC30" s="237" t="s">
        <v>1057</v>
      </c>
      <c r="AD30" s="237">
        <v>21.2</v>
      </c>
      <c r="AE30" s="237">
        <v>0</v>
      </c>
    </row>
    <row r="31" spans="1:31" ht="15.2" customHeight="1">
      <c r="A31" s="460" t="s">
        <v>393</v>
      </c>
      <c r="B31" s="504"/>
      <c r="C31" s="504"/>
      <c r="D31" s="504"/>
      <c r="E31" s="504"/>
      <c r="F31" s="504"/>
      <c r="G31" s="504"/>
      <c r="H31" s="504"/>
      <c r="I31" s="461"/>
      <c r="J31" s="232"/>
      <c r="K31" s="741">
        <f>ROUND(H25-N25,1)</f>
        <v>24770</v>
      </c>
      <c r="L31" s="741"/>
      <c r="M31" s="741"/>
      <c r="N31" s="10"/>
      <c r="O31" s="11"/>
      <c r="Q31" s="2"/>
      <c r="AA31" s="483" t="s">
        <v>1074</v>
      </c>
      <c r="AB31" s="483"/>
      <c r="AC31" s="237" t="s">
        <v>311</v>
      </c>
      <c r="AD31" s="237">
        <v>13.2</v>
      </c>
      <c r="AE31" s="237">
        <v>0</v>
      </c>
    </row>
    <row r="32" spans="1:31" ht="15.2" customHeight="1">
      <c r="A32" s="460" t="s">
        <v>394</v>
      </c>
      <c r="B32" s="504"/>
      <c r="C32" s="504"/>
      <c r="D32" s="504"/>
      <c r="E32" s="504"/>
      <c r="F32" s="504"/>
      <c r="G32" s="504"/>
      <c r="H32" s="504"/>
      <c r="I32" s="461"/>
      <c r="J32" s="232"/>
      <c r="K32" s="741">
        <f>ROUND(H26-N26,1)</f>
        <v>639.1</v>
      </c>
      <c r="L32" s="741"/>
      <c r="M32" s="741"/>
      <c r="N32" s="10"/>
      <c r="O32" s="11"/>
      <c r="Q32" s="2"/>
      <c r="AA32" s="483" t="s">
        <v>1075</v>
      </c>
      <c r="AB32" s="483"/>
      <c r="AC32" s="237" t="s">
        <v>311</v>
      </c>
      <c r="AD32" s="237">
        <v>18</v>
      </c>
      <c r="AE32" s="237">
        <v>5.9400000000000001E-2</v>
      </c>
    </row>
    <row r="33" spans="1:31" ht="15.2" customHeight="1">
      <c r="A33" s="460" t="s">
        <v>223</v>
      </c>
      <c r="B33" s="504"/>
      <c r="C33" s="504"/>
      <c r="D33" s="504"/>
      <c r="E33" s="504"/>
      <c r="F33" s="504"/>
      <c r="G33" s="504"/>
      <c r="H33" s="504"/>
      <c r="I33" s="461"/>
      <c r="J33" s="232"/>
      <c r="K33" s="741">
        <f>ROUND(J27,1)</f>
        <v>1324.3</v>
      </c>
      <c r="L33" s="741"/>
      <c r="M33" s="741"/>
      <c r="N33" s="10" t="s">
        <v>19</v>
      </c>
      <c r="O33" s="11"/>
      <c r="Q33" s="2"/>
      <c r="AA33" s="483" t="s">
        <v>1076</v>
      </c>
      <c r="AB33" s="483"/>
      <c r="AC33" s="237" t="s">
        <v>311</v>
      </c>
      <c r="AD33" s="237">
        <v>26.9</v>
      </c>
      <c r="AE33" s="237">
        <v>6.0900000000000003E-2</v>
      </c>
    </row>
    <row r="34" spans="1:31" ht="15.2" customHeight="1">
      <c r="A34" s="460" t="s">
        <v>224</v>
      </c>
      <c r="B34" s="504"/>
      <c r="C34" s="504"/>
      <c r="D34" s="504"/>
      <c r="E34" s="504"/>
      <c r="F34" s="504"/>
      <c r="G34" s="504"/>
      <c r="H34" s="504"/>
      <c r="I34" s="461"/>
      <c r="J34" s="232"/>
      <c r="K34" s="741">
        <f>ROUND(P27,1)</f>
        <v>0</v>
      </c>
      <c r="L34" s="741"/>
      <c r="M34" s="741"/>
      <c r="N34" s="10" t="s">
        <v>19</v>
      </c>
      <c r="O34" s="11"/>
      <c r="Q34" s="2"/>
      <c r="AA34" s="483" t="s">
        <v>1077</v>
      </c>
      <c r="AB34" s="483"/>
      <c r="AC34" s="237" t="s">
        <v>311</v>
      </c>
      <c r="AD34" s="237">
        <v>33.200000000000003</v>
      </c>
      <c r="AE34" s="237">
        <v>4.9500000000000002E-2</v>
      </c>
    </row>
    <row r="35" spans="1:31" ht="15.2" customHeight="1">
      <c r="A35" s="460" t="s">
        <v>225</v>
      </c>
      <c r="B35" s="504"/>
      <c r="C35" s="504"/>
      <c r="D35" s="504"/>
      <c r="E35" s="504"/>
      <c r="F35" s="504"/>
      <c r="G35" s="504"/>
      <c r="H35" s="504"/>
      <c r="I35" s="461"/>
      <c r="J35" s="232"/>
      <c r="K35" s="741">
        <f>ROUND(K33-K34,1)</f>
        <v>1324.3</v>
      </c>
      <c r="L35" s="741"/>
      <c r="M35" s="741"/>
      <c r="N35" s="10" t="s">
        <v>19</v>
      </c>
      <c r="O35" s="11"/>
      <c r="Q35" s="2"/>
      <c r="AA35" s="483" t="s">
        <v>1078</v>
      </c>
      <c r="AB35" s="483"/>
      <c r="AC35" s="237" t="s">
        <v>311</v>
      </c>
      <c r="AD35" s="237">
        <v>29.3</v>
      </c>
      <c r="AE35" s="237">
        <v>8.7599999999999997E-2</v>
      </c>
    </row>
    <row r="36" spans="1:31" ht="15.2" customHeight="1">
      <c r="A36" s="631" t="s">
        <v>37</v>
      </c>
      <c r="B36" s="24" t="s">
        <v>41</v>
      </c>
      <c r="C36" s="634" t="s">
        <v>1823</v>
      </c>
      <c r="D36" s="634"/>
      <c r="E36" s="634"/>
      <c r="F36" s="634"/>
      <c r="G36" s="634"/>
      <c r="H36" s="398" t="s">
        <v>42</v>
      </c>
      <c r="I36" s="399"/>
      <c r="J36" s="397"/>
      <c r="K36" s="513">
        <v>100</v>
      </c>
      <c r="L36" s="513"/>
      <c r="M36" s="513"/>
      <c r="N36" s="10" t="s">
        <v>19</v>
      </c>
      <c r="O36" s="11"/>
      <c r="AA36" s="483" t="s">
        <v>1079</v>
      </c>
      <c r="AB36" s="483"/>
      <c r="AC36" s="237" t="s">
        <v>263</v>
      </c>
      <c r="AD36" s="237">
        <v>40.200000000000003</v>
      </c>
      <c r="AE36" s="237">
        <v>6.5600000000000006E-2</v>
      </c>
    </row>
    <row r="37" spans="1:31" ht="15.2" customHeight="1">
      <c r="A37" s="632"/>
      <c r="B37" s="24" t="s">
        <v>41</v>
      </c>
      <c r="C37" s="738"/>
      <c r="D37" s="738"/>
      <c r="E37" s="738"/>
      <c r="F37" s="738"/>
      <c r="G37" s="738"/>
      <c r="H37" s="10" t="s">
        <v>42</v>
      </c>
      <c r="I37" s="11"/>
      <c r="J37" s="9"/>
      <c r="K37" s="492"/>
      <c r="L37" s="492"/>
      <c r="M37" s="492"/>
      <c r="N37" s="10" t="s">
        <v>19</v>
      </c>
      <c r="O37" s="11"/>
      <c r="S37" s="739" t="s">
        <v>395</v>
      </c>
      <c r="T37" s="740"/>
      <c r="U37" s="63">
        <f>F21+F22+F23+F24</f>
        <v>500</v>
      </c>
      <c r="AA37" s="483" t="s">
        <v>1080</v>
      </c>
      <c r="AB37" s="483"/>
      <c r="AC37" s="237" t="s">
        <v>1057</v>
      </c>
      <c r="AD37" s="237">
        <v>21.2</v>
      </c>
      <c r="AE37" s="237">
        <v>0</v>
      </c>
    </row>
    <row r="38" spans="1:31" ht="15.2" customHeight="1" thickBot="1">
      <c r="A38" s="633"/>
      <c r="B38" s="24" t="s">
        <v>41</v>
      </c>
      <c r="C38" s="738"/>
      <c r="D38" s="738"/>
      <c r="E38" s="738"/>
      <c r="F38" s="738"/>
      <c r="G38" s="738"/>
      <c r="H38" s="10" t="s">
        <v>42</v>
      </c>
      <c r="I38" s="11"/>
      <c r="J38" s="19"/>
      <c r="K38" s="492"/>
      <c r="L38" s="492"/>
      <c r="M38" s="492"/>
      <c r="N38" s="44" t="s">
        <v>19</v>
      </c>
      <c r="O38" s="20"/>
      <c r="S38" s="739" t="s">
        <v>1696</v>
      </c>
      <c r="T38" s="740"/>
      <c r="U38" s="63">
        <f>F22+F23</f>
        <v>0</v>
      </c>
      <c r="AA38" s="483" t="s">
        <v>1081</v>
      </c>
      <c r="AB38" s="483"/>
      <c r="AC38" s="237" t="s">
        <v>311</v>
      </c>
      <c r="AD38" s="237">
        <v>17.100000000000001</v>
      </c>
      <c r="AE38" s="237">
        <v>0</v>
      </c>
    </row>
    <row r="39" spans="1:31" ht="15.2" customHeight="1" thickBot="1">
      <c r="A39" s="627" t="s">
        <v>227</v>
      </c>
      <c r="B39" s="628"/>
      <c r="C39" s="628"/>
      <c r="D39" s="628"/>
      <c r="E39" s="628"/>
      <c r="F39" s="628"/>
      <c r="G39" s="628"/>
      <c r="H39" s="628"/>
      <c r="I39" s="628"/>
      <c r="J39" s="48"/>
      <c r="K39" s="629">
        <f>ROUND(SUM(K35:M38),1)</f>
        <v>1424.3</v>
      </c>
      <c r="L39" s="629"/>
      <c r="M39" s="629"/>
      <c r="N39" s="49" t="s">
        <v>218</v>
      </c>
      <c r="O39" s="50"/>
      <c r="AA39" s="483" t="s">
        <v>1082</v>
      </c>
      <c r="AB39" s="483"/>
      <c r="AC39" s="237" t="s">
        <v>311</v>
      </c>
      <c r="AD39" s="237">
        <v>142</v>
      </c>
      <c r="AE39" s="237">
        <v>0</v>
      </c>
    </row>
    <row r="40" spans="1:31" ht="15.2" customHeight="1">
      <c r="AA40" s="483" t="s">
        <v>1083</v>
      </c>
      <c r="AB40" s="483"/>
      <c r="AC40" s="237" t="s">
        <v>311</v>
      </c>
      <c r="AD40" s="237">
        <v>22.5</v>
      </c>
      <c r="AE40" s="237">
        <v>0</v>
      </c>
    </row>
  </sheetData>
  <sheetProtection algorithmName="SHA-512" hashValue="9zZ07CugRUdbuRHPFfFoZCeuWSwzR4UCqv6ATOYR5N9Q0rugTjqxLvsJzJIQP2/7HNZeTS9NxiuY4PZd6Cegng==" saltValue="NbtV/uo9uSpNixST9sT4IA==" spinCount="100000" sheet="1" objects="1" scenarios="1"/>
  <mergeCells count="241">
    <mergeCell ref="AA37:AB37"/>
    <mergeCell ref="AA38:AB38"/>
    <mergeCell ref="AA39:AB39"/>
    <mergeCell ref="AA40:AB40"/>
    <mergeCell ref="AA28:AB28"/>
    <mergeCell ref="AA29:AB29"/>
    <mergeCell ref="AA30:AB30"/>
    <mergeCell ref="AA31:AB31"/>
    <mergeCell ref="AA32:AB32"/>
    <mergeCell ref="AA33:AB33"/>
    <mergeCell ref="AA34:AB34"/>
    <mergeCell ref="AA35:AB35"/>
    <mergeCell ref="AA36:AB36"/>
    <mergeCell ref="T21:U21"/>
    <mergeCell ref="AA21:AB21"/>
    <mergeCell ref="T22:U22"/>
    <mergeCell ref="AA22:AB22"/>
    <mergeCell ref="AA23:AB23"/>
    <mergeCell ref="AA24:AB24"/>
    <mergeCell ref="AA25:AB25"/>
    <mergeCell ref="AA26:AB26"/>
    <mergeCell ref="AA27:AB27"/>
    <mergeCell ref="T16:U16"/>
    <mergeCell ref="AA16:AB16"/>
    <mergeCell ref="T17:U17"/>
    <mergeCell ref="AA17:AB17"/>
    <mergeCell ref="T18:U18"/>
    <mergeCell ref="AA18:AB18"/>
    <mergeCell ref="T19:U19"/>
    <mergeCell ref="AA19:AB19"/>
    <mergeCell ref="T20:U20"/>
    <mergeCell ref="AA20:AB20"/>
    <mergeCell ref="T10:U10"/>
    <mergeCell ref="AA10:AB10"/>
    <mergeCell ref="AA11:AB11"/>
    <mergeCell ref="AA12:AB12"/>
    <mergeCell ref="AA13:AB13"/>
    <mergeCell ref="T14:U14"/>
    <mergeCell ref="AA14:AB14"/>
    <mergeCell ref="T15:U15"/>
    <mergeCell ref="AA15:AB15"/>
    <mergeCell ref="T5:U5"/>
    <mergeCell ref="AA5:AB5"/>
    <mergeCell ref="T6:T7"/>
    <mergeCell ref="AA6:AB6"/>
    <mergeCell ref="AA7:AB7"/>
    <mergeCell ref="T8:U8"/>
    <mergeCell ref="AA8:AB8"/>
    <mergeCell ref="T9:U9"/>
    <mergeCell ref="AA9:AB9"/>
    <mergeCell ref="N5:O5"/>
    <mergeCell ref="P5:Q5"/>
    <mergeCell ref="A6:D6"/>
    <mergeCell ref="F6:G6"/>
    <mergeCell ref="H6:I6"/>
    <mergeCell ref="J6:K6"/>
    <mergeCell ref="L6:M6"/>
    <mergeCell ref="N6:O6"/>
    <mergeCell ref="P6:Q6"/>
    <mergeCell ref="A3:D5"/>
    <mergeCell ref="E3:E5"/>
    <mergeCell ref="F3:I4"/>
    <mergeCell ref="J3:K4"/>
    <mergeCell ref="L3:O4"/>
    <mergeCell ref="P3:Q4"/>
    <mergeCell ref="F5:G5"/>
    <mergeCell ref="H5:I5"/>
    <mergeCell ref="J5:K5"/>
    <mergeCell ref="L5:M5"/>
    <mergeCell ref="P7:Q7"/>
    <mergeCell ref="A8:D8"/>
    <mergeCell ref="F8:G8"/>
    <mergeCell ref="H8:I8"/>
    <mergeCell ref="J8:K8"/>
    <mergeCell ref="L8:M8"/>
    <mergeCell ref="N8:O8"/>
    <mergeCell ref="P8:Q8"/>
    <mergeCell ref="A7:D7"/>
    <mergeCell ref="F7:G7"/>
    <mergeCell ref="H7:I7"/>
    <mergeCell ref="J7:K7"/>
    <mergeCell ref="L7:M7"/>
    <mergeCell ref="N7:O7"/>
    <mergeCell ref="P9:Q9"/>
    <mergeCell ref="A10:D10"/>
    <mergeCell ref="F10:G10"/>
    <mergeCell ref="H10:I10"/>
    <mergeCell ref="J10:K10"/>
    <mergeCell ref="L10:M10"/>
    <mergeCell ref="N10:O10"/>
    <mergeCell ref="P10:Q10"/>
    <mergeCell ref="A9:D9"/>
    <mergeCell ref="F9:G9"/>
    <mergeCell ref="H9:I9"/>
    <mergeCell ref="J9:K9"/>
    <mergeCell ref="L9:M9"/>
    <mergeCell ref="N9:O9"/>
    <mergeCell ref="P11:Q11"/>
    <mergeCell ref="A12:D12"/>
    <mergeCell ref="F12:G12"/>
    <mergeCell ref="H12:I12"/>
    <mergeCell ref="J12:K12"/>
    <mergeCell ref="L12:M12"/>
    <mergeCell ref="N12:O12"/>
    <mergeCell ref="P12:Q12"/>
    <mergeCell ref="A11:D11"/>
    <mergeCell ref="F11:G11"/>
    <mergeCell ref="H11:I11"/>
    <mergeCell ref="J11:K11"/>
    <mergeCell ref="L11:M11"/>
    <mergeCell ref="N11:O11"/>
    <mergeCell ref="P13:Q13"/>
    <mergeCell ref="A14:D14"/>
    <mergeCell ref="F14:G14"/>
    <mergeCell ref="H14:I14"/>
    <mergeCell ref="J14:K14"/>
    <mergeCell ref="L14:M14"/>
    <mergeCell ref="N14:O14"/>
    <mergeCell ref="P14:Q14"/>
    <mergeCell ref="A13:D13"/>
    <mergeCell ref="F13:G13"/>
    <mergeCell ref="H13:I13"/>
    <mergeCell ref="J13:K13"/>
    <mergeCell ref="L13:M13"/>
    <mergeCell ref="N13:O13"/>
    <mergeCell ref="P15:Q15"/>
    <mergeCell ref="A16:D16"/>
    <mergeCell ref="F16:G16"/>
    <mergeCell ref="H16:I16"/>
    <mergeCell ref="J16:K16"/>
    <mergeCell ref="L16:M16"/>
    <mergeCell ref="N16:O16"/>
    <mergeCell ref="P16:Q16"/>
    <mergeCell ref="A15:D15"/>
    <mergeCell ref="F15:G15"/>
    <mergeCell ref="H15:I15"/>
    <mergeCell ref="J15:K15"/>
    <mergeCell ref="L15:M15"/>
    <mergeCell ref="N15:O15"/>
    <mergeCell ref="P17:Q17"/>
    <mergeCell ref="A18:D18"/>
    <mergeCell ref="F18:G18"/>
    <mergeCell ref="H18:I18"/>
    <mergeCell ref="J18:K18"/>
    <mergeCell ref="L18:M18"/>
    <mergeCell ref="N18:O18"/>
    <mergeCell ref="P18:Q18"/>
    <mergeCell ref="A17:D17"/>
    <mergeCell ref="F17:G17"/>
    <mergeCell ref="H17:I17"/>
    <mergeCell ref="J17:K17"/>
    <mergeCell ref="L17:M17"/>
    <mergeCell ref="N17:O17"/>
    <mergeCell ref="N19:O19"/>
    <mergeCell ref="P19:Q19"/>
    <mergeCell ref="A20:B20"/>
    <mergeCell ref="C20:D20"/>
    <mergeCell ref="F20:G20"/>
    <mergeCell ref="H20:I20"/>
    <mergeCell ref="J20:K20"/>
    <mergeCell ref="L20:M20"/>
    <mergeCell ref="N20:O20"/>
    <mergeCell ref="P20:Q20"/>
    <mergeCell ref="A19:B19"/>
    <mergeCell ref="C19:D19"/>
    <mergeCell ref="F19:G19"/>
    <mergeCell ref="H19:I19"/>
    <mergeCell ref="J19:K19"/>
    <mergeCell ref="L19:M19"/>
    <mergeCell ref="P21:Q21"/>
    <mergeCell ref="F22:G22"/>
    <mergeCell ref="H22:I22"/>
    <mergeCell ref="J22:K22"/>
    <mergeCell ref="L22:M22"/>
    <mergeCell ref="N22:O22"/>
    <mergeCell ref="P22:Q22"/>
    <mergeCell ref="A21:D21"/>
    <mergeCell ref="F21:G21"/>
    <mergeCell ref="H21:I21"/>
    <mergeCell ref="J21:K21"/>
    <mergeCell ref="L21:M21"/>
    <mergeCell ref="N21:O21"/>
    <mergeCell ref="A22:D22"/>
    <mergeCell ref="P23:Q23"/>
    <mergeCell ref="A24:D24"/>
    <mergeCell ref="F24:G24"/>
    <mergeCell ref="H24:I24"/>
    <mergeCell ref="J24:K24"/>
    <mergeCell ref="L24:M24"/>
    <mergeCell ref="N24:O24"/>
    <mergeCell ref="P24:Q24"/>
    <mergeCell ref="A23:D23"/>
    <mergeCell ref="F23:G23"/>
    <mergeCell ref="H23:I23"/>
    <mergeCell ref="J23:K23"/>
    <mergeCell ref="L23:M23"/>
    <mergeCell ref="N23:O23"/>
    <mergeCell ref="P25:Q25"/>
    <mergeCell ref="A26:D26"/>
    <mergeCell ref="F26:G26"/>
    <mergeCell ref="H26:I26"/>
    <mergeCell ref="J26:K26"/>
    <mergeCell ref="L26:M26"/>
    <mergeCell ref="N26:O26"/>
    <mergeCell ref="P26:Q26"/>
    <mergeCell ref="A25:D25"/>
    <mergeCell ref="F25:G25"/>
    <mergeCell ref="H25:I25"/>
    <mergeCell ref="J25:K25"/>
    <mergeCell ref="L25:M25"/>
    <mergeCell ref="N25:O25"/>
    <mergeCell ref="A33:I33"/>
    <mergeCell ref="K33:M33"/>
    <mergeCell ref="A34:I34"/>
    <mergeCell ref="K34:M34"/>
    <mergeCell ref="A35:I35"/>
    <mergeCell ref="K35:M35"/>
    <mergeCell ref="P27:Q27"/>
    <mergeCell ref="A30:I30"/>
    <mergeCell ref="K30:M30"/>
    <mergeCell ref="A31:I31"/>
    <mergeCell ref="K31:M31"/>
    <mergeCell ref="A32:I32"/>
    <mergeCell ref="K32:M32"/>
    <mergeCell ref="A27:D27"/>
    <mergeCell ref="F27:G27"/>
    <mergeCell ref="H27:I27"/>
    <mergeCell ref="J27:K27"/>
    <mergeCell ref="L27:M27"/>
    <mergeCell ref="N27:O27"/>
    <mergeCell ref="A39:I39"/>
    <mergeCell ref="K39:M39"/>
    <mergeCell ref="A36:A38"/>
    <mergeCell ref="C36:G36"/>
    <mergeCell ref="K36:M36"/>
    <mergeCell ref="C37:G37"/>
    <mergeCell ref="K37:M37"/>
    <mergeCell ref="S37:T37"/>
    <mergeCell ref="C38:G38"/>
    <mergeCell ref="K38:M38"/>
    <mergeCell ref="S38:T38"/>
  </mergeCells>
  <phoneticPr fontId="4"/>
  <dataValidations count="4">
    <dataValidation type="list" allowBlank="1" showInputMessage="1" showErrorMessage="1" sqref="C36:G38" xr:uid="{00000000-0002-0000-0600-000000000000}">
      <formula1>"非エネルギー起源の二酸化炭素,メタン,一酸化二窒素,ハイドロフルオロカーボン（代替フロン）,パーフルオロカーボン,六ふっ化硫黄,三ふっ化窒素"</formula1>
    </dataValidation>
    <dataValidation type="custom" allowBlank="1" showInputMessage="1" showErrorMessage="1" sqref="L6:M24 F22:G24 F6:G20" xr:uid="{00000000-0002-0000-0600-000001000000}">
      <formula1>F6*100=INT(F6*100)</formula1>
    </dataValidation>
    <dataValidation type="custom" allowBlank="1" showInputMessage="1" showErrorMessage="1" sqref="P21:Q21 K36:M38" xr:uid="{00000000-0002-0000-0600-000002000000}">
      <formula1>K21*10=INT(K21*10)</formula1>
    </dataValidation>
    <dataValidation type="list" allowBlank="1" showInputMessage="1" showErrorMessage="1" prompt="上記以外の燃料があれば、該当するものを選択してください。" sqref="C19:D20" xr:uid="{00000000-0002-0000-0600-000003000000}">
      <formula1>$AA$6:$AA$40</formula1>
    </dataValidation>
  </dataValidations>
  <printOptions horizontalCentered="1"/>
  <pageMargins left="0.78740157480314965" right="0.78740157480314965" top="0.59055118110236227" bottom="0.59055118110236227" header="0.35433070866141736" footer="0.35433070866141736"/>
  <pageSetup paperSize="9" scale="85" orientation="portrait" r:id="rId1"/>
  <headerFooter alignWithMargins="0"/>
  <rowBreaks count="1" manualBreakCount="1">
    <brk id="40" max="42"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568"/>
  <sheetViews>
    <sheetView view="pageBreakPreview" zoomScaleNormal="80" zoomScaleSheetLayoutView="100" workbookViewId="0"/>
  </sheetViews>
  <sheetFormatPr defaultColWidth="9" defaultRowHeight="13.5"/>
  <cols>
    <col min="1" max="2" width="4.375" customWidth="1"/>
    <col min="3" max="3" width="42.375" customWidth="1"/>
    <col min="4" max="6" width="15" customWidth="1"/>
    <col min="7" max="7" width="15.375" customWidth="1"/>
    <col min="8" max="9" width="8.625" customWidth="1"/>
    <col min="10" max="10" width="15" customWidth="1"/>
    <col min="11" max="11" width="15" hidden="1" customWidth="1"/>
    <col min="12" max="15" width="9" hidden="1" customWidth="1"/>
    <col min="16" max="17" width="45.75" hidden="1" customWidth="1"/>
  </cols>
  <sheetData>
    <row r="1" spans="1:18" ht="15.2" customHeight="1">
      <c r="A1" s="2" t="s">
        <v>1791</v>
      </c>
    </row>
    <row r="2" spans="1:18" ht="13.7" customHeight="1">
      <c r="A2" s="765" t="s">
        <v>210</v>
      </c>
      <c r="B2" s="777" t="s">
        <v>9</v>
      </c>
      <c r="C2" s="775" t="s">
        <v>1754</v>
      </c>
      <c r="D2" s="771" t="s">
        <v>1104</v>
      </c>
      <c r="E2" s="774" t="s">
        <v>299</v>
      </c>
      <c r="F2" s="771" t="s">
        <v>1105</v>
      </c>
      <c r="G2" s="775" t="s">
        <v>219</v>
      </c>
      <c r="H2" s="778" t="s">
        <v>220</v>
      </c>
      <c r="I2" s="779"/>
      <c r="J2" s="771" t="s">
        <v>300</v>
      </c>
      <c r="K2" s="771" t="s">
        <v>301</v>
      </c>
      <c r="O2" s="241" t="s">
        <v>210</v>
      </c>
      <c r="P2" s="241" t="s">
        <v>1106</v>
      </c>
      <c r="Q2" s="241" t="s">
        <v>1107</v>
      </c>
    </row>
    <row r="3" spans="1:18">
      <c r="A3" s="768"/>
      <c r="B3" s="772"/>
      <c r="C3" s="775"/>
      <c r="D3" s="772"/>
      <c r="E3" s="775"/>
      <c r="F3" s="772"/>
      <c r="G3" s="775"/>
      <c r="H3" s="780"/>
      <c r="I3" s="781"/>
      <c r="J3" s="792"/>
      <c r="K3" s="792"/>
      <c r="O3" s="293" t="s">
        <v>1108</v>
      </c>
      <c r="P3" s="293" t="s">
        <v>518</v>
      </c>
      <c r="Q3" s="293" t="str">
        <f>O3&amp;P3</f>
        <v>A0002イーレックス(株)</v>
      </c>
    </row>
    <row r="4" spans="1:18" ht="14.25" thickBot="1">
      <c r="A4" s="801"/>
      <c r="B4" s="773"/>
      <c r="C4" s="776"/>
      <c r="D4" s="772"/>
      <c r="E4" s="777"/>
      <c r="F4" s="773"/>
      <c r="G4" s="777"/>
      <c r="H4" s="782"/>
      <c r="I4" s="783"/>
      <c r="J4" s="793"/>
      <c r="K4" s="793"/>
      <c r="O4" s="293" t="s">
        <v>1109</v>
      </c>
      <c r="P4" s="293" t="s">
        <v>519</v>
      </c>
      <c r="Q4" s="293" t="str">
        <f t="shared" ref="Q4:Q67" si="0">O4&amp;P4</f>
        <v>A0003リエスパワー(株)</v>
      </c>
    </row>
    <row r="5" spans="1:18" ht="19.5" customHeight="1">
      <c r="A5" s="795">
        <v>1</v>
      </c>
      <c r="B5" s="787">
        <f>'2事業所名'!B4</f>
        <v>0</v>
      </c>
      <c r="C5" s="414" t="s">
        <v>1824</v>
      </c>
      <c r="D5" s="415">
        <v>0.41899999999999998</v>
      </c>
      <c r="E5" s="416">
        <v>800</v>
      </c>
      <c r="F5" s="417">
        <v>0</v>
      </c>
      <c r="G5" s="294">
        <f>ROUND(E5*8.64,1)</f>
        <v>6912</v>
      </c>
      <c r="H5" s="790">
        <f>ROUND(E5*D5,1)</f>
        <v>335.2</v>
      </c>
      <c r="I5" s="791"/>
      <c r="J5" s="295">
        <f>ROUND(E5*F5/100,2)</f>
        <v>0</v>
      </c>
      <c r="K5" s="296"/>
      <c r="L5" s="297"/>
      <c r="M5" s="326"/>
      <c r="N5" s="325"/>
      <c r="O5" s="293" t="s">
        <v>1110</v>
      </c>
      <c r="P5" s="293" t="s">
        <v>520</v>
      </c>
      <c r="Q5" s="293" t="str">
        <f t="shared" si="0"/>
        <v>A0004エバーグリーン・リテイリング(株)</v>
      </c>
    </row>
    <row r="6" spans="1:18" ht="19.5" customHeight="1">
      <c r="A6" s="796"/>
      <c r="B6" s="788"/>
      <c r="C6" s="55"/>
      <c r="D6" s="382"/>
      <c r="E6" s="62"/>
      <c r="F6" s="107"/>
      <c r="G6" s="298">
        <f>ROUND(E6*8.64,1)</f>
        <v>0</v>
      </c>
      <c r="H6" s="753">
        <f>ROUND(E6*D6,1)</f>
        <v>0</v>
      </c>
      <c r="I6" s="754"/>
      <c r="J6" s="299">
        <f>ROUND(E6*F6/100,2)</f>
        <v>0</v>
      </c>
      <c r="K6" s="300"/>
      <c r="L6" s="297"/>
      <c r="M6" s="326"/>
      <c r="N6" s="325"/>
      <c r="O6" s="293" t="s">
        <v>1111</v>
      </c>
      <c r="P6" s="293" t="s">
        <v>521</v>
      </c>
      <c r="Q6" s="293" t="str">
        <f t="shared" si="0"/>
        <v>A0006エバーグリーン・マーケティング(株)</v>
      </c>
    </row>
    <row r="7" spans="1:18" ht="19.5" customHeight="1">
      <c r="A7" s="796"/>
      <c r="B7" s="788"/>
      <c r="C7" s="55"/>
      <c r="D7" s="382"/>
      <c r="E7" s="108"/>
      <c r="F7" s="109"/>
      <c r="G7" s="298">
        <f>ROUND(E7*8.64,1)</f>
        <v>0</v>
      </c>
      <c r="H7" s="753">
        <f t="shared" ref="H7:H9" si="1">ROUND(E7*D7,1)</f>
        <v>0</v>
      </c>
      <c r="I7" s="754"/>
      <c r="J7" s="299">
        <f t="shared" ref="J7:J9" si="2">ROUND(E7*F7/100,2)</f>
        <v>0</v>
      </c>
      <c r="K7" s="301"/>
      <c r="L7" s="297"/>
      <c r="M7" s="326"/>
      <c r="N7" s="325"/>
      <c r="O7" s="293" t="s">
        <v>1112</v>
      </c>
      <c r="P7" s="293" t="s">
        <v>522</v>
      </c>
      <c r="Q7" s="293" t="str">
        <f t="shared" si="0"/>
        <v>A0007(株)ＳＥウイングズ</v>
      </c>
    </row>
    <row r="8" spans="1:18" ht="19.350000000000001" hidden="1" customHeight="1">
      <c r="A8" s="796"/>
      <c r="B8" s="788"/>
      <c r="C8" s="55"/>
      <c r="D8" s="383"/>
      <c r="E8" s="62"/>
      <c r="F8" s="109"/>
      <c r="G8" s="298">
        <f>ROUND(E8*8.64,1)</f>
        <v>0</v>
      </c>
      <c r="H8" s="753">
        <f t="shared" si="1"/>
        <v>0</v>
      </c>
      <c r="I8" s="754"/>
      <c r="J8" s="299">
        <f t="shared" si="2"/>
        <v>0</v>
      </c>
      <c r="K8" s="301"/>
      <c r="L8" s="297"/>
      <c r="M8" s="297"/>
      <c r="N8" s="297"/>
      <c r="O8" s="293" t="s">
        <v>1113</v>
      </c>
      <c r="P8" s="293" t="s">
        <v>523</v>
      </c>
      <c r="Q8" s="293" t="str">
        <f t="shared" si="0"/>
        <v>A0008(株)イーセル</v>
      </c>
    </row>
    <row r="9" spans="1:18" ht="19.5" hidden="1" customHeight="1">
      <c r="A9" s="796"/>
      <c r="B9" s="788"/>
      <c r="C9" s="55"/>
      <c r="D9" s="382"/>
      <c r="E9" s="108"/>
      <c r="F9" s="109"/>
      <c r="G9" s="298">
        <f>ROUND(E9*8.64,1)</f>
        <v>0</v>
      </c>
      <c r="H9" s="753">
        <f t="shared" si="1"/>
        <v>0</v>
      </c>
      <c r="I9" s="754"/>
      <c r="J9" s="299">
        <f t="shared" si="2"/>
        <v>0</v>
      </c>
      <c r="K9" s="301"/>
      <c r="L9" s="297"/>
      <c r="M9" s="297"/>
      <c r="N9" s="297"/>
      <c r="O9" s="293" t="s">
        <v>1114</v>
      </c>
      <c r="P9" s="293" t="s">
        <v>524</v>
      </c>
      <c r="Q9" s="293" t="str">
        <f t="shared" si="0"/>
        <v>A0009(株)エネット</v>
      </c>
    </row>
    <row r="10" spans="1:18" ht="27.2" customHeight="1" thickBot="1">
      <c r="A10" s="796"/>
      <c r="B10" s="788"/>
      <c r="C10" s="302" t="s">
        <v>493</v>
      </c>
      <c r="D10" s="303" t="s">
        <v>221</v>
      </c>
      <c r="E10" s="110"/>
      <c r="F10" s="304" t="s">
        <v>221</v>
      </c>
      <c r="G10" s="305" t="s">
        <v>221</v>
      </c>
      <c r="H10" s="758" t="s">
        <v>411</v>
      </c>
      <c r="I10" s="759"/>
      <c r="J10" s="306">
        <f>E10</f>
        <v>0</v>
      </c>
      <c r="K10" s="307"/>
      <c r="O10" s="293" t="s">
        <v>1115</v>
      </c>
      <c r="P10" s="293" t="s">
        <v>525</v>
      </c>
      <c r="Q10" s="293" t="str">
        <f t="shared" si="0"/>
        <v>A0011須賀川瓦斯(株)</v>
      </c>
    </row>
    <row r="11" spans="1:18" ht="19.5" customHeight="1" thickTop="1" thickBot="1">
      <c r="A11" s="796"/>
      <c r="B11" s="797"/>
      <c r="C11" s="798" t="s">
        <v>87</v>
      </c>
      <c r="D11" s="799"/>
      <c r="E11" s="308">
        <f>ROUND(SUM(E5:E9),2)</f>
        <v>800</v>
      </c>
      <c r="F11" s="309" t="s">
        <v>221</v>
      </c>
      <c r="G11" s="310">
        <f>SUM(G5:G9)</f>
        <v>6912</v>
      </c>
      <c r="H11" s="763">
        <f>SUM(H5:H9)</f>
        <v>335.2</v>
      </c>
      <c r="I11" s="764"/>
      <c r="J11" s="308">
        <f>SUM(J5:J10)</f>
        <v>0</v>
      </c>
      <c r="K11" s="311">
        <f>SUM(K5:K10)</f>
        <v>0</v>
      </c>
      <c r="L11" s="312">
        <f>E11</f>
        <v>800</v>
      </c>
      <c r="M11" s="312">
        <f>J11</f>
        <v>0</v>
      </c>
      <c r="O11" s="293" t="s">
        <v>1116</v>
      </c>
      <c r="P11" s="293" t="s">
        <v>526</v>
      </c>
      <c r="Q11" s="293" t="str">
        <f t="shared" si="0"/>
        <v>A0012出光興産(株)</v>
      </c>
      <c r="R11" s="384">
        <f>H11+H18+H25+H32+H39+H46+H53+H60+H67+H74+H81+H88+H95+H102+H109+H116+H123+H130+H137+H144+H151+H158+H165+H172+H179+H186+H193+H200+H207+H214</f>
        <v>335.2</v>
      </c>
    </row>
    <row r="12" spans="1:18" ht="19.5" customHeight="1">
      <c r="A12" s="795">
        <v>2</v>
      </c>
      <c r="B12" s="787">
        <f>'2事業所名'!B5</f>
        <v>0</v>
      </c>
      <c r="C12" s="414" t="s">
        <v>1824</v>
      </c>
      <c r="D12" s="415">
        <v>0</v>
      </c>
      <c r="E12" s="416">
        <v>800</v>
      </c>
      <c r="F12" s="417">
        <v>100</v>
      </c>
      <c r="G12" s="294">
        <f>ROUND(E12*8.64,1)</f>
        <v>6912</v>
      </c>
      <c r="H12" s="790">
        <f>ROUND(E12*D12,1)</f>
        <v>0</v>
      </c>
      <c r="I12" s="791"/>
      <c r="J12" s="295">
        <f>ROUND(E12*F12/100,2)</f>
        <v>800</v>
      </c>
      <c r="K12" s="296"/>
      <c r="L12" s="312"/>
      <c r="M12" s="312"/>
      <c r="O12" s="293" t="s">
        <v>1117</v>
      </c>
      <c r="P12" s="293" t="s">
        <v>527</v>
      </c>
      <c r="Q12" s="293" t="str">
        <f t="shared" si="0"/>
        <v>A0013(株)オプテージ</v>
      </c>
    </row>
    <row r="13" spans="1:18" ht="19.5" customHeight="1">
      <c r="A13" s="796"/>
      <c r="B13" s="788"/>
      <c r="C13" s="55"/>
      <c r="D13" s="382"/>
      <c r="E13" s="62"/>
      <c r="F13" s="107"/>
      <c r="G13" s="298">
        <f>ROUND(E13*8.64,1)</f>
        <v>0</v>
      </c>
      <c r="H13" s="753">
        <f>ROUND(E13*D13,1)</f>
        <v>0</v>
      </c>
      <c r="I13" s="754"/>
      <c r="J13" s="299">
        <f>ROUND(E13*F13/100,2)</f>
        <v>0</v>
      </c>
      <c r="K13" s="300"/>
      <c r="L13" s="312"/>
      <c r="M13" s="312"/>
      <c r="O13" s="293" t="s">
        <v>1118</v>
      </c>
      <c r="P13" s="293" t="s">
        <v>528</v>
      </c>
      <c r="Q13" s="293" t="str">
        <f t="shared" si="0"/>
        <v>A0014エネサーブ(株)</v>
      </c>
    </row>
    <row r="14" spans="1:18" ht="19.5" customHeight="1">
      <c r="A14" s="796"/>
      <c r="B14" s="788"/>
      <c r="C14" s="55"/>
      <c r="D14" s="382"/>
      <c r="E14" s="108"/>
      <c r="F14" s="109"/>
      <c r="G14" s="298">
        <f>ROUND(E14*8.64,1)</f>
        <v>0</v>
      </c>
      <c r="H14" s="753">
        <f t="shared" ref="H14:H16" si="3">ROUND(E14*D14,1)</f>
        <v>0</v>
      </c>
      <c r="I14" s="754"/>
      <c r="J14" s="299">
        <f t="shared" ref="J14:J16" si="4">ROUND(E14*F14/100,2)</f>
        <v>0</v>
      </c>
      <c r="K14" s="301"/>
      <c r="L14" s="312"/>
      <c r="M14" s="312"/>
      <c r="O14" s="293" t="s">
        <v>1119</v>
      </c>
      <c r="P14" s="293" t="s">
        <v>1721</v>
      </c>
      <c r="Q14" s="293" t="str">
        <f t="shared" si="0"/>
        <v>A0015(株)エネワンでんき(旧：(株)サイサン、(株)いちたかガスワン)</v>
      </c>
    </row>
    <row r="15" spans="1:18" ht="19.5" hidden="1" customHeight="1">
      <c r="A15" s="796"/>
      <c r="B15" s="788"/>
      <c r="C15" s="55"/>
      <c r="D15" s="383"/>
      <c r="E15" s="62"/>
      <c r="F15" s="109"/>
      <c r="G15" s="298">
        <f>ROUND(E15*8.64,1)</f>
        <v>0</v>
      </c>
      <c r="H15" s="753">
        <f t="shared" si="3"/>
        <v>0</v>
      </c>
      <c r="I15" s="754"/>
      <c r="J15" s="299">
        <f t="shared" si="4"/>
        <v>0</v>
      </c>
      <c r="K15" s="301"/>
      <c r="L15" s="312"/>
      <c r="M15" s="312"/>
      <c r="O15" s="293" t="s">
        <v>1120</v>
      </c>
      <c r="P15" s="293" t="s">
        <v>529</v>
      </c>
      <c r="Q15" s="293" t="str">
        <f t="shared" si="0"/>
        <v>A0016ミツウロコグリーンエネルギー(株)</v>
      </c>
    </row>
    <row r="16" spans="1:18" ht="19.5" hidden="1" customHeight="1">
      <c r="A16" s="796"/>
      <c r="B16" s="788"/>
      <c r="C16" s="55"/>
      <c r="D16" s="382"/>
      <c r="E16" s="108"/>
      <c r="F16" s="109"/>
      <c r="G16" s="298">
        <f>ROUND(E16*8.64,1)</f>
        <v>0</v>
      </c>
      <c r="H16" s="753">
        <f t="shared" si="3"/>
        <v>0</v>
      </c>
      <c r="I16" s="754"/>
      <c r="J16" s="299">
        <f t="shared" si="4"/>
        <v>0</v>
      </c>
      <c r="K16" s="301"/>
      <c r="L16" s="312"/>
      <c r="M16" s="312"/>
      <c r="O16" s="293" t="s">
        <v>1121</v>
      </c>
      <c r="P16" s="293" t="s">
        <v>1722</v>
      </c>
      <c r="Q16" s="293" t="str">
        <f t="shared" si="0"/>
        <v>A0017(株)リエネ (旧：(株)Ｓｈａｒｅｄ　Ｅｎｅｒｇｙ)</v>
      </c>
    </row>
    <row r="17" spans="1:17" ht="27.2" customHeight="1" thickBot="1">
      <c r="A17" s="796"/>
      <c r="B17" s="788"/>
      <c r="C17" s="302" t="s">
        <v>493</v>
      </c>
      <c r="D17" s="303" t="s">
        <v>221</v>
      </c>
      <c r="E17" s="110"/>
      <c r="F17" s="304" t="s">
        <v>221</v>
      </c>
      <c r="G17" s="305" t="s">
        <v>221</v>
      </c>
      <c r="H17" s="758" t="s">
        <v>411</v>
      </c>
      <c r="I17" s="759"/>
      <c r="J17" s="306">
        <f>E17</f>
        <v>0</v>
      </c>
      <c r="K17" s="307"/>
      <c r="L17" s="312"/>
      <c r="M17" s="312"/>
      <c r="O17" s="293" t="s">
        <v>1122</v>
      </c>
      <c r="P17" s="293" t="s">
        <v>530</v>
      </c>
      <c r="Q17" s="293" t="str">
        <f t="shared" si="0"/>
        <v>A0018ネクストパワーやまと(株)</v>
      </c>
    </row>
    <row r="18" spans="1:17" ht="19.5" customHeight="1" thickTop="1" thickBot="1">
      <c r="A18" s="796"/>
      <c r="B18" s="797"/>
      <c r="C18" s="798" t="s">
        <v>87</v>
      </c>
      <c r="D18" s="799"/>
      <c r="E18" s="308">
        <f>ROUND(SUM(E12:E16),2)</f>
        <v>800</v>
      </c>
      <c r="F18" s="309" t="s">
        <v>221</v>
      </c>
      <c r="G18" s="310">
        <f>SUM(G12:G16)</f>
        <v>6912</v>
      </c>
      <c r="H18" s="763">
        <f>SUM(H12:H16)</f>
        <v>0</v>
      </c>
      <c r="I18" s="764"/>
      <c r="J18" s="308">
        <f>SUM(J12:J17)</f>
        <v>800</v>
      </c>
      <c r="K18" s="311">
        <f>SUM(K12:K17)</f>
        <v>0</v>
      </c>
      <c r="L18" s="312">
        <f>E18</f>
        <v>800</v>
      </c>
      <c r="M18" s="312">
        <f t="shared" ref="M18:M74" si="5">J18</f>
        <v>800</v>
      </c>
      <c r="O18" s="293" t="s">
        <v>1123</v>
      </c>
      <c r="P18" s="293" t="s">
        <v>531</v>
      </c>
      <c r="Q18" s="293" t="str">
        <f t="shared" si="0"/>
        <v>A0019日本テクノ(株)</v>
      </c>
    </row>
    <row r="19" spans="1:17" ht="19.5" customHeight="1">
      <c r="A19" s="795">
        <v>3</v>
      </c>
      <c r="B19" s="787">
        <f>'2事業所名'!B6</f>
        <v>0</v>
      </c>
      <c r="C19" s="54"/>
      <c r="D19" s="111"/>
      <c r="E19" s="105"/>
      <c r="F19" s="106"/>
      <c r="G19" s="294">
        <f>ROUND(E19*8.64,1)</f>
        <v>0</v>
      </c>
      <c r="H19" s="790">
        <f>ROUND(E19*D19,1)</f>
        <v>0</v>
      </c>
      <c r="I19" s="791"/>
      <c r="J19" s="295">
        <f>ROUND(E19*F19/100,2)</f>
        <v>0</v>
      </c>
      <c r="K19" s="296"/>
      <c r="L19" s="312"/>
      <c r="M19" s="312"/>
      <c r="O19" s="293" t="s">
        <v>1124</v>
      </c>
      <c r="P19" s="293" t="s">
        <v>532</v>
      </c>
      <c r="Q19" s="293" t="str">
        <f t="shared" si="0"/>
        <v>A0020中央電力エナジー(株)</v>
      </c>
    </row>
    <row r="20" spans="1:17" ht="19.5" customHeight="1">
      <c r="A20" s="796"/>
      <c r="B20" s="788"/>
      <c r="C20" s="55"/>
      <c r="D20" s="382"/>
      <c r="E20" s="62"/>
      <c r="F20" s="107"/>
      <c r="G20" s="298">
        <f>ROUND(E20*8.64,1)</f>
        <v>0</v>
      </c>
      <c r="H20" s="753">
        <f>ROUND(E20*D20,1)</f>
        <v>0</v>
      </c>
      <c r="I20" s="754"/>
      <c r="J20" s="299">
        <f>ROUND(E20*F20/100,2)</f>
        <v>0</v>
      </c>
      <c r="K20" s="300"/>
      <c r="L20" s="312"/>
      <c r="M20" s="312"/>
      <c r="O20" s="293" t="s">
        <v>1125</v>
      </c>
      <c r="P20" s="293" t="s">
        <v>533</v>
      </c>
      <c r="Q20" s="293" t="str">
        <f t="shared" si="0"/>
        <v>A0021(株)Ｌｏｏｏｐ</v>
      </c>
    </row>
    <row r="21" spans="1:17" ht="19.5" customHeight="1">
      <c r="A21" s="796"/>
      <c r="B21" s="788"/>
      <c r="C21" s="55"/>
      <c r="D21" s="382"/>
      <c r="E21" s="108"/>
      <c r="F21" s="109"/>
      <c r="G21" s="298">
        <f>ROUND(E21*8.64,1)</f>
        <v>0</v>
      </c>
      <c r="H21" s="753">
        <f t="shared" ref="H21:H23" si="6">ROUND(E21*D21,1)</f>
        <v>0</v>
      </c>
      <c r="I21" s="754"/>
      <c r="J21" s="299">
        <f t="shared" ref="J21:J23" si="7">ROUND(E21*F21/100,2)</f>
        <v>0</v>
      </c>
      <c r="K21" s="301"/>
      <c r="L21" s="312"/>
      <c r="M21" s="312"/>
      <c r="O21" s="293" t="s">
        <v>1126</v>
      </c>
      <c r="P21" s="293" t="s">
        <v>534</v>
      </c>
      <c r="Q21" s="293" t="str">
        <f t="shared" si="0"/>
        <v>A0023(株)ナンワエナジー</v>
      </c>
    </row>
    <row r="22" spans="1:17" ht="19.5" hidden="1" customHeight="1">
      <c r="A22" s="796"/>
      <c r="B22" s="788"/>
      <c r="C22" s="55"/>
      <c r="D22" s="383"/>
      <c r="E22" s="62"/>
      <c r="F22" s="109"/>
      <c r="G22" s="298">
        <f>ROUND(E22*8.64,1)</f>
        <v>0</v>
      </c>
      <c r="H22" s="753">
        <f t="shared" si="6"/>
        <v>0</v>
      </c>
      <c r="I22" s="754"/>
      <c r="J22" s="299">
        <f t="shared" si="7"/>
        <v>0</v>
      </c>
      <c r="K22" s="301"/>
      <c r="L22" s="312"/>
      <c r="M22" s="312"/>
      <c r="O22" s="293" t="s">
        <v>1127</v>
      </c>
      <c r="P22" s="293" t="s">
        <v>535</v>
      </c>
      <c r="Q22" s="293" t="str">
        <f t="shared" si="0"/>
        <v>A0024静岡ガス＆パワー(株)</v>
      </c>
    </row>
    <row r="23" spans="1:17" ht="19.5" hidden="1" customHeight="1">
      <c r="A23" s="796"/>
      <c r="B23" s="788"/>
      <c r="C23" s="55"/>
      <c r="D23" s="382"/>
      <c r="E23" s="108"/>
      <c r="F23" s="109"/>
      <c r="G23" s="298">
        <f>ROUND(E23*8.64,1)</f>
        <v>0</v>
      </c>
      <c r="H23" s="753">
        <f t="shared" si="6"/>
        <v>0</v>
      </c>
      <c r="I23" s="754"/>
      <c r="J23" s="299">
        <f t="shared" si="7"/>
        <v>0</v>
      </c>
      <c r="K23" s="301"/>
      <c r="L23" s="312"/>
      <c r="M23" s="312"/>
      <c r="O23" s="293" t="s">
        <v>1128</v>
      </c>
      <c r="P23" s="293" t="s">
        <v>536</v>
      </c>
      <c r="Q23" s="293" t="str">
        <f t="shared" si="0"/>
        <v>A0025荏原環境プラント(株)</v>
      </c>
    </row>
    <row r="24" spans="1:17" ht="27.2" customHeight="1" thickBot="1">
      <c r="A24" s="796"/>
      <c r="B24" s="788"/>
      <c r="C24" s="302" t="s">
        <v>493</v>
      </c>
      <c r="D24" s="303" t="s">
        <v>221</v>
      </c>
      <c r="E24" s="110"/>
      <c r="F24" s="304" t="s">
        <v>221</v>
      </c>
      <c r="G24" s="305" t="s">
        <v>221</v>
      </c>
      <c r="H24" s="758" t="s">
        <v>411</v>
      </c>
      <c r="I24" s="759"/>
      <c r="J24" s="306">
        <f>E24</f>
        <v>0</v>
      </c>
      <c r="K24" s="307"/>
      <c r="L24" s="312"/>
      <c r="M24" s="312"/>
      <c r="O24" s="293" t="s">
        <v>1129</v>
      </c>
      <c r="P24" s="293" t="s">
        <v>537</v>
      </c>
      <c r="Q24" s="293" t="str">
        <f t="shared" si="0"/>
        <v>A0026東京エコサービス(株)</v>
      </c>
    </row>
    <row r="25" spans="1:17" ht="19.5" customHeight="1" thickTop="1" thickBot="1">
      <c r="A25" s="796"/>
      <c r="B25" s="797"/>
      <c r="C25" s="798" t="s">
        <v>87</v>
      </c>
      <c r="D25" s="799"/>
      <c r="E25" s="308">
        <f>ROUND(SUM(E19:E23),2)</f>
        <v>0</v>
      </c>
      <c r="F25" s="309" t="s">
        <v>221</v>
      </c>
      <c r="G25" s="310">
        <f>SUM(G19:G23)</f>
        <v>0</v>
      </c>
      <c r="H25" s="763">
        <f>SUM(H19:H23)</f>
        <v>0</v>
      </c>
      <c r="I25" s="764"/>
      <c r="J25" s="308">
        <f>SUM(J19:J24)</f>
        <v>0</v>
      </c>
      <c r="K25" s="311">
        <f>SUM(K19:K24)</f>
        <v>0</v>
      </c>
      <c r="L25" s="312">
        <f>E25</f>
        <v>0</v>
      </c>
      <c r="M25" s="312">
        <f t="shared" si="5"/>
        <v>0</v>
      </c>
      <c r="O25" s="293" t="s">
        <v>1130</v>
      </c>
      <c r="P25" s="293" t="s">
        <v>538</v>
      </c>
      <c r="Q25" s="293" t="str">
        <f t="shared" si="0"/>
        <v>A0027ダイヤモンドパワー(株)</v>
      </c>
    </row>
    <row r="26" spans="1:17" ht="19.5" customHeight="1">
      <c r="A26" s="795">
        <v>4</v>
      </c>
      <c r="B26" s="787">
        <f>'2事業所名'!B7</f>
        <v>0</v>
      </c>
      <c r="C26" s="54"/>
      <c r="D26" s="111"/>
      <c r="E26" s="105"/>
      <c r="F26" s="106"/>
      <c r="G26" s="294">
        <f>ROUND(E26*8.64,1)</f>
        <v>0</v>
      </c>
      <c r="H26" s="790">
        <f>ROUND(E26*D26,1)</f>
        <v>0</v>
      </c>
      <c r="I26" s="791"/>
      <c r="J26" s="295">
        <f>ROUND(E26*F26/100,2)</f>
        <v>0</v>
      </c>
      <c r="K26" s="296"/>
      <c r="L26" s="312"/>
      <c r="M26" s="312"/>
      <c r="O26" s="293" t="s">
        <v>1131</v>
      </c>
      <c r="P26" s="293" t="s">
        <v>539</v>
      </c>
      <c r="Q26" s="293" t="str">
        <f t="shared" si="0"/>
        <v>A0028出光グリーンパワー(株)</v>
      </c>
    </row>
    <row r="27" spans="1:17" ht="19.5" customHeight="1">
      <c r="A27" s="796"/>
      <c r="B27" s="788"/>
      <c r="C27" s="55"/>
      <c r="D27" s="382"/>
      <c r="E27" s="62"/>
      <c r="F27" s="107"/>
      <c r="G27" s="298">
        <f>ROUND(E27*8.64,1)</f>
        <v>0</v>
      </c>
      <c r="H27" s="753">
        <f>ROUND(E27*D27,1)</f>
        <v>0</v>
      </c>
      <c r="I27" s="754"/>
      <c r="J27" s="299">
        <f>ROUND(E27*F27/100,2)</f>
        <v>0</v>
      </c>
      <c r="K27" s="300"/>
      <c r="L27" s="312"/>
      <c r="M27" s="312"/>
      <c r="O27" s="293" t="s">
        <v>1132</v>
      </c>
      <c r="P27" s="293" t="s">
        <v>540</v>
      </c>
      <c r="Q27" s="293" t="str">
        <f t="shared" si="0"/>
        <v>A0031(株)新出光</v>
      </c>
    </row>
    <row r="28" spans="1:17" ht="19.5" customHeight="1">
      <c r="A28" s="796"/>
      <c r="B28" s="788"/>
      <c r="C28" s="55"/>
      <c r="D28" s="382"/>
      <c r="E28" s="108"/>
      <c r="F28" s="109"/>
      <c r="G28" s="298">
        <f>ROUND(E28*8.64,1)</f>
        <v>0</v>
      </c>
      <c r="H28" s="753">
        <f t="shared" ref="H28:H30" si="8">ROUND(E28*D28,1)</f>
        <v>0</v>
      </c>
      <c r="I28" s="754"/>
      <c r="J28" s="299">
        <f t="shared" ref="J28:J30" si="9">ROUND(E28*F28/100,2)</f>
        <v>0</v>
      </c>
      <c r="K28" s="301"/>
      <c r="L28" s="312"/>
      <c r="M28" s="312"/>
      <c r="O28" s="293" t="s">
        <v>1133</v>
      </c>
      <c r="P28" s="293" t="s">
        <v>541</v>
      </c>
      <c r="Q28" s="293" t="str">
        <f t="shared" si="0"/>
        <v>A0032セントラル石油瓦斯(株)</v>
      </c>
    </row>
    <row r="29" spans="1:17" ht="19.5" hidden="1" customHeight="1">
      <c r="A29" s="796"/>
      <c r="B29" s="788"/>
      <c r="C29" s="55"/>
      <c r="D29" s="383"/>
      <c r="E29" s="62"/>
      <c r="F29" s="109"/>
      <c r="G29" s="298">
        <f>ROUND(E29*8.64,1)</f>
        <v>0</v>
      </c>
      <c r="H29" s="753">
        <f t="shared" si="8"/>
        <v>0</v>
      </c>
      <c r="I29" s="754"/>
      <c r="J29" s="299">
        <f t="shared" si="9"/>
        <v>0</v>
      </c>
      <c r="K29" s="301"/>
      <c r="L29" s="312"/>
      <c r="M29" s="312"/>
      <c r="O29" s="293" t="s">
        <v>1134</v>
      </c>
      <c r="P29" s="293" t="s">
        <v>542</v>
      </c>
      <c r="Q29" s="293" t="str">
        <f t="shared" si="0"/>
        <v>A0034一般財団法人泉佐野電力　　</v>
      </c>
    </row>
    <row r="30" spans="1:17" ht="19.5" hidden="1" customHeight="1">
      <c r="A30" s="796"/>
      <c r="B30" s="788"/>
      <c r="C30" s="55"/>
      <c r="D30" s="382"/>
      <c r="E30" s="108"/>
      <c r="F30" s="109"/>
      <c r="G30" s="298">
        <f>ROUND(E30*8.64,1)</f>
        <v>0</v>
      </c>
      <c r="H30" s="753">
        <f t="shared" si="8"/>
        <v>0</v>
      </c>
      <c r="I30" s="754"/>
      <c r="J30" s="299">
        <f t="shared" si="9"/>
        <v>0</v>
      </c>
      <c r="K30" s="301"/>
      <c r="L30" s="312"/>
      <c r="M30" s="312"/>
      <c r="O30" s="293" t="s">
        <v>1135</v>
      </c>
      <c r="P30" s="293" t="s">
        <v>543</v>
      </c>
      <c r="Q30" s="293" t="str">
        <f t="shared" si="0"/>
        <v>A0035コスモエネルギーソリューションズ(株)</v>
      </c>
    </row>
    <row r="31" spans="1:17" ht="27.2" customHeight="1" thickBot="1">
      <c r="A31" s="796"/>
      <c r="B31" s="788"/>
      <c r="C31" s="302" t="s">
        <v>493</v>
      </c>
      <c r="D31" s="303" t="s">
        <v>221</v>
      </c>
      <c r="E31" s="110"/>
      <c r="F31" s="304" t="s">
        <v>221</v>
      </c>
      <c r="G31" s="305" t="s">
        <v>221</v>
      </c>
      <c r="H31" s="758" t="s">
        <v>411</v>
      </c>
      <c r="I31" s="759"/>
      <c r="J31" s="306">
        <f>E31</f>
        <v>0</v>
      </c>
      <c r="K31" s="307"/>
      <c r="L31" s="312"/>
      <c r="M31" s="312"/>
      <c r="O31" s="293" t="s">
        <v>1136</v>
      </c>
      <c r="P31" s="293" t="s">
        <v>544</v>
      </c>
      <c r="Q31" s="293" t="str">
        <f t="shared" si="0"/>
        <v>A0036(株)グリーンサークル</v>
      </c>
    </row>
    <row r="32" spans="1:17" ht="19.5" customHeight="1" thickTop="1" thickBot="1">
      <c r="A32" s="796"/>
      <c r="B32" s="797"/>
      <c r="C32" s="798" t="s">
        <v>87</v>
      </c>
      <c r="D32" s="799"/>
      <c r="E32" s="308">
        <f>ROUND(SUM(E26:E30),2)</f>
        <v>0</v>
      </c>
      <c r="F32" s="309" t="s">
        <v>221</v>
      </c>
      <c r="G32" s="310">
        <f>SUM(G26:G30)</f>
        <v>0</v>
      </c>
      <c r="H32" s="763">
        <f>SUM(H26:H30)</f>
        <v>0</v>
      </c>
      <c r="I32" s="764"/>
      <c r="J32" s="308">
        <f>SUM(J26:J31)</f>
        <v>0</v>
      </c>
      <c r="K32" s="311">
        <f>SUM(K26:K31)</f>
        <v>0</v>
      </c>
      <c r="L32" s="312">
        <f>E32</f>
        <v>0</v>
      </c>
      <c r="M32" s="312">
        <f t="shared" si="5"/>
        <v>0</v>
      </c>
      <c r="O32" s="293" t="s">
        <v>1137</v>
      </c>
      <c r="P32" s="293" t="s">
        <v>545</v>
      </c>
      <c r="Q32" s="293" t="str">
        <f t="shared" si="0"/>
        <v>A0037(株)ウエスト電力</v>
      </c>
    </row>
    <row r="33" spans="1:17" ht="19.5" customHeight="1">
      <c r="A33" s="795">
        <v>5</v>
      </c>
      <c r="B33" s="787">
        <f>'2事業所名'!B8</f>
        <v>0</v>
      </c>
      <c r="C33" s="54"/>
      <c r="D33" s="111"/>
      <c r="E33" s="105"/>
      <c r="F33" s="106"/>
      <c r="G33" s="294">
        <f>ROUND(E33*8.64,1)</f>
        <v>0</v>
      </c>
      <c r="H33" s="790">
        <f>ROUND(E33*D33,1)</f>
        <v>0</v>
      </c>
      <c r="I33" s="791"/>
      <c r="J33" s="295">
        <f>ROUND(E33*F33/100,2)</f>
        <v>0</v>
      </c>
      <c r="K33" s="296"/>
      <c r="L33" s="312"/>
      <c r="M33" s="312"/>
      <c r="O33" s="293" t="s">
        <v>1138</v>
      </c>
      <c r="P33" s="293" t="s">
        <v>546</v>
      </c>
      <c r="Q33" s="293" t="str">
        <f t="shared" si="0"/>
        <v>A0039北海道瓦斯(株)</v>
      </c>
    </row>
    <row r="34" spans="1:17" ht="19.5" customHeight="1">
      <c r="A34" s="796"/>
      <c r="B34" s="788"/>
      <c r="C34" s="55"/>
      <c r="D34" s="382"/>
      <c r="E34" s="62"/>
      <c r="F34" s="107"/>
      <c r="G34" s="298">
        <f>ROUND(E34*8.64,1)</f>
        <v>0</v>
      </c>
      <c r="H34" s="753">
        <f>ROUND(E34*D34,1)</f>
        <v>0</v>
      </c>
      <c r="I34" s="754"/>
      <c r="J34" s="299">
        <f>ROUND(E34*F34/100,2)</f>
        <v>0</v>
      </c>
      <c r="K34" s="300"/>
      <c r="L34" s="312"/>
      <c r="M34" s="312"/>
      <c r="O34" s="293" t="s">
        <v>1723</v>
      </c>
      <c r="P34" s="293" t="s">
        <v>1724</v>
      </c>
      <c r="Q34" s="293" t="str">
        <f t="shared" si="0"/>
        <v>A0040アルカナエナジー(株)</v>
      </c>
    </row>
    <row r="35" spans="1:17" ht="19.5" customHeight="1">
      <c r="A35" s="796"/>
      <c r="B35" s="788"/>
      <c r="C35" s="55"/>
      <c r="D35" s="382"/>
      <c r="E35" s="108"/>
      <c r="F35" s="109"/>
      <c r="G35" s="298">
        <f>ROUND(E35*8.64,1)</f>
        <v>0</v>
      </c>
      <c r="H35" s="753">
        <f t="shared" ref="H35:H37" si="10">ROUND(E35*D35,1)</f>
        <v>0</v>
      </c>
      <c r="I35" s="754"/>
      <c r="J35" s="299">
        <f t="shared" ref="J35:J37" si="11">ROUND(E35*F35/100,2)</f>
        <v>0</v>
      </c>
      <c r="K35" s="301"/>
      <c r="L35" s="312"/>
      <c r="M35" s="312"/>
      <c r="O35" s="293" t="s">
        <v>1139</v>
      </c>
      <c r="P35" s="293" t="s">
        <v>547</v>
      </c>
      <c r="Q35" s="293" t="str">
        <f t="shared" si="0"/>
        <v>A0042新エネルギー開発(株)</v>
      </c>
    </row>
    <row r="36" spans="1:17" ht="19.5" hidden="1" customHeight="1">
      <c r="A36" s="796"/>
      <c r="B36" s="788"/>
      <c r="C36" s="55"/>
      <c r="D36" s="383"/>
      <c r="E36" s="62"/>
      <c r="F36" s="109"/>
      <c r="G36" s="298">
        <f>ROUND(E36*8.64,1)</f>
        <v>0</v>
      </c>
      <c r="H36" s="753">
        <f t="shared" si="10"/>
        <v>0</v>
      </c>
      <c r="I36" s="754"/>
      <c r="J36" s="299">
        <f t="shared" si="11"/>
        <v>0</v>
      </c>
      <c r="K36" s="301"/>
      <c r="L36" s="312"/>
      <c r="M36" s="312"/>
      <c r="O36" s="293" t="s">
        <v>1140</v>
      </c>
      <c r="P36" s="293" t="s">
        <v>548</v>
      </c>
      <c r="Q36" s="293" t="str">
        <f t="shared" si="0"/>
        <v>A0043伊藤忠エネクス(株)</v>
      </c>
    </row>
    <row r="37" spans="1:17" ht="19.5" hidden="1" customHeight="1">
      <c r="A37" s="796"/>
      <c r="B37" s="788"/>
      <c r="C37" s="55"/>
      <c r="D37" s="382"/>
      <c r="E37" s="108"/>
      <c r="F37" s="109"/>
      <c r="G37" s="298">
        <f>ROUND(E37*8.64,1)</f>
        <v>0</v>
      </c>
      <c r="H37" s="753">
        <f t="shared" si="10"/>
        <v>0</v>
      </c>
      <c r="I37" s="754"/>
      <c r="J37" s="299">
        <f t="shared" si="11"/>
        <v>0</v>
      </c>
      <c r="K37" s="301"/>
      <c r="L37" s="312"/>
      <c r="M37" s="312"/>
      <c r="O37" s="293" t="s">
        <v>1141</v>
      </c>
      <c r="P37" s="293" t="s">
        <v>549</v>
      </c>
      <c r="Q37" s="293" t="str">
        <f t="shared" si="0"/>
        <v>A0045(株)Ｖ－Ｐｏｗｅｒ</v>
      </c>
    </row>
    <row r="38" spans="1:17" ht="27.2" customHeight="1" thickBot="1">
      <c r="A38" s="796"/>
      <c r="B38" s="788"/>
      <c r="C38" s="302" t="s">
        <v>493</v>
      </c>
      <c r="D38" s="303" t="s">
        <v>221</v>
      </c>
      <c r="E38" s="110"/>
      <c r="F38" s="304" t="s">
        <v>221</v>
      </c>
      <c r="G38" s="305" t="s">
        <v>221</v>
      </c>
      <c r="H38" s="758" t="s">
        <v>411</v>
      </c>
      <c r="I38" s="759"/>
      <c r="J38" s="306">
        <f>E38</f>
        <v>0</v>
      </c>
      <c r="K38" s="307"/>
      <c r="L38" s="312"/>
      <c r="M38" s="312"/>
      <c r="O38" s="293" t="s">
        <v>1142</v>
      </c>
      <c r="P38" s="293" t="s">
        <v>550</v>
      </c>
      <c r="Q38" s="293" t="str">
        <f t="shared" si="0"/>
        <v>A0046大和エネルギー(株)</v>
      </c>
    </row>
    <row r="39" spans="1:17" ht="19.5" customHeight="1" thickTop="1" thickBot="1">
      <c r="A39" s="796"/>
      <c r="B39" s="797"/>
      <c r="C39" s="798" t="s">
        <v>87</v>
      </c>
      <c r="D39" s="799"/>
      <c r="E39" s="308">
        <f>ROUND(SUM(E33:E37),2)</f>
        <v>0</v>
      </c>
      <c r="F39" s="309" t="s">
        <v>221</v>
      </c>
      <c r="G39" s="310">
        <f>SUM(G33:G37)</f>
        <v>0</v>
      </c>
      <c r="H39" s="763">
        <f>SUM(H33:H37)</f>
        <v>0</v>
      </c>
      <c r="I39" s="764"/>
      <c r="J39" s="308">
        <f>SUM(J33:J38)</f>
        <v>0</v>
      </c>
      <c r="K39" s="311">
        <f>SUM(K33:K38)</f>
        <v>0</v>
      </c>
      <c r="L39" s="312">
        <f>E39</f>
        <v>0</v>
      </c>
      <c r="M39" s="312">
        <f t="shared" si="5"/>
        <v>0</v>
      </c>
      <c r="O39" s="293" t="s">
        <v>1143</v>
      </c>
      <c r="P39" s="293" t="s">
        <v>551</v>
      </c>
      <c r="Q39" s="293" t="str">
        <f t="shared" si="0"/>
        <v>A0048大阪瓦斯(株)</v>
      </c>
    </row>
    <row r="40" spans="1:17" ht="19.5" customHeight="1">
      <c r="A40" s="795">
        <v>6</v>
      </c>
      <c r="B40" s="787">
        <f>'2事業所名'!B9</f>
        <v>0</v>
      </c>
      <c r="C40" s="54"/>
      <c r="D40" s="111"/>
      <c r="E40" s="105"/>
      <c r="F40" s="106"/>
      <c r="G40" s="294">
        <f>ROUND(E40*8.64,1)</f>
        <v>0</v>
      </c>
      <c r="H40" s="790">
        <f>ROUND(E40*D40,1)</f>
        <v>0</v>
      </c>
      <c r="I40" s="791"/>
      <c r="J40" s="295">
        <f>ROUND(E40*F40/100,2)</f>
        <v>0</v>
      </c>
      <c r="K40" s="296"/>
      <c r="L40" s="312"/>
      <c r="M40" s="312"/>
      <c r="O40" s="293" t="s">
        <v>1144</v>
      </c>
      <c r="P40" s="293" t="s">
        <v>552</v>
      </c>
      <c r="Q40" s="293" t="str">
        <f t="shared" si="0"/>
        <v>A0049エフビットコミュニケーションズ(株)　</v>
      </c>
    </row>
    <row r="41" spans="1:17" ht="19.5" customHeight="1">
      <c r="A41" s="796"/>
      <c r="B41" s="788"/>
      <c r="C41" s="55"/>
      <c r="D41" s="382"/>
      <c r="E41" s="62"/>
      <c r="F41" s="107"/>
      <c r="G41" s="298">
        <f>ROUND(E41*8.64,1)</f>
        <v>0</v>
      </c>
      <c r="H41" s="753">
        <f>ROUND(E41*D41,1)</f>
        <v>0</v>
      </c>
      <c r="I41" s="754"/>
      <c r="J41" s="299">
        <f>ROUND(E41*F41/100,2)</f>
        <v>0</v>
      </c>
      <c r="K41" s="300"/>
      <c r="L41" s="312"/>
      <c r="M41" s="312"/>
      <c r="O41" s="293" t="s">
        <v>1145</v>
      </c>
      <c r="P41" s="293" t="s">
        <v>553</v>
      </c>
      <c r="Q41" s="293" t="str">
        <f t="shared" si="0"/>
        <v>A0050ＥＮＥＯＳ(株)</v>
      </c>
    </row>
    <row r="42" spans="1:17" ht="19.5" customHeight="1">
      <c r="A42" s="796"/>
      <c r="B42" s="788"/>
      <c r="C42" s="55"/>
      <c r="D42" s="382"/>
      <c r="E42" s="108"/>
      <c r="F42" s="109"/>
      <c r="G42" s="298">
        <f>ROUND(E42*8.64,1)</f>
        <v>0</v>
      </c>
      <c r="H42" s="753">
        <f t="shared" ref="H42:H44" si="12">ROUND(E42*D42,1)</f>
        <v>0</v>
      </c>
      <c r="I42" s="754"/>
      <c r="J42" s="299">
        <f t="shared" ref="J42:J44" si="13">ROUND(E42*F42/100,2)</f>
        <v>0</v>
      </c>
      <c r="K42" s="301"/>
      <c r="L42" s="312"/>
      <c r="M42" s="312"/>
      <c r="O42" s="293" t="s">
        <v>1146</v>
      </c>
      <c r="P42" s="293" t="s">
        <v>554</v>
      </c>
      <c r="Q42" s="293" t="str">
        <f t="shared" si="0"/>
        <v>A0051真庭バイオエネルギー(株)</v>
      </c>
    </row>
    <row r="43" spans="1:17" ht="19.5" hidden="1" customHeight="1">
      <c r="A43" s="796"/>
      <c r="B43" s="788"/>
      <c r="C43" s="55"/>
      <c r="D43" s="383"/>
      <c r="E43" s="62"/>
      <c r="F43" s="109"/>
      <c r="G43" s="298">
        <f>ROUND(E43*8.64,1)</f>
        <v>0</v>
      </c>
      <c r="H43" s="753">
        <f t="shared" si="12"/>
        <v>0</v>
      </c>
      <c r="I43" s="754"/>
      <c r="J43" s="299">
        <f t="shared" si="13"/>
        <v>0</v>
      </c>
      <c r="K43" s="301"/>
      <c r="L43" s="312"/>
      <c r="M43" s="312"/>
      <c r="O43" s="293" t="s">
        <v>1147</v>
      </c>
      <c r="P43" s="293" t="s">
        <v>555</v>
      </c>
      <c r="Q43" s="293" t="str">
        <f t="shared" si="0"/>
        <v>A0052三井物産(株)</v>
      </c>
    </row>
    <row r="44" spans="1:17" ht="19.5" hidden="1" customHeight="1">
      <c r="A44" s="796"/>
      <c r="B44" s="788"/>
      <c r="C44" s="55"/>
      <c r="D44" s="382"/>
      <c r="E44" s="108"/>
      <c r="F44" s="109"/>
      <c r="G44" s="298">
        <f>ROUND(E44*8.64,1)</f>
        <v>0</v>
      </c>
      <c r="H44" s="753">
        <f t="shared" si="12"/>
        <v>0</v>
      </c>
      <c r="I44" s="754"/>
      <c r="J44" s="299">
        <f t="shared" si="13"/>
        <v>0</v>
      </c>
      <c r="K44" s="301"/>
      <c r="L44" s="312"/>
      <c r="M44" s="312"/>
      <c r="O44" s="293" t="s">
        <v>1148</v>
      </c>
      <c r="P44" s="293" t="s">
        <v>556</v>
      </c>
      <c r="Q44" s="293" t="str">
        <f t="shared" si="0"/>
        <v>A0053オリックス(株)</v>
      </c>
    </row>
    <row r="45" spans="1:17" ht="27.2" customHeight="1" thickBot="1">
      <c r="A45" s="796"/>
      <c r="B45" s="788"/>
      <c r="C45" s="302" t="s">
        <v>493</v>
      </c>
      <c r="D45" s="303" t="s">
        <v>221</v>
      </c>
      <c r="E45" s="110"/>
      <c r="F45" s="304" t="s">
        <v>221</v>
      </c>
      <c r="G45" s="305" t="s">
        <v>221</v>
      </c>
      <c r="H45" s="758" t="s">
        <v>411</v>
      </c>
      <c r="I45" s="759"/>
      <c r="J45" s="306">
        <f>E45</f>
        <v>0</v>
      </c>
      <c r="K45" s="307"/>
      <c r="L45" s="312"/>
      <c r="M45" s="312"/>
      <c r="O45" s="293" t="s">
        <v>1149</v>
      </c>
      <c r="P45" s="293" t="s">
        <v>557</v>
      </c>
      <c r="Q45" s="293" t="str">
        <f t="shared" si="0"/>
        <v>A0054(株)エネサンス関東</v>
      </c>
    </row>
    <row r="46" spans="1:17" ht="19.5" customHeight="1" thickTop="1" thickBot="1">
      <c r="A46" s="796"/>
      <c r="B46" s="797"/>
      <c r="C46" s="798" t="s">
        <v>87</v>
      </c>
      <c r="D46" s="799"/>
      <c r="E46" s="308">
        <f>ROUND(SUM(E40:E44),2)</f>
        <v>0</v>
      </c>
      <c r="F46" s="309" t="s">
        <v>221</v>
      </c>
      <c r="G46" s="310">
        <f>SUM(G40:G44)</f>
        <v>0</v>
      </c>
      <c r="H46" s="763">
        <f>SUM(H40:H44)</f>
        <v>0</v>
      </c>
      <c r="I46" s="764"/>
      <c r="J46" s="308">
        <f>SUM(J40:J45)</f>
        <v>0</v>
      </c>
      <c r="K46" s="311">
        <f>SUM(K40:K45)</f>
        <v>0</v>
      </c>
      <c r="L46" s="312">
        <f>E46</f>
        <v>0</v>
      </c>
      <c r="M46" s="312">
        <f t="shared" si="5"/>
        <v>0</v>
      </c>
      <c r="O46" s="293" t="s">
        <v>1150</v>
      </c>
      <c r="P46" s="293" t="s">
        <v>558</v>
      </c>
      <c r="Q46" s="293" t="str">
        <f t="shared" si="0"/>
        <v>A0055(株)ＵＰＤＡＴＥＲ</v>
      </c>
    </row>
    <row r="47" spans="1:17" ht="19.5" customHeight="1">
      <c r="A47" s="795">
        <v>7</v>
      </c>
      <c r="B47" s="787">
        <f>'2事業所名'!B10</f>
        <v>0</v>
      </c>
      <c r="C47" s="54"/>
      <c r="D47" s="111"/>
      <c r="E47" s="105"/>
      <c r="F47" s="106"/>
      <c r="G47" s="294">
        <f>ROUND(E47*8.64,1)</f>
        <v>0</v>
      </c>
      <c r="H47" s="790">
        <f>ROUND(E47*D47,1)</f>
        <v>0</v>
      </c>
      <c r="I47" s="791"/>
      <c r="J47" s="295">
        <f>ROUND(E47*F47/100,2)</f>
        <v>0</v>
      </c>
      <c r="K47" s="296"/>
      <c r="L47" s="312"/>
      <c r="M47" s="312"/>
      <c r="O47" s="293" t="s">
        <v>1151</v>
      </c>
      <c r="P47" s="293" t="s">
        <v>559</v>
      </c>
      <c r="Q47" s="293" t="str">
        <f t="shared" si="0"/>
        <v>A0056シン・エナジー(株)</v>
      </c>
    </row>
    <row r="48" spans="1:17" ht="19.5" customHeight="1">
      <c r="A48" s="796"/>
      <c r="B48" s="788"/>
      <c r="C48" s="55"/>
      <c r="D48" s="382"/>
      <c r="E48" s="62"/>
      <c r="F48" s="107"/>
      <c r="G48" s="298">
        <f>ROUND(E48*8.64,1)</f>
        <v>0</v>
      </c>
      <c r="H48" s="753">
        <f>ROUND(E48*D48,1)</f>
        <v>0</v>
      </c>
      <c r="I48" s="754"/>
      <c r="J48" s="299">
        <f>ROUND(E48*F48/100,2)</f>
        <v>0</v>
      </c>
      <c r="K48" s="300"/>
      <c r="L48" s="312"/>
      <c r="M48" s="312"/>
      <c r="O48" s="293" t="s">
        <v>1152</v>
      </c>
      <c r="P48" s="293" t="s">
        <v>560</v>
      </c>
      <c r="Q48" s="293" t="str">
        <f t="shared" si="0"/>
        <v>A0057(株)サニックス</v>
      </c>
    </row>
    <row r="49" spans="1:17" ht="19.5" customHeight="1">
      <c r="A49" s="796"/>
      <c r="B49" s="788"/>
      <c r="C49" s="55"/>
      <c r="D49" s="382"/>
      <c r="E49" s="108"/>
      <c r="F49" s="109"/>
      <c r="G49" s="298">
        <f>ROUND(E49*8.64,1)</f>
        <v>0</v>
      </c>
      <c r="H49" s="753">
        <f t="shared" ref="H49:H51" si="14">ROUND(E49*D49,1)</f>
        <v>0</v>
      </c>
      <c r="I49" s="754"/>
      <c r="J49" s="299">
        <f t="shared" ref="J49:J51" si="15">ROUND(E49*F49/100,2)</f>
        <v>0</v>
      </c>
      <c r="K49" s="301"/>
      <c r="L49" s="312"/>
      <c r="M49" s="312"/>
      <c r="O49" s="293" t="s">
        <v>1153</v>
      </c>
      <c r="P49" s="293" t="s">
        <v>561</v>
      </c>
      <c r="Q49" s="293" t="str">
        <f t="shared" si="0"/>
        <v>A0058(株)コンシェルジュ</v>
      </c>
    </row>
    <row r="50" spans="1:17" ht="19.5" hidden="1" customHeight="1">
      <c r="A50" s="796"/>
      <c r="B50" s="788"/>
      <c r="C50" s="55"/>
      <c r="D50" s="383"/>
      <c r="E50" s="62"/>
      <c r="F50" s="109"/>
      <c r="G50" s="298">
        <f>ROUND(E50*8.64,1)</f>
        <v>0</v>
      </c>
      <c r="H50" s="753">
        <f t="shared" si="14"/>
        <v>0</v>
      </c>
      <c r="I50" s="754"/>
      <c r="J50" s="299">
        <f t="shared" si="15"/>
        <v>0</v>
      </c>
      <c r="K50" s="301"/>
      <c r="L50" s="312"/>
      <c r="M50" s="312"/>
      <c r="O50" s="293" t="s">
        <v>1154</v>
      </c>
      <c r="P50" s="293" t="s">
        <v>562</v>
      </c>
      <c r="Q50" s="293" t="str">
        <f t="shared" si="0"/>
        <v>A0060(株)アイ・グリッド・ソリューションズ</v>
      </c>
    </row>
    <row r="51" spans="1:17" ht="19.5" hidden="1" customHeight="1">
      <c r="A51" s="796"/>
      <c r="B51" s="788"/>
      <c r="C51" s="55"/>
      <c r="D51" s="382"/>
      <c r="E51" s="108"/>
      <c r="F51" s="109"/>
      <c r="G51" s="298">
        <f>ROUND(E51*8.64,1)</f>
        <v>0</v>
      </c>
      <c r="H51" s="753">
        <f t="shared" si="14"/>
        <v>0</v>
      </c>
      <c r="I51" s="754"/>
      <c r="J51" s="299">
        <f t="shared" si="15"/>
        <v>0</v>
      </c>
      <c r="K51" s="301"/>
      <c r="L51" s="312"/>
      <c r="M51" s="312"/>
      <c r="O51" s="293" t="s">
        <v>1155</v>
      </c>
      <c r="P51" s="293" t="s">
        <v>563</v>
      </c>
      <c r="Q51" s="293" t="str">
        <f t="shared" si="0"/>
        <v>A0061サミットエナジー(株)</v>
      </c>
    </row>
    <row r="52" spans="1:17" ht="27.2" customHeight="1" thickBot="1">
      <c r="A52" s="796"/>
      <c r="B52" s="788"/>
      <c r="C52" s="302" t="s">
        <v>493</v>
      </c>
      <c r="D52" s="303" t="s">
        <v>221</v>
      </c>
      <c r="E52" s="110"/>
      <c r="F52" s="304" t="s">
        <v>221</v>
      </c>
      <c r="G52" s="305" t="s">
        <v>221</v>
      </c>
      <c r="H52" s="758" t="s">
        <v>411</v>
      </c>
      <c r="I52" s="759"/>
      <c r="J52" s="306">
        <f>E52</f>
        <v>0</v>
      </c>
      <c r="K52" s="307"/>
      <c r="L52" s="312"/>
      <c r="M52" s="312"/>
      <c r="O52" s="293" t="s">
        <v>1156</v>
      </c>
      <c r="P52" s="293" t="s">
        <v>564</v>
      </c>
      <c r="Q52" s="293" t="str">
        <f t="shared" si="0"/>
        <v>A0062リコージャパン(株)</v>
      </c>
    </row>
    <row r="53" spans="1:17" ht="19.5" customHeight="1" thickTop="1" thickBot="1">
      <c r="A53" s="796"/>
      <c r="B53" s="797"/>
      <c r="C53" s="798" t="s">
        <v>87</v>
      </c>
      <c r="D53" s="799"/>
      <c r="E53" s="308">
        <f>ROUND(SUM(E47:E51),2)</f>
        <v>0</v>
      </c>
      <c r="F53" s="309" t="s">
        <v>221</v>
      </c>
      <c r="G53" s="310">
        <f>SUM(G47:G51)</f>
        <v>0</v>
      </c>
      <c r="H53" s="763">
        <f>SUM(H47:H51)</f>
        <v>0</v>
      </c>
      <c r="I53" s="764"/>
      <c r="J53" s="308">
        <f>SUM(J47:J52)</f>
        <v>0</v>
      </c>
      <c r="K53" s="311">
        <f>SUM(K47:K52)</f>
        <v>0</v>
      </c>
      <c r="L53" s="312">
        <f>E53</f>
        <v>0</v>
      </c>
      <c r="M53" s="312">
        <f t="shared" si="5"/>
        <v>0</v>
      </c>
      <c r="O53" s="293" t="s">
        <v>1157</v>
      </c>
      <c r="P53" s="293" t="s">
        <v>565</v>
      </c>
      <c r="Q53" s="293" t="str">
        <f t="shared" si="0"/>
        <v>A0063(株)エネルギア・ソリューション・アンド・サービス</v>
      </c>
    </row>
    <row r="54" spans="1:17" ht="19.5" customHeight="1">
      <c r="A54" s="795">
        <v>8</v>
      </c>
      <c r="B54" s="787">
        <f>'2事業所名'!B11</f>
        <v>0</v>
      </c>
      <c r="C54" s="54"/>
      <c r="D54" s="111"/>
      <c r="E54" s="105"/>
      <c r="F54" s="106"/>
      <c r="G54" s="294">
        <f>ROUND(E54*8.64,1)</f>
        <v>0</v>
      </c>
      <c r="H54" s="790">
        <f>ROUND(E54*D54,1)</f>
        <v>0</v>
      </c>
      <c r="I54" s="791"/>
      <c r="J54" s="295">
        <f>ROUND(E54*F54/100,2)</f>
        <v>0</v>
      </c>
      <c r="K54" s="296"/>
      <c r="L54" s="312"/>
      <c r="M54" s="312"/>
      <c r="O54" s="293" t="s">
        <v>1158</v>
      </c>
      <c r="P54" s="293" t="s">
        <v>566</v>
      </c>
      <c r="Q54" s="293" t="str">
        <f t="shared" si="0"/>
        <v>A0064東京ガス(株)</v>
      </c>
    </row>
    <row r="55" spans="1:17" ht="19.5" customHeight="1">
      <c r="A55" s="796"/>
      <c r="B55" s="788"/>
      <c r="C55" s="55"/>
      <c r="D55" s="382"/>
      <c r="E55" s="62"/>
      <c r="F55" s="107"/>
      <c r="G55" s="298">
        <f>ROUND(E55*8.64,1)</f>
        <v>0</v>
      </c>
      <c r="H55" s="753">
        <f>ROUND(E55*D55,1)</f>
        <v>0</v>
      </c>
      <c r="I55" s="754"/>
      <c r="J55" s="299">
        <f>ROUND(E55*F55/100,2)</f>
        <v>0</v>
      </c>
      <c r="K55" s="300"/>
      <c r="L55" s="312"/>
      <c r="M55" s="312"/>
      <c r="O55" s="293" t="s">
        <v>1159</v>
      </c>
      <c r="P55" s="293" t="s">
        <v>567</v>
      </c>
      <c r="Q55" s="293" t="str">
        <f t="shared" si="0"/>
        <v>A0065テス・エンジニアリング(株)</v>
      </c>
    </row>
    <row r="56" spans="1:17" ht="19.5" customHeight="1">
      <c r="A56" s="796"/>
      <c r="B56" s="788"/>
      <c r="C56" s="55"/>
      <c r="D56" s="382"/>
      <c r="E56" s="108"/>
      <c r="F56" s="109"/>
      <c r="G56" s="298">
        <f>ROUND(E56*8.64,1)</f>
        <v>0</v>
      </c>
      <c r="H56" s="753">
        <f t="shared" ref="H56:H58" si="16">ROUND(E56*D56,1)</f>
        <v>0</v>
      </c>
      <c r="I56" s="754"/>
      <c r="J56" s="299">
        <f t="shared" ref="J56:J58" si="17">ROUND(E56*F56/100,2)</f>
        <v>0</v>
      </c>
      <c r="K56" s="301"/>
      <c r="L56" s="312"/>
      <c r="M56" s="312"/>
      <c r="O56" s="293" t="s">
        <v>1160</v>
      </c>
      <c r="P56" s="293" t="s">
        <v>568</v>
      </c>
      <c r="Q56" s="293" t="str">
        <f t="shared" si="0"/>
        <v>A0066青梅ガス(株)</v>
      </c>
    </row>
    <row r="57" spans="1:17" ht="19.5" hidden="1" customHeight="1">
      <c r="A57" s="796"/>
      <c r="B57" s="788"/>
      <c r="C57" s="55"/>
      <c r="D57" s="383"/>
      <c r="E57" s="62"/>
      <c r="F57" s="109"/>
      <c r="G57" s="298">
        <f>ROUND(E57*8.64,1)</f>
        <v>0</v>
      </c>
      <c r="H57" s="753">
        <f t="shared" si="16"/>
        <v>0</v>
      </c>
      <c r="I57" s="754"/>
      <c r="J57" s="299">
        <f t="shared" si="17"/>
        <v>0</v>
      </c>
      <c r="K57" s="301"/>
      <c r="L57" s="312"/>
      <c r="M57" s="312"/>
      <c r="O57" s="293" t="s">
        <v>1161</v>
      </c>
      <c r="P57" s="293" t="s">
        <v>569</v>
      </c>
      <c r="Q57" s="293" t="str">
        <f t="shared" si="0"/>
        <v>A0067(株)イーネットワークシステムズ</v>
      </c>
    </row>
    <row r="58" spans="1:17" ht="19.5" hidden="1" customHeight="1">
      <c r="A58" s="796"/>
      <c r="B58" s="788"/>
      <c r="C58" s="55"/>
      <c r="D58" s="382"/>
      <c r="E58" s="108"/>
      <c r="F58" s="109"/>
      <c r="G58" s="298">
        <f>ROUND(E58*8.64,1)</f>
        <v>0</v>
      </c>
      <c r="H58" s="753">
        <f t="shared" si="16"/>
        <v>0</v>
      </c>
      <c r="I58" s="754"/>
      <c r="J58" s="299">
        <f t="shared" si="17"/>
        <v>0</v>
      </c>
      <c r="K58" s="301"/>
      <c r="L58" s="312"/>
      <c r="M58" s="312"/>
      <c r="O58" s="293" t="s">
        <v>1162</v>
      </c>
      <c r="P58" s="293" t="s">
        <v>570</v>
      </c>
      <c r="Q58" s="293" t="str">
        <f t="shared" si="0"/>
        <v>A0068(株)エネアーク関東</v>
      </c>
    </row>
    <row r="59" spans="1:17" ht="27.2" customHeight="1" thickBot="1">
      <c r="A59" s="796"/>
      <c r="B59" s="788"/>
      <c r="C59" s="302" t="s">
        <v>493</v>
      </c>
      <c r="D59" s="303" t="s">
        <v>221</v>
      </c>
      <c r="E59" s="110"/>
      <c r="F59" s="304" t="s">
        <v>221</v>
      </c>
      <c r="G59" s="305" t="s">
        <v>221</v>
      </c>
      <c r="H59" s="758" t="s">
        <v>411</v>
      </c>
      <c r="I59" s="759"/>
      <c r="J59" s="306">
        <f>E59</f>
        <v>0</v>
      </c>
      <c r="K59" s="307"/>
      <c r="L59" s="312"/>
      <c r="M59" s="312"/>
      <c r="O59" s="293" t="s">
        <v>1163</v>
      </c>
      <c r="P59" s="293" t="s">
        <v>571</v>
      </c>
      <c r="Q59" s="293" t="str">
        <f t="shared" si="0"/>
        <v>A0069(株)東急パワーサプライ</v>
      </c>
    </row>
    <row r="60" spans="1:17" ht="19.5" customHeight="1" thickTop="1" thickBot="1">
      <c r="A60" s="796"/>
      <c r="B60" s="797"/>
      <c r="C60" s="798" t="s">
        <v>87</v>
      </c>
      <c r="D60" s="799"/>
      <c r="E60" s="308">
        <f>ROUND(SUM(E54:E58),2)</f>
        <v>0</v>
      </c>
      <c r="F60" s="309" t="s">
        <v>221</v>
      </c>
      <c r="G60" s="310">
        <f>SUM(G54:G58)</f>
        <v>0</v>
      </c>
      <c r="H60" s="763">
        <f>SUM(H54:H58)</f>
        <v>0</v>
      </c>
      <c r="I60" s="764"/>
      <c r="J60" s="308">
        <f>SUM(J54:J59)</f>
        <v>0</v>
      </c>
      <c r="K60" s="311">
        <f>SUM(K54:K59)</f>
        <v>0</v>
      </c>
      <c r="L60" s="312">
        <f>E60</f>
        <v>0</v>
      </c>
      <c r="M60" s="312">
        <f t="shared" si="5"/>
        <v>0</v>
      </c>
      <c r="O60" s="293" t="s">
        <v>1164</v>
      </c>
      <c r="P60" s="293" t="s">
        <v>572</v>
      </c>
      <c r="Q60" s="293" t="str">
        <f t="shared" si="0"/>
        <v>A0070王子・伊藤忠エネクス電力販売(株)</v>
      </c>
    </row>
    <row r="61" spans="1:17" ht="19.5" customHeight="1">
      <c r="A61" s="795">
        <v>9</v>
      </c>
      <c r="B61" s="787">
        <f>'2事業所名'!B12</f>
        <v>0</v>
      </c>
      <c r="C61" s="54"/>
      <c r="D61" s="111"/>
      <c r="E61" s="105"/>
      <c r="F61" s="106"/>
      <c r="G61" s="294">
        <f>ROUND(E61*8.64,1)</f>
        <v>0</v>
      </c>
      <c r="H61" s="790">
        <f>ROUND(E61*D61,1)</f>
        <v>0</v>
      </c>
      <c r="I61" s="791"/>
      <c r="J61" s="295">
        <f>ROUND(E61*F61/100,2)</f>
        <v>0</v>
      </c>
      <c r="K61" s="296"/>
      <c r="L61" s="312"/>
      <c r="M61" s="312"/>
      <c r="O61" s="293" t="s">
        <v>1165</v>
      </c>
      <c r="P61" s="293" t="s">
        <v>573</v>
      </c>
      <c r="Q61" s="293" t="str">
        <f t="shared" si="0"/>
        <v>A0071伊藤忠商事(株)</v>
      </c>
    </row>
    <row r="62" spans="1:17" ht="19.5" customHeight="1">
      <c r="A62" s="796"/>
      <c r="B62" s="788"/>
      <c r="C62" s="55"/>
      <c r="D62" s="382"/>
      <c r="E62" s="62"/>
      <c r="F62" s="107"/>
      <c r="G62" s="298">
        <f>ROUND(E62*8.64,1)</f>
        <v>0</v>
      </c>
      <c r="H62" s="753">
        <f>ROUND(E62*D62,1)</f>
        <v>0</v>
      </c>
      <c r="I62" s="754"/>
      <c r="J62" s="299">
        <f>ROUND(E62*F62/100,2)</f>
        <v>0</v>
      </c>
      <c r="K62" s="300"/>
      <c r="L62" s="312"/>
      <c r="M62" s="312"/>
      <c r="O62" s="293" t="s">
        <v>1166</v>
      </c>
      <c r="P62" s="293" t="s">
        <v>574</v>
      </c>
      <c r="Q62" s="293" t="str">
        <f t="shared" si="0"/>
        <v>A0072(株)エコスタイル</v>
      </c>
    </row>
    <row r="63" spans="1:17" ht="19.350000000000001" customHeight="1">
      <c r="A63" s="796"/>
      <c r="B63" s="788"/>
      <c r="C63" s="55"/>
      <c r="D63" s="382"/>
      <c r="E63" s="108"/>
      <c r="F63" s="109"/>
      <c r="G63" s="298">
        <f>ROUND(E63*8.64,1)</f>
        <v>0</v>
      </c>
      <c r="H63" s="753">
        <f t="shared" ref="H63:H65" si="18">ROUND(E63*D63,1)</f>
        <v>0</v>
      </c>
      <c r="I63" s="754"/>
      <c r="J63" s="299">
        <f t="shared" ref="J63:J65" si="19">ROUND(E63*F63/100,2)</f>
        <v>0</v>
      </c>
      <c r="K63" s="301"/>
      <c r="L63" s="312"/>
      <c r="M63" s="312"/>
      <c r="O63" s="293" t="s">
        <v>1167</v>
      </c>
      <c r="P63" s="293" t="s">
        <v>575</v>
      </c>
      <c r="Q63" s="293" t="str">
        <f t="shared" si="0"/>
        <v>A0073入間ガス(株)</v>
      </c>
    </row>
    <row r="64" spans="1:17" ht="19.5" hidden="1" customHeight="1">
      <c r="A64" s="796"/>
      <c r="B64" s="788"/>
      <c r="C64" s="55"/>
      <c r="D64" s="383"/>
      <c r="E64" s="62"/>
      <c r="F64" s="109"/>
      <c r="G64" s="298">
        <f>ROUND(E64*8.64,1)</f>
        <v>0</v>
      </c>
      <c r="H64" s="753">
        <f t="shared" si="18"/>
        <v>0</v>
      </c>
      <c r="I64" s="754"/>
      <c r="J64" s="299">
        <f t="shared" si="19"/>
        <v>0</v>
      </c>
      <c r="K64" s="301"/>
      <c r="L64" s="312"/>
      <c r="M64" s="312"/>
      <c r="O64" s="293" t="s">
        <v>1168</v>
      </c>
      <c r="P64" s="293" t="s">
        <v>576</v>
      </c>
      <c r="Q64" s="293" t="str">
        <f t="shared" si="0"/>
        <v>A0074テプコカスタマーサービス(株)</v>
      </c>
    </row>
    <row r="65" spans="1:17" ht="19.5" hidden="1" customHeight="1">
      <c r="A65" s="796"/>
      <c r="B65" s="788"/>
      <c r="C65" s="55"/>
      <c r="D65" s="382"/>
      <c r="E65" s="108"/>
      <c r="F65" s="109"/>
      <c r="G65" s="298">
        <f>ROUND(E65*8.64,1)</f>
        <v>0</v>
      </c>
      <c r="H65" s="753">
        <f t="shared" si="18"/>
        <v>0</v>
      </c>
      <c r="I65" s="754"/>
      <c r="J65" s="299">
        <f t="shared" si="19"/>
        <v>0</v>
      </c>
      <c r="K65" s="301"/>
      <c r="L65" s="312"/>
      <c r="M65" s="312"/>
      <c r="O65" s="293" t="s">
        <v>1169</v>
      </c>
      <c r="P65" s="293" t="s">
        <v>577</v>
      </c>
      <c r="Q65" s="293" t="str">
        <f t="shared" si="0"/>
        <v>A0075(株)とんでんホールディングス</v>
      </c>
    </row>
    <row r="66" spans="1:17" ht="27.2" customHeight="1" thickBot="1">
      <c r="A66" s="796"/>
      <c r="B66" s="788"/>
      <c r="C66" s="302" t="s">
        <v>493</v>
      </c>
      <c r="D66" s="303" t="s">
        <v>221</v>
      </c>
      <c r="E66" s="110"/>
      <c r="F66" s="304" t="s">
        <v>221</v>
      </c>
      <c r="G66" s="305" t="s">
        <v>221</v>
      </c>
      <c r="H66" s="758" t="s">
        <v>411</v>
      </c>
      <c r="I66" s="759"/>
      <c r="J66" s="306">
        <f>E66</f>
        <v>0</v>
      </c>
      <c r="K66" s="307"/>
      <c r="L66" s="312"/>
      <c r="M66" s="312"/>
      <c r="O66" s="293" t="s">
        <v>1170</v>
      </c>
      <c r="P66" s="293" t="s">
        <v>578</v>
      </c>
      <c r="Q66" s="293" t="str">
        <f t="shared" si="0"/>
        <v>A0076日鉄エンジニアリング(株)</v>
      </c>
    </row>
    <row r="67" spans="1:17" ht="19.5" customHeight="1" thickTop="1" thickBot="1">
      <c r="A67" s="796"/>
      <c r="B67" s="797"/>
      <c r="C67" s="798" t="s">
        <v>87</v>
      </c>
      <c r="D67" s="799"/>
      <c r="E67" s="308">
        <f>ROUND(SUM(E61:E65),2)</f>
        <v>0</v>
      </c>
      <c r="F67" s="309" t="s">
        <v>221</v>
      </c>
      <c r="G67" s="310">
        <f>SUM(G61:G65)</f>
        <v>0</v>
      </c>
      <c r="H67" s="763">
        <f>SUM(H61:H65)</f>
        <v>0</v>
      </c>
      <c r="I67" s="764"/>
      <c r="J67" s="308">
        <f>SUM(J61:J66)</f>
        <v>0</v>
      </c>
      <c r="K67" s="311">
        <f>SUM(K61:K66)</f>
        <v>0</v>
      </c>
      <c r="L67" s="312">
        <f>E67</f>
        <v>0</v>
      </c>
      <c r="M67" s="312">
        <f t="shared" si="5"/>
        <v>0</v>
      </c>
      <c r="O67" s="293" t="s">
        <v>1171</v>
      </c>
      <c r="P67" s="293" t="s">
        <v>579</v>
      </c>
      <c r="Q67" s="293" t="str">
        <f t="shared" si="0"/>
        <v>A0077ａｕエネルギー＆ライフ(株)(旧：ＫＤＤＩ(株))</v>
      </c>
    </row>
    <row r="68" spans="1:17" ht="19.5" customHeight="1">
      <c r="A68" s="795">
        <v>10</v>
      </c>
      <c r="B68" s="787">
        <f>'2事業所名'!B13</f>
        <v>0</v>
      </c>
      <c r="C68" s="54"/>
      <c r="D68" s="111"/>
      <c r="E68" s="105"/>
      <c r="F68" s="106"/>
      <c r="G68" s="294">
        <f>ROUND(E68*8.64,1)</f>
        <v>0</v>
      </c>
      <c r="H68" s="790">
        <f>ROUND(E68*D68,1)</f>
        <v>0</v>
      </c>
      <c r="I68" s="791"/>
      <c r="J68" s="295">
        <f>ROUND(E68*F68/100,2)</f>
        <v>0</v>
      </c>
      <c r="K68" s="296"/>
      <c r="L68" s="312"/>
      <c r="M68" s="312"/>
      <c r="O68" s="293" t="s">
        <v>1172</v>
      </c>
      <c r="P68" s="293" t="s">
        <v>580</v>
      </c>
      <c r="Q68" s="293" t="str">
        <f t="shared" ref="Q68:Q131" si="20">O68&amp;P68</f>
        <v>A0079イワタニ関東(株)</v>
      </c>
    </row>
    <row r="69" spans="1:17" ht="19.5" customHeight="1">
      <c r="A69" s="796"/>
      <c r="B69" s="788"/>
      <c r="C69" s="55"/>
      <c r="D69" s="382"/>
      <c r="E69" s="62"/>
      <c r="F69" s="107"/>
      <c r="G69" s="298">
        <f>ROUND(E69*8.64,1)</f>
        <v>0</v>
      </c>
      <c r="H69" s="753">
        <f>ROUND(E69*D69,1)</f>
        <v>0</v>
      </c>
      <c r="I69" s="754"/>
      <c r="J69" s="299">
        <f>ROUND(E69*F69/100,2)</f>
        <v>0</v>
      </c>
      <c r="K69" s="300"/>
      <c r="L69" s="312"/>
      <c r="M69" s="312"/>
      <c r="O69" s="293" t="s">
        <v>1173</v>
      </c>
      <c r="P69" s="293" t="s">
        <v>581</v>
      </c>
      <c r="Q69" s="293" t="str">
        <f t="shared" si="20"/>
        <v>A0080イワタニ首都圏(株)</v>
      </c>
    </row>
    <row r="70" spans="1:17" ht="19.5" customHeight="1">
      <c r="A70" s="796"/>
      <c r="B70" s="788"/>
      <c r="C70" s="55"/>
      <c r="D70" s="382"/>
      <c r="E70" s="108"/>
      <c r="F70" s="109"/>
      <c r="G70" s="298">
        <f>ROUND(E70*8.64,1)</f>
        <v>0</v>
      </c>
      <c r="H70" s="753">
        <f t="shared" ref="H70:H72" si="21">ROUND(E70*D70,1)</f>
        <v>0</v>
      </c>
      <c r="I70" s="754"/>
      <c r="J70" s="299">
        <f t="shared" ref="J70:J72" si="22">ROUND(E70*F70/100,2)</f>
        <v>0</v>
      </c>
      <c r="K70" s="301"/>
      <c r="L70" s="312"/>
      <c r="M70" s="312"/>
      <c r="O70" s="293" t="s">
        <v>1174</v>
      </c>
      <c r="P70" s="293" t="s">
        <v>582</v>
      </c>
      <c r="Q70" s="293" t="str">
        <f t="shared" si="20"/>
        <v>A0081サーラｅエナジー(株)</v>
      </c>
    </row>
    <row r="71" spans="1:17" ht="19.5" hidden="1" customHeight="1">
      <c r="A71" s="796"/>
      <c r="B71" s="788"/>
      <c r="C71" s="55"/>
      <c r="D71" s="383"/>
      <c r="E71" s="62"/>
      <c r="F71" s="109"/>
      <c r="G71" s="298">
        <f>ROUND(E71*8.64,1)</f>
        <v>0</v>
      </c>
      <c r="H71" s="753">
        <f t="shared" si="21"/>
        <v>0</v>
      </c>
      <c r="I71" s="754"/>
      <c r="J71" s="299">
        <f t="shared" si="22"/>
        <v>0</v>
      </c>
      <c r="K71" s="301"/>
      <c r="L71" s="312"/>
      <c r="M71" s="312"/>
      <c r="O71" s="293" t="s">
        <v>1175</v>
      </c>
      <c r="P71" s="293" t="s">
        <v>583</v>
      </c>
      <c r="Q71" s="293" t="str">
        <f t="shared" si="20"/>
        <v>A0082(株)地球クラブ</v>
      </c>
    </row>
    <row r="72" spans="1:17" ht="19.5" hidden="1" customHeight="1">
      <c r="A72" s="796"/>
      <c r="B72" s="788"/>
      <c r="C72" s="55"/>
      <c r="D72" s="382"/>
      <c r="E72" s="108"/>
      <c r="F72" s="109"/>
      <c r="G72" s="298">
        <f>ROUND(E72*8.64,1)</f>
        <v>0</v>
      </c>
      <c r="H72" s="753">
        <f t="shared" si="21"/>
        <v>0</v>
      </c>
      <c r="I72" s="754"/>
      <c r="J72" s="299">
        <f t="shared" si="22"/>
        <v>0</v>
      </c>
      <c r="K72" s="301"/>
      <c r="L72" s="312"/>
      <c r="M72" s="312"/>
      <c r="O72" s="293" t="s">
        <v>1176</v>
      </c>
      <c r="P72" s="293" t="s">
        <v>584</v>
      </c>
      <c r="Q72" s="293" t="str">
        <f t="shared" si="20"/>
        <v>A0083(株)エコア</v>
      </c>
    </row>
    <row r="73" spans="1:17" ht="27.2" customHeight="1" thickBot="1">
      <c r="A73" s="796"/>
      <c r="B73" s="788"/>
      <c r="C73" s="302" t="s">
        <v>493</v>
      </c>
      <c r="D73" s="303" t="s">
        <v>221</v>
      </c>
      <c r="E73" s="110"/>
      <c r="F73" s="304" t="s">
        <v>221</v>
      </c>
      <c r="G73" s="305" t="s">
        <v>221</v>
      </c>
      <c r="H73" s="758" t="s">
        <v>411</v>
      </c>
      <c r="I73" s="759"/>
      <c r="J73" s="306">
        <f>E73</f>
        <v>0</v>
      </c>
      <c r="K73" s="307"/>
      <c r="L73" s="312"/>
      <c r="M73" s="312"/>
      <c r="O73" s="293" t="s">
        <v>1177</v>
      </c>
      <c r="P73" s="293" t="s">
        <v>585</v>
      </c>
      <c r="Q73" s="293" t="str">
        <f t="shared" si="20"/>
        <v>A0084西部瓦斯(株)</v>
      </c>
    </row>
    <row r="74" spans="1:17" ht="19.5" customHeight="1" thickTop="1" thickBot="1">
      <c r="A74" s="800"/>
      <c r="B74" s="789"/>
      <c r="C74" s="760" t="s">
        <v>87</v>
      </c>
      <c r="D74" s="762"/>
      <c r="E74" s="313">
        <f>ROUND(SUM(E68:E72),2)</f>
        <v>0</v>
      </c>
      <c r="F74" s="314" t="s">
        <v>221</v>
      </c>
      <c r="G74" s="315">
        <f>SUM(G68:G72)</f>
        <v>0</v>
      </c>
      <c r="H74" s="763">
        <f>SUM(H68:H72)</f>
        <v>0</v>
      </c>
      <c r="I74" s="764"/>
      <c r="J74" s="313">
        <f>SUM(J68:J73)</f>
        <v>0</v>
      </c>
      <c r="K74" s="311">
        <f>SUM(K68:K73)</f>
        <v>0</v>
      </c>
      <c r="L74" s="312">
        <f>E74</f>
        <v>0</v>
      </c>
      <c r="M74" s="312">
        <f t="shared" si="5"/>
        <v>0</v>
      </c>
      <c r="O74" s="293" t="s">
        <v>1178</v>
      </c>
      <c r="P74" s="293" t="s">
        <v>586</v>
      </c>
      <c r="Q74" s="293" t="str">
        <f t="shared" si="20"/>
        <v>A0085東邦ガス(株)</v>
      </c>
    </row>
    <row r="75" spans="1:17" ht="19.5" hidden="1" customHeight="1">
      <c r="A75" s="795">
        <v>11</v>
      </c>
      <c r="B75" s="787">
        <f>'2事業所名'!B14</f>
        <v>0</v>
      </c>
      <c r="C75" s="54"/>
      <c r="D75" s="111"/>
      <c r="E75" s="105"/>
      <c r="F75" s="106"/>
      <c r="G75" s="294">
        <f>ROUND(E75*8.64,1)</f>
        <v>0</v>
      </c>
      <c r="H75" s="790">
        <f>ROUND(E75*D75,1)</f>
        <v>0</v>
      </c>
      <c r="I75" s="791"/>
      <c r="J75" s="295">
        <f>ROUND(E75*F75/100,2)</f>
        <v>0</v>
      </c>
      <c r="K75" s="296"/>
      <c r="L75" s="312"/>
      <c r="M75" s="312"/>
      <c r="N75" s="297"/>
      <c r="O75" s="293" t="s">
        <v>1179</v>
      </c>
      <c r="P75" s="293" t="s">
        <v>587</v>
      </c>
      <c r="Q75" s="293" t="str">
        <f t="shared" si="20"/>
        <v>A0086シナネン(株)</v>
      </c>
    </row>
    <row r="76" spans="1:17" ht="19.5" hidden="1" customHeight="1">
      <c r="A76" s="796"/>
      <c r="B76" s="788"/>
      <c r="C76" s="55"/>
      <c r="D76" s="382"/>
      <c r="E76" s="62"/>
      <c r="F76" s="107"/>
      <c r="G76" s="298">
        <f>ROUND(E76*8.64,1)</f>
        <v>0</v>
      </c>
      <c r="H76" s="753">
        <f>ROUND(E76*D76,1)</f>
        <v>0</v>
      </c>
      <c r="I76" s="754"/>
      <c r="J76" s="299">
        <f>ROUND(E76*F76/100,2)</f>
        <v>0</v>
      </c>
      <c r="K76" s="300"/>
      <c r="L76" s="312"/>
      <c r="M76" s="312"/>
      <c r="N76" s="297"/>
      <c r="O76" s="293" t="s">
        <v>1180</v>
      </c>
      <c r="P76" s="293" t="s">
        <v>588</v>
      </c>
      <c r="Q76" s="293" t="str">
        <f t="shared" si="20"/>
        <v>A0087(株)シナジアパワー</v>
      </c>
    </row>
    <row r="77" spans="1:17" ht="19.5" hidden="1" customHeight="1">
      <c r="A77" s="796"/>
      <c r="B77" s="788"/>
      <c r="C77" s="55"/>
      <c r="D77" s="382"/>
      <c r="E77" s="108"/>
      <c r="F77" s="109"/>
      <c r="G77" s="298">
        <f>ROUND(E77*8.64,1)</f>
        <v>0</v>
      </c>
      <c r="H77" s="753">
        <f t="shared" ref="H77:H79" si="23">ROUND(E77*D77,1)</f>
        <v>0</v>
      </c>
      <c r="I77" s="754"/>
      <c r="J77" s="299">
        <f t="shared" ref="J77:J79" si="24">ROUND(E77*F77/100,2)</f>
        <v>0</v>
      </c>
      <c r="K77" s="301"/>
      <c r="L77" s="312"/>
      <c r="M77" s="312"/>
      <c r="N77" s="297"/>
      <c r="O77" s="293" t="s">
        <v>1181</v>
      </c>
      <c r="P77" s="293" t="s">
        <v>589</v>
      </c>
      <c r="Q77" s="293" t="str">
        <f t="shared" si="20"/>
        <v>A0088カワサキグリーンエナジー(株)</v>
      </c>
    </row>
    <row r="78" spans="1:17" ht="19.5" hidden="1" customHeight="1">
      <c r="A78" s="796"/>
      <c r="B78" s="788"/>
      <c r="C78" s="55"/>
      <c r="D78" s="383"/>
      <c r="E78" s="62"/>
      <c r="F78" s="109"/>
      <c r="G78" s="298">
        <f>ROUND(E78*8.64,1)</f>
        <v>0</v>
      </c>
      <c r="H78" s="753">
        <f t="shared" si="23"/>
        <v>0</v>
      </c>
      <c r="I78" s="754"/>
      <c r="J78" s="299">
        <f t="shared" si="24"/>
        <v>0</v>
      </c>
      <c r="K78" s="301"/>
      <c r="L78" s="312"/>
      <c r="M78" s="312"/>
      <c r="N78" s="297"/>
      <c r="O78" s="293" t="s">
        <v>1182</v>
      </c>
      <c r="P78" s="293" t="s">
        <v>590</v>
      </c>
      <c r="Q78" s="293" t="str">
        <f t="shared" si="20"/>
        <v>A0089大一ガス(株)</v>
      </c>
    </row>
    <row r="79" spans="1:17" ht="19.5" hidden="1" customHeight="1">
      <c r="A79" s="796"/>
      <c r="B79" s="788"/>
      <c r="C79" s="55"/>
      <c r="D79" s="382"/>
      <c r="E79" s="108"/>
      <c r="F79" s="109"/>
      <c r="G79" s="298">
        <f>ROUND(E79*8.64,1)</f>
        <v>0</v>
      </c>
      <c r="H79" s="753">
        <f t="shared" si="23"/>
        <v>0</v>
      </c>
      <c r="I79" s="754"/>
      <c r="J79" s="299">
        <f t="shared" si="24"/>
        <v>0</v>
      </c>
      <c r="K79" s="301"/>
      <c r="L79" s="312"/>
      <c r="M79" s="312"/>
      <c r="N79" s="297"/>
      <c r="O79" s="293" t="s">
        <v>1183</v>
      </c>
      <c r="P79" s="293" t="s">
        <v>591</v>
      </c>
      <c r="Q79" s="293" t="str">
        <f t="shared" si="20"/>
        <v>A0090(株)リミックスポイント</v>
      </c>
    </row>
    <row r="80" spans="1:17" ht="27.2" hidden="1" customHeight="1" thickBot="1">
      <c r="A80" s="796"/>
      <c r="B80" s="788"/>
      <c r="C80" s="302" t="s">
        <v>493</v>
      </c>
      <c r="D80" s="303" t="s">
        <v>221</v>
      </c>
      <c r="E80" s="110"/>
      <c r="F80" s="304" t="s">
        <v>221</v>
      </c>
      <c r="G80" s="305" t="s">
        <v>221</v>
      </c>
      <c r="H80" s="758" t="s">
        <v>411</v>
      </c>
      <c r="I80" s="759"/>
      <c r="J80" s="306">
        <f>E80</f>
        <v>0</v>
      </c>
      <c r="K80" s="307"/>
      <c r="L80" s="312"/>
      <c r="M80" s="312"/>
      <c r="O80" s="293" t="s">
        <v>1184</v>
      </c>
      <c r="P80" s="293" t="s">
        <v>592</v>
      </c>
      <c r="Q80" s="293" t="str">
        <f t="shared" si="20"/>
        <v>A0091大阪いずみ市民生活協同組合</v>
      </c>
    </row>
    <row r="81" spans="1:17" ht="19.5" hidden="1" customHeight="1" thickTop="1" thickBot="1">
      <c r="A81" s="796"/>
      <c r="B81" s="797"/>
      <c r="C81" s="798" t="s">
        <v>87</v>
      </c>
      <c r="D81" s="799"/>
      <c r="E81" s="308">
        <f>ROUND(SUM(E75:E79),2)</f>
        <v>0</v>
      </c>
      <c r="F81" s="309" t="s">
        <v>221</v>
      </c>
      <c r="G81" s="310">
        <f>SUM(G75:G79)</f>
        <v>0</v>
      </c>
      <c r="H81" s="763">
        <f>SUM(H75:H79)</f>
        <v>0</v>
      </c>
      <c r="I81" s="764"/>
      <c r="J81" s="308">
        <f>SUM(J75:J80)</f>
        <v>0</v>
      </c>
      <c r="K81" s="311">
        <f>SUM(K75:K80)</f>
        <v>0</v>
      </c>
      <c r="L81" s="312">
        <f>E81</f>
        <v>0</v>
      </c>
      <c r="M81" s="312">
        <f t="shared" ref="M81:M137" si="25">J81</f>
        <v>0</v>
      </c>
      <c r="O81" s="293" t="s">
        <v>1185</v>
      </c>
      <c r="P81" s="293" t="s">
        <v>593</v>
      </c>
      <c r="Q81" s="293" t="str">
        <f t="shared" si="20"/>
        <v>A0092(株)中海テレビ放送</v>
      </c>
    </row>
    <row r="82" spans="1:17" ht="19.5" hidden="1" customHeight="1">
      <c r="A82" s="795">
        <v>12</v>
      </c>
      <c r="B82" s="787">
        <f>'2事業所名'!B15</f>
        <v>0</v>
      </c>
      <c r="C82" s="54"/>
      <c r="D82" s="111"/>
      <c r="E82" s="105"/>
      <c r="F82" s="106"/>
      <c r="G82" s="294">
        <f>ROUND(E82*8.64,1)</f>
        <v>0</v>
      </c>
      <c r="H82" s="790">
        <f>ROUND(E82*D82,1)</f>
        <v>0</v>
      </c>
      <c r="I82" s="791"/>
      <c r="J82" s="295">
        <f>ROUND(E82*F82/100,2)</f>
        <v>0</v>
      </c>
      <c r="K82" s="296"/>
      <c r="L82" s="312"/>
      <c r="M82" s="312"/>
      <c r="O82" s="293" t="s">
        <v>1186</v>
      </c>
      <c r="P82" s="293" t="s">
        <v>594</v>
      </c>
      <c r="Q82" s="293" t="str">
        <f t="shared" si="20"/>
        <v>A0093パシフィックパワー(株)</v>
      </c>
    </row>
    <row r="83" spans="1:17" ht="19.5" hidden="1" customHeight="1">
      <c r="A83" s="796"/>
      <c r="B83" s="788"/>
      <c r="C83" s="55"/>
      <c r="D83" s="382"/>
      <c r="E83" s="62"/>
      <c r="F83" s="107"/>
      <c r="G83" s="298">
        <f>ROUND(E83*8.64,1)</f>
        <v>0</v>
      </c>
      <c r="H83" s="753">
        <f>ROUND(E83*D83,1)</f>
        <v>0</v>
      </c>
      <c r="I83" s="754"/>
      <c r="J83" s="299">
        <f>ROUND(E83*F83/100,2)</f>
        <v>0</v>
      </c>
      <c r="K83" s="300"/>
      <c r="L83" s="312"/>
      <c r="M83" s="312"/>
      <c r="O83" s="293" t="s">
        <v>1187</v>
      </c>
      <c r="P83" s="293" t="s">
        <v>595</v>
      </c>
      <c r="Q83" s="293" t="str">
        <f t="shared" si="20"/>
        <v>A0098(株)ジェイコムウエスト</v>
      </c>
    </row>
    <row r="84" spans="1:17" ht="19.5" hidden="1" customHeight="1">
      <c r="A84" s="796"/>
      <c r="B84" s="788"/>
      <c r="C84" s="55"/>
      <c r="D84" s="382"/>
      <c r="E84" s="108"/>
      <c r="F84" s="109"/>
      <c r="G84" s="298">
        <f>ROUND(E84*8.64,1)</f>
        <v>0</v>
      </c>
      <c r="H84" s="753">
        <f>ROUND(E84*D84,1)</f>
        <v>0</v>
      </c>
      <c r="I84" s="754"/>
      <c r="J84" s="299">
        <f>ROUND(E84*F84/100,2)</f>
        <v>0</v>
      </c>
      <c r="K84" s="301"/>
      <c r="L84" s="312"/>
      <c r="M84" s="312"/>
      <c r="O84" s="293" t="s">
        <v>1188</v>
      </c>
      <c r="P84" s="293" t="s">
        <v>596</v>
      </c>
      <c r="Q84" s="293" t="str">
        <f t="shared" si="20"/>
        <v>A0103(株)ジェイコム埼玉・東日本</v>
      </c>
    </row>
    <row r="85" spans="1:17" ht="19.5" hidden="1" customHeight="1">
      <c r="A85" s="796"/>
      <c r="B85" s="788"/>
      <c r="C85" s="55"/>
      <c r="D85" s="383"/>
      <c r="E85" s="62"/>
      <c r="F85" s="109"/>
      <c r="G85" s="298">
        <f>ROUND(E85*8.64,1)</f>
        <v>0</v>
      </c>
      <c r="H85" s="753">
        <f t="shared" ref="H85:H86" si="26">ROUND(E85*D85,1)</f>
        <v>0</v>
      </c>
      <c r="I85" s="754"/>
      <c r="J85" s="299">
        <f t="shared" ref="J85:J86" si="27">ROUND(E85*F85/100,2)</f>
        <v>0</v>
      </c>
      <c r="K85" s="301"/>
      <c r="L85" s="312"/>
      <c r="M85" s="312"/>
      <c r="O85" s="293" t="s">
        <v>1189</v>
      </c>
      <c r="P85" s="293" t="s">
        <v>597</v>
      </c>
      <c r="Q85" s="293" t="str">
        <f t="shared" si="20"/>
        <v>A0104(株)ジェイコム札幌</v>
      </c>
    </row>
    <row r="86" spans="1:17" ht="19.5" hidden="1" customHeight="1">
      <c r="A86" s="796"/>
      <c r="B86" s="788"/>
      <c r="C86" s="55"/>
      <c r="D86" s="382"/>
      <c r="E86" s="108"/>
      <c r="F86" s="109"/>
      <c r="G86" s="298">
        <f>ROUND(E86*8.64,1)</f>
        <v>0</v>
      </c>
      <c r="H86" s="753">
        <f t="shared" si="26"/>
        <v>0</v>
      </c>
      <c r="I86" s="754"/>
      <c r="J86" s="299">
        <f t="shared" si="27"/>
        <v>0</v>
      </c>
      <c r="K86" s="301"/>
      <c r="L86" s="312"/>
      <c r="M86" s="312"/>
      <c r="O86" s="293" t="s">
        <v>1190</v>
      </c>
      <c r="P86" s="293" t="s">
        <v>598</v>
      </c>
      <c r="Q86" s="293" t="str">
        <f t="shared" si="20"/>
        <v>A0105(株)ジェイコム湘南・神奈川</v>
      </c>
    </row>
    <row r="87" spans="1:17" ht="27.2" hidden="1" customHeight="1" thickBot="1">
      <c r="A87" s="796"/>
      <c r="B87" s="788"/>
      <c r="C87" s="302" t="s">
        <v>493</v>
      </c>
      <c r="D87" s="303" t="s">
        <v>221</v>
      </c>
      <c r="E87" s="110"/>
      <c r="F87" s="304" t="s">
        <v>221</v>
      </c>
      <c r="G87" s="305" t="s">
        <v>221</v>
      </c>
      <c r="H87" s="758" t="s">
        <v>411</v>
      </c>
      <c r="I87" s="759"/>
      <c r="J87" s="306">
        <f>E87</f>
        <v>0</v>
      </c>
      <c r="K87" s="307"/>
      <c r="L87" s="312"/>
      <c r="M87" s="312"/>
      <c r="O87" s="293" t="s">
        <v>1191</v>
      </c>
      <c r="P87" s="293" t="s">
        <v>599</v>
      </c>
      <c r="Q87" s="293" t="str">
        <f t="shared" si="20"/>
        <v>A0107(株)ジェイコム千葉</v>
      </c>
    </row>
    <row r="88" spans="1:17" ht="19.5" hidden="1" customHeight="1" thickTop="1" thickBot="1">
      <c r="A88" s="796"/>
      <c r="B88" s="797"/>
      <c r="C88" s="798" t="s">
        <v>87</v>
      </c>
      <c r="D88" s="799"/>
      <c r="E88" s="308">
        <f>ROUND(SUM(E82:E86),2)</f>
        <v>0</v>
      </c>
      <c r="F88" s="309" t="s">
        <v>221</v>
      </c>
      <c r="G88" s="310">
        <f>SUM(G82:G86)</f>
        <v>0</v>
      </c>
      <c r="H88" s="763">
        <f>SUM(H82:H86)</f>
        <v>0</v>
      </c>
      <c r="I88" s="764"/>
      <c r="J88" s="308">
        <f>SUM(J82:J87)</f>
        <v>0</v>
      </c>
      <c r="K88" s="311">
        <f>SUM(K82:K87)</f>
        <v>0</v>
      </c>
      <c r="L88" s="312">
        <f>E88</f>
        <v>0</v>
      </c>
      <c r="M88" s="312">
        <f t="shared" si="25"/>
        <v>0</v>
      </c>
      <c r="O88" s="293" t="s">
        <v>1192</v>
      </c>
      <c r="P88" s="293" t="s">
        <v>600</v>
      </c>
      <c r="Q88" s="293" t="str">
        <f t="shared" si="20"/>
        <v>A0110(株)ジェイコム東京</v>
      </c>
    </row>
    <row r="89" spans="1:17" ht="19.5" hidden="1" customHeight="1">
      <c r="A89" s="795">
        <v>13</v>
      </c>
      <c r="B89" s="787">
        <f>'2事業所名'!B16</f>
        <v>0</v>
      </c>
      <c r="C89" s="54"/>
      <c r="D89" s="111"/>
      <c r="E89" s="105"/>
      <c r="F89" s="106"/>
      <c r="G89" s="294">
        <f>ROUND(E89*8.64,1)</f>
        <v>0</v>
      </c>
      <c r="H89" s="790">
        <f>ROUND(E89*D89,1)</f>
        <v>0</v>
      </c>
      <c r="I89" s="791"/>
      <c r="J89" s="295">
        <f>ROUND(E89*F89/100,2)</f>
        <v>0</v>
      </c>
      <c r="K89" s="296"/>
      <c r="L89" s="312"/>
      <c r="M89" s="312"/>
      <c r="O89" s="293" t="s">
        <v>1193</v>
      </c>
      <c r="P89" s="293" t="s">
        <v>601</v>
      </c>
      <c r="Q89" s="293" t="str">
        <f t="shared" si="20"/>
        <v>A0119土浦ケーブルテレビ(株)</v>
      </c>
    </row>
    <row r="90" spans="1:17" ht="19.5" hidden="1" customHeight="1">
      <c r="A90" s="796"/>
      <c r="B90" s="788"/>
      <c r="C90" s="55"/>
      <c r="D90" s="382"/>
      <c r="E90" s="62"/>
      <c r="F90" s="107"/>
      <c r="G90" s="298">
        <f>ROUND(E90*8.64,1)</f>
        <v>0</v>
      </c>
      <c r="H90" s="753">
        <f>ROUND(E90*D90,1)</f>
        <v>0</v>
      </c>
      <c r="I90" s="754"/>
      <c r="J90" s="299">
        <f>ROUND(E90*F90/100,2)</f>
        <v>0</v>
      </c>
      <c r="K90" s="300"/>
      <c r="L90" s="312"/>
      <c r="M90" s="312"/>
      <c r="O90" s="293" t="s">
        <v>1194</v>
      </c>
      <c r="P90" s="293" t="s">
        <v>602</v>
      </c>
      <c r="Q90" s="293" t="str">
        <f t="shared" si="20"/>
        <v>A0120鹿児島電力(株)</v>
      </c>
    </row>
    <row r="91" spans="1:17" ht="19.5" hidden="1" customHeight="1">
      <c r="A91" s="796"/>
      <c r="B91" s="788"/>
      <c r="C91" s="55"/>
      <c r="D91" s="382"/>
      <c r="E91" s="108"/>
      <c r="F91" s="109"/>
      <c r="G91" s="298">
        <f>ROUND(E91*8.64,1)</f>
        <v>0</v>
      </c>
      <c r="H91" s="753">
        <f t="shared" ref="H91:H93" si="28">ROUND(E91*D91,1)</f>
        <v>0</v>
      </c>
      <c r="I91" s="754"/>
      <c r="J91" s="299">
        <f t="shared" ref="J91:J93" si="29">ROUND(E91*F91/100,2)</f>
        <v>0</v>
      </c>
      <c r="K91" s="301"/>
      <c r="L91" s="312"/>
      <c r="M91" s="312"/>
      <c r="O91" s="293" t="s">
        <v>1195</v>
      </c>
      <c r="P91" s="293" t="s">
        <v>603</v>
      </c>
      <c r="Q91" s="293" t="str">
        <f t="shared" si="20"/>
        <v>A0121太陽ガス(株)</v>
      </c>
    </row>
    <row r="92" spans="1:17" ht="19.5" hidden="1" customHeight="1">
      <c r="A92" s="796"/>
      <c r="B92" s="788"/>
      <c r="C92" s="55"/>
      <c r="D92" s="383"/>
      <c r="E92" s="62"/>
      <c r="F92" s="109"/>
      <c r="G92" s="298">
        <f>ROUND(E92*8.64,1)</f>
        <v>0</v>
      </c>
      <c r="H92" s="753">
        <f t="shared" si="28"/>
        <v>0</v>
      </c>
      <c r="I92" s="754"/>
      <c r="J92" s="299">
        <f t="shared" si="29"/>
        <v>0</v>
      </c>
      <c r="K92" s="301"/>
      <c r="L92" s="312"/>
      <c r="M92" s="312"/>
      <c r="O92" s="293" t="s">
        <v>1196</v>
      </c>
      <c r="P92" s="293" t="s">
        <v>604</v>
      </c>
      <c r="Q92" s="293" t="str">
        <f t="shared" si="20"/>
        <v>A0122アーバンエナジー(株)</v>
      </c>
    </row>
    <row r="93" spans="1:17" ht="19.5" hidden="1" customHeight="1">
      <c r="A93" s="796"/>
      <c r="B93" s="788"/>
      <c r="C93" s="55"/>
      <c r="D93" s="382"/>
      <c r="E93" s="108"/>
      <c r="F93" s="109"/>
      <c r="G93" s="298">
        <f>ROUND(E93*8.64,1)</f>
        <v>0</v>
      </c>
      <c r="H93" s="753">
        <f t="shared" si="28"/>
        <v>0</v>
      </c>
      <c r="I93" s="754"/>
      <c r="J93" s="299">
        <f t="shared" si="29"/>
        <v>0</v>
      </c>
      <c r="K93" s="301"/>
      <c r="L93" s="312"/>
      <c r="M93" s="312"/>
      <c r="O93" s="293" t="s">
        <v>1197</v>
      </c>
      <c r="P93" s="293" t="s">
        <v>605</v>
      </c>
      <c r="Q93" s="293" t="str">
        <f t="shared" si="20"/>
        <v>A0123パワーネクスト(株)</v>
      </c>
    </row>
    <row r="94" spans="1:17" ht="27.2" hidden="1" customHeight="1" thickBot="1">
      <c r="A94" s="796"/>
      <c r="B94" s="788"/>
      <c r="C94" s="302" t="s">
        <v>493</v>
      </c>
      <c r="D94" s="303" t="s">
        <v>221</v>
      </c>
      <c r="E94" s="110"/>
      <c r="F94" s="304" t="s">
        <v>221</v>
      </c>
      <c r="G94" s="305" t="s">
        <v>221</v>
      </c>
      <c r="H94" s="758" t="s">
        <v>411</v>
      </c>
      <c r="I94" s="759"/>
      <c r="J94" s="306">
        <f>E94</f>
        <v>0</v>
      </c>
      <c r="K94" s="307"/>
      <c r="L94" s="312"/>
      <c r="M94" s="312"/>
      <c r="O94" s="293" t="s">
        <v>1198</v>
      </c>
      <c r="P94" s="293" t="s">
        <v>606</v>
      </c>
      <c r="Q94" s="293" t="str">
        <f t="shared" si="20"/>
        <v>A0124合同会社北上新電力</v>
      </c>
    </row>
    <row r="95" spans="1:17" ht="19.5" hidden="1" customHeight="1" thickTop="1" thickBot="1">
      <c r="A95" s="796"/>
      <c r="B95" s="797"/>
      <c r="C95" s="798" t="s">
        <v>87</v>
      </c>
      <c r="D95" s="799"/>
      <c r="E95" s="308">
        <f>ROUND(SUM(E89:E93),2)</f>
        <v>0</v>
      </c>
      <c r="F95" s="309" t="s">
        <v>221</v>
      </c>
      <c r="G95" s="310">
        <f>SUM(G89:G93)</f>
        <v>0</v>
      </c>
      <c r="H95" s="763">
        <f>SUM(H89:H93)</f>
        <v>0</v>
      </c>
      <c r="I95" s="764"/>
      <c r="J95" s="308">
        <f>SUM(J89:J94)</f>
        <v>0</v>
      </c>
      <c r="K95" s="311">
        <f>SUM(K89:K94)</f>
        <v>0</v>
      </c>
      <c r="L95" s="312">
        <f>E95</f>
        <v>0</v>
      </c>
      <c r="M95" s="312">
        <f t="shared" si="25"/>
        <v>0</v>
      </c>
      <c r="O95" s="293" t="s">
        <v>1199</v>
      </c>
      <c r="P95" s="293" t="s">
        <v>607</v>
      </c>
      <c r="Q95" s="293" t="str">
        <f t="shared" si="20"/>
        <v>A0125パーパススマートパワー(株)</v>
      </c>
    </row>
    <row r="96" spans="1:17" ht="19.5" hidden="1" customHeight="1">
      <c r="A96" s="795">
        <v>14</v>
      </c>
      <c r="B96" s="787">
        <f>'2事業所名'!B17</f>
        <v>0</v>
      </c>
      <c r="C96" s="54"/>
      <c r="D96" s="111"/>
      <c r="E96" s="105"/>
      <c r="F96" s="106"/>
      <c r="G96" s="294">
        <f>ROUND(E96*8.64,1)</f>
        <v>0</v>
      </c>
      <c r="H96" s="790">
        <f>ROUND(E96*D96,1)</f>
        <v>0</v>
      </c>
      <c r="I96" s="791"/>
      <c r="J96" s="295">
        <f>ROUND(E96*F96/100,2)</f>
        <v>0</v>
      </c>
      <c r="K96" s="296"/>
      <c r="L96" s="312"/>
      <c r="M96" s="312"/>
      <c r="O96" s="293" t="s">
        <v>1200</v>
      </c>
      <c r="P96" s="293" t="s">
        <v>608</v>
      </c>
      <c r="Q96" s="293" t="str">
        <f t="shared" si="20"/>
        <v>A0126(株)タクマエナジー</v>
      </c>
    </row>
    <row r="97" spans="1:17" ht="19.5" hidden="1" customHeight="1">
      <c r="A97" s="796"/>
      <c r="B97" s="788"/>
      <c r="C97" s="55"/>
      <c r="D97" s="382"/>
      <c r="E97" s="62"/>
      <c r="F97" s="107"/>
      <c r="G97" s="298">
        <f>ROUND(E97*8.64,1)</f>
        <v>0</v>
      </c>
      <c r="H97" s="753">
        <f>ROUND(E97*D97,1)</f>
        <v>0</v>
      </c>
      <c r="I97" s="754"/>
      <c r="J97" s="299">
        <f>ROUND(E97*F97/100,2)</f>
        <v>0</v>
      </c>
      <c r="K97" s="300"/>
      <c r="L97" s="312"/>
      <c r="M97" s="312"/>
      <c r="O97" s="293" t="s">
        <v>1201</v>
      </c>
      <c r="P97" s="293" t="s">
        <v>609</v>
      </c>
      <c r="Q97" s="293" t="str">
        <f t="shared" si="20"/>
        <v>A0127(株)スマートテック</v>
      </c>
    </row>
    <row r="98" spans="1:17" ht="19.5" hidden="1" customHeight="1">
      <c r="A98" s="796"/>
      <c r="B98" s="788"/>
      <c r="C98" s="55"/>
      <c r="D98" s="382"/>
      <c r="E98" s="108"/>
      <c r="F98" s="109"/>
      <c r="G98" s="298">
        <f>ROUND(E98*8.64,1)</f>
        <v>0</v>
      </c>
      <c r="H98" s="753">
        <f t="shared" ref="H98:H100" si="30">ROUND(E98*D98,1)</f>
        <v>0</v>
      </c>
      <c r="I98" s="754"/>
      <c r="J98" s="299">
        <f t="shared" ref="J98:J100" si="31">ROUND(E98*F98/100,2)</f>
        <v>0</v>
      </c>
      <c r="K98" s="301"/>
      <c r="L98" s="312"/>
      <c r="M98" s="312"/>
      <c r="O98" s="293" t="s">
        <v>1202</v>
      </c>
      <c r="P98" s="293" t="s">
        <v>610</v>
      </c>
      <c r="Q98" s="293" t="str">
        <f t="shared" si="20"/>
        <v>A0128水戸電力(株)</v>
      </c>
    </row>
    <row r="99" spans="1:17" ht="19.5" hidden="1" customHeight="1">
      <c r="A99" s="796"/>
      <c r="B99" s="788"/>
      <c r="C99" s="55"/>
      <c r="D99" s="383"/>
      <c r="E99" s="62"/>
      <c r="F99" s="109"/>
      <c r="G99" s="298">
        <f>ROUND(E99*8.64,1)</f>
        <v>0</v>
      </c>
      <c r="H99" s="753">
        <f t="shared" si="30"/>
        <v>0</v>
      </c>
      <c r="I99" s="754"/>
      <c r="J99" s="299">
        <f t="shared" si="31"/>
        <v>0</v>
      </c>
      <c r="K99" s="301"/>
      <c r="L99" s="312"/>
      <c r="M99" s="312"/>
      <c r="O99" s="293" t="s">
        <v>1203</v>
      </c>
      <c r="P99" s="293" t="s">
        <v>611</v>
      </c>
      <c r="Q99" s="293" t="str">
        <f t="shared" si="20"/>
        <v>A0130丸紅新電力(株)</v>
      </c>
    </row>
    <row r="100" spans="1:17" ht="19.5" hidden="1" customHeight="1">
      <c r="A100" s="796"/>
      <c r="B100" s="788"/>
      <c r="C100" s="55"/>
      <c r="D100" s="382"/>
      <c r="E100" s="108"/>
      <c r="F100" s="109"/>
      <c r="G100" s="298">
        <f>ROUND(E100*8.64,1)</f>
        <v>0</v>
      </c>
      <c r="H100" s="753">
        <f t="shared" si="30"/>
        <v>0</v>
      </c>
      <c r="I100" s="754"/>
      <c r="J100" s="299">
        <f t="shared" si="31"/>
        <v>0</v>
      </c>
      <c r="K100" s="301"/>
      <c r="L100" s="312"/>
      <c r="M100" s="312"/>
      <c r="O100" s="293" t="s">
        <v>1204</v>
      </c>
      <c r="P100" s="293" t="s">
        <v>612</v>
      </c>
      <c r="Q100" s="293" t="str">
        <f t="shared" si="20"/>
        <v>A0133奈良電力(株)</v>
      </c>
    </row>
    <row r="101" spans="1:17" ht="27.2" hidden="1" customHeight="1" thickBot="1">
      <c r="A101" s="796"/>
      <c r="B101" s="788"/>
      <c r="C101" s="302" t="s">
        <v>493</v>
      </c>
      <c r="D101" s="303" t="s">
        <v>221</v>
      </c>
      <c r="E101" s="110"/>
      <c r="F101" s="304" t="s">
        <v>221</v>
      </c>
      <c r="G101" s="305" t="s">
        <v>221</v>
      </c>
      <c r="H101" s="758" t="s">
        <v>411</v>
      </c>
      <c r="I101" s="759"/>
      <c r="J101" s="306">
        <f>E101</f>
        <v>0</v>
      </c>
      <c r="K101" s="307"/>
      <c r="L101" s="312"/>
      <c r="M101" s="312"/>
      <c r="O101" s="293" t="s">
        <v>1205</v>
      </c>
      <c r="P101" s="293" t="s">
        <v>613</v>
      </c>
      <c r="Q101" s="293" t="str">
        <f t="shared" si="20"/>
        <v>A0134日立造船(株)</v>
      </c>
    </row>
    <row r="102" spans="1:17" ht="19.5" hidden="1" customHeight="1" thickTop="1" thickBot="1">
      <c r="A102" s="796"/>
      <c r="B102" s="797"/>
      <c r="C102" s="798" t="s">
        <v>87</v>
      </c>
      <c r="D102" s="799"/>
      <c r="E102" s="308">
        <f>ROUND(SUM(E96:E100),2)</f>
        <v>0</v>
      </c>
      <c r="F102" s="309" t="s">
        <v>221</v>
      </c>
      <c r="G102" s="310">
        <f>SUM(G96:G100)</f>
        <v>0</v>
      </c>
      <c r="H102" s="763">
        <f>SUM(H96:H100)</f>
        <v>0</v>
      </c>
      <c r="I102" s="764"/>
      <c r="J102" s="308">
        <f>SUM(J96:J101)</f>
        <v>0</v>
      </c>
      <c r="K102" s="311">
        <f>SUM(K96:K101)</f>
        <v>0</v>
      </c>
      <c r="L102" s="312">
        <f>E102</f>
        <v>0</v>
      </c>
      <c r="M102" s="312">
        <f t="shared" si="25"/>
        <v>0</v>
      </c>
      <c r="O102" s="293" t="s">
        <v>1206</v>
      </c>
      <c r="P102" s="293" t="s">
        <v>614</v>
      </c>
      <c r="Q102" s="293" t="str">
        <f t="shared" si="20"/>
        <v>A0135大東ガス(株)</v>
      </c>
    </row>
    <row r="103" spans="1:17" ht="19.5" hidden="1" customHeight="1">
      <c r="A103" s="795">
        <v>15</v>
      </c>
      <c r="B103" s="787">
        <f>'2事業所名'!B18</f>
        <v>0</v>
      </c>
      <c r="C103" s="54"/>
      <c r="D103" s="111"/>
      <c r="E103" s="105"/>
      <c r="F103" s="106"/>
      <c r="G103" s="294">
        <f>ROUND(E103*8.64,1)</f>
        <v>0</v>
      </c>
      <c r="H103" s="790">
        <f>ROUND(E103*D103,1)</f>
        <v>0</v>
      </c>
      <c r="I103" s="791"/>
      <c r="J103" s="295">
        <f>ROUND(E103*F103/100,2)</f>
        <v>0</v>
      </c>
      <c r="K103" s="296"/>
      <c r="L103" s="312"/>
      <c r="M103" s="312"/>
      <c r="O103" s="293" t="s">
        <v>1207</v>
      </c>
      <c r="P103" s="293" t="s">
        <v>615</v>
      </c>
      <c r="Q103" s="293" t="str">
        <f t="shared" si="20"/>
        <v>A0136パナソニックオペレーショナルエクセレンス(株)(旧：パナソニック(株))</v>
      </c>
    </row>
    <row r="104" spans="1:17" ht="19.5" hidden="1" customHeight="1">
      <c r="A104" s="796"/>
      <c r="B104" s="788"/>
      <c r="C104" s="55"/>
      <c r="D104" s="382"/>
      <c r="E104" s="62"/>
      <c r="F104" s="107"/>
      <c r="G104" s="298">
        <f>ROUND(E104*8.64,1)</f>
        <v>0</v>
      </c>
      <c r="H104" s="753">
        <f>ROUND(E104*D104,1)</f>
        <v>0</v>
      </c>
      <c r="I104" s="754"/>
      <c r="J104" s="299">
        <f>ROUND(E104*F104/100,2)</f>
        <v>0</v>
      </c>
      <c r="K104" s="300"/>
      <c r="L104" s="312"/>
      <c r="M104" s="312"/>
      <c r="O104" s="293" t="s">
        <v>1208</v>
      </c>
      <c r="P104" s="293" t="s">
        <v>616</v>
      </c>
      <c r="Q104" s="293" t="str">
        <f t="shared" si="20"/>
        <v>A0137アストモスエネルギー(株)</v>
      </c>
    </row>
    <row r="105" spans="1:17" ht="19.5" hidden="1" customHeight="1">
      <c r="A105" s="796"/>
      <c r="B105" s="788"/>
      <c r="C105" s="55"/>
      <c r="D105" s="382"/>
      <c r="E105" s="108"/>
      <c r="F105" s="109"/>
      <c r="G105" s="298">
        <f>ROUND(E105*8.64,1)</f>
        <v>0</v>
      </c>
      <c r="H105" s="753">
        <f t="shared" ref="H105:H107" si="32">ROUND(E105*D105,1)</f>
        <v>0</v>
      </c>
      <c r="I105" s="754"/>
      <c r="J105" s="299">
        <f t="shared" ref="J105:J107" si="33">ROUND(E105*F105/100,2)</f>
        <v>0</v>
      </c>
      <c r="K105" s="301"/>
      <c r="L105" s="312"/>
      <c r="M105" s="312"/>
      <c r="O105" s="293" t="s">
        <v>1209</v>
      </c>
      <c r="P105" s="293" t="s">
        <v>617</v>
      </c>
      <c r="Q105" s="293" t="str">
        <f t="shared" si="20"/>
        <v>A0138(株)関電エネルギーソリューション</v>
      </c>
    </row>
    <row r="106" spans="1:17" ht="19.5" hidden="1" customHeight="1">
      <c r="A106" s="796"/>
      <c r="B106" s="788"/>
      <c r="C106" s="55"/>
      <c r="D106" s="383"/>
      <c r="E106" s="62"/>
      <c r="F106" s="109"/>
      <c r="G106" s="298">
        <f>ROUND(E106*8.64,1)</f>
        <v>0</v>
      </c>
      <c r="H106" s="753">
        <f t="shared" si="32"/>
        <v>0</v>
      </c>
      <c r="I106" s="754"/>
      <c r="J106" s="299">
        <f t="shared" si="33"/>
        <v>0</v>
      </c>
      <c r="K106" s="301"/>
      <c r="L106" s="312"/>
      <c r="M106" s="312"/>
      <c r="O106" s="293" t="s">
        <v>1210</v>
      </c>
      <c r="P106" s="293" t="s">
        <v>618</v>
      </c>
      <c r="Q106" s="293" t="str">
        <f t="shared" si="20"/>
        <v>A0140ＭＣリテールエナジー(株)</v>
      </c>
    </row>
    <row r="107" spans="1:17" ht="19.5" hidden="1" customHeight="1">
      <c r="A107" s="796"/>
      <c r="B107" s="788"/>
      <c r="C107" s="55"/>
      <c r="D107" s="382"/>
      <c r="E107" s="108"/>
      <c r="F107" s="109"/>
      <c r="G107" s="298">
        <f>ROUND(E107*8.64,1)</f>
        <v>0</v>
      </c>
      <c r="H107" s="753">
        <f t="shared" si="32"/>
        <v>0</v>
      </c>
      <c r="I107" s="754"/>
      <c r="J107" s="299">
        <f t="shared" si="33"/>
        <v>0</v>
      </c>
      <c r="K107" s="301"/>
      <c r="L107" s="312"/>
      <c r="M107" s="312"/>
      <c r="O107" s="293" t="s">
        <v>1211</v>
      </c>
      <c r="P107" s="293" t="s">
        <v>619</v>
      </c>
      <c r="Q107" s="293" t="str">
        <f t="shared" si="20"/>
        <v>A0141(株)北九州パワー</v>
      </c>
    </row>
    <row r="108" spans="1:17" ht="27.2" hidden="1" customHeight="1" thickBot="1">
      <c r="A108" s="796"/>
      <c r="B108" s="788"/>
      <c r="C108" s="302" t="s">
        <v>493</v>
      </c>
      <c r="D108" s="303" t="s">
        <v>221</v>
      </c>
      <c r="E108" s="110"/>
      <c r="F108" s="304" t="s">
        <v>221</v>
      </c>
      <c r="G108" s="305" t="s">
        <v>221</v>
      </c>
      <c r="H108" s="758" t="s">
        <v>411</v>
      </c>
      <c r="I108" s="759"/>
      <c r="J108" s="306">
        <f>E108</f>
        <v>0</v>
      </c>
      <c r="K108" s="307"/>
      <c r="L108" s="312"/>
      <c r="M108" s="312"/>
      <c r="O108" s="293" t="s">
        <v>1212</v>
      </c>
      <c r="P108" s="293" t="s">
        <v>620</v>
      </c>
      <c r="Q108" s="293" t="str">
        <f t="shared" si="20"/>
        <v>A0142武州瓦斯(株)</v>
      </c>
    </row>
    <row r="109" spans="1:17" ht="19.5" hidden="1" customHeight="1" thickTop="1" thickBot="1">
      <c r="A109" s="796"/>
      <c r="B109" s="797"/>
      <c r="C109" s="798" t="s">
        <v>87</v>
      </c>
      <c r="D109" s="799"/>
      <c r="E109" s="308">
        <f>ROUND(SUM(E103:E107),2)</f>
        <v>0</v>
      </c>
      <c r="F109" s="309" t="s">
        <v>221</v>
      </c>
      <c r="G109" s="310">
        <f>SUM(G103:G107)</f>
        <v>0</v>
      </c>
      <c r="H109" s="763">
        <f>SUM(H103:H107)</f>
        <v>0</v>
      </c>
      <c r="I109" s="764"/>
      <c r="J109" s="308">
        <f>SUM(J103:J108)</f>
        <v>0</v>
      </c>
      <c r="K109" s="311">
        <f>SUM(K103:K108)</f>
        <v>0</v>
      </c>
      <c r="L109" s="312">
        <f>E109</f>
        <v>0</v>
      </c>
      <c r="M109" s="312">
        <f t="shared" si="25"/>
        <v>0</v>
      </c>
      <c r="O109" s="293" t="s">
        <v>1213</v>
      </c>
      <c r="P109" s="293" t="s">
        <v>621</v>
      </c>
      <c r="Q109" s="293" t="str">
        <f t="shared" si="20"/>
        <v>A0143リニューアブル・ジャパン(株)(旧：(株)みらい電力)</v>
      </c>
    </row>
    <row r="110" spans="1:17" ht="19.5" hidden="1" customHeight="1">
      <c r="A110" s="795">
        <v>16</v>
      </c>
      <c r="B110" s="787">
        <f>'2事業所名'!B19</f>
        <v>0</v>
      </c>
      <c r="C110" s="54"/>
      <c r="D110" s="111"/>
      <c r="E110" s="105"/>
      <c r="F110" s="106"/>
      <c r="G110" s="294">
        <f>ROUND(E110*8.64,1)</f>
        <v>0</v>
      </c>
      <c r="H110" s="790">
        <f>ROUND(E110*D110,1)</f>
        <v>0</v>
      </c>
      <c r="I110" s="791"/>
      <c r="J110" s="295">
        <f>ROUND(E110*F110/100,2)</f>
        <v>0</v>
      </c>
      <c r="K110" s="296"/>
      <c r="L110" s="312"/>
      <c r="M110" s="312"/>
      <c r="O110" s="293" t="s">
        <v>1214</v>
      </c>
      <c r="P110" s="293" t="s">
        <v>622</v>
      </c>
      <c r="Q110" s="293" t="str">
        <f t="shared" si="20"/>
        <v>A0144大垣ガス(株)</v>
      </c>
    </row>
    <row r="111" spans="1:17" ht="19.5" hidden="1" customHeight="1">
      <c r="A111" s="796"/>
      <c r="B111" s="788"/>
      <c r="C111" s="55"/>
      <c r="D111" s="382"/>
      <c r="E111" s="62"/>
      <c r="F111" s="107"/>
      <c r="G111" s="298">
        <f>ROUND(E111*8.64,1)</f>
        <v>0</v>
      </c>
      <c r="H111" s="753">
        <f>ROUND(E111*D111,1)</f>
        <v>0</v>
      </c>
      <c r="I111" s="754"/>
      <c r="J111" s="299">
        <f>ROUND(E111*F111/100,2)</f>
        <v>0</v>
      </c>
      <c r="K111" s="300"/>
      <c r="L111" s="312"/>
      <c r="M111" s="312"/>
      <c r="O111" s="293" t="s">
        <v>1215</v>
      </c>
      <c r="P111" s="293" t="s">
        <v>623</v>
      </c>
      <c r="Q111" s="293" t="str">
        <f t="shared" si="20"/>
        <v>A0145(株)藤田商店</v>
      </c>
    </row>
    <row r="112" spans="1:17" ht="19.5" hidden="1" customHeight="1">
      <c r="A112" s="796"/>
      <c r="B112" s="788"/>
      <c r="C112" s="55"/>
      <c r="D112" s="382"/>
      <c r="E112" s="108"/>
      <c r="F112" s="109"/>
      <c r="G112" s="298">
        <f>ROUND(E112*8.64,1)</f>
        <v>0</v>
      </c>
      <c r="H112" s="753">
        <f t="shared" ref="H112:H114" si="34">ROUND(E112*D112,1)</f>
        <v>0</v>
      </c>
      <c r="I112" s="754"/>
      <c r="J112" s="299">
        <f t="shared" ref="J112:J114" si="35">ROUND(E112*F112/100,2)</f>
        <v>0</v>
      </c>
      <c r="K112" s="301"/>
      <c r="L112" s="312"/>
      <c r="M112" s="312"/>
      <c r="O112" s="293" t="s">
        <v>1216</v>
      </c>
      <c r="P112" s="293" t="s">
        <v>624</v>
      </c>
      <c r="Q112" s="293" t="str">
        <f t="shared" si="20"/>
        <v>A0146(株)ケーブルネット下関</v>
      </c>
    </row>
    <row r="113" spans="1:17" ht="19.5" hidden="1" customHeight="1">
      <c r="A113" s="796"/>
      <c r="B113" s="788"/>
      <c r="C113" s="55"/>
      <c r="D113" s="383"/>
      <c r="E113" s="62"/>
      <c r="F113" s="109"/>
      <c r="G113" s="298">
        <f>ROUND(E113*8.64,1)</f>
        <v>0</v>
      </c>
      <c r="H113" s="753">
        <f t="shared" si="34"/>
        <v>0</v>
      </c>
      <c r="I113" s="754"/>
      <c r="J113" s="299">
        <f t="shared" si="35"/>
        <v>0</v>
      </c>
      <c r="K113" s="301"/>
      <c r="L113" s="312"/>
      <c r="M113" s="312"/>
      <c r="O113" s="293" t="s">
        <v>1217</v>
      </c>
      <c r="P113" s="293" t="s">
        <v>625</v>
      </c>
      <c r="Q113" s="293" t="str">
        <f t="shared" si="20"/>
        <v>A0147(株)ジェイコム九州</v>
      </c>
    </row>
    <row r="114" spans="1:17" ht="19.5" hidden="1" customHeight="1">
      <c r="A114" s="796"/>
      <c r="B114" s="788"/>
      <c r="C114" s="55"/>
      <c r="D114" s="382"/>
      <c r="E114" s="108"/>
      <c r="F114" s="109"/>
      <c r="G114" s="298">
        <f>ROUND(E114*8.64,1)</f>
        <v>0</v>
      </c>
      <c r="H114" s="753">
        <f t="shared" si="34"/>
        <v>0</v>
      </c>
      <c r="I114" s="754"/>
      <c r="J114" s="299">
        <f t="shared" si="35"/>
        <v>0</v>
      </c>
      <c r="K114" s="301"/>
      <c r="L114" s="312"/>
      <c r="M114" s="312"/>
      <c r="O114" s="293" t="s">
        <v>1218</v>
      </c>
      <c r="P114" s="293" t="s">
        <v>626</v>
      </c>
      <c r="Q114" s="293" t="str">
        <f t="shared" si="20"/>
        <v>A0149(株)グローバルエンジニアリング</v>
      </c>
    </row>
    <row r="115" spans="1:17" ht="27.2" hidden="1" customHeight="1" thickBot="1">
      <c r="A115" s="796"/>
      <c r="B115" s="788"/>
      <c r="C115" s="302" t="s">
        <v>493</v>
      </c>
      <c r="D115" s="303" t="s">
        <v>221</v>
      </c>
      <c r="E115" s="110"/>
      <c r="F115" s="304" t="s">
        <v>221</v>
      </c>
      <c r="G115" s="305" t="s">
        <v>221</v>
      </c>
      <c r="H115" s="758" t="s">
        <v>411</v>
      </c>
      <c r="I115" s="759"/>
      <c r="J115" s="306">
        <f>E115</f>
        <v>0</v>
      </c>
      <c r="K115" s="307"/>
      <c r="L115" s="312"/>
      <c r="M115" s="312"/>
      <c r="O115" s="293" t="s">
        <v>1219</v>
      </c>
      <c r="P115" s="293" t="s">
        <v>627</v>
      </c>
      <c r="Q115" s="293" t="str">
        <f t="shared" si="20"/>
        <v>A0150九州エナジー(株)</v>
      </c>
    </row>
    <row r="116" spans="1:17" ht="19.5" hidden="1" customHeight="1" thickTop="1" thickBot="1">
      <c r="A116" s="796"/>
      <c r="B116" s="797"/>
      <c r="C116" s="798" t="s">
        <v>87</v>
      </c>
      <c r="D116" s="799"/>
      <c r="E116" s="308">
        <f>ROUND(SUM(E110:E114),2)</f>
        <v>0</v>
      </c>
      <c r="F116" s="309" t="s">
        <v>221</v>
      </c>
      <c r="G116" s="310">
        <f>SUM(G110:G114)</f>
        <v>0</v>
      </c>
      <c r="H116" s="763">
        <f>SUM(H110:H114)</f>
        <v>0</v>
      </c>
      <c r="I116" s="764"/>
      <c r="J116" s="308">
        <f>SUM(J110:J115)</f>
        <v>0</v>
      </c>
      <c r="K116" s="311">
        <f>SUM(K110:K115)</f>
        <v>0</v>
      </c>
      <c r="L116" s="312">
        <f>E116</f>
        <v>0</v>
      </c>
      <c r="M116" s="312">
        <f t="shared" si="25"/>
        <v>0</v>
      </c>
      <c r="O116" s="293" t="s">
        <v>1220</v>
      </c>
      <c r="P116" s="293" t="s">
        <v>628</v>
      </c>
      <c r="Q116" s="293" t="str">
        <f t="shared" si="20"/>
        <v>A0151(株)トヨタエナジーソリューションズ</v>
      </c>
    </row>
    <row r="117" spans="1:17" ht="19.5" hidden="1" customHeight="1">
      <c r="A117" s="795">
        <v>17</v>
      </c>
      <c r="B117" s="787">
        <f>'2事業所名'!B20</f>
        <v>0</v>
      </c>
      <c r="C117" s="54"/>
      <c r="D117" s="111"/>
      <c r="E117" s="105"/>
      <c r="F117" s="106"/>
      <c r="G117" s="294">
        <f>ROUND(E117*8.64,1)</f>
        <v>0</v>
      </c>
      <c r="H117" s="790">
        <f>ROUND(E117*D117,1)</f>
        <v>0</v>
      </c>
      <c r="I117" s="791"/>
      <c r="J117" s="295">
        <f>ROUND(E117*F117/100,2)</f>
        <v>0</v>
      </c>
      <c r="K117" s="296"/>
      <c r="L117" s="312"/>
      <c r="M117" s="312"/>
      <c r="O117" s="293" t="s">
        <v>1221</v>
      </c>
      <c r="P117" s="293" t="s">
        <v>629</v>
      </c>
      <c r="Q117" s="293" t="str">
        <f t="shared" si="20"/>
        <v>A0153(株)エナリス・パワー・マーケティング</v>
      </c>
    </row>
    <row r="118" spans="1:17" ht="19.5" hidden="1" customHeight="1">
      <c r="A118" s="796"/>
      <c r="B118" s="788"/>
      <c r="C118" s="55"/>
      <c r="D118" s="382"/>
      <c r="E118" s="62"/>
      <c r="F118" s="107"/>
      <c r="G118" s="298">
        <f>ROUND(E118*8.64,1)</f>
        <v>0</v>
      </c>
      <c r="H118" s="753">
        <f>ROUND(E118*D118,1)</f>
        <v>0</v>
      </c>
      <c r="I118" s="754"/>
      <c r="J118" s="299">
        <f>ROUND(E118*F118/100,2)</f>
        <v>0</v>
      </c>
      <c r="K118" s="300"/>
      <c r="L118" s="312"/>
      <c r="M118" s="312"/>
      <c r="O118" s="293" t="s">
        <v>1222</v>
      </c>
      <c r="P118" s="293" t="s">
        <v>630</v>
      </c>
      <c r="Q118" s="293" t="str">
        <f t="shared" si="20"/>
        <v>A0154歌舞伎エナジー(株)</v>
      </c>
    </row>
    <row r="119" spans="1:17" ht="19.5" hidden="1" customHeight="1">
      <c r="A119" s="796"/>
      <c r="B119" s="788"/>
      <c r="C119" s="55"/>
      <c r="D119" s="382"/>
      <c r="E119" s="108"/>
      <c r="F119" s="109"/>
      <c r="G119" s="298">
        <f>ROUND(E119*8.64,1)</f>
        <v>0</v>
      </c>
      <c r="H119" s="753">
        <f t="shared" ref="H119:H121" si="36">ROUND(E119*D119,1)</f>
        <v>0</v>
      </c>
      <c r="I119" s="754"/>
      <c r="J119" s="299">
        <f t="shared" ref="J119:J121" si="37">ROUND(E119*F119/100,2)</f>
        <v>0</v>
      </c>
      <c r="K119" s="301"/>
      <c r="L119" s="312"/>
      <c r="M119" s="312"/>
      <c r="O119" s="293" t="s">
        <v>1223</v>
      </c>
      <c r="P119" s="293" t="s">
        <v>631</v>
      </c>
      <c r="Q119" s="293" t="str">
        <f t="shared" si="20"/>
        <v>A0155みやまスマートエネルギー(株)</v>
      </c>
    </row>
    <row r="120" spans="1:17" ht="19.5" hidden="1" customHeight="1">
      <c r="A120" s="796"/>
      <c r="B120" s="788"/>
      <c r="C120" s="55"/>
      <c r="D120" s="383"/>
      <c r="E120" s="62"/>
      <c r="F120" s="109"/>
      <c r="G120" s="298">
        <f>ROUND(E120*8.64,1)</f>
        <v>0</v>
      </c>
      <c r="H120" s="753">
        <f t="shared" si="36"/>
        <v>0</v>
      </c>
      <c r="I120" s="754"/>
      <c r="J120" s="299">
        <f t="shared" si="37"/>
        <v>0</v>
      </c>
      <c r="K120" s="301"/>
      <c r="L120" s="312"/>
      <c r="M120" s="312"/>
      <c r="O120" s="293" t="s">
        <v>1224</v>
      </c>
      <c r="P120" s="293" t="s">
        <v>632</v>
      </c>
      <c r="Q120" s="293" t="str">
        <f t="shared" si="20"/>
        <v>A0156エフィシエント(株)</v>
      </c>
    </row>
    <row r="121" spans="1:17" ht="19.5" hidden="1" customHeight="1">
      <c r="A121" s="796"/>
      <c r="B121" s="788"/>
      <c r="C121" s="55"/>
      <c r="D121" s="382"/>
      <c r="E121" s="108"/>
      <c r="F121" s="109"/>
      <c r="G121" s="298">
        <f>ROUND(E121*8.64,1)</f>
        <v>0</v>
      </c>
      <c r="H121" s="753">
        <f t="shared" si="36"/>
        <v>0</v>
      </c>
      <c r="I121" s="754"/>
      <c r="J121" s="299">
        <f t="shared" si="37"/>
        <v>0</v>
      </c>
      <c r="K121" s="301"/>
      <c r="L121" s="312"/>
      <c r="M121" s="312"/>
      <c r="O121" s="293" t="s">
        <v>1225</v>
      </c>
      <c r="P121" s="293" t="s">
        <v>633</v>
      </c>
      <c r="Q121" s="293" t="str">
        <f t="shared" si="20"/>
        <v>A0157(株)生活クラブエナジー</v>
      </c>
    </row>
    <row r="122" spans="1:17" ht="27.2" hidden="1" customHeight="1" thickBot="1">
      <c r="A122" s="796"/>
      <c r="B122" s="788"/>
      <c r="C122" s="302" t="s">
        <v>493</v>
      </c>
      <c r="D122" s="303" t="s">
        <v>221</v>
      </c>
      <c r="E122" s="110"/>
      <c r="F122" s="304" t="s">
        <v>221</v>
      </c>
      <c r="G122" s="305" t="s">
        <v>221</v>
      </c>
      <c r="H122" s="758" t="s">
        <v>411</v>
      </c>
      <c r="I122" s="759"/>
      <c r="J122" s="306">
        <f>E122</f>
        <v>0</v>
      </c>
      <c r="K122" s="307"/>
      <c r="L122" s="312"/>
      <c r="M122" s="312"/>
      <c r="O122" s="293" t="s">
        <v>1226</v>
      </c>
      <c r="P122" s="293" t="s">
        <v>634</v>
      </c>
      <c r="Q122" s="293" t="str">
        <f t="shared" si="20"/>
        <v>A0158生活協同組合コープこうべ</v>
      </c>
    </row>
    <row r="123" spans="1:17" ht="19.5" hidden="1" customHeight="1" thickTop="1" thickBot="1">
      <c r="A123" s="796"/>
      <c r="B123" s="797"/>
      <c r="C123" s="798" t="s">
        <v>87</v>
      </c>
      <c r="D123" s="799"/>
      <c r="E123" s="308">
        <f>ROUND(SUM(E117:E121),2)</f>
        <v>0</v>
      </c>
      <c r="F123" s="309" t="s">
        <v>221</v>
      </c>
      <c r="G123" s="310">
        <f>SUM(G117:G121)</f>
        <v>0</v>
      </c>
      <c r="H123" s="763">
        <f>SUM(H117:H121)</f>
        <v>0</v>
      </c>
      <c r="I123" s="764"/>
      <c r="J123" s="308">
        <f>SUM(J117:J122)</f>
        <v>0</v>
      </c>
      <c r="K123" s="311">
        <f>SUM(K117:K122)</f>
        <v>0</v>
      </c>
      <c r="L123" s="312">
        <f>E123</f>
        <v>0</v>
      </c>
      <c r="M123" s="312">
        <f t="shared" si="25"/>
        <v>0</v>
      </c>
      <c r="O123" s="293" t="s">
        <v>1227</v>
      </c>
      <c r="P123" s="293" t="s">
        <v>635</v>
      </c>
      <c r="Q123" s="293" t="str">
        <f t="shared" si="20"/>
        <v>A0159(株)シーエナジー</v>
      </c>
    </row>
    <row r="124" spans="1:17" ht="19.5" hidden="1" customHeight="1">
      <c r="A124" s="795">
        <v>18</v>
      </c>
      <c r="B124" s="787">
        <f>'2事業所名'!B21</f>
        <v>0</v>
      </c>
      <c r="C124" s="54"/>
      <c r="D124" s="111"/>
      <c r="E124" s="105"/>
      <c r="F124" s="106"/>
      <c r="G124" s="294">
        <f>ROUND(E124*8.64,1)</f>
        <v>0</v>
      </c>
      <c r="H124" s="790">
        <f>ROUND(E124*D124,1)</f>
        <v>0</v>
      </c>
      <c r="I124" s="791"/>
      <c r="J124" s="295">
        <f>ROUND(E124*F124/100,2)</f>
        <v>0</v>
      </c>
      <c r="K124" s="296"/>
      <c r="L124" s="312"/>
      <c r="M124" s="312"/>
      <c r="O124" s="293" t="s">
        <v>1228</v>
      </c>
      <c r="P124" s="293" t="s">
        <v>636</v>
      </c>
      <c r="Q124" s="293" t="str">
        <f t="shared" si="20"/>
        <v>A0160角栄ガス(株)</v>
      </c>
    </row>
    <row r="125" spans="1:17" ht="19.5" hidden="1" customHeight="1">
      <c r="A125" s="796"/>
      <c r="B125" s="788"/>
      <c r="C125" s="55"/>
      <c r="D125" s="382"/>
      <c r="E125" s="62"/>
      <c r="F125" s="107"/>
      <c r="G125" s="298">
        <f>ROUND(E125*8.64,1)</f>
        <v>0</v>
      </c>
      <c r="H125" s="753">
        <f>ROUND(E125*D125,1)</f>
        <v>0</v>
      </c>
      <c r="I125" s="754"/>
      <c r="J125" s="299">
        <f>ROUND(E125*F125/100,2)</f>
        <v>0</v>
      </c>
      <c r="K125" s="300"/>
      <c r="L125" s="312"/>
      <c r="M125" s="312"/>
      <c r="O125" s="293" t="s">
        <v>1229</v>
      </c>
      <c r="P125" s="293" t="s">
        <v>637</v>
      </c>
      <c r="Q125" s="293" t="str">
        <f t="shared" si="20"/>
        <v>A0161京葉瓦斯(株)</v>
      </c>
    </row>
    <row r="126" spans="1:17" ht="19.5" hidden="1" customHeight="1">
      <c r="A126" s="796"/>
      <c r="B126" s="788"/>
      <c r="C126" s="55"/>
      <c r="D126" s="382"/>
      <c r="E126" s="108"/>
      <c r="F126" s="109"/>
      <c r="G126" s="298">
        <f>ROUND(E126*8.64,1)</f>
        <v>0</v>
      </c>
      <c r="H126" s="753">
        <f t="shared" ref="H126:H128" si="38">ROUND(E126*D126,1)</f>
        <v>0</v>
      </c>
      <c r="I126" s="754"/>
      <c r="J126" s="299">
        <f t="shared" ref="J126:J128" si="39">ROUND(E126*F126/100,2)</f>
        <v>0</v>
      </c>
      <c r="K126" s="301"/>
      <c r="L126" s="312"/>
      <c r="M126" s="312"/>
      <c r="O126" s="293" t="s">
        <v>1230</v>
      </c>
      <c r="P126" s="293" t="s">
        <v>638</v>
      </c>
      <c r="Q126" s="293" t="str">
        <f t="shared" si="20"/>
        <v>A0162凸版印刷(株)</v>
      </c>
    </row>
    <row r="127" spans="1:17" ht="19.5" hidden="1" customHeight="1">
      <c r="A127" s="796"/>
      <c r="B127" s="788"/>
      <c r="C127" s="55"/>
      <c r="D127" s="383"/>
      <c r="E127" s="62"/>
      <c r="F127" s="109"/>
      <c r="G127" s="298">
        <f>ROUND(E127*8.64,1)</f>
        <v>0</v>
      </c>
      <c r="H127" s="753">
        <f t="shared" si="38"/>
        <v>0</v>
      </c>
      <c r="I127" s="754"/>
      <c r="J127" s="299">
        <f t="shared" si="39"/>
        <v>0</v>
      </c>
      <c r="K127" s="301"/>
      <c r="L127" s="312"/>
      <c r="M127" s="312"/>
      <c r="O127" s="293" t="s">
        <v>1231</v>
      </c>
      <c r="P127" s="293" t="s">
        <v>639</v>
      </c>
      <c r="Q127" s="293" t="str">
        <f t="shared" si="20"/>
        <v>A0163伊勢崎ガス(株)</v>
      </c>
    </row>
    <row r="128" spans="1:17" ht="19.5" hidden="1" customHeight="1">
      <c r="A128" s="796"/>
      <c r="B128" s="788"/>
      <c r="C128" s="55"/>
      <c r="D128" s="382"/>
      <c r="E128" s="108"/>
      <c r="F128" s="109"/>
      <c r="G128" s="298">
        <f>ROUND(E128*8.64,1)</f>
        <v>0</v>
      </c>
      <c r="H128" s="753">
        <f t="shared" si="38"/>
        <v>0</v>
      </c>
      <c r="I128" s="754"/>
      <c r="J128" s="299">
        <f t="shared" si="39"/>
        <v>0</v>
      </c>
      <c r="K128" s="301"/>
      <c r="L128" s="312"/>
      <c r="M128" s="312"/>
      <c r="O128" s="293" t="s">
        <v>1232</v>
      </c>
      <c r="P128" s="293" t="s">
        <v>640</v>
      </c>
      <c r="Q128" s="293" t="str">
        <f t="shared" si="20"/>
        <v>A0164キヤノンマーケティングジャパン(株)</v>
      </c>
    </row>
    <row r="129" spans="1:17" ht="27.2" hidden="1" customHeight="1" thickBot="1">
      <c r="A129" s="796"/>
      <c r="B129" s="788"/>
      <c r="C129" s="302" t="s">
        <v>493</v>
      </c>
      <c r="D129" s="303" t="s">
        <v>221</v>
      </c>
      <c r="E129" s="110"/>
      <c r="F129" s="304" t="s">
        <v>221</v>
      </c>
      <c r="G129" s="305" t="s">
        <v>221</v>
      </c>
      <c r="H129" s="758" t="s">
        <v>411</v>
      </c>
      <c r="I129" s="759"/>
      <c r="J129" s="306">
        <f>E129</f>
        <v>0</v>
      </c>
      <c r="K129" s="307"/>
      <c r="L129" s="312"/>
      <c r="M129" s="312"/>
      <c r="O129" s="293" t="s">
        <v>1233</v>
      </c>
      <c r="P129" s="293" t="s">
        <v>641</v>
      </c>
      <c r="Q129" s="293" t="str">
        <f t="shared" si="20"/>
        <v>A0165(株)とっとり市民電力</v>
      </c>
    </row>
    <row r="130" spans="1:17" ht="19.5" hidden="1" customHeight="1" thickTop="1" thickBot="1">
      <c r="A130" s="796"/>
      <c r="B130" s="797"/>
      <c r="C130" s="798" t="s">
        <v>87</v>
      </c>
      <c r="D130" s="799"/>
      <c r="E130" s="308">
        <f>ROUND(SUM(E124:E128),2)</f>
        <v>0</v>
      </c>
      <c r="F130" s="309" t="s">
        <v>221</v>
      </c>
      <c r="G130" s="310">
        <f>SUM(G124:G128)</f>
        <v>0</v>
      </c>
      <c r="H130" s="763">
        <f>SUM(H124:H128)</f>
        <v>0</v>
      </c>
      <c r="I130" s="764"/>
      <c r="J130" s="308">
        <f>SUM(J124:J129)</f>
        <v>0</v>
      </c>
      <c r="K130" s="311">
        <f>SUM(K124:K129)</f>
        <v>0</v>
      </c>
      <c r="L130" s="312">
        <f>E130</f>
        <v>0</v>
      </c>
      <c r="M130" s="312">
        <f t="shared" si="25"/>
        <v>0</v>
      </c>
      <c r="O130" s="293" t="s">
        <v>1234</v>
      </c>
      <c r="P130" s="293" t="s">
        <v>642</v>
      </c>
      <c r="Q130" s="293" t="str">
        <f t="shared" si="20"/>
        <v>A0166(株)イーエムアイ</v>
      </c>
    </row>
    <row r="131" spans="1:17" ht="19.5" hidden="1" customHeight="1">
      <c r="A131" s="795">
        <v>19</v>
      </c>
      <c r="B131" s="787">
        <f>'2事業所名'!B22</f>
        <v>0</v>
      </c>
      <c r="C131" s="54"/>
      <c r="D131" s="111"/>
      <c r="E131" s="105"/>
      <c r="F131" s="106"/>
      <c r="G131" s="294">
        <f>ROUND(E131*8.64,1)</f>
        <v>0</v>
      </c>
      <c r="H131" s="790">
        <f>ROUND(E131*D131,1)</f>
        <v>0</v>
      </c>
      <c r="I131" s="791"/>
      <c r="J131" s="295">
        <f>ROUND(E131*F131/100,2)</f>
        <v>0</v>
      </c>
      <c r="K131" s="296"/>
      <c r="L131" s="312"/>
      <c r="M131" s="312"/>
      <c r="O131" s="293" t="s">
        <v>1235</v>
      </c>
      <c r="P131" s="293" t="s">
        <v>643</v>
      </c>
      <c r="Q131" s="293" t="str">
        <f t="shared" si="20"/>
        <v>A0167佐野瓦斯(株)</v>
      </c>
    </row>
    <row r="132" spans="1:17" ht="19.5" hidden="1" customHeight="1">
      <c r="A132" s="796"/>
      <c r="B132" s="788"/>
      <c r="C132" s="55"/>
      <c r="D132" s="382"/>
      <c r="E132" s="62"/>
      <c r="F132" s="107"/>
      <c r="G132" s="298">
        <f>ROUND(E132*8.64,1)</f>
        <v>0</v>
      </c>
      <c r="H132" s="753">
        <f>ROUND(E132*D132,1)</f>
        <v>0</v>
      </c>
      <c r="I132" s="754"/>
      <c r="J132" s="299">
        <f>ROUND(E132*F132/100,2)</f>
        <v>0</v>
      </c>
      <c r="K132" s="300"/>
      <c r="L132" s="312"/>
      <c r="M132" s="312"/>
      <c r="O132" s="293" t="s">
        <v>1236</v>
      </c>
      <c r="P132" s="293" t="s">
        <v>644</v>
      </c>
      <c r="Q132" s="293" t="str">
        <f t="shared" ref="Q132:Q195" si="40">O132&amp;P132</f>
        <v>A0168桐生瓦斯(株)</v>
      </c>
    </row>
    <row r="133" spans="1:17" ht="19.5" hidden="1" customHeight="1">
      <c r="A133" s="796"/>
      <c r="B133" s="788"/>
      <c r="C133" s="55"/>
      <c r="D133" s="382"/>
      <c r="E133" s="108"/>
      <c r="F133" s="109"/>
      <c r="G133" s="298">
        <f>ROUND(E133*8.64,1)</f>
        <v>0</v>
      </c>
      <c r="H133" s="753">
        <f t="shared" ref="H133:H135" si="41">ROUND(E133*D133,1)</f>
        <v>0</v>
      </c>
      <c r="I133" s="754"/>
      <c r="J133" s="299">
        <f t="shared" ref="J133:J135" si="42">ROUND(E133*F133/100,2)</f>
        <v>0</v>
      </c>
      <c r="K133" s="301"/>
      <c r="L133" s="312"/>
      <c r="M133" s="312"/>
      <c r="O133" s="293" t="s">
        <v>1237</v>
      </c>
      <c r="P133" s="293" t="s">
        <v>645</v>
      </c>
      <c r="Q133" s="293" t="str">
        <f t="shared" si="40"/>
        <v>A0169森の電力(株)</v>
      </c>
    </row>
    <row r="134" spans="1:17" ht="19.5" hidden="1" customHeight="1">
      <c r="A134" s="796"/>
      <c r="B134" s="788"/>
      <c r="C134" s="55"/>
      <c r="D134" s="383"/>
      <c r="E134" s="62"/>
      <c r="F134" s="109"/>
      <c r="G134" s="298">
        <f>ROUND(E134*8.64,1)</f>
        <v>0</v>
      </c>
      <c r="H134" s="753">
        <f t="shared" si="41"/>
        <v>0</v>
      </c>
      <c r="I134" s="754"/>
      <c r="J134" s="299">
        <f t="shared" si="42"/>
        <v>0</v>
      </c>
      <c r="K134" s="301"/>
      <c r="L134" s="312"/>
      <c r="M134" s="312"/>
      <c r="O134" s="293" t="s">
        <v>1238</v>
      </c>
      <c r="P134" s="293" t="s">
        <v>646</v>
      </c>
      <c r="Q134" s="293" t="str">
        <f t="shared" si="40"/>
        <v>A0170大和ハウス工業(株)　</v>
      </c>
    </row>
    <row r="135" spans="1:17" ht="19.5" hidden="1" customHeight="1">
      <c r="A135" s="796"/>
      <c r="B135" s="788"/>
      <c r="C135" s="55"/>
      <c r="D135" s="382"/>
      <c r="E135" s="108"/>
      <c r="F135" s="109"/>
      <c r="G135" s="298">
        <f>ROUND(E135*8.64,1)</f>
        <v>0</v>
      </c>
      <c r="H135" s="753">
        <f t="shared" si="41"/>
        <v>0</v>
      </c>
      <c r="I135" s="754"/>
      <c r="J135" s="299">
        <f t="shared" si="42"/>
        <v>0</v>
      </c>
      <c r="K135" s="301"/>
      <c r="L135" s="312"/>
      <c r="M135" s="312"/>
      <c r="O135" s="293" t="s">
        <v>1239</v>
      </c>
      <c r="P135" s="293" t="s">
        <v>647</v>
      </c>
      <c r="Q135" s="293" t="str">
        <f t="shared" si="40"/>
        <v>A0172ＨＴＢエナジー(株)</v>
      </c>
    </row>
    <row r="136" spans="1:17" ht="27.2" hidden="1" customHeight="1" thickBot="1">
      <c r="A136" s="796"/>
      <c r="B136" s="788"/>
      <c r="C136" s="302" t="s">
        <v>493</v>
      </c>
      <c r="D136" s="303" t="s">
        <v>221</v>
      </c>
      <c r="E136" s="110"/>
      <c r="F136" s="304" t="s">
        <v>221</v>
      </c>
      <c r="G136" s="305" t="s">
        <v>221</v>
      </c>
      <c r="H136" s="758" t="s">
        <v>411</v>
      </c>
      <c r="I136" s="759"/>
      <c r="J136" s="306">
        <f>E136</f>
        <v>0</v>
      </c>
      <c r="K136" s="307"/>
      <c r="L136" s="312"/>
      <c r="M136" s="312"/>
      <c r="O136" s="293" t="s">
        <v>1240</v>
      </c>
      <c r="P136" s="293" t="s">
        <v>648</v>
      </c>
      <c r="Q136" s="293" t="str">
        <f t="shared" si="40"/>
        <v>A0173(株)アシストワンエナジー</v>
      </c>
    </row>
    <row r="137" spans="1:17" ht="19.5" hidden="1" customHeight="1" thickTop="1" thickBot="1">
      <c r="A137" s="796"/>
      <c r="B137" s="797"/>
      <c r="C137" s="798" t="s">
        <v>87</v>
      </c>
      <c r="D137" s="799"/>
      <c r="E137" s="308">
        <f>ROUND(SUM(E131:E135),2)</f>
        <v>0</v>
      </c>
      <c r="F137" s="309" t="s">
        <v>221</v>
      </c>
      <c r="G137" s="310">
        <f>SUM(G131:G135)</f>
        <v>0</v>
      </c>
      <c r="H137" s="763">
        <f>SUM(H131:H135)</f>
        <v>0</v>
      </c>
      <c r="I137" s="764"/>
      <c r="J137" s="308">
        <f>SUM(J131:J136)</f>
        <v>0</v>
      </c>
      <c r="K137" s="311">
        <f>SUM(K131:K136)</f>
        <v>0</v>
      </c>
      <c r="L137" s="312">
        <f>E137</f>
        <v>0</v>
      </c>
      <c r="M137" s="312">
        <f t="shared" si="25"/>
        <v>0</v>
      </c>
      <c r="O137" s="293" t="s">
        <v>1241</v>
      </c>
      <c r="P137" s="293" t="s">
        <v>649</v>
      </c>
      <c r="Q137" s="293" t="str">
        <f t="shared" si="40"/>
        <v>A0175(株)フソウ・エナジー</v>
      </c>
    </row>
    <row r="138" spans="1:17" ht="19.5" hidden="1" customHeight="1">
      <c r="A138" s="795">
        <v>20</v>
      </c>
      <c r="B138" s="787">
        <f>'2事業所名'!B23</f>
        <v>0</v>
      </c>
      <c r="C138" s="54"/>
      <c r="D138" s="111"/>
      <c r="E138" s="105"/>
      <c r="F138" s="106"/>
      <c r="G138" s="294">
        <f>ROUND(E138*8.64,1)</f>
        <v>0</v>
      </c>
      <c r="H138" s="790">
        <f>ROUND(E138*D138,1)</f>
        <v>0</v>
      </c>
      <c r="I138" s="791"/>
      <c r="J138" s="295">
        <f>ROUND(E138*F138/100,2)</f>
        <v>0</v>
      </c>
      <c r="K138" s="296"/>
      <c r="L138" s="312"/>
      <c r="M138" s="312"/>
      <c r="O138" s="293" t="s">
        <v>1242</v>
      </c>
      <c r="P138" s="293" t="s">
        <v>650</v>
      </c>
      <c r="Q138" s="293" t="str">
        <f t="shared" si="40"/>
        <v>A0177湘南電力(株)</v>
      </c>
    </row>
    <row r="139" spans="1:17" ht="19.5" hidden="1" customHeight="1">
      <c r="A139" s="796"/>
      <c r="B139" s="788"/>
      <c r="C139" s="55"/>
      <c r="D139" s="382"/>
      <c r="E139" s="62"/>
      <c r="F139" s="107"/>
      <c r="G139" s="298">
        <f>ROUND(E139*8.64,1)</f>
        <v>0</v>
      </c>
      <c r="H139" s="753">
        <f>ROUND(E139*D139,1)</f>
        <v>0</v>
      </c>
      <c r="I139" s="754"/>
      <c r="J139" s="299">
        <f>ROUND(E139*F139/100,2)</f>
        <v>0</v>
      </c>
      <c r="K139" s="300"/>
      <c r="L139" s="312"/>
      <c r="M139" s="312"/>
      <c r="O139" s="293" t="s">
        <v>1243</v>
      </c>
      <c r="P139" s="293" t="s">
        <v>651</v>
      </c>
      <c r="Q139" s="293" t="str">
        <f t="shared" si="40"/>
        <v>A0178大東建託パートナーズ(株)</v>
      </c>
    </row>
    <row r="140" spans="1:17" ht="19.5" hidden="1" customHeight="1">
      <c r="A140" s="796"/>
      <c r="B140" s="788"/>
      <c r="C140" s="55"/>
      <c r="D140" s="382"/>
      <c r="E140" s="108"/>
      <c r="F140" s="109"/>
      <c r="G140" s="298">
        <f>ROUND(E140*8.64,1)</f>
        <v>0</v>
      </c>
      <c r="H140" s="753">
        <f t="shared" ref="H140:H142" si="43">ROUND(E140*D140,1)</f>
        <v>0</v>
      </c>
      <c r="I140" s="754"/>
      <c r="J140" s="299">
        <f t="shared" ref="J140:J142" si="44">ROUND(E140*F140/100,2)</f>
        <v>0</v>
      </c>
      <c r="K140" s="301"/>
      <c r="L140" s="312"/>
      <c r="M140" s="312"/>
      <c r="O140" s="293" t="s">
        <v>1244</v>
      </c>
      <c r="P140" s="293" t="s">
        <v>652</v>
      </c>
      <c r="Q140" s="293" t="str">
        <f t="shared" si="40"/>
        <v>A0179Ｊａｐａｎ電力(株)</v>
      </c>
    </row>
    <row r="141" spans="1:17" ht="19.5" hidden="1" customHeight="1">
      <c r="A141" s="796"/>
      <c r="B141" s="788"/>
      <c r="C141" s="55"/>
      <c r="D141" s="383"/>
      <c r="E141" s="62"/>
      <c r="F141" s="109"/>
      <c r="G141" s="298">
        <f>ROUND(E141*8.64,1)</f>
        <v>0</v>
      </c>
      <c r="H141" s="753">
        <f t="shared" si="43"/>
        <v>0</v>
      </c>
      <c r="I141" s="754"/>
      <c r="J141" s="299">
        <f t="shared" si="44"/>
        <v>0</v>
      </c>
      <c r="K141" s="301"/>
      <c r="L141" s="312"/>
      <c r="M141" s="312"/>
      <c r="O141" s="293" t="s">
        <v>1245</v>
      </c>
      <c r="P141" s="293" t="s">
        <v>653</v>
      </c>
      <c r="Q141" s="293" t="str">
        <f t="shared" si="40"/>
        <v>A0180電源開発(株)</v>
      </c>
    </row>
    <row r="142" spans="1:17" ht="19.5" hidden="1" customHeight="1">
      <c r="A142" s="796"/>
      <c r="B142" s="788"/>
      <c r="C142" s="55"/>
      <c r="D142" s="382"/>
      <c r="E142" s="108"/>
      <c r="F142" s="109"/>
      <c r="G142" s="298">
        <f>ROUND(E142*8.64,1)</f>
        <v>0</v>
      </c>
      <c r="H142" s="753">
        <f t="shared" si="43"/>
        <v>0</v>
      </c>
      <c r="I142" s="754"/>
      <c r="J142" s="299">
        <f t="shared" si="44"/>
        <v>0</v>
      </c>
      <c r="K142" s="301"/>
      <c r="L142" s="312"/>
      <c r="M142" s="312"/>
      <c r="O142" s="293" t="s">
        <v>1246</v>
      </c>
      <c r="P142" s="293" t="s">
        <v>654</v>
      </c>
      <c r="Q142" s="293" t="str">
        <f t="shared" si="40"/>
        <v>A0181鈴与商事(株)</v>
      </c>
    </row>
    <row r="143" spans="1:17" ht="27.2" hidden="1" customHeight="1" thickBot="1">
      <c r="A143" s="796"/>
      <c r="B143" s="788"/>
      <c r="C143" s="302" t="s">
        <v>493</v>
      </c>
      <c r="D143" s="303" t="s">
        <v>221</v>
      </c>
      <c r="E143" s="110"/>
      <c r="F143" s="304" t="s">
        <v>221</v>
      </c>
      <c r="G143" s="305" t="s">
        <v>221</v>
      </c>
      <c r="H143" s="758" t="s">
        <v>411</v>
      </c>
      <c r="I143" s="759"/>
      <c r="J143" s="306">
        <f>E143</f>
        <v>0</v>
      </c>
      <c r="K143" s="307"/>
      <c r="L143" s="312"/>
      <c r="M143" s="312"/>
      <c r="O143" s="293" t="s">
        <v>1247</v>
      </c>
      <c r="P143" s="293" t="s">
        <v>655</v>
      </c>
      <c r="Q143" s="293" t="str">
        <f t="shared" si="40"/>
        <v>A0183(株)バランスハーツ</v>
      </c>
    </row>
    <row r="144" spans="1:17" ht="19.5" hidden="1" customHeight="1" thickTop="1" thickBot="1">
      <c r="A144" s="800"/>
      <c r="B144" s="789"/>
      <c r="C144" s="798" t="s">
        <v>87</v>
      </c>
      <c r="D144" s="799"/>
      <c r="E144" s="308">
        <f>ROUND(SUM(E138:E142),2)</f>
        <v>0</v>
      </c>
      <c r="F144" s="309" t="s">
        <v>221</v>
      </c>
      <c r="G144" s="310">
        <f>SUM(G138:G142)</f>
        <v>0</v>
      </c>
      <c r="H144" s="763">
        <f>SUM(H138:H142)</f>
        <v>0</v>
      </c>
      <c r="I144" s="764"/>
      <c r="J144" s="308">
        <f>SUM(J138:J143)</f>
        <v>0</v>
      </c>
      <c r="K144" s="311">
        <f>SUM(K138:K143)</f>
        <v>0</v>
      </c>
      <c r="L144" s="312">
        <f>E144</f>
        <v>0</v>
      </c>
      <c r="M144" s="312">
        <f t="shared" ref="M144:M200" si="45">J144</f>
        <v>0</v>
      </c>
      <c r="O144" s="293" t="s">
        <v>1248</v>
      </c>
      <c r="P144" s="293" t="s">
        <v>656</v>
      </c>
      <c r="Q144" s="293" t="str">
        <f t="shared" si="40"/>
        <v>A0184ワタミエナジー(株)</v>
      </c>
    </row>
    <row r="145" spans="1:17" ht="19.5" hidden="1" customHeight="1">
      <c r="A145" s="795">
        <v>21</v>
      </c>
      <c r="B145" s="787">
        <f>'2事業所名'!B24</f>
        <v>0</v>
      </c>
      <c r="C145" s="54"/>
      <c r="D145" s="111"/>
      <c r="E145" s="105"/>
      <c r="F145" s="106"/>
      <c r="G145" s="294">
        <f>ROUND(E145*8.64,1)</f>
        <v>0</v>
      </c>
      <c r="H145" s="790">
        <f>ROUND(E145*D145,1)</f>
        <v>0</v>
      </c>
      <c r="I145" s="791"/>
      <c r="J145" s="295">
        <f>ROUND(E145*F145/100,2)</f>
        <v>0</v>
      </c>
      <c r="K145" s="296"/>
      <c r="L145" s="312"/>
      <c r="M145" s="312"/>
      <c r="N145" s="297"/>
      <c r="O145" s="293" t="s">
        <v>1249</v>
      </c>
      <c r="P145" s="293" t="s">
        <v>657</v>
      </c>
      <c r="Q145" s="293" t="str">
        <f t="shared" si="40"/>
        <v>A0185(株)パルシステム電力</v>
      </c>
    </row>
    <row r="146" spans="1:17" ht="19.5" hidden="1" customHeight="1">
      <c r="A146" s="796"/>
      <c r="B146" s="788"/>
      <c r="C146" s="55"/>
      <c r="D146" s="382"/>
      <c r="E146" s="62"/>
      <c r="F146" s="107"/>
      <c r="G146" s="298">
        <f>ROUND(E146*8.64,1)</f>
        <v>0</v>
      </c>
      <c r="H146" s="753">
        <f>ROUND(E146*D146,1)</f>
        <v>0</v>
      </c>
      <c r="I146" s="754"/>
      <c r="J146" s="299">
        <f>ROUND(E146*F146/100,2)</f>
        <v>0</v>
      </c>
      <c r="K146" s="300"/>
      <c r="L146" s="312"/>
      <c r="M146" s="312"/>
      <c r="N146" s="297"/>
      <c r="O146" s="293" t="s">
        <v>1250</v>
      </c>
      <c r="P146" s="293" t="s">
        <v>658</v>
      </c>
      <c r="Q146" s="293" t="str">
        <f t="shared" si="40"/>
        <v>A0186ＳＢパワー(株)</v>
      </c>
    </row>
    <row r="147" spans="1:17" ht="19.5" hidden="1" customHeight="1">
      <c r="A147" s="796"/>
      <c r="B147" s="788"/>
      <c r="C147" s="55"/>
      <c r="D147" s="382"/>
      <c r="E147" s="108"/>
      <c r="F147" s="109"/>
      <c r="G147" s="298">
        <f>ROUND(E147*8.64,1)</f>
        <v>0</v>
      </c>
      <c r="H147" s="753">
        <f t="shared" ref="H147:H149" si="46">ROUND(E147*D147,1)</f>
        <v>0</v>
      </c>
      <c r="I147" s="754"/>
      <c r="J147" s="299">
        <f t="shared" ref="J147:J149" si="47">ROUND(E147*F147/100,2)</f>
        <v>0</v>
      </c>
      <c r="K147" s="301"/>
      <c r="L147" s="312"/>
      <c r="M147" s="312"/>
      <c r="N147" s="297"/>
      <c r="O147" s="293" t="s">
        <v>1251</v>
      </c>
      <c r="P147" s="293" t="s">
        <v>659</v>
      </c>
      <c r="Q147" s="293" t="str">
        <f t="shared" si="40"/>
        <v>A0187ＮＦパワーサービス(株)</v>
      </c>
    </row>
    <row r="148" spans="1:17" ht="19.5" hidden="1" customHeight="1">
      <c r="A148" s="796"/>
      <c r="B148" s="788"/>
      <c r="C148" s="55"/>
      <c r="D148" s="383"/>
      <c r="E148" s="62"/>
      <c r="F148" s="109"/>
      <c r="G148" s="298">
        <f>ROUND(E148*8.64,1)</f>
        <v>0</v>
      </c>
      <c r="H148" s="753">
        <f t="shared" si="46"/>
        <v>0</v>
      </c>
      <c r="I148" s="754"/>
      <c r="J148" s="299">
        <f t="shared" si="47"/>
        <v>0</v>
      </c>
      <c r="K148" s="301"/>
      <c r="L148" s="312"/>
      <c r="M148" s="312"/>
      <c r="N148" s="297"/>
      <c r="O148" s="293" t="s">
        <v>1252</v>
      </c>
      <c r="P148" s="293" t="s">
        <v>660</v>
      </c>
      <c r="Q148" s="293" t="str">
        <f t="shared" si="40"/>
        <v>A0188ひおき地域エネルギー(株)</v>
      </c>
    </row>
    <row r="149" spans="1:17" ht="19.5" hidden="1" customHeight="1">
      <c r="A149" s="796"/>
      <c r="B149" s="788"/>
      <c r="C149" s="55"/>
      <c r="D149" s="382"/>
      <c r="E149" s="108"/>
      <c r="F149" s="109"/>
      <c r="G149" s="298">
        <f>ROUND(E149*8.64,1)</f>
        <v>0</v>
      </c>
      <c r="H149" s="753">
        <f t="shared" si="46"/>
        <v>0</v>
      </c>
      <c r="I149" s="754"/>
      <c r="J149" s="299">
        <f t="shared" si="47"/>
        <v>0</v>
      </c>
      <c r="K149" s="301"/>
      <c r="L149" s="312"/>
      <c r="M149" s="312"/>
      <c r="N149" s="297"/>
      <c r="O149" s="293" t="s">
        <v>1253</v>
      </c>
      <c r="P149" s="293" t="s">
        <v>661</v>
      </c>
      <c r="Q149" s="293" t="str">
        <f t="shared" si="40"/>
        <v>A0189和歌山電力(株)</v>
      </c>
    </row>
    <row r="150" spans="1:17" ht="27.2" hidden="1" customHeight="1" thickBot="1">
      <c r="A150" s="796"/>
      <c r="B150" s="788"/>
      <c r="C150" s="302" t="s">
        <v>493</v>
      </c>
      <c r="D150" s="303" t="s">
        <v>221</v>
      </c>
      <c r="E150" s="110"/>
      <c r="F150" s="304" t="s">
        <v>221</v>
      </c>
      <c r="G150" s="305" t="s">
        <v>221</v>
      </c>
      <c r="H150" s="758" t="s">
        <v>411</v>
      </c>
      <c r="I150" s="759"/>
      <c r="J150" s="306">
        <f>E150</f>
        <v>0</v>
      </c>
      <c r="K150" s="307"/>
      <c r="L150" s="312"/>
      <c r="M150" s="312"/>
      <c r="O150" s="293" t="s">
        <v>1254</v>
      </c>
      <c r="P150" s="293" t="s">
        <v>662</v>
      </c>
      <c r="Q150" s="293" t="str">
        <f t="shared" si="40"/>
        <v>A0190日本瓦斯(株)(旧：(株)エナジードリーム)</v>
      </c>
    </row>
    <row r="151" spans="1:17" ht="19.5" hidden="1" customHeight="1" thickTop="1" thickBot="1">
      <c r="A151" s="796"/>
      <c r="B151" s="797"/>
      <c r="C151" s="798" t="s">
        <v>87</v>
      </c>
      <c r="D151" s="799"/>
      <c r="E151" s="308">
        <f>ROUND(SUM(E145:E149),2)</f>
        <v>0</v>
      </c>
      <c r="F151" s="309" t="s">
        <v>221</v>
      </c>
      <c r="G151" s="310">
        <f>SUM(G145:G149)</f>
        <v>0</v>
      </c>
      <c r="H151" s="763">
        <f>SUM(H145:H149)</f>
        <v>0</v>
      </c>
      <c r="I151" s="764"/>
      <c r="J151" s="308">
        <f>SUM(J145:J150)</f>
        <v>0</v>
      </c>
      <c r="K151" s="311">
        <f>SUM(K145:K150)</f>
        <v>0</v>
      </c>
      <c r="L151" s="312">
        <f>E151</f>
        <v>0</v>
      </c>
      <c r="M151" s="312">
        <f t="shared" si="45"/>
        <v>0</v>
      </c>
      <c r="O151" s="293" t="s">
        <v>1255</v>
      </c>
      <c r="P151" s="293" t="s">
        <v>663</v>
      </c>
      <c r="Q151" s="293" t="str">
        <f t="shared" si="40"/>
        <v>A0191(株)トドック電力</v>
      </c>
    </row>
    <row r="152" spans="1:17" ht="19.5" hidden="1" customHeight="1">
      <c r="A152" s="795">
        <v>22</v>
      </c>
      <c r="B152" s="787">
        <f>'2事業所名'!B25</f>
        <v>0</v>
      </c>
      <c r="C152" s="54"/>
      <c r="D152" s="111"/>
      <c r="E152" s="105"/>
      <c r="F152" s="106"/>
      <c r="G152" s="294">
        <f>ROUND(E152*8.64,1)</f>
        <v>0</v>
      </c>
      <c r="H152" s="790">
        <f>ROUND(E152*D152,1)</f>
        <v>0</v>
      </c>
      <c r="I152" s="791"/>
      <c r="J152" s="295">
        <f>ROUND(E152*F152/100,2)</f>
        <v>0</v>
      </c>
      <c r="K152" s="296"/>
      <c r="L152" s="312"/>
      <c r="M152" s="312"/>
      <c r="O152" s="293" t="s">
        <v>1256</v>
      </c>
      <c r="P152" s="293" t="s">
        <v>664</v>
      </c>
      <c r="Q152" s="293" t="str">
        <f t="shared" si="40"/>
        <v>A0193九電みらいエナジー(株)</v>
      </c>
    </row>
    <row r="153" spans="1:17" ht="19.5" hidden="1" customHeight="1">
      <c r="A153" s="796"/>
      <c r="B153" s="788"/>
      <c r="C153" s="55"/>
      <c r="D153" s="382"/>
      <c r="E153" s="62"/>
      <c r="F153" s="107"/>
      <c r="G153" s="298">
        <f>ROUND(E153*8.64,1)</f>
        <v>0</v>
      </c>
      <c r="H153" s="753">
        <f>ROUND(E153*D153,1)</f>
        <v>0</v>
      </c>
      <c r="I153" s="754"/>
      <c r="J153" s="299">
        <f>ROUND(E153*F153/100,2)</f>
        <v>0</v>
      </c>
      <c r="K153" s="300"/>
      <c r="L153" s="312"/>
      <c r="M153" s="312"/>
      <c r="O153" s="293" t="s">
        <v>1257</v>
      </c>
      <c r="P153" s="293" t="s">
        <v>665</v>
      </c>
      <c r="Q153" s="293" t="str">
        <f t="shared" si="40"/>
        <v>A0194(株)ミツウロコヴェッセル</v>
      </c>
    </row>
    <row r="154" spans="1:17" ht="19.5" hidden="1" customHeight="1">
      <c r="A154" s="796"/>
      <c r="B154" s="788"/>
      <c r="C154" s="55"/>
      <c r="D154" s="382"/>
      <c r="E154" s="108"/>
      <c r="F154" s="109"/>
      <c r="G154" s="298">
        <f>ROUND(E154*8.64,1)</f>
        <v>0</v>
      </c>
      <c r="H154" s="753">
        <f t="shared" ref="H154:H156" si="48">ROUND(E154*D154,1)</f>
        <v>0</v>
      </c>
      <c r="I154" s="754"/>
      <c r="J154" s="299">
        <f t="shared" ref="J154:J156" si="49">ROUND(E154*F154/100,2)</f>
        <v>0</v>
      </c>
      <c r="K154" s="301"/>
      <c r="L154" s="312"/>
      <c r="M154" s="312"/>
      <c r="O154" s="293" t="s">
        <v>1258</v>
      </c>
      <c r="P154" s="293" t="s">
        <v>666</v>
      </c>
      <c r="Q154" s="293" t="str">
        <f t="shared" si="40"/>
        <v>A0195(株)フォレストパワー</v>
      </c>
    </row>
    <row r="155" spans="1:17" ht="19.5" hidden="1" customHeight="1">
      <c r="A155" s="796"/>
      <c r="B155" s="788"/>
      <c r="C155" s="55"/>
      <c r="D155" s="383"/>
      <c r="E155" s="62"/>
      <c r="F155" s="109"/>
      <c r="G155" s="298">
        <f>ROUND(E155*8.64,1)</f>
        <v>0</v>
      </c>
      <c r="H155" s="753">
        <f t="shared" si="48"/>
        <v>0</v>
      </c>
      <c r="I155" s="754"/>
      <c r="J155" s="299">
        <f t="shared" si="49"/>
        <v>0</v>
      </c>
      <c r="K155" s="301"/>
      <c r="L155" s="312"/>
      <c r="M155" s="312"/>
      <c r="O155" s="293" t="s">
        <v>1259</v>
      </c>
      <c r="P155" s="293" t="s">
        <v>667</v>
      </c>
      <c r="Q155" s="293" t="str">
        <f t="shared" si="40"/>
        <v>A0196日高都市ガス(株)</v>
      </c>
    </row>
    <row r="156" spans="1:17" ht="19.5" hidden="1" customHeight="1">
      <c r="A156" s="796"/>
      <c r="B156" s="788"/>
      <c r="C156" s="55"/>
      <c r="D156" s="382"/>
      <c r="E156" s="108"/>
      <c r="F156" s="109"/>
      <c r="G156" s="298">
        <f>ROUND(E156*8.64,1)</f>
        <v>0</v>
      </c>
      <c r="H156" s="753">
        <f t="shared" si="48"/>
        <v>0</v>
      </c>
      <c r="I156" s="754"/>
      <c r="J156" s="299">
        <f t="shared" si="49"/>
        <v>0</v>
      </c>
      <c r="K156" s="301"/>
      <c r="L156" s="312"/>
      <c r="M156" s="312"/>
      <c r="O156" s="293" t="s">
        <v>1260</v>
      </c>
      <c r="P156" s="293" t="s">
        <v>668</v>
      </c>
      <c r="Q156" s="293" t="str">
        <f t="shared" si="40"/>
        <v>A0197(株)アドバンテック</v>
      </c>
    </row>
    <row r="157" spans="1:17" ht="27.2" hidden="1" customHeight="1" thickBot="1">
      <c r="A157" s="796"/>
      <c r="B157" s="788"/>
      <c r="C157" s="302" t="s">
        <v>493</v>
      </c>
      <c r="D157" s="303" t="s">
        <v>221</v>
      </c>
      <c r="E157" s="110"/>
      <c r="F157" s="304" t="s">
        <v>221</v>
      </c>
      <c r="G157" s="305" t="s">
        <v>221</v>
      </c>
      <c r="H157" s="758" t="s">
        <v>411</v>
      </c>
      <c r="I157" s="759"/>
      <c r="J157" s="306">
        <f>E157</f>
        <v>0</v>
      </c>
      <c r="K157" s="307"/>
      <c r="L157" s="312"/>
      <c r="M157" s="312"/>
      <c r="O157" s="293" t="s">
        <v>1261</v>
      </c>
      <c r="P157" s="293" t="s">
        <v>669</v>
      </c>
      <c r="Q157" s="293" t="str">
        <f t="shared" si="40"/>
        <v>A0199ローカルエナジー(株)</v>
      </c>
    </row>
    <row r="158" spans="1:17" ht="19.5" hidden="1" customHeight="1" thickTop="1" thickBot="1">
      <c r="A158" s="796"/>
      <c r="B158" s="797"/>
      <c r="C158" s="798" t="s">
        <v>87</v>
      </c>
      <c r="D158" s="799"/>
      <c r="E158" s="308">
        <f>ROUND(SUM(E152:E156),2)</f>
        <v>0</v>
      </c>
      <c r="F158" s="309" t="s">
        <v>221</v>
      </c>
      <c r="G158" s="310">
        <f>SUM(G152:G156)</f>
        <v>0</v>
      </c>
      <c r="H158" s="763">
        <f>SUM(H152:H156)</f>
        <v>0</v>
      </c>
      <c r="I158" s="764"/>
      <c r="J158" s="308">
        <f>SUM(J152:J157)</f>
        <v>0</v>
      </c>
      <c r="K158" s="311">
        <f>SUM(K152:K157)</f>
        <v>0</v>
      </c>
      <c r="L158" s="312">
        <f>E158</f>
        <v>0</v>
      </c>
      <c r="M158" s="312">
        <f t="shared" si="45"/>
        <v>0</v>
      </c>
      <c r="O158" s="293" t="s">
        <v>1262</v>
      </c>
      <c r="P158" s="293" t="s">
        <v>670</v>
      </c>
      <c r="Q158" s="293" t="str">
        <f t="shared" si="40"/>
        <v>A0200エネックス(株)</v>
      </c>
    </row>
    <row r="159" spans="1:17" ht="19.5" hidden="1" customHeight="1">
      <c r="A159" s="795">
        <v>23</v>
      </c>
      <c r="B159" s="787">
        <f>'2事業所名'!B26</f>
        <v>0</v>
      </c>
      <c r="C159" s="54"/>
      <c r="D159" s="111"/>
      <c r="E159" s="105"/>
      <c r="F159" s="106"/>
      <c r="G159" s="294">
        <f>ROUND(E159*8.64,1)</f>
        <v>0</v>
      </c>
      <c r="H159" s="790">
        <f>ROUND(E159*D159,1)</f>
        <v>0</v>
      </c>
      <c r="I159" s="791"/>
      <c r="J159" s="295">
        <f>ROUND(E159*F159/100,2)</f>
        <v>0</v>
      </c>
      <c r="K159" s="296"/>
      <c r="L159" s="312"/>
      <c r="M159" s="312"/>
      <c r="O159" s="293" t="s">
        <v>1263</v>
      </c>
      <c r="P159" s="293" t="s">
        <v>671</v>
      </c>
      <c r="Q159" s="293" t="str">
        <f t="shared" si="40"/>
        <v>A0203(株)レクスポート</v>
      </c>
    </row>
    <row r="160" spans="1:17" ht="19.5" hidden="1" customHeight="1">
      <c r="A160" s="796"/>
      <c r="B160" s="788"/>
      <c r="C160" s="55"/>
      <c r="D160" s="382"/>
      <c r="E160" s="62"/>
      <c r="F160" s="107"/>
      <c r="G160" s="298">
        <f>ROUND(E160*8.64,1)</f>
        <v>0</v>
      </c>
      <c r="H160" s="753">
        <f>ROUND(E160*D160,1)</f>
        <v>0</v>
      </c>
      <c r="I160" s="754"/>
      <c r="J160" s="299">
        <f>ROUND(E160*F160/100,2)</f>
        <v>0</v>
      </c>
      <c r="K160" s="300"/>
      <c r="L160" s="312"/>
      <c r="M160" s="312"/>
      <c r="O160" s="293" t="s">
        <v>1264</v>
      </c>
      <c r="P160" s="293" t="s">
        <v>672</v>
      </c>
      <c r="Q160" s="293" t="str">
        <f t="shared" si="40"/>
        <v>A0204なでしこ電力(株)</v>
      </c>
    </row>
    <row r="161" spans="1:17" ht="19.5" hidden="1" customHeight="1">
      <c r="A161" s="796"/>
      <c r="B161" s="788"/>
      <c r="C161" s="55"/>
      <c r="D161" s="382"/>
      <c r="E161" s="108"/>
      <c r="F161" s="109"/>
      <c r="G161" s="298">
        <f>ROUND(E161*8.64,1)</f>
        <v>0</v>
      </c>
      <c r="H161" s="753">
        <f t="shared" ref="H161:H163" si="50">ROUND(E161*D161,1)</f>
        <v>0</v>
      </c>
      <c r="I161" s="754"/>
      <c r="J161" s="299">
        <f t="shared" ref="J161:J163" si="51">ROUND(E161*F161/100,2)</f>
        <v>0</v>
      </c>
      <c r="K161" s="301"/>
      <c r="L161" s="312"/>
      <c r="M161" s="312"/>
      <c r="O161" s="293" t="s">
        <v>1265</v>
      </c>
      <c r="P161" s="293" t="s">
        <v>673</v>
      </c>
      <c r="Q161" s="293" t="str">
        <f t="shared" si="40"/>
        <v>A0206日田グリーン電力(株)</v>
      </c>
    </row>
    <row r="162" spans="1:17" ht="19.5" hidden="1" customHeight="1">
      <c r="A162" s="796"/>
      <c r="B162" s="788"/>
      <c r="C162" s="55"/>
      <c r="D162" s="383"/>
      <c r="E162" s="62"/>
      <c r="F162" s="109"/>
      <c r="G162" s="298">
        <f>ROUND(E162*8.64,1)</f>
        <v>0</v>
      </c>
      <c r="H162" s="753">
        <f t="shared" si="50"/>
        <v>0</v>
      </c>
      <c r="I162" s="754"/>
      <c r="J162" s="299">
        <f t="shared" si="51"/>
        <v>0</v>
      </c>
      <c r="K162" s="301"/>
      <c r="L162" s="312"/>
      <c r="M162" s="312"/>
      <c r="O162" s="293" t="s">
        <v>1266</v>
      </c>
      <c r="P162" s="293" t="s">
        <v>674</v>
      </c>
      <c r="Q162" s="293" t="str">
        <f t="shared" si="40"/>
        <v>A0209埼玉ガス(株)</v>
      </c>
    </row>
    <row r="163" spans="1:17" ht="19.5" hidden="1" customHeight="1">
      <c r="A163" s="796"/>
      <c r="B163" s="788"/>
      <c r="C163" s="55"/>
      <c r="D163" s="382"/>
      <c r="E163" s="108"/>
      <c r="F163" s="109"/>
      <c r="G163" s="298">
        <f>ROUND(E163*8.64,1)</f>
        <v>0</v>
      </c>
      <c r="H163" s="753">
        <f t="shared" si="50"/>
        <v>0</v>
      </c>
      <c r="I163" s="754"/>
      <c r="J163" s="299">
        <f t="shared" si="51"/>
        <v>0</v>
      </c>
      <c r="K163" s="301"/>
      <c r="L163" s="312"/>
      <c r="M163" s="312"/>
      <c r="O163" s="293" t="s">
        <v>1267</v>
      </c>
      <c r="P163" s="293" t="s">
        <v>675</v>
      </c>
      <c r="Q163" s="293" t="str">
        <f t="shared" si="40"/>
        <v>A0210宮崎パワーライン(株)</v>
      </c>
    </row>
    <row r="164" spans="1:17" ht="27.2" hidden="1" customHeight="1" thickBot="1">
      <c r="A164" s="796"/>
      <c r="B164" s="788"/>
      <c r="C164" s="302" t="s">
        <v>493</v>
      </c>
      <c r="D164" s="303" t="s">
        <v>221</v>
      </c>
      <c r="E164" s="110"/>
      <c r="F164" s="304" t="s">
        <v>221</v>
      </c>
      <c r="G164" s="305" t="s">
        <v>221</v>
      </c>
      <c r="H164" s="758" t="s">
        <v>411</v>
      </c>
      <c r="I164" s="759"/>
      <c r="J164" s="306">
        <f>E164</f>
        <v>0</v>
      </c>
      <c r="K164" s="307"/>
      <c r="L164" s="312"/>
      <c r="M164" s="312"/>
      <c r="O164" s="293" t="s">
        <v>1268</v>
      </c>
      <c r="P164" s="293" t="s">
        <v>676</v>
      </c>
      <c r="Q164" s="293" t="str">
        <f t="shared" si="40"/>
        <v>A0211(株)パワー・オプティマイザー</v>
      </c>
    </row>
    <row r="165" spans="1:17" ht="19.5" hidden="1" customHeight="1" thickTop="1" thickBot="1">
      <c r="A165" s="796"/>
      <c r="B165" s="797"/>
      <c r="C165" s="798" t="s">
        <v>87</v>
      </c>
      <c r="D165" s="799"/>
      <c r="E165" s="308">
        <f>ROUND(SUM(E159:E163),2)</f>
        <v>0</v>
      </c>
      <c r="F165" s="309" t="s">
        <v>221</v>
      </c>
      <c r="G165" s="310">
        <f>SUM(G159:G163)</f>
        <v>0</v>
      </c>
      <c r="H165" s="763">
        <f>SUM(H159:H163)</f>
        <v>0</v>
      </c>
      <c r="I165" s="764"/>
      <c r="J165" s="308">
        <f>SUM(J159:J164)</f>
        <v>0</v>
      </c>
      <c r="K165" s="311">
        <f>SUM(K159:K164)</f>
        <v>0</v>
      </c>
      <c r="L165" s="312">
        <f>E165</f>
        <v>0</v>
      </c>
      <c r="M165" s="312">
        <f t="shared" si="45"/>
        <v>0</v>
      </c>
      <c r="O165" s="293" t="s">
        <v>1269</v>
      </c>
      <c r="P165" s="293" t="s">
        <v>677</v>
      </c>
      <c r="Q165" s="293" t="str">
        <f t="shared" si="40"/>
        <v>A0213(株)Ｕ－ＰＯＷＥＲ</v>
      </c>
    </row>
    <row r="166" spans="1:17" ht="19.5" hidden="1" customHeight="1">
      <c r="A166" s="795">
        <v>24</v>
      </c>
      <c r="B166" s="787">
        <f>'2事業所名'!B27</f>
        <v>0</v>
      </c>
      <c r="C166" s="54"/>
      <c r="D166" s="111"/>
      <c r="E166" s="105"/>
      <c r="F166" s="106"/>
      <c r="G166" s="294">
        <f>ROUND(E166*8.64,1)</f>
        <v>0</v>
      </c>
      <c r="H166" s="790">
        <f>ROUND(E166*D166,1)</f>
        <v>0</v>
      </c>
      <c r="I166" s="791"/>
      <c r="J166" s="295">
        <f>ROUND(E166*F166/100,2)</f>
        <v>0</v>
      </c>
      <c r="K166" s="296"/>
      <c r="L166" s="312"/>
      <c r="M166" s="312"/>
      <c r="O166" s="293" t="s">
        <v>1270</v>
      </c>
      <c r="P166" s="293" t="s">
        <v>678</v>
      </c>
      <c r="Q166" s="293" t="str">
        <f t="shared" si="40"/>
        <v>A0214(株)ＴＴＳパワー</v>
      </c>
    </row>
    <row r="167" spans="1:17" ht="19.5" hidden="1" customHeight="1">
      <c r="A167" s="796"/>
      <c r="B167" s="788"/>
      <c r="C167" s="55"/>
      <c r="D167" s="382"/>
      <c r="E167" s="62"/>
      <c r="F167" s="107"/>
      <c r="G167" s="298">
        <f>ROUND(E167*8.64,1)</f>
        <v>0</v>
      </c>
      <c r="H167" s="753">
        <f>ROUND(E167*D167,1)</f>
        <v>0</v>
      </c>
      <c r="I167" s="754"/>
      <c r="J167" s="299">
        <f>ROUND(E167*F167/100,2)</f>
        <v>0</v>
      </c>
      <c r="K167" s="300"/>
      <c r="L167" s="312"/>
      <c r="M167" s="312"/>
      <c r="O167" s="293" t="s">
        <v>1271</v>
      </c>
      <c r="P167" s="293" t="s">
        <v>679</v>
      </c>
      <c r="Q167" s="293" t="str">
        <f t="shared" si="40"/>
        <v>A0216(株)岩手ウッドパワー</v>
      </c>
    </row>
    <row r="168" spans="1:17" ht="19.5" hidden="1" customHeight="1">
      <c r="A168" s="796"/>
      <c r="B168" s="788"/>
      <c r="C168" s="55"/>
      <c r="D168" s="382"/>
      <c r="E168" s="108"/>
      <c r="F168" s="109"/>
      <c r="G168" s="298">
        <f>ROUND(E168*8.64,1)</f>
        <v>0</v>
      </c>
      <c r="H168" s="753">
        <f t="shared" ref="H168:H170" si="52">ROUND(E168*D168,1)</f>
        <v>0</v>
      </c>
      <c r="I168" s="754"/>
      <c r="J168" s="299">
        <f t="shared" ref="J168:J170" si="53">ROUND(E168*F168/100,2)</f>
        <v>0</v>
      </c>
      <c r="K168" s="301"/>
      <c r="L168" s="312"/>
      <c r="M168" s="312"/>
      <c r="O168" s="293" t="s">
        <v>1272</v>
      </c>
      <c r="P168" s="293" t="s">
        <v>680</v>
      </c>
      <c r="Q168" s="293" t="str">
        <f t="shared" si="40"/>
        <v>A0217里山パワーワークス(株)</v>
      </c>
    </row>
    <row r="169" spans="1:17" ht="19.5" hidden="1" customHeight="1">
      <c r="A169" s="796"/>
      <c r="B169" s="788"/>
      <c r="C169" s="55"/>
      <c r="D169" s="383"/>
      <c r="E169" s="62"/>
      <c r="F169" s="109"/>
      <c r="G169" s="298">
        <f>ROUND(E169*8.64,1)</f>
        <v>0</v>
      </c>
      <c r="H169" s="753">
        <f t="shared" si="52"/>
        <v>0</v>
      </c>
      <c r="I169" s="754"/>
      <c r="J169" s="299">
        <f t="shared" si="53"/>
        <v>0</v>
      </c>
      <c r="K169" s="301"/>
      <c r="L169" s="312"/>
      <c r="M169" s="312"/>
      <c r="O169" s="293" t="s">
        <v>1273</v>
      </c>
      <c r="P169" s="293" t="s">
        <v>681</v>
      </c>
      <c r="Q169" s="293" t="str">
        <f t="shared" si="40"/>
        <v>A0218(株)中之条パワー</v>
      </c>
    </row>
    <row r="170" spans="1:17" ht="19.5" hidden="1" customHeight="1">
      <c r="A170" s="796"/>
      <c r="B170" s="788"/>
      <c r="C170" s="55"/>
      <c r="D170" s="382"/>
      <c r="E170" s="108"/>
      <c r="F170" s="109"/>
      <c r="G170" s="298">
        <f>ROUND(E170*8.64,1)</f>
        <v>0</v>
      </c>
      <c r="H170" s="753">
        <f t="shared" si="52"/>
        <v>0</v>
      </c>
      <c r="I170" s="754"/>
      <c r="J170" s="299">
        <f t="shared" si="53"/>
        <v>0</v>
      </c>
      <c r="K170" s="301"/>
      <c r="L170" s="312"/>
      <c r="M170" s="312"/>
      <c r="O170" s="293" t="s">
        <v>1274</v>
      </c>
      <c r="P170" s="293" t="s">
        <v>682</v>
      </c>
      <c r="Q170" s="293" t="str">
        <f t="shared" si="40"/>
        <v>A0220日産トレーデイング(株)</v>
      </c>
    </row>
    <row r="171" spans="1:17" ht="27.2" hidden="1" customHeight="1" thickBot="1">
      <c r="A171" s="796"/>
      <c r="B171" s="788"/>
      <c r="C171" s="302" t="s">
        <v>493</v>
      </c>
      <c r="D171" s="303" t="s">
        <v>221</v>
      </c>
      <c r="E171" s="110"/>
      <c r="F171" s="304" t="s">
        <v>221</v>
      </c>
      <c r="G171" s="305" t="s">
        <v>221</v>
      </c>
      <c r="H171" s="758" t="s">
        <v>411</v>
      </c>
      <c r="I171" s="759"/>
      <c r="J171" s="306">
        <f>E171</f>
        <v>0</v>
      </c>
      <c r="K171" s="307"/>
      <c r="L171" s="312"/>
      <c r="M171" s="312"/>
      <c r="O171" s="293" t="s">
        <v>1275</v>
      </c>
      <c r="P171" s="293" t="s">
        <v>1725</v>
      </c>
      <c r="Q171" s="293" t="str">
        <f t="shared" si="40"/>
        <v>A0221(株)エネウィル</v>
      </c>
    </row>
    <row r="172" spans="1:17" ht="19.5" hidden="1" customHeight="1" thickTop="1" thickBot="1">
      <c r="A172" s="796"/>
      <c r="B172" s="797"/>
      <c r="C172" s="798" t="s">
        <v>87</v>
      </c>
      <c r="D172" s="799"/>
      <c r="E172" s="308">
        <f>ROUND(SUM(E166:E170),2)</f>
        <v>0</v>
      </c>
      <c r="F172" s="309" t="s">
        <v>221</v>
      </c>
      <c r="G172" s="310">
        <f>SUM(G166:G170)</f>
        <v>0</v>
      </c>
      <c r="H172" s="763">
        <f>SUM(H166:H170)</f>
        <v>0</v>
      </c>
      <c r="I172" s="764"/>
      <c r="J172" s="308">
        <f>SUM(J166:J171)</f>
        <v>0</v>
      </c>
      <c r="K172" s="311">
        <f>SUM(K166:K171)</f>
        <v>0</v>
      </c>
      <c r="L172" s="312">
        <f>E172</f>
        <v>0</v>
      </c>
      <c r="M172" s="312">
        <f t="shared" si="45"/>
        <v>0</v>
      </c>
      <c r="O172" s="293" t="s">
        <v>1276</v>
      </c>
      <c r="P172" s="293" t="s">
        <v>683</v>
      </c>
      <c r="Q172" s="293" t="str">
        <f t="shared" si="40"/>
        <v>A0222Ｎｅｘｔ　Ｐｏｗｅｒ(株)</v>
      </c>
    </row>
    <row r="173" spans="1:17" ht="19.5" hidden="1" customHeight="1">
      <c r="A173" s="795">
        <v>25</v>
      </c>
      <c r="B173" s="787">
        <f>'2事業所名'!B28</f>
        <v>0</v>
      </c>
      <c r="C173" s="54"/>
      <c r="D173" s="111"/>
      <c r="E173" s="105"/>
      <c r="F173" s="106"/>
      <c r="G173" s="294">
        <f>ROUND(E173*8.64,1)</f>
        <v>0</v>
      </c>
      <c r="H173" s="790">
        <f>ROUND(E173*D173,1)</f>
        <v>0</v>
      </c>
      <c r="I173" s="791"/>
      <c r="J173" s="295">
        <f>ROUND(E173*F173/100,2)</f>
        <v>0</v>
      </c>
      <c r="K173" s="296"/>
      <c r="L173" s="312"/>
      <c r="M173" s="312"/>
      <c r="O173" s="293" t="s">
        <v>1277</v>
      </c>
      <c r="P173" s="293" t="s">
        <v>684</v>
      </c>
      <c r="Q173" s="293" t="str">
        <f t="shared" si="40"/>
        <v>A0223伊藤忠エネクスホームライフ西日本(株)</v>
      </c>
    </row>
    <row r="174" spans="1:17" ht="19.5" hidden="1" customHeight="1">
      <c r="A174" s="796"/>
      <c r="B174" s="788"/>
      <c r="C174" s="55"/>
      <c r="D174" s="382"/>
      <c r="E174" s="62"/>
      <c r="F174" s="107"/>
      <c r="G174" s="298">
        <f>ROUND(E174*8.64,1)</f>
        <v>0</v>
      </c>
      <c r="H174" s="753">
        <f>ROUND(E174*D174,1)</f>
        <v>0</v>
      </c>
      <c r="I174" s="754"/>
      <c r="J174" s="299">
        <f>ROUND(E174*F174/100,2)</f>
        <v>0</v>
      </c>
      <c r="K174" s="300"/>
      <c r="L174" s="312"/>
      <c r="M174" s="312"/>
      <c r="O174" s="293" t="s">
        <v>1278</v>
      </c>
      <c r="P174" s="293" t="s">
        <v>685</v>
      </c>
      <c r="Q174" s="293" t="str">
        <f t="shared" si="40"/>
        <v>A0226グリーナ(株)</v>
      </c>
    </row>
    <row r="175" spans="1:17" ht="19.5" hidden="1" customHeight="1">
      <c r="A175" s="796"/>
      <c r="B175" s="788"/>
      <c r="C175" s="55"/>
      <c r="D175" s="382"/>
      <c r="E175" s="108"/>
      <c r="F175" s="109"/>
      <c r="G175" s="298">
        <f>ROUND(E175*8.64,1)</f>
        <v>0</v>
      </c>
      <c r="H175" s="753">
        <f t="shared" ref="H175:H177" si="54">ROUND(E175*D175,1)</f>
        <v>0</v>
      </c>
      <c r="I175" s="754"/>
      <c r="J175" s="299">
        <f t="shared" ref="J175:J177" si="55">ROUND(E175*F175/100,2)</f>
        <v>0</v>
      </c>
      <c r="K175" s="301"/>
      <c r="L175" s="312"/>
      <c r="M175" s="312"/>
      <c r="O175" s="293" t="s">
        <v>1279</v>
      </c>
      <c r="P175" s="293" t="s">
        <v>686</v>
      </c>
      <c r="Q175" s="293" t="str">
        <f t="shared" si="40"/>
        <v>A0227はりま電力(株)</v>
      </c>
    </row>
    <row r="176" spans="1:17" ht="19.5" hidden="1" customHeight="1">
      <c r="A176" s="796"/>
      <c r="B176" s="788"/>
      <c r="C176" s="55"/>
      <c r="D176" s="383"/>
      <c r="E176" s="62"/>
      <c r="F176" s="109"/>
      <c r="G176" s="298">
        <f>ROUND(E176*8.64,1)</f>
        <v>0</v>
      </c>
      <c r="H176" s="753">
        <f t="shared" si="54"/>
        <v>0</v>
      </c>
      <c r="I176" s="754"/>
      <c r="J176" s="299">
        <f t="shared" si="55"/>
        <v>0</v>
      </c>
      <c r="K176" s="301"/>
      <c r="L176" s="312"/>
      <c r="M176" s="312"/>
      <c r="O176" s="293" t="s">
        <v>1280</v>
      </c>
      <c r="P176" s="293" t="s">
        <v>687</v>
      </c>
      <c r="Q176" s="293" t="str">
        <f t="shared" si="40"/>
        <v>A0228(株)浜松新電力</v>
      </c>
    </row>
    <row r="177" spans="1:17" ht="19.5" hidden="1" customHeight="1">
      <c r="A177" s="796"/>
      <c r="B177" s="788"/>
      <c r="C177" s="55"/>
      <c r="D177" s="382"/>
      <c r="E177" s="108"/>
      <c r="F177" s="109"/>
      <c r="G177" s="298">
        <f>ROUND(E177*8.64,1)</f>
        <v>0</v>
      </c>
      <c r="H177" s="753">
        <f t="shared" si="54"/>
        <v>0</v>
      </c>
      <c r="I177" s="754"/>
      <c r="J177" s="299">
        <f t="shared" si="55"/>
        <v>0</v>
      </c>
      <c r="K177" s="301"/>
      <c r="L177" s="312"/>
      <c r="M177" s="312"/>
      <c r="O177" s="293" t="s">
        <v>1281</v>
      </c>
      <c r="P177" s="293" t="s">
        <v>688</v>
      </c>
      <c r="Q177" s="293" t="str">
        <f t="shared" si="40"/>
        <v>A0229ゼロワットパワー(株)</v>
      </c>
    </row>
    <row r="178" spans="1:17" ht="27.2" hidden="1" customHeight="1" thickBot="1">
      <c r="A178" s="796"/>
      <c r="B178" s="788"/>
      <c r="C178" s="302" t="s">
        <v>493</v>
      </c>
      <c r="D178" s="303" t="s">
        <v>221</v>
      </c>
      <c r="E178" s="110"/>
      <c r="F178" s="304" t="s">
        <v>221</v>
      </c>
      <c r="G178" s="305" t="s">
        <v>221</v>
      </c>
      <c r="H178" s="758" t="s">
        <v>411</v>
      </c>
      <c r="I178" s="759"/>
      <c r="J178" s="306">
        <f>E178</f>
        <v>0</v>
      </c>
      <c r="K178" s="307"/>
      <c r="L178" s="312"/>
      <c r="M178" s="312"/>
      <c r="O178" s="293" t="s">
        <v>1282</v>
      </c>
      <c r="P178" s="293" t="s">
        <v>689</v>
      </c>
      <c r="Q178" s="293" t="str">
        <f t="shared" si="40"/>
        <v>A0230アストマックス(株)</v>
      </c>
    </row>
    <row r="179" spans="1:17" ht="19.5" hidden="1" customHeight="1" thickTop="1" thickBot="1">
      <c r="A179" s="796"/>
      <c r="B179" s="797"/>
      <c r="C179" s="798" t="s">
        <v>87</v>
      </c>
      <c r="D179" s="799"/>
      <c r="E179" s="308">
        <f>ROUND(SUM(E173:E177),2)</f>
        <v>0</v>
      </c>
      <c r="F179" s="309" t="s">
        <v>221</v>
      </c>
      <c r="G179" s="310">
        <f>SUM(G173:G177)</f>
        <v>0</v>
      </c>
      <c r="H179" s="763">
        <f>SUM(H173:H177)</f>
        <v>0</v>
      </c>
      <c r="I179" s="764"/>
      <c r="J179" s="308">
        <f>SUM(J173:J178)</f>
        <v>0</v>
      </c>
      <c r="K179" s="311">
        <f>SUM(K173:K178)</f>
        <v>0</v>
      </c>
      <c r="L179" s="312">
        <f>E179</f>
        <v>0</v>
      </c>
      <c r="M179" s="312">
        <f t="shared" si="45"/>
        <v>0</v>
      </c>
      <c r="O179" s="293" t="s">
        <v>1283</v>
      </c>
      <c r="P179" s="293" t="s">
        <v>690</v>
      </c>
      <c r="Q179" s="293" t="str">
        <f t="shared" si="40"/>
        <v>A0231(株)やまがた新電力</v>
      </c>
    </row>
    <row r="180" spans="1:17" ht="19.5" hidden="1" customHeight="1">
      <c r="A180" s="795">
        <v>26</v>
      </c>
      <c r="B180" s="787">
        <f>'2事業所名'!B29</f>
        <v>0</v>
      </c>
      <c r="C180" s="54"/>
      <c r="D180" s="111"/>
      <c r="E180" s="105"/>
      <c r="F180" s="106"/>
      <c r="G180" s="294">
        <f>ROUND(E180*8.64,1)</f>
        <v>0</v>
      </c>
      <c r="H180" s="790">
        <f>ROUND(E180*D180,1)</f>
        <v>0</v>
      </c>
      <c r="I180" s="791"/>
      <c r="J180" s="295">
        <f>ROUND(E180*F180/100,2)</f>
        <v>0</v>
      </c>
      <c r="K180" s="296"/>
      <c r="L180" s="312"/>
      <c r="M180" s="312"/>
      <c r="O180" s="293" t="s">
        <v>1284</v>
      </c>
      <c r="P180" s="293" t="s">
        <v>691</v>
      </c>
      <c r="Q180" s="293" t="str">
        <f t="shared" si="40"/>
        <v>A0232一般社団法人東松島みらいとし機構</v>
      </c>
    </row>
    <row r="181" spans="1:17" ht="19.5" hidden="1" customHeight="1">
      <c r="A181" s="796"/>
      <c r="B181" s="788"/>
      <c r="C181" s="55"/>
      <c r="D181" s="382"/>
      <c r="E181" s="62"/>
      <c r="F181" s="107"/>
      <c r="G181" s="298">
        <f>ROUND(E181*8.64,1)</f>
        <v>0</v>
      </c>
      <c r="H181" s="753">
        <f>ROUND(E181*D181,1)</f>
        <v>0</v>
      </c>
      <c r="I181" s="754"/>
      <c r="J181" s="299">
        <f>ROUND(E181*F181/100,2)</f>
        <v>0</v>
      </c>
      <c r="K181" s="300"/>
      <c r="L181" s="312"/>
      <c r="M181" s="312"/>
      <c r="O181" s="293" t="s">
        <v>1285</v>
      </c>
      <c r="P181" s="293" t="s">
        <v>692</v>
      </c>
      <c r="Q181" s="293" t="str">
        <f t="shared" si="40"/>
        <v>A0234(株)グリーンパワー大東</v>
      </c>
    </row>
    <row r="182" spans="1:17" ht="19.5" hidden="1" customHeight="1">
      <c r="A182" s="796"/>
      <c r="B182" s="788"/>
      <c r="C182" s="55"/>
      <c r="D182" s="382"/>
      <c r="E182" s="108"/>
      <c r="F182" s="109"/>
      <c r="G182" s="298">
        <f>ROUND(E182*8.64,1)</f>
        <v>0</v>
      </c>
      <c r="H182" s="753">
        <f t="shared" ref="H182:H184" si="56">ROUND(E182*D182,1)</f>
        <v>0</v>
      </c>
      <c r="I182" s="754"/>
      <c r="J182" s="299">
        <f t="shared" ref="J182:J184" si="57">ROUND(E182*F182/100,2)</f>
        <v>0</v>
      </c>
      <c r="K182" s="301"/>
      <c r="L182" s="312"/>
      <c r="M182" s="312"/>
      <c r="O182" s="293" t="s">
        <v>1286</v>
      </c>
      <c r="P182" s="293" t="s">
        <v>693</v>
      </c>
      <c r="Q182" s="293" t="str">
        <f t="shared" si="40"/>
        <v>A0236(株)シーラパワー(旧：愛知電力(株))</v>
      </c>
    </row>
    <row r="183" spans="1:17" ht="19.5" hidden="1" customHeight="1">
      <c r="A183" s="796"/>
      <c r="B183" s="788"/>
      <c r="C183" s="55"/>
      <c r="D183" s="383"/>
      <c r="E183" s="62"/>
      <c r="F183" s="109"/>
      <c r="G183" s="298">
        <f>ROUND(E183*8.64,1)</f>
        <v>0</v>
      </c>
      <c r="H183" s="753">
        <f t="shared" si="56"/>
        <v>0</v>
      </c>
      <c r="I183" s="754"/>
      <c r="J183" s="299">
        <f t="shared" si="57"/>
        <v>0</v>
      </c>
      <c r="K183" s="301"/>
      <c r="L183" s="312"/>
      <c r="M183" s="312"/>
      <c r="O183" s="293" t="s">
        <v>1287</v>
      </c>
      <c r="P183" s="293" t="s">
        <v>694</v>
      </c>
      <c r="Q183" s="293" t="str">
        <f t="shared" si="40"/>
        <v>A0237御所野縄文電力(株)</v>
      </c>
    </row>
    <row r="184" spans="1:17" ht="19.5" hidden="1" customHeight="1">
      <c r="A184" s="796"/>
      <c r="B184" s="788"/>
      <c r="C184" s="55"/>
      <c r="D184" s="382"/>
      <c r="E184" s="108"/>
      <c r="F184" s="109"/>
      <c r="G184" s="298">
        <f>ROUND(E184*8.64,1)</f>
        <v>0</v>
      </c>
      <c r="H184" s="753">
        <f t="shared" si="56"/>
        <v>0</v>
      </c>
      <c r="I184" s="754"/>
      <c r="J184" s="299">
        <f t="shared" si="57"/>
        <v>0</v>
      </c>
      <c r="K184" s="301"/>
      <c r="L184" s="312"/>
      <c r="M184" s="312"/>
      <c r="O184" s="293" t="s">
        <v>1288</v>
      </c>
      <c r="P184" s="293" t="s">
        <v>695</v>
      </c>
      <c r="Q184" s="293" t="str">
        <f t="shared" si="40"/>
        <v>A0238(株)カーボンニュートラル(旧：西多摩バイオパワー(株))</v>
      </c>
    </row>
    <row r="185" spans="1:17" ht="27.2" hidden="1" customHeight="1" thickBot="1">
      <c r="A185" s="796"/>
      <c r="B185" s="788"/>
      <c r="C185" s="302" t="s">
        <v>493</v>
      </c>
      <c r="D185" s="303" t="s">
        <v>221</v>
      </c>
      <c r="E185" s="110"/>
      <c r="F185" s="304" t="s">
        <v>221</v>
      </c>
      <c r="G185" s="305" t="s">
        <v>221</v>
      </c>
      <c r="H185" s="758" t="s">
        <v>411</v>
      </c>
      <c r="I185" s="759"/>
      <c r="J185" s="306">
        <f>E185</f>
        <v>0</v>
      </c>
      <c r="K185" s="307"/>
      <c r="L185" s="312"/>
      <c r="M185" s="312"/>
      <c r="O185" s="293" t="s">
        <v>1289</v>
      </c>
      <c r="P185" s="293" t="s">
        <v>696</v>
      </c>
      <c r="Q185" s="293" t="str">
        <f t="shared" si="40"/>
        <v>A0239宮古新電力(株)</v>
      </c>
    </row>
    <row r="186" spans="1:17" ht="19.5" hidden="1" customHeight="1" thickTop="1" thickBot="1">
      <c r="A186" s="796"/>
      <c r="B186" s="797"/>
      <c r="C186" s="798" t="s">
        <v>87</v>
      </c>
      <c r="D186" s="799"/>
      <c r="E186" s="308">
        <f>ROUND(SUM(E180:E184),2)</f>
        <v>0</v>
      </c>
      <c r="F186" s="309" t="s">
        <v>221</v>
      </c>
      <c r="G186" s="310">
        <f>SUM(G180:G184)</f>
        <v>0</v>
      </c>
      <c r="H186" s="763">
        <f>SUM(H180:H184)</f>
        <v>0</v>
      </c>
      <c r="I186" s="764"/>
      <c r="J186" s="308">
        <f>SUM(J180:J185)</f>
        <v>0</v>
      </c>
      <c r="K186" s="311">
        <f>SUM(K180:K185)</f>
        <v>0</v>
      </c>
      <c r="L186" s="312">
        <f>E186</f>
        <v>0</v>
      </c>
      <c r="M186" s="312">
        <f t="shared" si="45"/>
        <v>0</v>
      </c>
      <c r="O186" s="293" t="s">
        <v>1290</v>
      </c>
      <c r="P186" s="293" t="s">
        <v>697</v>
      </c>
      <c r="Q186" s="293" t="str">
        <f t="shared" si="40"/>
        <v>A0240長崎地域電力(株)</v>
      </c>
    </row>
    <row r="187" spans="1:17" ht="19.5" hidden="1" customHeight="1">
      <c r="A187" s="795">
        <v>27</v>
      </c>
      <c r="B187" s="787">
        <f>'2事業所名'!B30</f>
        <v>0</v>
      </c>
      <c r="C187" s="54"/>
      <c r="D187" s="111"/>
      <c r="E187" s="105"/>
      <c r="F187" s="106"/>
      <c r="G187" s="294">
        <f>ROUND(E187*8.64,1)</f>
        <v>0</v>
      </c>
      <c r="H187" s="790">
        <f>ROUND(E187*D187,1)</f>
        <v>0</v>
      </c>
      <c r="I187" s="791"/>
      <c r="J187" s="295">
        <f>ROUND(E187*F187/100,2)</f>
        <v>0</v>
      </c>
      <c r="K187" s="296"/>
      <c r="L187" s="312"/>
      <c r="M187" s="312"/>
      <c r="O187" s="293" t="s">
        <v>1291</v>
      </c>
      <c r="P187" s="293" t="s">
        <v>698</v>
      </c>
      <c r="Q187" s="293" t="str">
        <f t="shared" si="40"/>
        <v>A0241(株)エネアーク関西</v>
      </c>
    </row>
    <row r="188" spans="1:17" ht="19.5" hidden="1" customHeight="1">
      <c r="A188" s="796"/>
      <c r="B188" s="788"/>
      <c r="C188" s="55"/>
      <c r="D188" s="382"/>
      <c r="E188" s="62"/>
      <c r="F188" s="107"/>
      <c r="G188" s="298">
        <f>ROUND(E188*8.64,1)</f>
        <v>0</v>
      </c>
      <c r="H188" s="753">
        <f>ROUND(E188*D188,1)</f>
        <v>0</v>
      </c>
      <c r="I188" s="754"/>
      <c r="J188" s="299">
        <f>ROUND(E188*F188/100,2)</f>
        <v>0</v>
      </c>
      <c r="K188" s="300"/>
      <c r="L188" s="312"/>
      <c r="M188" s="312"/>
      <c r="O188" s="293" t="s">
        <v>1292</v>
      </c>
      <c r="P188" s="293" t="s">
        <v>699</v>
      </c>
      <c r="Q188" s="293" t="str">
        <f t="shared" si="40"/>
        <v>A0243近畿電力(株)</v>
      </c>
    </row>
    <row r="189" spans="1:17" ht="19.5" hidden="1" customHeight="1">
      <c r="A189" s="796"/>
      <c r="B189" s="788"/>
      <c r="C189" s="55"/>
      <c r="D189" s="382"/>
      <c r="E189" s="108"/>
      <c r="F189" s="109"/>
      <c r="G189" s="298">
        <f>ROUND(E189*8.64,1)</f>
        <v>0</v>
      </c>
      <c r="H189" s="753">
        <f t="shared" ref="H189:H191" si="58">ROUND(E189*D189,1)</f>
        <v>0</v>
      </c>
      <c r="I189" s="754"/>
      <c r="J189" s="299">
        <f t="shared" ref="J189:J191" si="59">ROUND(E189*F189/100,2)</f>
        <v>0</v>
      </c>
      <c r="K189" s="301"/>
      <c r="L189" s="312"/>
      <c r="M189" s="312"/>
      <c r="O189" s="293" t="s">
        <v>1293</v>
      </c>
      <c r="P189" s="293" t="s">
        <v>700</v>
      </c>
      <c r="Q189" s="293" t="str">
        <f t="shared" si="40"/>
        <v>A0245新電力おおいた(株)</v>
      </c>
    </row>
    <row r="190" spans="1:17" ht="19.5" hidden="1" customHeight="1">
      <c r="A190" s="796"/>
      <c r="B190" s="788"/>
      <c r="C190" s="55"/>
      <c r="D190" s="383"/>
      <c r="E190" s="62"/>
      <c r="F190" s="109"/>
      <c r="G190" s="298">
        <f>ROUND(E190*8.64,1)</f>
        <v>0</v>
      </c>
      <c r="H190" s="753">
        <f t="shared" si="58"/>
        <v>0</v>
      </c>
      <c r="I190" s="754"/>
      <c r="J190" s="299">
        <f t="shared" si="59"/>
        <v>0</v>
      </c>
      <c r="K190" s="301"/>
      <c r="L190" s="312"/>
      <c r="M190" s="312"/>
      <c r="O190" s="293" t="s">
        <v>1294</v>
      </c>
      <c r="P190" s="293" t="s">
        <v>701</v>
      </c>
      <c r="Q190" s="293" t="str">
        <f t="shared" si="40"/>
        <v>A0246(株)日本セレモニー</v>
      </c>
    </row>
    <row r="191" spans="1:17" ht="19.5" hidden="1" customHeight="1">
      <c r="A191" s="796"/>
      <c r="B191" s="788"/>
      <c r="C191" s="55"/>
      <c r="D191" s="382"/>
      <c r="E191" s="108"/>
      <c r="F191" s="109"/>
      <c r="G191" s="298">
        <f>ROUND(E191*8.64,1)</f>
        <v>0</v>
      </c>
      <c r="H191" s="753">
        <f t="shared" si="58"/>
        <v>0</v>
      </c>
      <c r="I191" s="754"/>
      <c r="J191" s="299">
        <f t="shared" si="59"/>
        <v>0</v>
      </c>
      <c r="K191" s="301"/>
      <c r="L191" s="312"/>
      <c r="M191" s="312"/>
      <c r="O191" s="293" t="s">
        <v>1295</v>
      </c>
      <c r="P191" s="293" t="s">
        <v>702</v>
      </c>
      <c r="Q191" s="293" t="str">
        <f t="shared" si="40"/>
        <v>A0248(株)池見石油店</v>
      </c>
    </row>
    <row r="192" spans="1:17" ht="27.2" hidden="1" customHeight="1" thickBot="1">
      <c r="A192" s="796"/>
      <c r="B192" s="788"/>
      <c r="C192" s="302" t="s">
        <v>493</v>
      </c>
      <c r="D192" s="303" t="s">
        <v>221</v>
      </c>
      <c r="E192" s="110"/>
      <c r="F192" s="304" t="s">
        <v>221</v>
      </c>
      <c r="G192" s="305" t="s">
        <v>221</v>
      </c>
      <c r="H192" s="758" t="s">
        <v>411</v>
      </c>
      <c r="I192" s="759"/>
      <c r="J192" s="306">
        <f>E192</f>
        <v>0</v>
      </c>
      <c r="K192" s="307"/>
      <c r="L192" s="312"/>
      <c r="M192" s="312"/>
      <c r="O192" s="293" t="s">
        <v>1296</v>
      </c>
      <c r="P192" s="293" t="s">
        <v>703</v>
      </c>
      <c r="Q192" s="293" t="str">
        <f t="shared" si="40"/>
        <v>A0250芝浦電力(株)</v>
      </c>
    </row>
    <row r="193" spans="1:17" ht="19.5" hidden="1" customHeight="1" thickTop="1" thickBot="1">
      <c r="A193" s="796"/>
      <c r="B193" s="797"/>
      <c r="C193" s="798" t="s">
        <v>87</v>
      </c>
      <c r="D193" s="799"/>
      <c r="E193" s="308">
        <f>ROUND(SUM(E187:E191),2)</f>
        <v>0</v>
      </c>
      <c r="F193" s="309" t="s">
        <v>221</v>
      </c>
      <c r="G193" s="310">
        <f>SUM(G187:G191)</f>
        <v>0</v>
      </c>
      <c r="H193" s="763">
        <f>SUM(H187:H191)</f>
        <v>0</v>
      </c>
      <c r="I193" s="764"/>
      <c r="J193" s="308">
        <f>SUM(J187:J192)</f>
        <v>0</v>
      </c>
      <c r="K193" s="311">
        <f>SUM(K187:K192)</f>
        <v>0</v>
      </c>
      <c r="L193" s="312">
        <f>E193</f>
        <v>0</v>
      </c>
      <c r="M193" s="312">
        <f t="shared" si="45"/>
        <v>0</v>
      </c>
      <c r="O193" s="293" t="s">
        <v>1297</v>
      </c>
      <c r="P193" s="293" t="s">
        <v>704</v>
      </c>
      <c r="Q193" s="293" t="str">
        <f t="shared" si="40"/>
        <v>A0253(株)地域創生ホールディングス</v>
      </c>
    </row>
    <row r="194" spans="1:17" ht="19.5" hidden="1" customHeight="1">
      <c r="A194" s="795">
        <v>28</v>
      </c>
      <c r="B194" s="787">
        <f>'2事業所名'!B31</f>
        <v>0</v>
      </c>
      <c r="C194" s="54"/>
      <c r="D194" s="111"/>
      <c r="E194" s="105"/>
      <c r="F194" s="106"/>
      <c r="G194" s="294">
        <f>ROUND(E194*8.64,1)</f>
        <v>0</v>
      </c>
      <c r="H194" s="790">
        <f>ROUND(E194*D194,1)</f>
        <v>0</v>
      </c>
      <c r="I194" s="791"/>
      <c r="J194" s="295">
        <f>ROUND(E194*F194/100,2)</f>
        <v>0</v>
      </c>
      <c r="K194" s="296"/>
      <c r="L194" s="312"/>
      <c r="M194" s="312"/>
      <c r="O194" s="293" t="s">
        <v>1298</v>
      </c>
      <c r="P194" s="293" t="s">
        <v>705</v>
      </c>
      <c r="Q194" s="293" t="str">
        <f t="shared" si="40"/>
        <v>A0254スズカ電工(株)</v>
      </c>
    </row>
    <row r="195" spans="1:17" ht="19.5" hidden="1" customHeight="1">
      <c r="A195" s="796"/>
      <c r="B195" s="788"/>
      <c r="C195" s="55"/>
      <c r="D195" s="382"/>
      <c r="E195" s="62"/>
      <c r="F195" s="107"/>
      <c r="G195" s="298">
        <f>ROUND(E195*8.64,1)</f>
        <v>0</v>
      </c>
      <c r="H195" s="753">
        <f>ROUND(E195*D195,1)</f>
        <v>0</v>
      </c>
      <c r="I195" s="754"/>
      <c r="J195" s="299">
        <f>ROUND(E195*F195/100,2)</f>
        <v>0</v>
      </c>
      <c r="K195" s="300"/>
      <c r="L195" s="312"/>
      <c r="M195" s="312"/>
      <c r="O195" s="293" t="s">
        <v>1299</v>
      </c>
      <c r="P195" s="293" t="s">
        <v>706</v>
      </c>
      <c r="Q195" s="293" t="str">
        <f t="shared" si="40"/>
        <v>A0256(株)エーコープサービス</v>
      </c>
    </row>
    <row r="196" spans="1:17" ht="19.5" hidden="1" customHeight="1">
      <c r="A196" s="796"/>
      <c r="B196" s="788"/>
      <c r="C196" s="55"/>
      <c r="D196" s="382"/>
      <c r="E196" s="108"/>
      <c r="F196" s="109"/>
      <c r="G196" s="298">
        <f>ROUND(E196*8.64,1)</f>
        <v>0</v>
      </c>
      <c r="H196" s="753">
        <f t="shared" ref="H196:H198" si="60">ROUND(E196*D196,1)</f>
        <v>0</v>
      </c>
      <c r="I196" s="754"/>
      <c r="J196" s="299">
        <f t="shared" ref="J196:J198" si="61">ROUND(E196*F196/100,2)</f>
        <v>0</v>
      </c>
      <c r="K196" s="301"/>
      <c r="L196" s="312"/>
      <c r="M196" s="312"/>
      <c r="O196" s="293" t="s">
        <v>1300</v>
      </c>
      <c r="P196" s="293" t="s">
        <v>707</v>
      </c>
      <c r="Q196" s="293" t="str">
        <f t="shared" ref="Q196:Q259" si="62">O196&amp;P196</f>
        <v>A0257サンリン(株)</v>
      </c>
    </row>
    <row r="197" spans="1:17" ht="19.5" hidden="1" customHeight="1">
      <c r="A197" s="796"/>
      <c r="B197" s="788"/>
      <c r="C197" s="55"/>
      <c r="D197" s="383"/>
      <c r="E197" s="62"/>
      <c r="F197" s="109"/>
      <c r="G197" s="298">
        <f>ROUND(E197*8.64,1)</f>
        <v>0</v>
      </c>
      <c r="H197" s="753">
        <f t="shared" si="60"/>
        <v>0</v>
      </c>
      <c r="I197" s="754"/>
      <c r="J197" s="299">
        <f t="shared" si="61"/>
        <v>0</v>
      </c>
      <c r="K197" s="301"/>
      <c r="L197" s="312"/>
      <c r="M197" s="312"/>
      <c r="O197" s="293" t="s">
        <v>1301</v>
      </c>
      <c r="P197" s="293" t="s">
        <v>708</v>
      </c>
      <c r="Q197" s="293" t="str">
        <f t="shared" si="62"/>
        <v>A0258(株)宮崎ガスリビング</v>
      </c>
    </row>
    <row r="198" spans="1:17" ht="19.5" hidden="1" customHeight="1">
      <c r="A198" s="796"/>
      <c r="B198" s="788"/>
      <c r="C198" s="55"/>
      <c r="D198" s="382"/>
      <c r="E198" s="108"/>
      <c r="F198" s="109"/>
      <c r="G198" s="298">
        <f>ROUND(E198*8.64,1)</f>
        <v>0</v>
      </c>
      <c r="H198" s="753">
        <f t="shared" si="60"/>
        <v>0</v>
      </c>
      <c r="I198" s="754"/>
      <c r="J198" s="299">
        <f t="shared" si="61"/>
        <v>0</v>
      </c>
      <c r="K198" s="301"/>
      <c r="L198" s="312"/>
      <c r="M198" s="312"/>
      <c r="O198" s="293" t="s">
        <v>1302</v>
      </c>
      <c r="P198" s="293" t="s">
        <v>709</v>
      </c>
      <c r="Q198" s="293" t="str">
        <f t="shared" si="62"/>
        <v>A0259山陰エレキ・アライアンス(株)</v>
      </c>
    </row>
    <row r="199" spans="1:17" ht="27.2" hidden="1" customHeight="1" thickBot="1">
      <c r="A199" s="796"/>
      <c r="B199" s="788"/>
      <c r="C199" s="302" t="s">
        <v>493</v>
      </c>
      <c r="D199" s="303" t="s">
        <v>221</v>
      </c>
      <c r="E199" s="110"/>
      <c r="F199" s="304" t="s">
        <v>221</v>
      </c>
      <c r="G199" s="305" t="s">
        <v>221</v>
      </c>
      <c r="H199" s="758" t="s">
        <v>411</v>
      </c>
      <c r="I199" s="759"/>
      <c r="J199" s="306">
        <f>E199</f>
        <v>0</v>
      </c>
      <c r="K199" s="307"/>
      <c r="L199" s="312"/>
      <c r="M199" s="312"/>
      <c r="O199" s="293" t="s">
        <v>1303</v>
      </c>
      <c r="P199" s="293" t="s">
        <v>710</v>
      </c>
      <c r="Q199" s="293" t="str">
        <f t="shared" si="62"/>
        <v>A0261ミライフ東日本(株)</v>
      </c>
    </row>
    <row r="200" spans="1:17" ht="19.5" hidden="1" customHeight="1" thickTop="1" thickBot="1">
      <c r="A200" s="796"/>
      <c r="B200" s="797"/>
      <c r="C200" s="798" t="s">
        <v>87</v>
      </c>
      <c r="D200" s="799"/>
      <c r="E200" s="308">
        <f>ROUND(SUM(E194:E198),2)</f>
        <v>0</v>
      </c>
      <c r="F200" s="309" t="s">
        <v>221</v>
      </c>
      <c r="G200" s="310">
        <f>SUM(G194:G198)</f>
        <v>0</v>
      </c>
      <c r="H200" s="763">
        <f>SUM(H194:H198)</f>
        <v>0</v>
      </c>
      <c r="I200" s="764"/>
      <c r="J200" s="308">
        <f>SUM(J194:J199)</f>
        <v>0</v>
      </c>
      <c r="K200" s="311">
        <f>SUM(K194:K199)</f>
        <v>0</v>
      </c>
      <c r="L200" s="312">
        <f>E200</f>
        <v>0</v>
      </c>
      <c r="M200" s="312">
        <f t="shared" si="45"/>
        <v>0</v>
      </c>
      <c r="O200" s="293" t="s">
        <v>1304</v>
      </c>
      <c r="P200" s="293" t="s">
        <v>711</v>
      </c>
      <c r="Q200" s="293" t="str">
        <f t="shared" si="62"/>
        <v>A0263(株)ウッドエナジー</v>
      </c>
    </row>
    <row r="201" spans="1:17" ht="19.5" hidden="1" customHeight="1">
      <c r="A201" s="795">
        <v>29</v>
      </c>
      <c r="B201" s="787">
        <f>'2事業所名'!B32</f>
        <v>0</v>
      </c>
      <c r="C201" s="54"/>
      <c r="D201" s="111"/>
      <c r="E201" s="105"/>
      <c r="F201" s="106"/>
      <c r="G201" s="294">
        <f>ROUND(E201*8.64,1)</f>
        <v>0</v>
      </c>
      <c r="H201" s="790">
        <f>ROUND(E201*D201,1)</f>
        <v>0</v>
      </c>
      <c r="I201" s="791"/>
      <c r="J201" s="295">
        <f>ROUND(E201*F201/100,2)</f>
        <v>0</v>
      </c>
      <c r="K201" s="296"/>
      <c r="L201" s="312"/>
      <c r="M201" s="312"/>
      <c r="O201" s="293" t="s">
        <v>1305</v>
      </c>
      <c r="P201" s="293" t="s">
        <v>712</v>
      </c>
      <c r="Q201" s="293" t="str">
        <f t="shared" si="62"/>
        <v>A0264山陰酸素工業(株)</v>
      </c>
    </row>
    <row r="202" spans="1:17" ht="19.5" hidden="1" customHeight="1">
      <c r="A202" s="796"/>
      <c r="B202" s="788"/>
      <c r="C202" s="55"/>
      <c r="D202" s="382"/>
      <c r="E202" s="62"/>
      <c r="F202" s="107"/>
      <c r="G202" s="298">
        <f>ROUND(E202*8.64,1)</f>
        <v>0</v>
      </c>
      <c r="H202" s="753">
        <f>ROUND(E202*D202,1)</f>
        <v>0</v>
      </c>
      <c r="I202" s="754"/>
      <c r="J202" s="299">
        <f>ROUND(E202*F202/100,2)</f>
        <v>0</v>
      </c>
      <c r="K202" s="300"/>
      <c r="L202" s="312"/>
      <c r="M202" s="312"/>
      <c r="O202" s="293" t="s">
        <v>1306</v>
      </c>
      <c r="P202" s="293" t="s">
        <v>713</v>
      </c>
      <c r="Q202" s="293" t="str">
        <f t="shared" si="62"/>
        <v>A0265武陽ガス(株)</v>
      </c>
    </row>
    <row r="203" spans="1:17" ht="19.5" hidden="1" customHeight="1">
      <c r="A203" s="796"/>
      <c r="B203" s="788"/>
      <c r="C203" s="55"/>
      <c r="D203" s="382"/>
      <c r="E203" s="108"/>
      <c r="F203" s="109"/>
      <c r="G203" s="298">
        <f>ROUND(E203*8.64,1)</f>
        <v>0</v>
      </c>
      <c r="H203" s="753">
        <f t="shared" ref="H203:H205" si="63">ROUND(E203*D203,1)</f>
        <v>0</v>
      </c>
      <c r="I203" s="754"/>
      <c r="J203" s="299">
        <f t="shared" ref="J203:J205" si="64">ROUND(E203*F203/100,2)</f>
        <v>0</v>
      </c>
      <c r="K203" s="301"/>
      <c r="L203" s="312"/>
      <c r="M203" s="312"/>
      <c r="O203" s="293" t="s">
        <v>1307</v>
      </c>
      <c r="P203" s="293" t="s">
        <v>714</v>
      </c>
      <c r="Q203" s="293" t="str">
        <f t="shared" si="62"/>
        <v>A0267北海道電力(株)</v>
      </c>
    </row>
    <row r="204" spans="1:17" ht="19.5" hidden="1" customHeight="1">
      <c r="A204" s="796"/>
      <c r="B204" s="788"/>
      <c r="C204" s="55"/>
      <c r="D204" s="383"/>
      <c r="E204" s="62"/>
      <c r="F204" s="109"/>
      <c r="G204" s="298">
        <f>ROUND(E204*8.64,1)</f>
        <v>0</v>
      </c>
      <c r="H204" s="753">
        <f t="shared" si="63"/>
        <v>0</v>
      </c>
      <c r="I204" s="754"/>
      <c r="J204" s="299">
        <f t="shared" si="64"/>
        <v>0</v>
      </c>
      <c r="K204" s="301"/>
      <c r="L204" s="312"/>
      <c r="M204" s="312"/>
      <c r="O204" s="293" t="s">
        <v>1308</v>
      </c>
      <c r="P204" s="293" t="s">
        <v>715</v>
      </c>
      <c r="Q204" s="293" t="str">
        <f t="shared" si="62"/>
        <v>A0268東北電力(株)</v>
      </c>
    </row>
    <row r="205" spans="1:17" ht="19.5" hidden="1" customHeight="1">
      <c r="A205" s="796"/>
      <c r="B205" s="788"/>
      <c r="C205" s="55"/>
      <c r="D205" s="382"/>
      <c r="E205" s="108"/>
      <c r="F205" s="109"/>
      <c r="G205" s="298">
        <f>ROUND(E205*8.64,1)</f>
        <v>0</v>
      </c>
      <c r="H205" s="753">
        <f t="shared" si="63"/>
        <v>0</v>
      </c>
      <c r="I205" s="754"/>
      <c r="J205" s="299">
        <f t="shared" si="64"/>
        <v>0</v>
      </c>
      <c r="K205" s="301"/>
      <c r="L205" s="312"/>
      <c r="M205" s="312"/>
      <c r="O205" s="293" t="s">
        <v>1309</v>
      </c>
      <c r="P205" s="293" t="s">
        <v>716</v>
      </c>
      <c r="Q205" s="293" t="str">
        <f t="shared" si="62"/>
        <v>A0269東京電力エナジーパートナー(株)</v>
      </c>
    </row>
    <row r="206" spans="1:17" ht="27.2" hidden="1" customHeight="1" thickBot="1">
      <c r="A206" s="796"/>
      <c r="B206" s="788"/>
      <c r="C206" s="302" t="s">
        <v>493</v>
      </c>
      <c r="D206" s="303" t="s">
        <v>221</v>
      </c>
      <c r="E206" s="110"/>
      <c r="F206" s="304" t="s">
        <v>221</v>
      </c>
      <c r="G206" s="305" t="s">
        <v>221</v>
      </c>
      <c r="H206" s="758" t="s">
        <v>411</v>
      </c>
      <c r="I206" s="759"/>
      <c r="J206" s="306">
        <f>E206</f>
        <v>0</v>
      </c>
      <c r="K206" s="307"/>
      <c r="L206" s="312"/>
      <c r="M206" s="312"/>
      <c r="O206" s="293" t="s">
        <v>1310</v>
      </c>
      <c r="P206" s="293" t="s">
        <v>717</v>
      </c>
      <c r="Q206" s="293" t="str">
        <f t="shared" si="62"/>
        <v>A0270中部電力ミライズ(株)</v>
      </c>
    </row>
    <row r="207" spans="1:17" ht="19.5" hidden="1" customHeight="1" thickTop="1" thickBot="1">
      <c r="A207" s="796"/>
      <c r="B207" s="797"/>
      <c r="C207" s="798" t="s">
        <v>87</v>
      </c>
      <c r="D207" s="799"/>
      <c r="E207" s="308">
        <f>ROUND(SUM(E201:E205),2)</f>
        <v>0</v>
      </c>
      <c r="F207" s="309" t="s">
        <v>221</v>
      </c>
      <c r="G207" s="310">
        <f>SUM(G201:G205)</f>
        <v>0</v>
      </c>
      <c r="H207" s="763">
        <f>SUM(H201:H205)</f>
        <v>0</v>
      </c>
      <c r="I207" s="764"/>
      <c r="J207" s="308">
        <f>SUM(J201:J206)</f>
        <v>0</v>
      </c>
      <c r="K207" s="311">
        <f>SUM(K201:K206)</f>
        <v>0</v>
      </c>
      <c r="L207" s="312">
        <f>E207</f>
        <v>0</v>
      </c>
      <c r="M207" s="312">
        <f t="shared" ref="M207" si="65">J207</f>
        <v>0</v>
      </c>
      <c r="O207" s="293" t="s">
        <v>1311</v>
      </c>
      <c r="P207" s="293" t="s">
        <v>718</v>
      </c>
      <c r="Q207" s="293" t="str">
        <f t="shared" si="62"/>
        <v>A0271北陸電力(株)</v>
      </c>
    </row>
    <row r="208" spans="1:17" ht="19.5" hidden="1" customHeight="1">
      <c r="A208" s="784">
        <v>30</v>
      </c>
      <c r="B208" s="787">
        <f>'2事業所名'!B33</f>
        <v>0</v>
      </c>
      <c r="C208" s="54"/>
      <c r="D208" s="111"/>
      <c r="E208" s="105"/>
      <c r="F208" s="106"/>
      <c r="G208" s="294">
        <f>ROUND(E208*8.64,1)</f>
        <v>0</v>
      </c>
      <c r="H208" s="790">
        <f>ROUND(E208*D208,1)</f>
        <v>0</v>
      </c>
      <c r="I208" s="791"/>
      <c r="J208" s="295">
        <f>ROUND(E208*F208/100,2)</f>
        <v>0</v>
      </c>
      <c r="K208" s="296"/>
      <c r="L208" s="312"/>
      <c r="M208" s="312"/>
      <c r="O208" s="293" t="s">
        <v>1312</v>
      </c>
      <c r="P208" s="293" t="s">
        <v>1726</v>
      </c>
      <c r="Q208" s="293" t="str">
        <f t="shared" si="62"/>
        <v>A0272関西電力(株) (旧：(株)Ｋｅｎｅｓエネルギーサービス)</v>
      </c>
    </row>
    <row r="209" spans="1:17" ht="19.5" hidden="1" customHeight="1">
      <c r="A209" s="785"/>
      <c r="B209" s="788"/>
      <c r="C209" s="55"/>
      <c r="D209" s="382"/>
      <c r="E209" s="62"/>
      <c r="F209" s="107"/>
      <c r="G209" s="298">
        <f>ROUND(E209*8.64,1)</f>
        <v>0</v>
      </c>
      <c r="H209" s="753">
        <f>ROUND(E209*D209,1)</f>
        <v>0</v>
      </c>
      <c r="I209" s="754"/>
      <c r="J209" s="299">
        <f>ROUND(E209*F209/100,2)</f>
        <v>0</v>
      </c>
      <c r="K209" s="300"/>
      <c r="L209" s="312"/>
      <c r="M209" s="312"/>
      <c r="O209" s="293" t="s">
        <v>1313</v>
      </c>
      <c r="P209" s="293" t="s">
        <v>719</v>
      </c>
      <c r="Q209" s="293" t="str">
        <f t="shared" si="62"/>
        <v>A0273中国電力(株)</v>
      </c>
    </row>
    <row r="210" spans="1:17" ht="19.5" hidden="1" customHeight="1">
      <c r="A210" s="785"/>
      <c r="B210" s="788"/>
      <c r="C210" s="55"/>
      <c r="D210" s="382"/>
      <c r="E210" s="108"/>
      <c r="F210" s="109"/>
      <c r="G210" s="298">
        <f>ROUND(E210*8.64,1)</f>
        <v>0</v>
      </c>
      <c r="H210" s="753">
        <f t="shared" ref="H210:H212" si="66">ROUND(E210*D210,1)</f>
        <v>0</v>
      </c>
      <c r="I210" s="754"/>
      <c r="J210" s="299">
        <f t="shared" ref="J210:J212" si="67">ROUND(E210*F210/100,2)</f>
        <v>0</v>
      </c>
      <c r="K210" s="301"/>
      <c r="L210" s="312"/>
      <c r="M210" s="312"/>
      <c r="O210" s="293" t="s">
        <v>1314</v>
      </c>
      <c r="P210" s="293" t="s">
        <v>720</v>
      </c>
      <c r="Q210" s="293" t="str">
        <f t="shared" si="62"/>
        <v>A0274四国電力(株)</v>
      </c>
    </row>
    <row r="211" spans="1:17" ht="19.5" hidden="1" customHeight="1">
      <c r="A211" s="785"/>
      <c r="B211" s="788"/>
      <c r="C211" s="55"/>
      <c r="D211" s="383"/>
      <c r="E211" s="62"/>
      <c r="F211" s="109"/>
      <c r="G211" s="298">
        <f>ROUND(E211*8.64,1)</f>
        <v>0</v>
      </c>
      <c r="H211" s="753">
        <f t="shared" si="66"/>
        <v>0</v>
      </c>
      <c r="I211" s="754"/>
      <c r="J211" s="299">
        <f t="shared" si="67"/>
        <v>0</v>
      </c>
      <c r="K211" s="301"/>
      <c r="L211" s="312"/>
      <c r="M211" s="312"/>
      <c r="O211" s="293" t="s">
        <v>1315</v>
      </c>
      <c r="P211" s="293" t="s">
        <v>721</v>
      </c>
      <c r="Q211" s="293" t="str">
        <f t="shared" si="62"/>
        <v>A0275九州電力(株)</v>
      </c>
    </row>
    <row r="212" spans="1:17" ht="19.5" hidden="1" customHeight="1">
      <c r="A212" s="785"/>
      <c r="B212" s="788"/>
      <c r="C212" s="55"/>
      <c r="D212" s="382"/>
      <c r="E212" s="108"/>
      <c r="F212" s="109"/>
      <c r="G212" s="298">
        <f>ROUND(E212*8.64,1)</f>
        <v>0</v>
      </c>
      <c r="H212" s="753">
        <f t="shared" si="66"/>
        <v>0</v>
      </c>
      <c r="I212" s="754"/>
      <c r="J212" s="299">
        <f t="shared" si="67"/>
        <v>0</v>
      </c>
      <c r="K212" s="301"/>
      <c r="L212" s="312"/>
      <c r="M212" s="312"/>
      <c r="O212" s="293" t="s">
        <v>1316</v>
      </c>
      <c r="P212" s="293" t="s">
        <v>722</v>
      </c>
      <c r="Q212" s="293" t="str">
        <f t="shared" si="62"/>
        <v>A0276沖縄電力(株)</v>
      </c>
    </row>
    <row r="213" spans="1:17" ht="27.2" hidden="1" customHeight="1" thickBot="1">
      <c r="A213" s="785"/>
      <c r="B213" s="788"/>
      <c r="C213" s="302" t="s">
        <v>493</v>
      </c>
      <c r="D213" s="303" t="s">
        <v>221</v>
      </c>
      <c r="E213" s="110"/>
      <c r="F213" s="304" t="s">
        <v>221</v>
      </c>
      <c r="G213" s="305" t="s">
        <v>221</v>
      </c>
      <c r="H213" s="758" t="s">
        <v>411</v>
      </c>
      <c r="I213" s="759"/>
      <c r="J213" s="306">
        <f>E213</f>
        <v>0</v>
      </c>
      <c r="K213" s="307"/>
      <c r="L213" s="312"/>
      <c r="M213" s="312"/>
      <c r="O213" s="293" t="s">
        <v>1317</v>
      </c>
      <c r="P213" s="293" t="s">
        <v>723</v>
      </c>
      <c r="Q213" s="293" t="str">
        <f t="shared" si="62"/>
        <v>A0277北日本石油(株)</v>
      </c>
    </row>
    <row r="214" spans="1:17" ht="19.5" hidden="1" customHeight="1" thickTop="1" thickBot="1">
      <c r="A214" s="786"/>
      <c r="B214" s="789"/>
      <c r="C214" s="760" t="s">
        <v>87</v>
      </c>
      <c r="D214" s="762"/>
      <c r="E214" s="313">
        <f>ROUND(SUM(E208:E212),2)</f>
        <v>0</v>
      </c>
      <c r="F214" s="314" t="s">
        <v>221</v>
      </c>
      <c r="G214" s="315">
        <f>SUM(G208:G212)</f>
        <v>0</v>
      </c>
      <c r="H214" s="763">
        <f>SUM(H208:H212)</f>
        <v>0</v>
      </c>
      <c r="I214" s="764"/>
      <c r="J214" s="313">
        <f>SUM(J208:J213)</f>
        <v>0</v>
      </c>
      <c r="K214" s="316">
        <f>SUM(K208:K213)</f>
        <v>0</v>
      </c>
      <c r="L214" s="312">
        <f>E214</f>
        <v>0</v>
      </c>
      <c r="M214" s="312">
        <f>J214</f>
        <v>0</v>
      </c>
      <c r="N214" s="317"/>
      <c r="O214" s="293" t="s">
        <v>1318</v>
      </c>
      <c r="P214" s="293" t="s">
        <v>724</v>
      </c>
      <c r="Q214" s="293" t="str">
        <f t="shared" si="62"/>
        <v>A0278千葉電力(株)</v>
      </c>
    </row>
    <row r="215" spans="1:17" ht="13.7" customHeight="1">
      <c r="L215" s="318">
        <f>SUM(L11:L214)</f>
        <v>1600</v>
      </c>
      <c r="M215" s="318">
        <f>SUM(M11:M214)</f>
        <v>800</v>
      </c>
      <c r="O215" s="293" t="s">
        <v>1319</v>
      </c>
      <c r="P215" s="293" t="s">
        <v>725</v>
      </c>
      <c r="Q215" s="293" t="str">
        <f t="shared" si="62"/>
        <v>A0279(株)坊っちゃん電力</v>
      </c>
    </row>
    <row r="216" spans="1:17" ht="15.2" customHeight="1">
      <c r="A216" s="2" t="s">
        <v>1792</v>
      </c>
      <c r="O216" s="293" t="s">
        <v>1320</v>
      </c>
      <c r="P216" s="293" t="s">
        <v>726</v>
      </c>
      <c r="Q216" s="293" t="str">
        <f t="shared" si="62"/>
        <v>A0280やめエネルギー(株)</v>
      </c>
    </row>
    <row r="217" spans="1:17" ht="13.7" customHeight="1">
      <c r="A217" s="765" t="s">
        <v>1754</v>
      </c>
      <c r="B217" s="766"/>
      <c r="C217" s="767"/>
      <c r="D217" s="771" t="s">
        <v>1104</v>
      </c>
      <c r="E217" s="774" t="s">
        <v>299</v>
      </c>
      <c r="F217" s="771" t="s">
        <v>1105</v>
      </c>
      <c r="G217" s="775" t="s">
        <v>219</v>
      </c>
      <c r="H217" s="778" t="s">
        <v>220</v>
      </c>
      <c r="I217" s="779"/>
      <c r="J217" s="771" t="s">
        <v>300</v>
      </c>
      <c r="K217" s="771" t="s">
        <v>300</v>
      </c>
      <c r="L217" s="322"/>
      <c r="O217" s="293" t="s">
        <v>1321</v>
      </c>
      <c r="P217" s="293" t="s">
        <v>727</v>
      </c>
      <c r="Q217" s="293" t="str">
        <f t="shared" si="62"/>
        <v>A0281(株)アースインフィニティ</v>
      </c>
    </row>
    <row r="218" spans="1:17" ht="13.7" customHeight="1">
      <c r="A218" s="768"/>
      <c r="B218" s="769"/>
      <c r="C218" s="770"/>
      <c r="D218" s="772"/>
      <c r="E218" s="775"/>
      <c r="F218" s="772"/>
      <c r="G218" s="775"/>
      <c r="H218" s="780"/>
      <c r="I218" s="781"/>
      <c r="J218" s="792"/>
      <c r="K218" s="792"/>
      <c r="L218" s="322"/>
      <c r="O218" s="293" t="s">
        <v>1322</v>
      </c>
      <c r="P218" s="293" t="s">
        <v>728</v>
      </c>
      <c r="Q218" s="293" t="str">
        <f t="shared" si="62"/>
        <v>A0283足利ガス(株)</v>
      </c>
    </row>
    <row r="219" spans="1:17" ht="13.7" customHeight="1" thickBot="1">
      <c r="A219" s="768"/>
      <c r="B219" s="769"/>
      <c r="C219" s="770"/>
      <c r="D219" s="773"/>
      <c r="E219" s="776"/>
      <c r="F219" s="773"/>
      <c r="G219" s="777"/>
      <c r="H219" s="782"/>
      <c r="I219" s="783"/>
      <c r="J219" s="793"/>
      <c r="K219" s="793"/>
      <c r="L219" s="322"/>
      <c r="O219" s="293" t="s">
        <v>1323</v>
      </c>
      <c r="P219" s="293" t="s">
        <v>729</v>
      </c>
      <c r="Q219" s="293" t="str">
        <f t="shared" si="62"/>
        <v>A0284(株)Ｍｉｓｕｍｉ</v>
      </c>
    </row>
    <row r="220" spans="1:17" ht="19.5" customHeight="1">
      <c r="A220" s="794" t="s">
        <v>1825</v>
      </c>
      <c r="B220" s="794"/>
      <c r="C220" s="794"/>
      <c r="D220" s="418">
        <v>0.432</v>
      </c>
      <c r="E220" s="416">
        <v>500</v>
      </c>
      <c r="F220" s="417">
        <v>0</v>
      </c>
      <c r="G220" s="294">
        <f>ROUND(E220*8.64,1)</f>
        <v>4320</v>
      </c>
      <c r="H220" s="790">
        <f>ROUND(E220*D220,1)</f>
        <v>216</v>
      </c>
      <c r="I220" s="791"/>
      <c r="J220" s="295">
        <f>ROUND(E220*F220/100,2)</f>
        <v>0</v>
      </c>
      <c r="K220" s="296"/>
      <c r="L220" s="323"/>
      <c r="O220" s="293" t="s">
        <v>1324</v>
      </c>
      <c r="P220" s="293" t="s">
        <v>730</v>
      </c>
      <c r="Q220" s="293" t="str">
        <f t="shared" si="62"/>
        <v>A0285米子瓦斯(株)</v>
      </c>
    </row>
    <row r="221" spans="1:17" ht="19.5" customHeight="1">
      <c r="A221" s="752"/>
      <c r="B221" s="752"/>
      <c r="C221" s="752"/>
      <c r="D221" s="382"/>
      <c r="E221" s="62"/>
      <c r="F221" s="109"/>
      <c r="G221" s="298">
        <f t="shared" ref="G221:G249" si="68">ROUND(E221*8.64,1)</f>
        <v>0</v>
      </c>
      <c r="H221" s="753">
        <f>ROUND(E221*D221,1)</f>
        <v>0</v>
      </c>
      <c r="I221" s="754"/>
      <c r="J221" s="299">
        <f t="shared" ref="J221:J249" si="69">ROUND(E221*F221/100,2)</f>
        <v>0</v>
      </c>
      <c r="K221" s="300"/>
      <c r="L221" s="323"/>
      <c r="O221" s="293" t="s">
        <v>1325</v>
      </c>
      <c r="P221" s="293" t="s">
        <v>731</v>
      </c>
      <c r="Q221" s="293" t="str">
        <f t="shared" si="62"/>
        <v>A0286(株)エルピオ</v>
      </c>
    </row>
    <row r="222" spans="1:17" ht="19.5" customHeight="1">
      <c r="A222" s="752"/>
      <c r="B222" s="752"/>
      <c r="C222" s="752"/>
      <c r="D222" s="382"/>
      <c r="E222" s="62"/>
      <c r="F222" s="109"/>
      <c r="G222" s="298">
        <f t="shared" si="68"/>
        <v>0</v>
      </c>
      <c r="H222" s="753">
        <f t="shared" ref="H222:H249" si="70">ROUND(E222*D222,1)</f>
        <v>0</v>
      </c>
      <c r="I222" s="754"/>
      <c r="J222" s="299">
        <f t="shared" si="69"/>
        <v>0</v>
      </c>
      <c r="K222" s="307"/>
      <c r="L222" s="323"/>
      <c r="O222" s="293" t="s">
        <v>1326</v>
      </c>
      <c r="P222" s="293" t="s">
        <v>732</v>
      </c>
      <c r="Q222" s="293" t="str">
        <f t="shared" si="62"/>
        <v>A0287浜田ガス(株)</v>
      </c>
    </row>
    <row r="223" spans="1:17" ht="19.5" customHeight="1">
      <c r="A223" s="752"/>
      <c r="B223" s="752"/>
      <c r="C223" s="752"/>
      <c r="D223" s="382"/>
      <c r="E223" s="62"/>
      <c r="F223" s="109"/>
      <c r="G223" s="298">
        <f t="shared" si="68"/>
        <v>0</v>
      </c>
      <c r="H223" s="753">
        <f t="shared" si="70"/>
        <v>0</v>
      </c>
      <c r="I223" s="754"/>
      <c r="J223" s="299">
        <f t="shared" si="69"/>
        <v>0</v>
      </c>
      <c r="K223" s="319"/>
      <c r="L223" s="323"/>
      <c r="O223" s="293" t="s">
        <v>1327</v>
      </c>
      <c r="P223" s="293" t="s">
        <v>733</v>
      </c>
      <c r="Q223" s="293" t="str">
        <f t="shared" si="62"/>
        <v>A0288(株)アメニティ電力</v>
      </c>
    </row>
    <row r="224" spans="1:17" ht="19.5" customHeight="1">
      <c r="A224" s="752"/>
      <c r="B224" s="752"/>
      <c r="C224" s="752"/>
      <c r="D224" s="382"/>
      <c r="E224" s="62"/>
      <c r="F224" s="109"/>
      <c r="G224" s="298">
        <f t="shared" si="68"/>
        <v>0</v>
      </c>
      <c r="H224" s="753">
        <f t="shared" si="70"/>
        <v>0</v>
      </c>
      <c r="I224" s="754"/>
      <c r="J224" s="299">
        <f t="shared" si="69"/>
        <v>0</v>
      </c>
      <c r="K224" s="300"/>
      <c r="L224" s="323"/>
      <c r="O224" s="293" t="s">
        <v>1328</v>
      </c>
      <c r="P224" s="293" t="s">
        <v>734</v>
      </c>
      <c r="Q224" s="293" t="str">
        <f t="shared" si="62"/>
        <v>A0292岡田建設(株)</v>
      </c>
    </row>
    <row r="225" spans="1:17" ht="19.5" customHeight="1">
      <c r="A225" s="752"/>
      <c r="B225" s="752"/>
      <c r="C225" s="752"/>
      <c r="D225" s="382"/>
      <c r="E225" s="62"/>
      <c r="F225" s="109"/>
      <c r="G225" s="298">
        <f t="shared" si="68"/>
        <v>0</v>
      </c>
      <c r="H225" s="753">
        <f t="shared" si="70"/>
        <v>0</v>
      </c>
      <c r="I225" s="754"/>
      <c r="J225" s="299">
        <f t="shared" si="69"/>
        <v>0</v>
      </c>
      <c r="K225" s="307"/>
      <c r="L225" s="323"/>
      <c r="O225" s="293" t="s">
        <v>1329</v>
      </c>
      <c r="P225" s="293" t="s">
        <v>735</v>
      </c>
      <c r="Q225" s="293" t="str">
        <f t="shared" si="62"/>
        <v>A0293出雲ガス(株)</v>
      </c>
    </row>
    <row r="226" spans="1:17" ht="19.5" customHeight="1">
      <c r="A226" s="752"/>
      <c r="B226" s="752"/>
      <c r="C226" s="752"/>
      <c r="D226" s="382"/>
      <c r="E226" s="62"/>
      <c r="F226" s="109"/>
      <c r="G226" s="298">
        <f t="shared" si="68"/>
        <v>0</v>
      </c>
      <c r="H226" s="753">
        <f t="shared" si="70"/>
        <v>0</v>
      </c>
      <c r="I226" s="754"/>
      <c r="J226" s="299">
        <f t="shared" si="69"/>
        <v>0</v>
      </c>
      <c r="K226" s="319"/>
      <c r="L226" s="323"/>
      <c r="O226" s="293" t="s">
        <v>1330</v>
      </c>
      <c r="P226" s="293" t="s">
        <v>736</v>
      </c>
      <c r="Q226" s="293" t="str">
        <f t="shared" si="62"/>
        <v>A0294富山電力(株)</v>
      </c>
    </row>
    <row r="227" spans="1:17" ht="19.5" customHeight="1">
      <c r="A227" s="752"/>
      <c r="B227" s="752"/>
      <c r="C227" s="752"/>
      <c r="D227" s="382"/>
      <c r="E227" s="62"/>
      <c r="F227" s="109"/>
      <c r="G227" s="298">
        <f t="shared" si="68"/>
        <v>0</v>
      </c>
      <c r="H227" s="753">
        <f t="shared" si="70"/>
        <v>0</v>
      </c>
      <c r="I227" s="754"/>
      <c r="J227" s="299">
        <f t="shared" si="69"/>
        <v>0</v>
      </c>
      <c r="K227" s="300"/>
      <c r="L227" s="323"/>
      <c r="O227" s="293" t="s">
        <v>1331</v>
      </c>
      <c r="P227" s="293" t="s">
        <v>737</v>
      </c>
      <c r="Q227" s="293" t="str">
        <f t="shared" si="62"/>
        <v>A0295一般社団法人グリーンコープでんき</v>
      </c>
    </row>
    <row r="228" spans="1:17" ht="19.5" customHeight="1">
      <c r="A228" s="752"/>
      <c r="B228" s="752"/>
      <c r="C228" s="752"/>
      <c r="D228" s="382"/>
      <c r="E228" s="62"/>
      <c r="F228" s="109"/>
      <c r="G228" s="298">
        <f t="shared" si="68"/>
        <v>0</v>
      </c>
      <c r="H228" s="753">
        <f t="shared" si="70"/>
        <v>0</v>
      </c>
      <c r="I228" s="754"/>
      <c r="J228" s="299">
        <f t="shared" si="69"/>
        <v>0</v>
      </c>
      <c r="K228" s="307"/>
      <c r="L228" s="323"/>
      <c r="O228" s="293" t="s">
        <v>1332</v>
      </c>
      <c r="P228" s="293" t="s">
        <v>738</v>
      </c>
      <c r="Q228" s="293" t="str">
        <f t="shared" si="62"/>
        <v>A0296公益財団法人東京都環境公社</v>
      </c>
    </row>
    <row r="229" spans="1:17" ht="19.5" customHeight="1">
      <c r="A229" s="752"/>
      <c r="B229" s="752"/>
      <c r="C229" s="752"/>
      <c r="D229" s="382"/>
      <c r="E229" s="62"/>
      <c r="F229" s="109"/>
      <c r="G229" s="298">
        <f t="shared" si="68"/>
        <v>0</v>
      </c>
      <c r="H229" s="753">
        <f t="shared" si="70"/>
        <v>0</v>
      </c>
      <c r="I229" s="754"/>
      <c r="J229" s="299">
        <f t="shared" si="69"/>
        <v>0</v>
      </c>
      <c r="K229" s="319"/>
      <c r="L229" s="323"/>
      <c r="O229" s="293" t="s">
        <v>1333</v>
      </c>
      <c r="P229" s="293" t="s">
        <v>739</v>
      </c>
      <c r="Q229" s="293" t="str">
        <f t="shared" si="62"/>
        <v>A0298イオンディライト(株)</v>
      </c>
    </row>
    <row r="230" spans="1:17" ht="19.5" hidden="1" customHeight="1">
      <c r="A230" s="752"/>
      <c r="B230" s="752"/>
      <c r="C230" s="752"/>
      <c r="D230" s="382"/>
      <c r="E230" s="62"/>
      <c r="F230" s="109"/>
      <c r="G230" s="298">
        <f t="shared" si="68"/>
        <v>0</v>
      </c>
      <c r="H230" s="753">
        <f t="shared" si="70"/>
        <v>0</v>
      </c>
      <c r="I230" s="754"/>
      <c r="J230" s="299">
        <f t="shared" si="69"/>
        <v>0</v>
      </c>
      <c r="K230" s="300"/>
      <c r="L230" s="323"/>
      <c r="O230" s="293" t="s">
        <v>1334</v>
      </c>
      <c r="P230" s="293" t="s">
        <v>740</v>
      </c>
      <c r="Q230" s="293" t="str">
        <f t="shared" si="62"/>
        <v>A0300(株)ファミリーネット・ジャパン</v>
      </c>
    </row>
    <row r="231" spans="1:17" ht="19.5" hidden="1" customHeight="1">
      <c r="A231" s="752"/>
      <c r="B231" s="752"/>
      <c r="C231" s="752"/>
      <c r="D231" s="382"/>
      <c r="E231" s="62"/>
      <c r="F231" s="109"/>
      <c r="G231" s="298">
        <f t="shared" si="68"/>
        <v>0</v>
      </c>
      <c r="H231" s="753">
        <f t="shared" si="70"/>
        <v>0</v>
      </c>
      <c r="I231" s="754"/>
      <c r="J231" s="299">
        <f t="shared" si="69"/>
        <v>0</v>
      </c>
      <c r="K231" s="307"/>
      <c r="L231" s="323"/>
      <c r="O231" s="293" t="s">
        <v>1335</v>
      </c>
      <c r="P231" s="293" t="s">
        <v>741</v>
      </c>
      <c r="Q231" s="293" t="str">
        <f t="shared" si="62"/>
        <v>A0303ＭＫステーションズ(株)</v>
      </c>
    </row>
    <row r="232" spans="1:17" ht="19.5" hidden="1" customHeight="1">
      <c r="A232" s="752"/>
      <c r="B232" s="752"/>
      <c r="C232" s="752"/>
      <c r="D232" s="382"/>
      <c r="E232" s="62"/>
      <c r="F232" s="109"/>
      <c r="G232" s="298">
        <f t="shared" si="68"/>
        <v>0</v>
      </c>
      <c r="H232" s="753">
        <f t="shared" si="70"/>
        <v>0</v>
      </c>
      <c r="I232" s="754"/>
      <c r="J232" s="299">
        <f t="shared" si="69"/>
        <v>0</v>
      </c>
      <c r="K232" s="319"/>
      <c r="L232" s="323"/>
      <c r="O232" s="293" t="s">
        <v>1336</v>
      </c>
      <c r="P232" s="293" t="s">
        <v>742</v>
      </c>
      <c r="Q232" s="293" t="str">
        <f t="shared" si="62"/>
        <v>A0305フラワーペイメント(株)</v>
      </c>
    </row>
    <row r="233" spans="1:17" ht="19.5" hidden="1" customHeight="1">
      <c r="A233" s="752"/>
      <c r="B233" s="752"/>
      <c r="C233" s="752"/>
      <c r="D233" s="382"/>
      <c r="E233" s="62"/>
      <c r="F233" s="109"/>
      <c r="G233" s="298">
        <f t="shared" si="68"/>
        <v>0</v>
      </c>
      <c r="H233" s="753">
        <f t="shared" si="70"/>
        <v>0</v>
      </c>
      <c r="I233" s="754"/>
      <c r="J233" s="299">
        <f t="shared" si="69"/>
        <v>0</v>
      </c>
      <c r="K233" s="300"/>
      <c r="L233" s="323"/>
      <c r="O233" s="293" t="s">
        <v>1337</v>
      </c>
      <c r="P233" s="293" t="s">
        <v>743</v>
      </c>
      <c r="Q233" s="293" t="str">
        <f t="shared" si="62"/>
        <v>A0306(株)ＪＴＢコミュニケーションデザイン</v>
      </c>
    </row>
    <row r="234" spans="1:17" ht="19.5" hidden="1" customHeight="1">
      <c r="A234" s="752"/>
      <c r="B234" s="752"/>
      <c r="C234" s="752"/>
      <c r="D234" s="382"/>
      <c r="E234" s="62"/>
      <c r="F234" s="109"/>
      <c r="G234" s="298">
        <f t="shared" si="68"/>
        <v>0</v>
      </c>
      <c r="H234" s="753">
        <f t="shared" si="70"/>
        <v>0</v>
      </c>
      <c r="I234" s="754"/>
      <c r="J234" s="299">
        <f t="shared" si="69"/>
        <v>0</v>
      </c>
      <c r="K234" s="307"/>
      <c r="L234" s="323"/>
      <c r="O234" s="293" t="s">
        <v>1338</v>
      </c>
      <c r="P234" s="293" t="s">
        <v>744</v>
      </c>
      <c r="Q234" s="293" t="str">
        <f t="shared" si="62"/>
        <v>A0308積水化学工業(株)</v>
      </c>
    </row>
    <row r="235" spans="1:17" ht="19.5" hidden="1" customHeight="1">
      <c r="A235" s="752"/>
      <c r="B235" s="752"/>
      <c r="C235" s="752"/>
      <c r="D235" s="382"/>
      <c r="E235" s="62"/>
      <c r="F235" s="109"/>
      <c r="G235" s="298">
        <f t="shared" si="68"/>
        <v>0</v>
      </c>
      <c r="H235" s="753">
        <f t="shared" si="70"/>
        <v>0</v>
      </c>
      <c r="I235" s="754"/>
      <c r="J235" s="299">
        <f t="shared" si="69"/>
        <v>0</v>
      </c>
      <c r="K235" s="319"/>
      <c r="L235" s="323"/>
      <c r="O235" s="293" t="s">
        <v>1339</v>
      </c>
      <c r="P235" s="293" t="s">
        <v>745</v>
      </c>
      <c r="Q235" s="293" t="str">
        <f t="shared" si="62"/>
        <v>A0310全農エネルギー(株)</v>
      </c>
    </row>
    <row r="236" spans="1:17" ht="19.5" hidden="1" customHeight="1">
      <c r="A236" s="752"/>
      <c r="B236" s="752"/>
      <c r="C236" s="752"/>
      <c r="D236" s="382"/>
      <c r="E236" s="62"/>
      <c r="F236" s="109"/>
      <c r="G236" s="298">
        <f t="shared" si="68"/>
        <v>0</v>
      </c>
      <c r="H236" s="753">
        <f t="shared" si="70"/>
        <v>0</v>
      </c>
      <c r="I236" s="754"/>
      <c r="J236" s="299">
        <f t="shared" si="69"/>
        <v>0</v>
      </c>
      <c r="K236" s="300"/>
      <c r="L236" s="323"/>
      <c r="O236" s="293" t="s">
        <v>1340</v>
      </c>
      <c r="P236" s="293" t="s">
        <v>746</v>
      </c>
      <c r="Q236" s="293" t="str">
        <f t="shared" si="62"/>
        <v>A0311(株)ハルエネ</v>
      </c>
    </row>
    <row r="237" spans="1:17" ht="19.5" hidden="1" customHeight="1">
      <c r="A237" s="752"/>
      <c r="B237" s="752"/>
      <c r="C237" s="752"/>
      <c r="D237" s="382"/>
      <c r="E237" s="62"/>
      <c r="F237" s="109"/>
      <c r="G237" s="298">
        <f t="shared" si="68"/>
        <v>0</v>
      </c>
      <c r="H237" s="753">
        <f t="shared" si="70"/>
        <v>0</v>
      </c>
      <c r="I237" s="754"/>
      <c r="J237" s="299">
        <f t="shared" si="69"/>
        <v>0</v>
      </c>
      <c r="K237" s="307"/>
      <c r="L237" s="323"/>
      <c r="O237" s="293" t="s">
        <v>1341</v>
      </c>
      <c r="P237" s="293" t="s">
        <v>747</v>
      </c>
      <c r="Q237" s="293" t="str">
        <f t="shared" si="62"/>
        <v>A0312三愛オブリ(株)(旧：三愛石油(株))</v>
      </c>
    </row>
    <row r="238" spans="1:17" ht="19.5" hidden="1" customHeight="1">
      <c r="A238" s="752"/>
      <c r="B238" s="752"/>
      <c r="C238" s="752"/>
      <c r="D238" s="382"/>
      <c r="E238" s="62"/>
      <c r="F238" s="109"/>
      <c r="G238" s="298">
        <f t="shared" si="68"/>
        <v>0</v>
      </c>
      <c r="H238" s="753">
        <f t="shared" si="70"/>
        <v>0</v>
      </c>
      <c r="I238" s="754"/>
      <c r="J238" s="299">
        <f t="shared" si="69"/>
        <v>0</v>
      </c>
      <c r="K238" s="319"/>
      <c r="L238" s="323"/>
      <c r="O238" s="293" t="s">
        <v>1342</v>
      </c>
      <c r="P238" s="293" t="s">
        <v>748</v>
      </c>
      <c r="Q238" s="293" t="str">
        <f t="shared" si="62"/>
        <v>A0313(株)リケン工業</v>
      </c>
    </row>
    <row r="239" spans="1:17" ht="19.5" hidden="1" customHeight="1">
      <c r="A239" s="752"/>
      <c r="B239" s="752"/>
      <c r="C239" s="752"/>
      <c r="D239" s="382"/>
      <c r="E239" s="62"/>
      <c r="F239" s="109"/>
      <c r="G239" s="298">
        <f t="shared" si="68"/>
        <v>0</v>
      </c>
      <c r="H239" s="753">
        <f t="shared" si="70"/>
        <v>0</v>
      </c>
      <c r="I239" s="754"/>
      <c r="J239" s="299">
        <f t="shared" si="69"/>
        <v>0</v>
      </c>
      <c r="K239" s="300"/>
      <c r="L239" s="323"/>
      <c r="O239" s="293" t="s">
        <v>1343</v>
      </c>
      <c r="P239" s="293" t="s">
        <v>749</v>
      </c>
      <c r="Q239" s="293" t="str">
        <f t="shared" si="62"/>
        <v>A0314(株)ビビット</v>
      </c>
    </row>
    <row r="240" spans="1:17" ht="19.5" hidden="1" customHeight="1">
      <c r="A240" s="752"/>
      <c r="B240" s="752"/>
      <c r="C240" s="752"/>
      <c r="D240" s="382"/>
      <c r="E240" s="62"/>
      <c r="F240" s="109"/>
      <c r="G240" s="298">
        <f t="shared" si="68"/>
        <v>0</v>
      </c>
      <c r="H240" s="753">
        <f t="shared" si="70"/>
        <v>0</v>
      </c>
      <c r="I240" s="754"/>
      <c r="J240" s="299">
        <f t="shared" si="69"/>
        <v>0</v>
      </c>
      <c r="K240" s="307"/>
      <c r="L240" s="323"/>
      <c r="O240" s="293" t="s">
        <v>1344</v>
      </c>
      <c r="P240" s="293" t="s">
        <v>750</v>
      </c>
      <c r="Q240" s="293" t="str">
        <f t="shared" si="62"/>
        <v>A0315(株)おおた電力</v>
      </c>
    </row>
    <row r="241" spans="1:18" ht="19.5" hidden="1" customHeight="1">
      <c r="A241" s="752"/>
      <c r="B241" s="752"/>
      <c r="C241" s="752"/>
      <c r="D241" s="382"/>
      <c r="E241" s="62"/>
      <c r="F241" s="109"/>
      <c r="G241" s="298">
        <f t="shared" si="68"/>
        <v>0</v>
      </c>
      <c r="H241" s="753">
        <f t="shared" si="70"/>
        <v>0</v>
      </c>
      <c r="I241" s="754"/>
      <c r="J241" s="299">
        <f t="shared" si="69"/>
        <v>0</v>
      </c>
      <c r="K241" s="319"/>
      <c r="L241" s="323"/>
      <c r="O241" s="293" t="s">
        <v>1345</v>
      </c>
      <c r="P241" s="293" t="s">
        <v>751</v>
      </c>
      <c r="Q241" s="293" t="str">
        <f t="shared" si="62"/>
        <v>A0317伊藤忠プランテック(株)</v>
      </c>
    </row>
    <row r="242" spans="1:18" ht="19.5" hidden="1" customHeight="1">
      <c r="A242" s="752"/>
      <c r="B242" s="752"/>
      <c r="C242" s="752"/>
      <c r="D242" s="382"/>
      <c r="E242" s="62"/>
      <c r="F242" s="109"/>
      <c r="G242" s="298">
        <f t="shared" si="68"/>
        <v>0</v>
      </c>
      <c r="H242" s="753">
        <f t="shared" si="70"/>
        <v>0</v>
      </c>
      <c r="I242" s="754"/>
      <c r="J242" s="299">
        <f t="shared" si="69"/>
        <v>0</v>
      </c>
      <c r="K242" s="300"/>
      <c r="L242" s="323"/>
      <c r="O242" s="293" t="s">
        <v>1346</v>
      </c>
      <c r="P242" s="293" t="s">
        <v>752</v>
      </c>
      <c r="Q242" s="293" t="str">
        <f t="shared" si="62"/>
        <v>A0318(株)オカモト</v>
      </c>
    </row>
    <row r="243" spans="1:18" ht="19.5" hidden="1" customHeight="1">
      <c r="A243" s="752"/>
      <c r="B243" s="752"/>
      <c r="C243" s="752"/>
      <c r="D243" s="382"/>
      <c r="E243" s="62"/>
      <c r="F243" s="109"/>
      <c r="G243" s="298">
        <f t="shared" si="68"/>
        <v>0</v>
      </c>
      <c r="H243" s="753">
        <f t="shared" si="70"/>
        <v>0</v>
      </c>
      <c r="I243" s="754"/>
      <c r="J243" s="299">
        <f t="shared" si="69"/>
        <v>0</v>
      </c>
      <c r="K243" s="307"/>
      <c r="L243" s="323"/>
      <c r="O243" s="293" t="s">
        <v>1347</v>
      </c>
      <c r="P243" s="293" t="s">
        <v>753</v>
      </c>
      <c r="Q243" s="293" t="str">
        <f t="shared" si="62"/>
        <v>A0323キタコー(株)</v>
      </c>
    </row>
    <row r="244" spans="1:18" ht="19.5" hidden="1" customHeight="1">
      <c r="A244" s="752"/>
      <c r="B244" s="752"/>
      <c r="C244" s="752"/>
      <c r="D244" s="382"/>
      <c r="E244" s="62"/>
      <c r="F244" s="109"/>
      <c r="G244" s="298">
        <f t="shared" si="68"/>
        <v>0</v>
      </c>
      <c r="H244" s="753">
        <f t="shared" si="70"/>
        <v>0</v>
      </c>
      <c r="I244" s="754"/>
      <c r="J244" s="299">
        <f t="shared" si="69"/>
        <v>0</v>
      </c>
      <c r="K244" s="319"/>
      <c r="L244" s="323"/>
      <c r="O244" s="293" t="s">
        <v>1348</v>
      </c>
      <c r="P244" s="293" t="s">
        <v>754</v>
      </c>
      <c r="Q244" s="293" t="str">
        <f t="shared" si="62"/>
        <v>A0324生活協同組合コープしが</v>
      </c>
    </row>
    <row r="245" spans="1:18" ht="19.5" hidden="1" customHeight="1">
      <c r="A245" s="752"/>
      <c r="B245" s="752"/>
      <c r="C245" s="752"/>
      <c r="D245" s="382"/>
      <c r="E245" s="62"/>
      <c r="F245" s="109"/>
      <c r="G245" s="298">
        <f t="shared" si="68"/>
        <v>0</v>
      </c>
      <c r="H245" s="753">
        <f t="shared" si="70"/>
        <v>0</v>
      </c>
      <c r="I245" s="754"/>
      <c r="J245" s="299">
        <f t="shared" si="69"/>
        <v>0</v>
      </c>
      <c r="K245" s="300"/>
      <c r="L245" s="323"/>
      <c r="O245" s="293" t="s">
        <v>1349</v>
      </c>
      <c r="P245" s="293" t="s">
        <v>755</v>
      </c>
      <c r="Q245" s="293" t="str">
        <f t="shared" si="62"/>
        <v>A0330香川電力(株)　</v>
      </c>
    </row>
    <row r="246" spans="1:18" ht="19.5" hidden="1" customHeight="1">
      <c r="A246" s="752"/>
      <c r="B246" s="752"/>
      <c r="C246" s="752"/>
      <c r="D246" s="382"/>
      <c r="E246" s="62"/>
      <c r="F246" s="109"/>
      <c r="G246" s="298">
        <f t="shared" si="68"/>
        <v>0</v>
      </c>
      <c r="H246" s="753">
        <f t="shared" si="70"/>
        <v>0</v>
      </c>
      <c r="I246" s="754"/>
      <c r="J246" s="299">
        <f t="shared" si="69"/>
        <v>0</v>
      </c>
      <c r="K246" s="301"/>
      <c r="L246" s="323"/>
      <c r="O246" s="293" t="s">
        <v>1350</v>
      </c>
      <c r="P246" s="293" t="s">
        <v>756</v>
      </c>
      <c r="Q246" s="293" t="str">
        <f t="shared" si="62"/>
        <v>A0332(株)ＰｉｎＴ</v>
      </c>
    </row>
    <row r="247" spans="1:18" ht="19.5" hidden="1" customHeight="1">
      <c r="A247" s="752"/>
      <c r="B247" s="752"/>
      <c r="C247" s="752"/>
      <c r="D247" s="382"/>
      <c r="E247" s="62"/>
      <c r="F247" s="109"/>
      <c r="G247" s="298">
        <f t="shared" si="68"/>
        <v>0</v>
      </c>
      <c r="H247" s="753">
        <f t="shared" si="70"/>
        <v>0</v>
      </c>
      <c r="I247" s="754"/>
      <c r="J247" s="299">
        <f t="shared" si="69"/>
        <v>0</v>
      </c>
      <c r="K247" s="319"/>
      <c r="L247" s="323"/>
      <c r="O247" s="293" t="s">
        <v>1351</v>
      </c>
      <c r="P247" s="293" t="s">
        <v>757</v>
      </c>
      <c r="Q247" s="293" t="str">
        <f t="shared" si="62"/>
        <v>A0336(株)沖縄ガスニューパワー</v>
      </c>
    </row>
    <row r="248" spans="1:18" ht="19.5" hidden="1" customHeight="1">
      <c r="A248" s="752"/>
      <c r="B248" s="752"/>
      <c r="C248" s="752"/>
      <c r="D248" s="382"/>
      <c r="E248" s="62"/>
      <c r="F248" s="109"/>
      <c r="G248" s="298">
        <f t="shared" si="68"/>
        <v>0</v>
      </c>
      <c r="H248" s="753">
        <f t="shared" si="70"/>
        <v>0</v>
      </c>
      <c r="I248" s="754"/>
      <c r="J248" s="299">
        <f t="shared" si="69"/>
        <v>0</v>
      </c>
      <c r="K248" s="300"/>
      <c r="L248" s="323"/>
      <c r="O248" s="293" t="s">
        <v>1352</v>
      </c>
      <c r="P248" s="293" t="s">
        <v>758</v>
      </c>
      <c r="Q248" s="293" t="str">
        <f t="shared" si="62"/>
        <v>A0337諏訪瓦斯(株)</v>
      </c>
    </row>
    <row r="249" spans="1:18" ht="19.5" hidden="1" customHeight="1">
      <c r="A249" s="752"/>
      <c r="B249" s="752"/>
      <c r="C249" s="752"/>
      <c r="D249" s="382"/>
      <c r="E249" s="62"/>
      <c r="F249" s="109"/>
      <c r="G249" s="298">
        <f t="shared" si="68"/>
        <v>0</v>
      </c>
      <c r="H249" s="753">
        <f t="shared" si="70"/>
        <v>0</v>
      </c>
      <c r="I249" s="754"/>
      <c r="J249" s="299">
        <f t="shared" si="69"/>
        <v>0</v>
      </c>
      <c r="K249" s="301"/>
      <c r="L249" s="323"/>
      <c r="O249" s="293" t="s">
        <v>1353</v>
      </c>
      <c r="P249" s="293" t="s">
        <v>759</v>
      </c>
      <c r="Q249" s="293" t="str">
        <f t="shared" si="62"/>
        <v>A0338エッセンシャルエナジー(株)</v>
      </c>
    </row>
    <row r="250" spans="1:18" ht="29.25" customHeight="1" thickBot="1">
      <c r="A250" s="755" t="s">
        <v>493</v>
      </c>
      <c r="B250" s="756"/>
      <c r="C250" s="757"/>
      <c r="D250" s="303" t="s">
        <v>221</v>
      </c>
      <c r="E250" s="110"/>
      <c r="F250" s="303" t="s">
        <v>221</v>
      </c>
      <c r="G250" s="304" t="s">
        <v>221</v>
      </c>
      <c r="H250" s="758" t="s">
        <v>411</v>
      </c>
      <c r="I250" s="759"/>
      <c r="J250" s="306">
        <f>E250</f>
        <v>0</v>
      </c>
      <c r="K250" s="307"/>
      <c r="L250" s="323"/>
      <c r="O250" s="293" t="s">
        <v>1354</v>
      </c>
      <c r="P250" s="293" t="s">
        <v>760</v>
      </c>
      <c r="Q250" s="293" t="str">
        <f t="shared" si="62"/>
        <v>A0340(株)エージーピー　</v>
      </c>
    </row>
    <row r="251" spans="1:18" ht="19.5" customHeight="1" thickTop="1" thickBot="1">
      <c r="A251" s="760" t="s">
        <v>87</v>
      </c>
      <c r="B251" s="761"/>
      <c r="C251" s="761"/>
      <c r="D251" s="762"/>
      <c r="E251" s="320">
        <f>ROUND(SUM(E220:E249),2)</f>
        <v>500</v>
      </c>
      <c r="F251" s="321" t="s">
        <v>221</v>
      </c>
      <c r="G251" s="315">
        <f>SUM(G220:G249)</f>
        <v>4320</v>
      </c>
      <c r="H251" s="763">
        <f>SUM(H220:I249)</f>
        <v>216</v>
      </c>
      <c r="I251" s="764"/>
      <c r="J251" s="313">
        <f>SUM(J220:J250)</f>
        <v>0</v>
      </c>
      <c r="K251" s="316">
        <f>SUM(K220:K250)</f>
        <v>0</v>
      </c>
      <c r="L251" s="324"/>
      <c r="O251" s="293" t="s">
        <v>1355</v>
      </c>
      <c r="P251" s="293" t="s">
        <v>761</v>
      </c>
      <c r="Q251" s="293" t="str">
        <f t="shared" si="62"/>
        <v>A0342(株)いちき串木野電力</v>
      </c>
      <c r="R251" s="384">
        <f>R11+H251</f>
        <v>551.20000000000005</v>
      </c>
    </row>
    <row r="252" spans="1:18">
      <c r="O252" s="293" t="s">
        <v>1356</v>
      </c>
      <c r="P252" s="293" t="s">
        <v>762</v>
      </c>
      <c r="Q252" s="293" t="str">
        <f t="shared" si="62"/>
        <v>A0343(株)クローバー・テクノロジーズ(旧：四つ葉電力(株))</v>
      </c>
    </row>
    <row r="253" spans="1:18">
      <c r="O253" s="293" t="s">
        <v>1357</v>
      </c>
      <c r="P253" s="293" t="s">
        <v>763</v>
      </c>
      <c r="Q253" s="293" t="str">
        <f t="shared" si="62"/>
        <v>A0344西武ガス(株)</v>
      </c>
    </row>
    <row r="254" spans="1:18">
      <c r="O254" s="293" t="s">
        <v>1358</v>
      </c>
      <c r="P254" s="293" t="s">
        <v>764</v>
      </c>
      <c r="Q254" s="293" t="str">
        <f t="shared" si="62"/>
        <v>A0345松本ガス(株)</v>
      </c>
    </row>
    <row r="255" spans="1:18">
      <c r="O255" s="293" t="s">
        <v>1359</v>
      </c>
      <c r="P255" s="293" t="s">
        <v>765</v>
      </c>
      <c r="Q255" s="293" t="str">
        <f t="shared" si="62"/>
        <v>A0348南部だんだんエナジー(株)</v>
      </c>
    </row>
    <row r="256" spans="1:18">
      <c r="O256" s="293" t="s">
        <v>1360</v>
      </c>
      <c r="P256" s="293" t="s">
        <v>766</v>
      </c>
      <c r="Q256" s="293" t="str">
        <f t="shared" si="62"/>
        <v>A0349(株)エフエネ</v>
      </c>
    </row>
    <row r="257" spans="15:17">
      <c r="O257" s="293" t="s">
        <v>1361</v>
      </c>
      <c r="P257" s="293" t="s">
        <v>767</v>
      </c>
      <c r="Q257" s="293" t="str">
        <f t="shared" si="62"/>
        <v>A0350こなんウルトラパワー(株)</v>
      </c>
    </row>
    <row r="258" spans="15:17">
      <c r="O258" s="293" t="s">
        <v>1362</v>
      </c>
      <c r="P258" s="293" t="s">
        <v>768</v>
      </c>
      <c r="Q258" s="293" t="str">
        <f t="shared" si="62"/>
        <v>A0351(株)ＣＨＩＢＡむつざわエナジー</v>
      </c>
    </row>
    <row r="259" spans="15:17">
      <c r="O259" s="293" t="s">
        <v>1363</v>
      </c>
      <c r="P259" s="293" t="s">
        <v>769</v>
      </c>
      <c r="Q259" s="293" t="str">
        <f t="shared" si="62"/>
        <v>A0352(株)関西空調　</v>
      </c>
    </row>
    <row r="260" spans="15:17">
      <c r="O260" s="293" t="s">
        <v>1364</v>
      </c>
      <c r="P260" s="293" t="s">
        <v>770</v>
      </c>
      <c r="Q260" s="293" t="str">
        <f t="shared" ref="Q260:Q323" si="71">O260&amp;P260</f>
        <v>A0353奥出雲電力(株)</v>
      </c>
    </row>
    <row r="261" spans="15:17">
      <c r="O261" s="293" t="s">
        <v>1365</v>
      </c>
      <c r="P261" s="293" t="s">
        <v>1727</v>
      </c>
      <c r="Q261" s="293" t="str">
        <f t="shared" si="71"/>
        <v>A0355レジル(株)(旧：中央電力(株))</v>
      </c>
    </row>
    <row r="262" spans="15:17">
      <c r="O262" s="293" t="s">
        <v>1366</v>
      </c>
      <c r="P262" s="293" t="s">
        <v>771</v>
      </c>
      <c r="Q262" s="293" t="str">
        <f t="shared" si="71"/>
        <v>A0356(株)成田香取エネルギー</v>
      </c>
    </row>
    <row r="263" spans="15:17">
      <c r="O263" s="293" t="s">
        <v>1367</v>
      </c>
      <c r="P263" s="293" t="s">
        <v>772</v>
      </c>
      <c r="Q263" s="293" t="str">
        <f t="shared" si="71"/>
        <v>A0360グローバルソリューションサービス(株)</v>
      </c>
    </row>
    <row r="264" spans="15:17">
      <c r="O264" s="293" t="s">
        <v>1368</v>
      </c>
      <c r="P264" s="293" t="s">
        <v>773</v>
      </c>
      <c r="Q264" s="293" t="str">
        <f t="shared" si="71"/>
        <v>A0362(株)ＣＷＳ</v>
      </c>
    </row>
    <row r="265" spans="15:17">
      <c r="O265" s="293" t="s">
        <v>1369</v>
      </c>
      <c r="P265" s="293" t="s">
        <v>774</v>
      </c>
      <c r="Q265" s="293" t="str">
        <f t="shared" si="71"/>
        <v>A0364ふくしま新電力(株)</v>
      </c>
    </row>
    <row r="266" spans="15:17">
      <c r="O266" s="293" t="s">
        <v>1370</v>
      </c>
      <c r="P266" s="293" t="s">
        <v>775</v>
      </c>
      <c r="Q266" s="293" t="str">
        <f t="shared" si="71"/>
        <v>A0365ティーダッシュ合同会社</v>
      </c>
    </row>
    <row r="267" spans="15:17">
      <c r="O267" s="293" t="s">
        <v>1371</v>
      </c>
      <c r="P267" s="293" t="s">
        <v>776</v>
      </c>
      <c r="Q267" s="293" t="str">
        <f t="shared" si="71"/>
        <v>A0366(株)エネクスライフサービス</v>
      </c>
    </row>
    <row r="268" spans="15:17">
      <c r="O268" s="293" t="s">
        <v>1372</v>
      </c>
      <c r="P268" s="293" t="s">
        <v>777</v>
      </c>
      <c r="Q268" s="293" t="str">
        <f t="shared" si="71"/>
        <v>A0367ネイチャーエナジー小国(株)</v>
      </c>
    </row>
    <row r="269" spans="15:17">
      <c r="O269" s="293" t="s">
        <v>1373</v>
      </c>
      <c r="P269" s="293" t="s">
        <v>778</v>
      </c>
      <c r="Q269" s="293" t="str">
        <f t="shared" si="71"/>
        <v>A0368リエスパワーネクスト(株)</v>
      </c>
    </row>
    <row r="270" spans="15:17">
      <c r="O270" s="293" t="s">
        <v>1374</v>
      </c>
      <c r="P270" s="293" t="s">
        <v>779</v>
      </c>
      <c r="Q270" s="293" t="str">
        <f t="shared" si="71"/>
        <v>A0369京都生活協同組合</v>
      </c>
    </row>
    <row r="271" spans="15:17">
      <c r="O271" s="293" t="s">
        <v>1375</v>
      </c>
      <c r="P271" s="293" t="s">
        <v>780</v>
      </c>
      <c r="Q271" s="293" t="str">
        <f t="shared" si="71"/>
        <v>A0371エネルギーパワー(株)</v>
      </c>
    </row>
    <row r="272" spans="15:17">
      <c r="O272" s="293" t="s">
        <v>1376</v>
      </c>
      <c r="P272" s="293" t="s">
        <v>781</v>
      </c>
      <c r="Q272" s="293" t="str">
        <f t="shared" si="71"/>
        <v>A0372(株)グリムスパワー</v>
      </c>
    </row>
    <row r="273" spans="15:17">
      <c r="O273" s="293" t="s">
        <v>1377</v>
      </c>
      <c r="P273" s="293" t="s">
        <v>782</v>
      </c>
      <c r="Q273" s="293" t="str">
        <f t="shared" si="71"/>
        <v>A0373日本ファシリティ・ソリューション(株)</v>
      </c>
    </row>
    <row r="274" spans="15:17">
      <c r="O274" s="293" t="s">
        <v>1378</v>
      </c>
      <c r="P274" s="293" t="s">
        <v>783</v>
      </c>
      <c r="Q274" s="293" t="str">
        <f t="shared" si="71"/>
        <v>A0376自然電力(株)</v>
      </c>
    </row>
    <row r="275" spans="15:17">
      <c r="O275" s="293" t="s">
        <v>1379</v>
      </c>
      <c r="P275" s="293" t="s">
        <v>784</v>
      </c>
      <c r="Q275" s="293" t="str">
        <f t="shared" si="71"/>
        <v>A0377(株)オノプロックス</v>
      </c>
    </row>
    <row r="276" spans="15:17">
      <c r="O276" s="293" t="s">
        <v>1380</v>
      </c>
      <c r="P276" s="293" t="s">
        <v>785</v>
      </c>
      <c r="Q276" s="293" t="str">
        <f t="shared" si="71"/>
        <v>A0378本庄ガス(株)</v>
      </c>
    </row>
    <row r="277" spans="15:17">
      <c r="O277" s="293" t="s">
        <v>1381</v>
      </c>
      <c r="P277" s="293" t="s">
        <v>786</v>
      </c>
      <c r="Q277" s="293" t="str">
        <f t="shared" si="71"/>
        <v>A0379(株)フィット</v>
      </c>
    </row>
    <row r="278" spans="15:17">
      <c r="O278" s="293" t="s">
        <v>1382</v>
      </c>
      <c r="P278" s="293" t="s">
        <v>787</v>
      </c>
      <c r="Q278" s="293" t="str">
        <f t="shared" si="71"/>
        <v>A0380青森県民エナジー(株)</v>
      </c>
    </row>
    <row r="279" spans="15:17">
      <c r="O279" s="293" t="s">
        <v>1383</v>
      </c>
      <c r="P279" s="293" t="s">
        <v>788</v>
      </c>
      <c r="Q279" s="293" t="str">
        <f t="shared" si="71"/>
        <v>A0381国際航業(株)</v>
      </c>
    </row>
    <row r="280" spans="15:17">
      <c r="O280" s="293" t="s">
        <v>1384</v>
      </c>
      <c r="P280" s="293" t="s">
        <v>789</v>
      </c>
      <c r="Q280" s="293" t="str">
        <f t="shared" si="71"/>
        <v>A0382ローカルでんき(株)</v>
      </c>
    </row>
    <row r="281" spans="15:17">
      <c r="O281" s="293" t="s">
        <v>1385</v>
      </c>
      <c r="P281" s="293" t="s">
        <v>790</v>
      </c>
      <c r="Q281" s="293" t="str">
        <f t="shared" si="71"/>
        <v>A0383(株)明治産業</v>
      </c>
    </row>
    <row r="282" spans="15:17">
      <c r="O282" s="293" t="s">
        <v>1386</v>
      </c>
      <c r="P282" s="293" t="s">
        <v>791</v>
      </c>
      <c r="Q282" s="293" t="str">
        <f t="shared" si="71"/>
        <v>A0385岡山電力(株)</v>
      </c>
    </row>
    <row r="283" spans="15:17">
      <c r="O283" s="293" t="s">
        <v>1387</v>
      </c>
      <c r="P283" s="293" t="s">
        <v>792</v>
      </c>
      <c r="Q283" s="293" t="str">
        <f t="shared" si="71"/>
        <v>A0386ミライフ(株)</v>
      </c>
    </row>
    <row r="284" spans="15:17">
      <c r="O284" s="293" t="s">
        <v>1388</v>
      </c>
      <c r="P284" s="293" t="s">
        <v>793</v>
      </c>
      <c r="Q284" s="293" t="str">
        <f t="shared" si="71"/>
        <v>A0387(株)翠光トップライン</v>
      </c>
    </row>
    <row r="285" spans="15:17">
      <c r="O285" s="293" t="s">
        <v>1389</v>
      </c>
      <c r="P285" s="293" t="s">
        <v>794</v>
      </c>
      <c r="Q285" s="293" t="str">
        <f t="shared" si="71"/>
        <v>A0388楽天エナジー(株)</v>
      </c>
    </row>
    <row r="286" spans="15:17">
      <c r="O286" s="293" t="s">
        <v>1390</v>
      </c>
      <c r="P286" s="293" t="s">
        <v>795</v>
      </c>
      <c r="Q286" s="293" t="str">
        <f t="shared" si="71"/>
        <v>A0389うすきエネルギー(株)</v>
      </c>
    </row>
    <row r="287" spans="15:17">
      <c r="O287" s="293" t="s">
        <v>1391</v>
      </c>
      <c r="P287" s="293" t="s">
        <v>796</v>
      </c>
      <c r="Q287" s="293" t="str">
        <f t="shared" si="71"/>
        <v>A0390(株)トーヨーエネルギーファーム</v>
      </c>
    </row>
    <row r="288" spans="15:17">
      <c r="O288" s="293" t="s">
        <v>1392</v>
      </c>
      <c r="P288" s="293" t="s">
        <v>797</v>
      </c>
      <c r="Q288" s="293" t="str">
        <f t="shared" si="71"/>
        <v>A0391森のエネルギー(株)</v>
      </c>
    </row>
    <row r="289" spans="15:17">
      <c r="O289" s="293" t="s">
        <v>1393</v>
      </c>
      <c r="P289" s="293" t="s">
        <v>798</v>
      </c>
      <c r="Q289" s="293" t="str">
        <f t="shared" si="71"/>
        <v>A0392岐阜電力(株)</v>
      </c>
    </row>
    <row r="290" spans="15:17">
      <c r="O290" s="293" t="s">
        <v>1394</v>
      </c>
      <c r="P290" s="293" t="s">
        <v>799</v>
      </c>
      <c r="Q290" s="293" t="str">
        <f t="shared" si="71"/>
        <v>A0393格安電力(株)</v>
      </c>
    </row>
    <row r="291" spans="15:17">
      <c r="O291" s="293" t="s">
        <v>1395</v>
      </c>
      <c r="P291" s="293" t="s">
        <v>800</v>
      </c>
      <c r="Q291" s="293" t="str">
        <f t="shared" si="71"/>
        <v>A0396(株)エスケーエナジー</v>
      </c>
    </row>
    <row r="292" spans="15:17">
      <c r="O292" s="293" t="s">
        <v>1396</v>
      </c>
      <c r="P292" s="293" t="s">
        <v>801</v>
      </c>
      <c r="Q292" s="293" t="str">
        <f t="shared" si="71"/>
        <v>A0397名南共同エネルギー(株)</v>
      </c>
    </row>
    <row r="293" spans="15:17">
      <c r="O293" s="293" t="s">
        <v>1397</v>
      </c>
      <c r="P293" s="293" t="s">
        <v>802</v>
      </c>
      <c r="Q293" s="293" t="str">
        <f t="shared" si="71"/>
        <v>A0398Ａｐａｍａｎ　Ｅｎｅｒｇｙ(株)</v>
      </c>
    </row>
    <row r="294" spans="15:17">
      <c r="O294" s="293" t="s">
        <v>1398</v>
      </c>
      <c r="P294" s="293" t="s">
        <v>803</v>
      </c>
      <c r="Q294" s="293" t="str">
        <f t="shared" si="71"/>
        <v>A0402(株)ＴＯＫＹＯ油電力</v>
      </c>
    </row>
    <row r="295" spans="15:17">
      <c r="O295" s="293" t="s">
        <v>1399</v>
      </c>
      <c r="P295" s="293" t="s">
        <v>804</v>
      </c>
      <c r="Q295" s="293" t="str">
        <f t="shared" si="71"/>
        <v>A0403大分ケーブルテレコム(株)</v>
      </c>
    </row>
    <row r="296" spans="15:17">
      <c r="O296" s="293" t="s">
        <v>1400</v>
      </c>
      <c r="P296" s="293" t="s">
        <v>805</v>
      </c>
      <c r="Q296" s="293" t="str">
        <f t="shared" si="71"/>
        <v>A0405アストマックス・エネルギー合同会社</v>
      </c>
    </row>
    <row r="297" spans="15:17">
      <c r="O297" s="293" t="s">
        <v>1401</v>
      </c>
      <c r="P297" s="293" t="s">
        <v>806</v>
      </c>
      <c r="Q297" s="293" t="str">
        <f t="shared" si="71"/>
        <v>A0406生活協同組合コープみらい</v>
      </c>
    </row>
    <row r="298" spans="15:17">
      <c r="O298" s="293" t="s">
        <v>1402</v>
      </c>
      <c r="P298" s="293" t="s">
        <v>807</v>
      </c>
      <c r="Q298" s="293" t="str">
        <f t="shared" si="71"/>
        <v>A0411福井電力(株)</v>
      </c>
    </row>
    <row r="299" spans="15:17">
      <c r="O299" s="293" t="s">
        <v>1403</v>
      </c>
      <c r="P299" s="293" t="s">
        <v>808</v>
      </c>
      <c r="Q299" s="293" t="str">
        <f t="shared" si="71"/>
        <v>A0413(株)MKエネルギー</v>
      </c>
    </row>
    <row r="300" spans="15:17">
      <c r="O300" s="293" t="s">
        <v>1404</v>
      </c>
      <c r="P300" s="293" t="s">
        <v>809</v>
      </c>
      <c r="Q300" s="293" t="str">
        <f t="shared" si="71"/>
        <v>A0415エネラボ(株)</v>
      </c>
    </row>
    <row r="301" spans="15:17">
      <c r="O301" s="293" t="s">
        <v>1405</v>
      </c>
      <c r="P301" s="293" t="s">
        <v>810</v>
      </c>
      <c r="Q301" s="293" t="str">
        <f t="shared" si="71"/>
        <v>A0416(株)ネクシィーズ・ゼロ</v>
      </c>
    </row>
    <row r="302" spans="15:17">
      <c r="O302" s="293" t="s">
        <v>1406</v>
      </c>
      <c r="P302" s="293" t="s">
        <v>811</v>
      </c>
      <c r="Q302" s="293" t="str">
        <f t="shared" si="71"/>
        <v>A0418横浜ウォーター(株)</v>
      </c>
    </row>
    <row r="303" spans="15:17">
      <c r="O303" s="293" t="s">
        <v>1407</v>
      </c>
      <c r="P303" s="293" t="s">
        <v>812</v>
      </c>
      <c r="Q303" s="293" t="str">
        <f t="shared" si="71"/>
        <v>A0419スマートエナジー磐田(株)</v>
      </c>
    </row>
    <row r="304" spans="15:17">
      <c r="O304" s="293" t="s">
        <v>1408</v>
      </c>
      <c r="P304" s="293" t="s">
        <v>813</v>
      </c>
      <c r="Q304" s="293" t="str">
        <f t="shared" si="71"/>
        <v>A0420そうまＩグリッド合同会社</v>
      </c>
    </row>
    <row r="305" spans="15:17">
      <c r="O305" s="293" t="s">
        <v>1409</v>
      </c>
      <c r="P305" s="293" t="s">
        <v>814</v>
      </c>
      <c r="Q305" s="293" t="str">
        <f t="shared" si="71"/>
        <v>A0424新潟県民電力(株)</v>
      </c>
    </row>
    <row r="306" spans="15:17">
      <c r="O306" s="293" t="s">
        <v>1410</v>
      </c>
      <c r="P306" s="293" t="s">
        <v>815</v>
      </c>
      <c r="Q306" s="293" t="str">
        <f t="shared" si="71"/>
        <v>A0425エネトレード(株)</v>
      </c>
    </row>
    <row r="307" spans="15:17">
      <c r="O307" s="293" t="s">
        <v>1411</v>
      </c>
      <c r="P307" s="293" t="s">
        <v>816</v>
      </c>
      <c r="Q307" s="293" t="str">
        <f t="shared" si="71"/>
        <v>A0427Ｍｙシティ電力(株)</v>
      </c>
    </row>
    <row r="308" spans="15:17">
      <c r="O308" s="293" t="s">
        <v>1412</v>
      </c>
      <c r="P308" s="293" t="s">
        <v>817</v>
      </c>
      <c r="Q308" s="293" t="str">
        <f t="shared" si="71"/>
        <v>A0429ニシムラ(株)</v>
      </c>
    </row>
    <row r="309" spans="15:17">
      <c r="O309" s="293" t="s">
        <v>1413</v>
      </c>
      <c r="P309" s="293" t="s">
        <v>818</v>
      </c>
      <c r="Q309" s="293" t="str">
        <f t="shared" si="71"/>
        <v>A0430(株)さくら新電力</v>
      </c>
    </row>
    <row r="310" spans="15:17">
      <c r="O310" s="293" t="s">
        <v>1414</v>
      </c>
      <c r="P310" s="293" t="s">
        <v>819</v>
      </c>
      <c r="Q310" s="293" t="str">
        <f t="shared" si="71"/>
        <v>A0431(株)グローアップ</v>
      </c>
    </row>
    <row r="311" spans="15:17">
      <c r="O311" s="293" t="s">
        <v>1415</v>
      </c>
      <c r="P311" s="293" t="s">
        <v>820</v>
      </c>
      <c r="Q311" s="293" t="str">
        <f t="shared" si="71"/>
        <v>A0435いこま市民パワー(株)</v>
      </c>
    </row>
    <row r="312" spans="15:17">
      <c r="O312" s="293" t="s">
        <v>1416</v>
      </c>
      <c r="P312" s="293" t="s">
        <v>821</v>
      </c>
      <c r="Q312" s="293" t="str">
        <f t="shared" si="71"/>
        <v>A0436(株)コープでんき東北</v>
      </c>
    </row>
    <row r="313" spans="15:17">
      <c r="O313" s="293" t="s">
        <v>1417</v>
      </c>
      <c r="P313" s="293" t="s">
        <v>822</v>
      </c>
      <c r="Q313" s="293" t="str">
        <f t="shared" si="71"/>
        <v>A0437おもてなし山形(株)</v>
      </c>
    </row>
    <row r="314" spans="15:17">
      <c r="O314" s="293" t="s">
        <v>1418</v>
      </c>
      <c r="P314" s="293" t="s">
        <v>823</v>
      </c>
      <c r="Q314" s="293" t="str">
        <f t="shared" si="71"/>
        <v>A0438長野都市ガス(株)</v>
      </c>
    </row>
    <row r="315" spans="15:17">
      <c r="O315" s="293" t="s">
        <v>1419</v>
      </c>
      <c r="P315" s="293" t="s">
        <v>824</v>
      </c>
      <c r="Q315" s="293" t="str">
        <f t="shared" si="71"/>
        <v>A0439上田ガス(株)</v>
      </c>
    </row>
    <row r="316" spans="15:17">
      <c r="O316" s="293" t="s">
        <v>1420</v>
      </c>
      <c r="P316" s="293" t="s">
        <v>825</v>
      </c>
      <c r="Q316" s="293" t="str">
        <f t="shared" si="71"/>
        <v>A0440日本瓦斯(株)</v>
      </c>
    </row>
    <row r="317" spans="15:17">
      <c r="O317" s="293" t="s">
        <v>1421</v>
      </c>
      <c r="P317" s="293" t="s">
        <v>826</v>
      </c>
      <c r="Q317" s="293" t="str">
        <f t="shared" si="71"/>
        <v>A0441(株)内藤工業所</v>
      </c>
    </row>
    <row r="318" spans="15:17">
      <c r="O318" s="293" t="s">
        <v>1422</v>
      </c>
      <c r="P318" s="293" t="s">
        <v>827</v>
      </c>
      <c r="Q318" s="293" t="str">
        <f t="shared" si="71"/>
        <v>A0442(株)シグナストラスト</v>
      </c>
    </row>
    <row r="319" spans="15:17">
      <c r="O319" s="293" t="s">
        <v>1423</v>
      </c>
      <c r="P319" s="293" t="s">
        <v>828</v>
      </c>
      <c r="Q319" s="293" t="str">
        <f t="shared" si="71"/>
        <v>A0443ゲーテハウス(株)</v>
      </c>
    </row>
    <row r="320" spans="15:17">
      <c r="O320" s="293" t="s">
        <v>1424</v>
      </c>
      <c r="P320" s="293" t="s">
        <v>829</v>
      </c>
      <c r="Q320" s="293" t="str">
        <f t="shared" si="71"/>
        <v>A0445岩手電力(株)</v>
      </c>
    </row>
    <row r="321" spans="15:17">
      <c r="O321" s="293" t="s">
        <v>1425</v>
      </c>
      <c r="P321" s="293" t="s">
        <v>830</v>
      </c>
      <c r="Q321" s="293" t="str">
        <f t="shared" si="71"/>
        <v>A0446ＪＰエネルギー(株)</v>
      </c>
    </row>
    <row r="322" spans="15:17">
      <c r="O322" s="293" t="s">
        <v>1426</v>
      </c>
      <c r="P322" s="293" t="s">
        <v>831</v>
      </c>
      <c r="Q322" s="293" t="str">
        <f t="shared" si="71"/>
        <v>A0447兵庫電力(株)</v>
      </c>
    </row>
    <row r="323" spans="15:17">
      <c r="O323" s="293" t="s">
        <v>1427</v>
      </c>
      <c r="P323" s="293" t="s">
        <v>832</v>
      </c>
      <c r="Q323" s="293" t="str">
        <f t="shared" si="71"/>
        <v>A0448大和ライフエナジア(株)</v>
      </c>
    </row>
    <row r="324" spans="15:17">
      <c r="O324" s="293" t="s">
        <v>1428</v>
      </c>
      <c r="P324" s="293" t="s">
        <v>833</v>
      </c>
      <c r="Q324" s="293" t="str">
        <f t="shared" ref="Q324:Q387" si="72">O324&amp;P324</f>
        <v>A0451Ｃｏｃｏテラスたがわ(株)</v>
      </c>
    </row>
    <row r="325" spans="15:17">
      <c r="O325" s="293" t="s">
        <v>1429</v>
      </c>
      <c r="P325" s="293" t="s">
        <v>834</v>
      </c>
      <c r="Q325" s="293" t="str">
        <f t="shared" si="72"/>
        <v>A0452東北電力エナジートレーディング(株)</v>
      </c>
    </row>
    <row r="326" spans="15:17">
      <c r="O326" s="293" t="s">
        <v>1430</v>
      </c>
      <c r="P326" s="293" t="s">
        <v>835</v>
      </c>
      <c r="Q326" s="293" t="str">
        <f t="shared" si="72"/>
        <v>A0453(株)横浜環境デザイン</v>
      </c>
    </row>
    <row r="327" spans="15:17">
      <c r="O327" s="293" t="s">
        <v>1431</v>
      </c>
      <c r="P327" s="293" t="s">
        <v>836</v>
      </c>
      <c r="Q327" s="293" t="str">
        <f t="shared" si="72"/>
        <v>A0454(株)まち未来製作所</v>
      </c>
    </row>
    <row r="328" spans="15:17">
      <c r="O328" s="293" t="s">
        <v>1432</v>
      </c>
      <c r="P328" s="293" t="s">
        <v>837</v>
      </c>
      <c r="Q328" s="293" t="str">
        <f t="shared" si="72"/>
        <v>A0455ＴＲＥＮＤＥ(株)</v>
      </c>
    </row>
    <row r="329" spans="15:17">
      <c r="O329" s="293" t="s">
        <v>1433</v>
      </c>
      <c r="P329" s="293" t="s">
        <v>838</v>
      </c>
      <c r="Q329" s="293" t="str">
        <f t="shared" si="72"/>
        <v>A0456(株)どさんこパワー</v>
      </c>
    </row>
    <row r="330" spans="15:17">
      <c r="O330" s="293" t="s">
        <v>1434</v>
      </c>
      <c r="P330" s="293" t="s">
        <v>839</v>
      </c>
      <c r="Q330" s="293" t="str">
        <f t="shared" si="72"/>
        <v>A0457トリニティエナジー(株)</v>
      </c>
    </row>
    <row r="331" spans="15:17">
      <c r="O331" s="293" t="s">
        <v>1435</v>
      </c>
      <c r="P331" s="293" t="s">
        <v>1728</v>
      </c>
      <c r="Q331" s="293" t="str">
        <f t="shared" si="72"/>
        <v>A0458ワンワールドエナジー(株)</v>
      </c>
    </row>
    <row r="332" spans="15:17">
      <c r="O332" s="293" t="s">
        <v>1436</v>
      </c>
      <c r="P332" s="293" t="s">
        <v>840</v>
      </c>
      <c r="Q332" s="293" t="str">
        <f t="shared" si="72"/>
        <v>A0461(株)ＬＩＸＩＬ　ＴＥＰＣＯ　スマートパートナーズ</v>
      </c>
    </row>
    <row r="333" spans="15:17">
      <c r="O333" s="293" t="s">
        <v>1437</v>
      </c>
      <c r="P333" s="293" t="s">
        <v>841</v>
      </c>
      <c r="Q333" s="293" t="str">
        <f t="shared" si="72"/>
        <v>A0463(株)ＮＥＸＴ　ＯＮＥ</v>
      </c>
    </row>
    <row r="334" spans="15:17">
      <c r="O334" s="293" t="s">
        <v>1438</v>
      </c>
      <c r="P334" s="293" t="s">
        <v>1729</v>
      </c>
      <c r="Q334" s="293" t="str">
        <f t="shared" si="72"/>
        <v>A0465(株)ムダカラ(旧：(株)ユビニティー)</v>
      </c>
    </row>
    <row r="335" spans="15:17">
      <c r="O335" s="293" t="s">
        <v>1439</v>
      </c>
      <c r="P335" s="293" t="s">
        <v>842</v>
      </c>
      <c r="Q335" s="293" t="str">
        <f t="shared" si="72"/>
        <v>A0466(株)宮交シティ</v>
      </c>
    </row>
    <row r="336" spans="15:17">
      <c r="O336" s="293" t="s">
        <v>1440</v>
      </c>
      <c r="P336" s="293" t="s">
        <v>843</v>
      </c>
      <c r="Q336" s="293" t="str">
        <f t="shared" si="72"/>
        <v>A0467(株)アルファライズ</v>
      </c>
    </row>
    <row r="337" spans="15:17">
      <c r="O337" s="293" t="s">
        <v>1441</v>
      </c>
      <c r="P337" s="293" t="s">
        <v>844</v>
      </c>
      <c r="Q337" s="293" t="str">
        <f t="shared" si="72"/>
        <v>A0468おおすみ半島スマートエネルギー(株)</v>
      </c>
    </row>
    <row r="338" spans="15:17">
      <c r="O338" s="293" t="s">
        <v>1442</v>
      </c>
      <c r="P338" s="293" t="s">
        <v>845</v>
      </c>
      <c r="Q338" s="293" t="str">
        <f t="shared" si="72"/>
        <v>A0470おきなわコープエナジー(株)</v>
      </c>
    </row>
    <row r="339" spans="15:17">
      <c r="O339" s="293" t="s">
        <v>1443</v>
      </c>
      <c r="P339" s="293" t="s">
        <v>846</v>
      </c>
      <c r="Q339" s="293" t="str">
        <f t="shared" si="72"/>
        <v>A0471久慈地域エネルギー(株)</v>
      </c>
    </row>
    <row r="340" spans="15:17">
      <c r="O340" s="293" t="s">
        <v>1444</v>
      </c>
      <c r="P340" s="293" t="s">
        <v>847</v>
      </c>
      <c r="Q340" s="293" t="str">
        <f t="shared" si="72"/>
        <v>A0472弘前ガス(株)</v>
      </c>
    </row>
    <row r="341" spans="15:17">
      <c r="O341" s="293" t="s">
        <v>1445</v>
      </c>
      <c r="P341" s="293" t="s">
        <v>848</v>
      </c>
      <c r="Q341" s="293" t="str">
        <f t="shared" si="72"/>
        <v>A0473(株)フォーバルテレコム　</v>
      </c>
    </row>
    <row r="342" spans="15:17">
      <c r="O342" s="293" t="s">
        <v>1446</v>
      </c>
      <c r="P342" s="293" t="s">
        <v>849</v>
      </c>
      <c r="Q342" s="293" t="str">
        <f t="shared" si="72"/>
        <v>A0476(株)グランデータ</v>
      </c>
    </row>
    <row r="343" spans="15:17">
      <c r="O343" s="293" t="s">
        <v>1447</v>
      </c>
      <c r="P343" s="293" t="s">
        <v>850</v>
      </c>
      <c r="Q343" s="293" t="str">
        <f t="shared" si="72"/>
        <v>A0477くるめエネルギー(株)</v>
      </c>
    </row>
    <row r="344" spans="15:17">
      <c r="O344" s="293" t="s">
        <v>1448</v>
      </c>
      <c r="P344" s="293" t="s">
        <v>851</v>
      </c>
      <c r="Q344" s="293" t="str">
        <f t="shared" si="72"/>
        <v>A0480松阪新電力(株)</v>
      </c>
    </row>
    <row r="345" spans="15:17">
      <c r="O345" s="293" t="s">
        <v>1449</v>
      </c>
      <c r="P345" s="293" t="s">
        <v>852</v>
      </c>
      <c r="Q345" s="293" t="str">
        <f t="shared" si="72"/>
        <v>A0481ヒューリックプロパティソリューション(株)</v>
      </c>
    </row>
    <row r="346" spans="15:17">
      <c r="O346" s="293" t="s">
        <v>1450</v>
      </c>
      <c r="P346" s="293" t="s">
        <v>853</v>
      </c>
      <c r="Q346" s="293" t="str">
        <f t="shared" si="72"/>
        <v>A0482宮崎電力(株)</v>
      </c>
    </row>
    <row r="347" spans="15:17">
      <c r="O347" s="293" t="s">
        <v>1451</v>
      </c>
      <c r="P347" s="293" t="s">
        <v>854</v>
      </c>
      <c r="Q347" s="293" t="str">
        <f t="shared" si="72"/>
        <v>A0484三友エンテック(株)</v>
      </c>
    </row>
    <row r="348" spans="15:17">
      <c r="O348" s="293" t="s">
        <v>1452</v>
      </c>
      <c r="P348" s="293" t="s">
        <v>855</v>
      </c>
      <c r="Q348" s="293" t="str">
        <f t="shared" si="72"/>
        <v>A0486府中・調布まちなかエナジー(株)</v>
      </c>
    </row>
    <row r="349" spans="15:17">
      <c r="O349" s="293" t="s">
        <v>1453</v>
      </c>
      <c r="P349" s="293" t="s">
        <v>856</v>
      </c>
      <c r="Q349" s="293" t="str">
        <f t="shared" si="72"/>
        <v>A0487伊勢志摩電力(株)</v>
      </c>
    </row>
    <row r="350" spans="15:17">
      <c r="O350" s="293" t="s">
        <v>1454</v>
      </c>
      <c r="P350" s="293" t="s">
        <v>857</v>
      </c>
      <c r="Q350" s="293" t="str">
        <f t="shared" si="72"/>
        <v>A0490(株)ＣＤエナジーダイレクト</v>
      </c>
    </row>
    <row r="351" spans="15:17">
      <c r="O351" s="293" t="s">
        <v>1455</v>
      </c>
      <c r="P351" s="293" t="s">
        <v>1730</v>
      </c>
      <c r="Q351" s="293" t="str">
        <f t="shared" si="72"/>
        <v>A0491Ｑ．ＥＮＥＳＴでんき(株)</v>
      </c>
    </row>
    <row r="352" spans="15:17">
      <c r="O352" s="293" t="s">
        <v>1456</v>
      </c>
      <c r="P352" s="293" t="s">
        <v>858</v>
      </c>
      <c r="Q352" s="293" t="str">
        <f t="shared" si="72"/>
        <v>A0493(株)ぶんごおおのエナジー</v>
      </c>
    </row>
    <row r="353" spans="15:17">
      <c r="O353" s="293" t="s">
        <v>1457</v>
      </c>
      <c r="P353" s="293" t="s">
        <v>859</v>
      </c>
      <c r="Q353" s="293" t="str">
        <f t="shared" si="72"/>
        <v>A0494ヴィジョナリーパワー(株)</v>
      </c>
    </row>
    <row r="354" spans="15:17">
      <c r="O354" s="293" t="s">
        <v>1458</v>
      </c>
      <c r="P354" s="293" t="s">
        <v>860</v>
      </c>
      <c r="Q354" s="293" t="str">
        <f t="shared" si="72"/>
        <v>A0495有明エナジー(株)</v>
      </c>
    </row>
    <row r="355" spans="15:17">
      <c r="O355" s="293" t="s">
        <v>1459</v>
      </c>
      <c r="P355" s="293" t="s">
        <v>861</v>
      </c>
      <c r="Q355" s="293" t="str">
        <f t="shared" si="72"/>
        <v>A0499厚木瓦斯(株)</v>
      </c>
    </row>
    <row r="356" spans="15:17">
      <c r="O356" s="293" t="s">
        <v>1460</v>
      </c>
      <c r="P356" s="293" t="s">
        <v>862</v>
      </c>
      <c r="Q356" s="293" t="str">
        <f t="shared" si="72"/>
        <v>A0500(株)エネ・ビジョン</v>
      </c>
    </row>
    <row r="357" spans="15:17">
      <c r="O357" s="293" t="s">
        <v>1461</v>
      </c>
      <c r="P357" s="293" t="s">
        <v>863</v>
      </c>
      <c r="Q357" s="293" t="str">
        <f t="shared" si="72"/>
        <v>A0501イワタニ三重(株)</v>
      </c>
    </row>
    <row r="358" spans="15:17">
      <c r="O358" s="293" t="s">
        <v>1462</v>
      </c>
      <c r="P358" s="293" t="s">
        <v>864</v>
      </c>
      <c r="Q358" s="293" t="str">
        <f t="shared" si="72"/>
        <v>A0502(株)マルヰ</v>
      </c>
    </row>
    <row r="359" spans="15:17">
      <c r="O359" s="293" t="s">
        <v>1463</v>
      </c>
      <c r="P359" s="293" t="s">
        <v>865</v>
      </c>
      <c r="Q359" s="293" t="str">
        <f t="shared" si="72"/>
        <v>A0503大多喜ガス(株)</v>
      </c>
    </row>
    <row r="360" spans="15:17">
      <c r="O360" s="293" t="s">
        <v>1464</v>
      </c>
      <c r="P360" s="293" t="s">
        <v>866</v>
      </c>
      <c r="Q360" s="293" t="str">
        <f t="shared" si="72"/>
        <v>A0506鈴与電力(株)</v>
      </c>
    </row>
    <row r="361" spans="15:17">
      <c r="O361" s="293" t="s">
        <v>1465</v>
      </c>
      <c r="P361" s="293" t="s">
        <v>867</v>
      </c>
      <c r="Q361" s="293" t="str">
        <f t="shared" si="72"/>
        <v>A0507コープ電力(株)</v>
      </c>
    </row>
    <row r="362" spans="15:17">
      <c r="O362" s="293" t="s">
        <v>1466</v>
      </c>
      <c r="P362" s="293" t="s">
        <v>868</v>
      </c>
      <c r="Q362" s="293" t="str">
        <f t="shared" si="72"/>
        <v>A0508生活協同組合コープぐんま</v>
      </c>
    </row>
    <row r="363" spans="15:17">
      <c r="O363" s="293" t="s">
        <v>1467</v>
      </c>
      <c r="P363" s="293" t="s">
        <v>869</v>
      </c>
      <c r="Q363" s="293" t="str">
        <f t="shared" si="72"/>
        <v>A0509とちぎコープ生活協同組合</v>
      </c>
    </row>
    <row r="364" spans="15:17">
      <c r="O364" s="293" t="s">
        <v>1468</v>
      </c>
      <c r="P364" s="293" t="s">
        <v>870</v>
      </c>
      <c r="Q364" s="293" t="str">
        <f t="shared" si="72"/>
        <v>A0510いばらきコープ生活協同組合</v>
      </c>
    </row>
    <row r="365" spans="15:17">
      <c r="O365" s="293" t="s">
        <v>1469</v>
      </c>
      <c r="P365" s="293" t="s">
        <v>871</v>
      </c>
      <c r="Q365" s="293" t="str">
        <f t="shared" si="72"/>
        <v>A0511亀岡ふるさとエナジー(株)</v>
      </c>
    </row>
    <row r="366" spans="15:17">
      <c r="O366" s="293" t="s">
        <v>1470</v>
      </c>
      <c r="P366" s="293" t="s">
        <v>872</v>
      </c>
      <c r="Q366" s="293" t="str">
        <f t="shared" si="72"/>
        <v>A0513(株)織戸組</v>
      </c>
    </row>
    <row r="367" spans="15:17">
      <c r="O367" s="293" t="s">
        <v>1471</v>
      </c>
      <c r="P367" s="293" t="s">
        <v>873</v>
      </c>
      <c r="Q367" s="293" t="str">
        <f t="shared" si="72"/>
        <v>A0514ふかやｅパワー(株)</v>
      </c>
    </row>
    <row r="368" spans="15:17">
      <c r="O368" s="293" t="s">
        <v>1472</v>
      </c>
      <c r="P368" s="293" t="s">
        <v>874</v>
      </c>
      <c r="Q368" s="293" t="str">
        <f t="shared" si="72"/>
        <v>A0515(株)Ｌｉｎｋ　Ｌｉｆｅ</v>
      </c>
    </row>
    <row r="369" spans="15:17">
      <c r="O369" s="293" t="s">
        <v>1473</v>
      </c>
      <c r="P369" s="293" t="s">
        <v>875</v>
      </c>
      <c r="Q369" s="293" t="str">
        <f t="shared" si="72"/>
        <v>A0518(株)グローバルキャスト</v>
      </c>
    </row>
    <row r="370" spans="15:17">
      <c r="O370" s="293" t="s">
        <v>1474</v>
      </c>
      <c r="P370" s="293" t="s">
        <v>876</v>
      </c>
      <c r="Q370" s="293" t="str">
        <f t="shared" si="72"/>
        <v>A0519日本エネルギー総合システム(株)</v>
      </c>
    </row>
    <row r="371" spans="15:17">
      <c r="O371" s="293" t="s">
        <v>1475</v>
      </c>
      <c r="P371" s="293" t="s">
        <v>877</v>
      </c>
      <c r="Q371" s="293" t="str">
        <f t="shared" si="72"/>
        <v>A0520イワタニ東海(株)</v>
      </c>
    </row>
    <row r="372" spans="15:17">
      <c r="O372" s="293" t="s">
        <v>1476</v>
      </c>
      <c r="P372" s="293" t="s">
        <v>878</v>
      </c>
      <c r="Q372" s="293" t="str">
        <f t="shared" si="72"/>
        <v>A0522(株)デライトアップ</v>
      </c>
    </row>
    <row r="373" spans="15:17">
      <c r="O373" s="293" t="s">
        <v>1477</v>
      </c>
      <c r="P373" s="293" t="s">
        <v>879</v>
      </c>
      <c r="Q373" s="293" t="str">
        <f t="shared" si="72"/>
        <v>A0525(株)ところざわ未来電力</v>
      </c>
    </row>
    <row r="374" spans="15:17">
      <c r="O374" s="293" t="s">
        <v>1478</v>
      </c>
      <c r="P374" s="293" t="s">
        <v>880</v>
      </c>
      <c r="Q374" s="293" t="str">
        <f t="shared" si="72"/>
        <v>A0526朝日ガスエナジー(株)</v>
      </c>
    </row>
    <row r="375" spans="15:17">
      <c r="O375" s="293" t="s">
        <v>1479</v>
      </c>
      <c r="P375" s="293" t="s">
        <v>881</v>
      </c>
      <c r="Q375" s="293" t="str">
        <f t="shared" si="72"/>
        <v>A0528(株)エネファント</v>
      </c>
    </row>
    <row r="376" spans="15:17">
      <c r="O376" s="293" t="s">
        <v>1480</v>
      </c>
      <c r="P376" s="293" t="s">
        <v>882</v>
      </c>
      <c r="Q376" s="293" t="str">
        <f t="shared" si="72"/>
        <v>A0529(株)エスエナジー</v>
      </c>
    </row>
    <row r="377" spans="15:17">
      <c r="O377" s="293" t="s">
        <v>1481</v>
      </c>
      <c r="P377" s="293" t="s">
        <v>883</v>
      </c>
      <c r="Q377" s="293" t="str">
        <f t="shared" si="72"/>
        <v>A0533秩父新電力(株)</v>
      </c>
    </row>
    <row r="378" spans="15:17">
      <c r="O378" s="293" t="s">
        <v>1482</v>
      </c>
      <c r="P378" s="293" t="s">
        <v>884</v>
      </c>
      <c r="Q378" s="293" t="str">
        <f t="shared" si="72"/>
        <v>A0534みよしエナジー(株)</v>
      </c>
    </row>
    <row r="379" spans="15:17">
      <c r="O379" s="293" t="s">
        <v>1483</v>
      </c>
      <c r="P379" s="293" t="s">
        <v>885</v>
      </c>
      <c r="Q379" s="293" t="str">
        <f t="shared" si="72"/>
        <v>A0536東日本ガス(株)</v>
      </c>
    </row>
    <row r="380" spans="15:17">
      <c r="O380" s="293" t="s">
        <v>1484</v>
      </c>
      <c r="P380" s="293" t="s">
        <v>886</v>
      </c>
      <c r="Q380" s="293" t="str">
        <f t="shared" si="72"/>
        <v>A0537東彩ガス(株)</v>
      </c>
    </row>
    <row r="381" spans="15:17">
      <c r="O381" s="293" t="s">
        <v>1485</v>
      </c>
      <c r="P381" s="293" t="s">
        <v>887</v>
      </c>
      <c r="Q381" s="293" t="str">
        <f t="shared" si="72"/>
        <v>A0538綿半パートナーズ(株)</v>
      </c>
    </row>
    <row r="382" spans="15:17">
      <c r="O382" s="293" t="s">
        <v>1486</v>
      </c>
      <c r="P382" s="293" t="s">
        <v>888</v>
      </c>
      <c r="Q382" s="293" t="str">
        <f t="shared" si="72"/>
        <v>A0539(株)ｋａｒｃｈ</v>
      </c>
    </row>
    <row r="383" spans="15:17">
      <c r="O383" s="293" t="s">
        <v>1487</v>
      </c>
      <c r="P383" s="293" t="s">
        <v>889</v>
      </c>
      <c r="Q383" s="293" t="str">
        <f t="shared" si="72"/>
        <v>A0543(株)かみでん里山公社</v>
      </c>
    </row>
    <row r="384" spans="15:17">
      <c r="O384" s="293" t="s">
        <v>1488</v>
      </c>
      <c r="P384" s="293" t="s">
        <v>890</v>
      </c>
      <c r="Q384" s="293" t="str">
        <f t="shared" si="72"/>
        <v>A0546(株)三郷ひまわりエナジー</v>
      </c>
    </row>
    <row r="385" spans="15:17">
      <c r="O385" s="293" t="s">
        <v>1489</v>
      </c>
      <c r="P385" s="293" t="s">
        <v>891</v>
      </c>
      <c r="Q385" s="293" t="str">
        <f t="shared" si="72"/>
        <v>A0547(株)球磨村森電力</v>
      </c>
    </row>
    <row r="386" spans="15:17">
      <c r="O386" s="293" t="s">
        <v>1490</v>
      </c>
      <c r="P386" s="293" t="s">
        <v>892</v>
      </c>
      <c r="Q386" s="293" t="str">
        <f t="shared" si="72"/>
        <v>A0548北日本ガス(株)</v>
      </c>
    </row>
    <row r="387" spans="15:17">
      <c r="O387" s="293" t="s">
        <v>1491</v>
      </c>
      <c r="P387" s="293" t="s">
        <v>893</v>
      </c>
      <c r="Q387" s="293" t="str">
        <f t="shared" si="72"/>
        <v>A0549くこくエネルギー(株)(旧：熊本電力(株))</v>
      </c>
    </row>
    <row r="388" spans="15:17">
      <c r="O388" s="293" t="s">
        <v>1492</v>
      </c>
      <c r="P388" s="293" t="s">
        <v>894</v>
      </c>
      <c r="Q388" s="293" t="str">
        <f t="shared" ref="Q388:Q451" si="73">O388&amp;P388</f>
        <v>A0550(株)エコログ</v>
      </c>
    </row>
    <row r="389" spans="15:17">
      <c r="O389" s="293" t="s">
        <v>1493</v>
      </c>
      <c r="P389" s="293" t="s">
        <v>895</v>
      </c>
      <c r="Q389" s="293" t="str">
        <f t="shared" si="73"/>
        <v>A0551飯田まちづくり電力(株)</v>
      </c>
    </row>
    <row r="390" spans="15:17">
      <c r="O390" s="293" t="s">
        <v>1494</v>
      </c>
      <c r="P390" s="293" t="s">
        <v>896</v>
      </c>
      <c r="Q390" s="293" t="str">
        <f t="shared" si="73"/>
        <v>A0552イワタニ長野(株)</v>
      </c>
    </row>
    <row r="391" spans="15:17">
      <c r="O391" s="293" t="s">
        <v>1495</v>
      </c>
      <c r="P391" s="293" t="s">
        <v>897</v>
      </c>
      <c r="Q391" s="293" t="str">
        <f t="shared" si="73"/>
        <v>A0553シェルジャパン(株)</v>
      </c>
    </row>
    <row r="392" spans="15:17">
      <c r="O392" s="293" t="s">
        <v>1496</v>
      </c>
      <c r="P392" s="293" t="s">
        <v>898</v>
      </c>
      <c r="Q392" s="293" t="str">
        <f t="shared" si="73"/>
        <v>A0555石油資源開発(株)</v>
      </c>
    </row>
    <row r="393" spans="15:17">
      <c r="O393" s="293" t="s">
        <v>1497</v>
      </c>
      <c r="P393" s="293" t="s">
        <v>899</v>
      </c>
      <c r="Q393" s="293" t="str">
        <f t="shared" si="73"/>
        <v>A0556越後天然ガス(株)</v>
      </c>
    </row>
    <row r="394" spans="15:17">
      <c r="O394" s="293" t="s">
        <v>1498</v>
      </c>
      <c r="P394" s="293" t="s">
        <v>900</v>
      </c>
      <c r="Q394" s="293" t="str">
        <f t="shared" si="73"/>
        <v>A0558坂戸ガス(株)</v>
      </c>
    </row>
    <row r="395" spans="15:17">
      <c r="O395" s="293" t="s">
        <v>1499</v>
      </c>
      <c r="P395" s="293" t="s">
        <v>901</v>
      </c>
      <c r="Q395" s="293" t="str">
        <f t="shared" si="73"/>
        <v>A0559(株)デベロップ</v>
      </c>
    </row>
    <row r="396" spans="15:17">
      <c r="O396" s="293" t="s">
        <v>1500</v>
      </c>
      <c r="P396" s="293" t="s">
        <v>902</v>
      </c>
      <c r="Q396" s="293" t="str">
        <f t="shared" si="73"/>
        <v>A0560(株)テレ・マーカー</v>
      </c>
    </row>
    <row r="397" spans="15:17">
      <c r="O397" s="293" t="s">
        <v>1501</v>
      </c>
      <c r="P397" s="293" t="s">
        <v>903</v>
      </c>
      <c r="Q397" s="293" t="str">
        <f t="shared" si="73"/>
        <v>A0562ＭＧＣエネルギー(株)</v>
      </c>
    </row>
    <row r="398" spans="15:17">
      <c r="O398" s="293" t="s">
        <v>1502</v>
      </c>
      <c r="P398" s="293" t="s">
        <v>904</v>
      </c>
      <c r="Q398" s="293" t="str">
        <f t="shared" si="73"/>
        <v>A0565福島フェニックス電力(株)</v>
      </c>
    </row>
    <row r="399" spans="15:17">
      <c r="O399" s="293" t="s">
        <v>1503</v>
      </c>
      <c r="P399" s="293" t="s">
        <v>905</v>
      </c>
      <c r="Q399" s="293" t="str">
        <f t="shared" si="73"/>
        <v>A0567(株)美作国電力</v>
      </c>
    </row>
    <row r="400" spans="15:17">
      <c r="O400" s="293" t="s">
        <v>1504</v>
      </c>
      <c r="P400" s="293" t="s">
        <v>906</v>
      </c>
      <c r="Q400" s="293" t="str">
        <f t="shared" si="73"/>
        <v>A0568エア・ウォーター(株)</v>
      </c>
    </row>
    <row r="401" spans="15:17">
      <c r="O401" s="293" t="s">
        <v>1505</v>
      </c>
      <c r="P401" s="293" t="s">
        <v>907</v>
      </c>
      <c r="Q401" s="293" t="str">
        <f t="shared" si="73"/>
        <v>A0570八幡商事(株)</v>
      </c>
    </row>
    <row r="402" spans="15:17">
      <c r="O402" s="293" t="s">
        <v>1506</v>
      </c>
      <c r="P402" s="293" t="s">
        <v>908</v>
      </c>
      <c r="Q402" s="293" t="str">
        <f t="shared" si="73"/>
        <v>A0571おいでんエネルギー(株)</v>
      </c>
    </row>
    <row r="403" spans="15:17">
      <c r="O403" s="293" t="s">
        <v>1507</v>
      </c>
      <c r="P403" s="293" t="s">
        <v>909</v>
      </c>
      <c r="Q403" s="293" t="str">
        <f t="shared" si="73"/>
        <v>A0572(株)イシオ</v>
      </c>
    </row>
    <row r="404" spans="15:17">
      <c r="O404" s="293" t="s">
        <v>1508</v>
      </c>
      <c r="P404" s="293" t="s">
        <v>910</v>
      </c>
      <c r="Q404" s="293" t="str">
        <f t="shared" si="73"/>
        <v>A0573北陸電力ビズ・エナジーソリューション(株)</v>
      </c>
    </row>
    <row r="405" spans="15:17">
      <c r="O405" s="293" t="s">
        <v>1509</v>
      </c>
      <c r="P405" s="293" t="s">
        <v>1731</v>
      </c>
      <c r="Q405" s="293" t="str">
        <f t="shared" si="73"/>
        <v>A0575エンジー・エナジー・マーケティング・ジャパン(株)(旧：加賀市総合サービス(株))</v>
      </c>
    </row>
    <row r="406" spans="15:17">
      <c r="O406" s="293" t="s">
        <v>1510</v>
      </c>
      <c r="P406" s="293" t="s">
        <v>911</v>
      </c>
      <c r="Q406" s="293" t="str">
        <f t="shared" si="73"/>
        <v>A0577丸紅伊那みらいでんき(株)</v>
      </c>
    </row>
    <row r="407" spans="15:17">
      <c r="O407" s="293" t="s">
        <v>1511</v>
      </c>
      <c r="P407" s="293" t="s">
        <v>912</v>
      </c>
      <c r="Q407" s="293" t="str">
        <f t="shared" si="73"/>
        <v>A0578富士山エナジー(株)</v>
      </c>
    </row>
    <row r="408" spans="15:17">
      <c r="O408" s="293" t="s">
        <v>1512</v>
      </c>
      <c r="P408" s="293" t="s">
        <v>913</v>
      </c>
      <c r="Q408" s="293" t="str">
        <f t="shared" si="73"/>
        <v>A0581ＷＳエナジー(株)</v>
      </c>
    </row>
    <row r="409" spans="15:17">
      <c r="O409" s="293" t="s">
        <v>1513</v>
      </c>
      <c r="P409" s="293" t="s">
        <v>914</v>
      </c>
      <c r="Q409" s="293" t="str">
        <f t="shared" si="73"/>
        <v>A0582TERA Energy(株)</v>
      </c>
    </row>
    <row r="410" spans="15:17">
      <c r="O410" s="293" t="s">
        <v>1514</v>
      </c>
      <c r="P410" s="293" t="s">
        <v>915</v>
      </c>
      <c r="Q410" s="293" t="str">
        <f t="shared" si="73"/>
        <v>A0583(株)ケアネス(旧：(株)ルーア)</v>
      </c>
    </row>
    <row r="411" spans="15:17">
      <c r="O411" s="293" t="s">
        <v>1515</v>
      </c>
      <c r="P411" s="293" t="s">
        <v>916</v>
      </c>
      <c r="Q411" s="293" t="str">
        <f t="shared" si="73"/>
        <v>A0584ＭＣＰＤ(株)(旧：ＭＣＰＤ合同会社)</v>
      </c>
    </row>
    <row r="412" spans="15:17">
      <c r="O412" s="293" t="s">
        <v>1516</v>
      </c>
      <c r="P412" s="293" t="s">
        <v>917</v>
      </c>
      <c r="Q412" s="293" t="str">
        <f t="shared" si="73"/>
        <v>A0586グリーンシティこばやし(株)</v>
      </c>
    </row>
    <row r="413" spans="15:17">
      <c r="O413" s="293" t="s">
        <v>1517</v>
      </c>
      <c r="P413" s="293" t="s">
        <v>918</v>
      </c>
      <c r="Q413" s="293" t="str">
        <f t="shared" si="73"/>
        <v>A0587(株)吉田石油店</v>
      </c>
    </row>
    <row r="414" spans="15:17">
      <c r="O414" s="293" t="s">
        <v>1518</v>
      </c>
      <c r="P414" s="293" t="s">
        <v>919</v>
      </c>
      <c r="Q414" s="293" t="str">
        <f t="shared" si="73"/>
        <v>A0589スマートエナジー熊本(株)</v>
      </c>
    </row>
    <row r="415" spans="15:17">
      <c r="O415" s="293" t="s">
        <v>1519</v>
      </c>
      <c r="P415" s="293" t="s">
        <v>920</v>
      </c>
      <c r="Q415" s="293" t="str">
        <f t="shared" si="73"/>
        <v>A0590福山未来エナジー(株)</v>
      </c>
    </row>
    <row r="416" spans="15:17">
      <c r="O416" s="293" t="s">
        <v>1520</v>
      </c>
      <c r="P416" s="293" t="s">
        <v>921</v>
      </c>
      <c r="Q416" s="293" t="str">
        <f t="shared" si="73"/>
        <v>A0592(株)メディオテック</v>
      </c>
    </row>
    <row r="417" spans="15:17">
      <c r="O417" s="293" t="s">
        <v>1521</v>
      </c>
      <c r="P417" s="293" t="s">
        <v>922</v>
      </c>
      <c r="Q417" s="293" t="str">
        <f t="shared" si="73"/>
        <v>A0596五島市民電力(株)</v>
      </c>
    </row>
    <row r="418" spans="15:17">
      <c r="O418" s="293" t="s">
        <v>1522</v>
      </c>
      <c r="P418" s="293" t="s">
        <v>923</v>
      </c>
      <c r="Q418" s="293" t="str">
        <f t="shared" si="73"/>
        <v>A0597電力保全サービス(株)</v>
      </c>
    </row>
    <row r="419" spans="15:17">
      <c r="O419" s="293" t="s">
        <v>1523</v>
      </c>
      <c r="P419" s="293" t="s">
        <v>924</v>
      </c>
      <c r="Q419" s="293" t="str">
        <f t="shared" si="73"/>
        <v>A0598リストプロパティーズ(株)</v>
      </c>
    </row>
    <row r="420" spans="15:17">
      <c r="O420" s="293" t="s">
        <v>1524</v>
      </c>
      <c r="P420" s="293" t="s">
        <v>925</v>
      </c>
      <c r="Q420" s="293" t="str">
        <f t="shared" si="73"/>
        <v>A0602(株)情熱電力</v>
      </c>
    </row>
    <row r="421" spans="15:17">
      <c r="O421" s="293" t="s">
        <v>1525</v>
      </c>
      <c r="P421" s="293" t="s">
        <v>926</v>
      </c>
      <c r="Q421" s="293" t="str">
        <f t="shared" si="73"/>
        <v>A0603バンプーパワートレーディング合同会社</v>
      </c>
    </row>
    <row r="422" spans="15:17">
      <c r="O422" s="293" t="s">
        <v>1526</v>
      </c>
      <c r="P422" s="293" t="s">
        <v>927</v>
      </c>
      <c r="Q422" s="293" t="str">
        <f t="shared" si="73"/>
        <v>A0604(株)エイチティーピー</v>
      </c>
    </row>
    <row r="423" spans="15:17">
      <c r="O423" s="293" t="s">
        <v>1527</v>
      </c>
      <c r="P423" s="293" t="s">
        <v>928</v>
      </c>
      <c r="Q423" s="293" t="str">
        <f t="shared" si="73"/>
        <v>A0605(株)センカク</v>
      </c>
    </row>
    <row r="424" spans="15:17">
      <c r="O424" s="293" t="s">
        <v>1528</v>
      </c>
      <c r="P424" s="293" t="s">
        <v>929</v>
      </c>
      <c r="Q424" s="293" t="str">
        <f t="shared" si="73"/>
        <v>A0606新電力いばらき(株)</v>
      </c>
    </row>
    <row r="425" spans="15:17">
      <c r="O425" s="293" t="s">
        <v>1529</v>
      </c>
      <c r="P425" s="293" t="s">
        <v>930</v>
      </c>
      <c r="Q425" s="293" t="str">
        <f t="shared" si="73"/>
        <v>A0607緑屋電気(株)</v>
      </c>
    </row>
    <row r="426" spans="15:17">
      <c r="O426" s="293" t="s">
        <v>1530</v>
      </c>
      <c r="P426" s="293" t="s">
        <v>931</v>
      </c>
      <c r="Q426" s="293" t="str">
        <f t="shared" si="73"/>
        <v>A0609(株)ミナサポ</v>
      </c>
    </row>
    <row r="427" spans="15:17">
      <c r="O427" s="293" t="s">
        <v>1531</v>
      </c>
      <c r="P427" s="293" t="s">
        <v>932</v>
      </c>
      <c r="Q427" s="293" t="str">
        <f t="shared" si="73"/>
        <v>A0610唐津電力(株)</v>
      </c>
    </row>
    <row r="428" spans="15:17">
      <c r="O428" s="293" t="s">
        <v>1532</v>
      </c>
      <c r="P428" s="293" t="s">
        <v>933</v>
      </c>
      <c r="Q428" s="293" t="str">
        <f t="shared" si="73"/>
        <v>A0611ＲＥ１００電力(株)</v>
      </c>
    </row>
    <row r="429" spans="15:17">
      <c r="O429" s="293" t="s">
        <v>1533</v>
      </c>
      <c r="P429" s="293" t="s">
        <v>934</v>
      </c>
      <c r="Q429" s="293" t="str">
        <f t="shared" si="73"/>
        <v>A0615(株)イーネットワーク</v>
      </c>
    </row>
    <row r="430" spans="15:17">
      <c r="O430" s="293" t="s">
        <v>1534</v>
      </c>
      <c r="P430" s="293" t="s">
        <v>935</v>
      </c>
      <c r="Q430" s="293" t="str">
        <f t="shared" si="73"/>
        <v>A0617スマートエコエナジー(株)</v>
      </c>
    </row>
    <row r="431" spans="15:17">
      <c r="O431" s="293" t="s">
        <v>1535</v>
      </c>
      <c r="P431" s="293" t="s">
        <v>936</v>
      </c>
      <c r="Q431" s="293" t="str">
        <f t="shared" si="73"/>
        <v>A0620(株)ＬＥＮＥＴＳ</v>
      </c>
    </row>
    <row r="432" spans="15:17">
      <c r="O432" s="293" t="s">
        <v>1536</v>
      </c>
      <c r="P432" s="293" t="s">
        <v>937</v>
      </c>
      <c r="Q432" s="293" t="str">
        <f t="shared" si="73"/>
        <v>A0622アイエスジー(株)</v>
      </c>
    </row>
    <row r="433" spans="15:17">
      <c r="O433" s="293" t="s">
        <v>1537</v>
      </c>
      <c r="P433" s="293" t="s">
        <v>938</v>
      </c>
      <c r="Q433" s="293" t="str">
        <f t="shared" si="73"/>
        <v>A0624(株)エネクル(旧：堀川産業(株))</v>
      </c>
    </row>
    <row r="434" spans="15:17">
      <c r="O434" s="293" t="s">
        <v>1538</v>
      </c>
      <c r="P434" s="293" t="s">
        <v>939</v>
      </c>
      <c r="Q434" s="293" t="str">
        <f t="shared" si="73"/>
        <v>A0627フィンテックラボ協同組合</v>
      </c>
    </row>
    <row r="435" spans="15:17">
      <c r="O435" s="293" t="s">
        <v>1539</v>
      </c>
      <c r="P435" s="293" t="s">
        <v>940</v>
      </c>
      <c r="Q435" s="293" t="str">
        <f t="shared" si="73"/>
        <v>A0629新電力新潟(株)</v>
      </c>
    </row>
    <row r="436" spans="15:17">
      <c r="O436" s="293" t="s">
        <v>1540</v>
      </c>
      <c r="P436" s="293" t="s">
        <v>1732</v>
      </c>
      <c r="Q436" s="293" t="str">
        <f t="shared" si="73"/>
        <v>A0630(株)タケエイでんき(旧：(株)ふくしま未来パワー、(株)花巻銀河パワー、(株)大仙こまちパワー、(株)津軽あっぷるパワー)</v>
      </c>
    </row>
    <row r="437" spans="15:17">
      <c r="O437" s="293" t="s">
        <v>1541</v>
      </c>
      <c r="P437" s="293" t="s">
        <v>941</v>
      </c>
      <c r="Q437" s="293" t="str">
        <f t="shared" si="73"/>
        <v>A0631気仙沼グリーンエナジー(株)</v>
      </c>
    </row>
    <row r="438" spans="15:17">
      <c r="O438" s="293" t="s">
        <v>1542</v>
      </c>
      <c r="P438" s="293" t="s">
        <v>942</v>
      </c>
      <c r="Q438" s="293" t="str">
        <f t="shared" si="73"/>
        <v>A0632(株)ユーラスグリーンエナジー</v>
      </c>
    </row>
    <row r="439" spans="15:17">
      <c r="O439" s="293" t="s">
        <v>1543</v>
      </c>
      <c r="P439" s="293" t="s">
        <v>943</v>
      </c>
      <c r="Q439" s="293" t="str">
        <f t="shared" si="73"/>
        <v>A0636生活協同組合コープながの</v>
      </c>
    </row>
    <row r="440" spans="15:17">
      <c r="O440" s="293" t="s">
        <v>1544</v>
      </c>
      <c r="P440" s="293" t="s">
        <v>944</v>
      </c>
      <c r="Q440" s="293" t="str">
        <f t="shared" si="73"/>
        <v>A0637京セラ関電エナジー合同会社</v>
      </c>
    </row>
    <row r="441" spans="15:17">
      <c r="O441" s="293" t="s">
        <v>1545</v>
      </c>
      <c r="P441" s="293" t="s">
        <v>945</v>
      </c>
      <c r="Q441" s="293" t="str">
        <f t="shared" si="73"/>
        <v>A0639酒田天然瓦斯(株)</v>
      </c>
    </row>
    <row r="442" spans="15:17">
      <c r="O442" s="293" t="s">
        <v>1546</v>
      </c>
      <c r="P442" s="293" t="s">
        <v>946</v>
      </c>
      <c r="Q442" s="293" t="str">
        <f t="shared" si="73"/>
        <v>A0640東亜ガス(株)</v>
      </c>
    </row>
    <row r="443" spans="15:17">
      <c r="O443" s="293" t="s">
        <v>1547</v>
      </c>
      <c r="P443" s="293" t="s">
        <v>947</v>
      </c>
      <c r="Q443" s="293" t="str">
        <f t="shared" si="73"/>
        <v>A0641(株)三河の山里コミュニティパワー</v>
      </c>
    </row>
    <row r="444" spans="15:17">
      <c r="O444" s="293" t="s">
        <v>1548</v>
      </c>
      <c r="P444" s="293" t="s">
        <v>948</v>
      </c>
      <c r="Q444" s="293" t="str">
        <f t="shared" si="73"/>
        <v>A0642新潟スワンエナジー(株)</v>
      </c>
    </row>
    <row r="445" spans="15:17">
      <c r="O445" s="293" t="s">
        <v>1549</v>
      </c>
      <c r="P445" s="293" t="s">
        <v>949</v>
      </c>
      <c r="Q445" s="293" t="str">
        <f t="shared" si="73"/>
        <v>A0644グリーンピープルズパワー(株)</v>
      </c>
    </row>
    <row r="446" spans="15:17">
      <c r="O446" s="293" t="s">
        <v>1550</v>
      </c>
      <c r="P446" s="293" t="s">
        <v>950</v>
      </c>
      <c r="Q446" s="293" t="str">
        <f t="shared" si="73"/>
        <v>A0647レネックス電力合同会社</v>
      </c>
    </row>
    <row r="447" spans="15:17">
      <c r="O447" s="293" t="s">
        <v>1551</v>
      </c>
      <c r="P447" s="293" t="s">
        <v>951</v>
      </c>
      <c r="Q447" s="293" t="str">
        <f t="shared" si="73"/>
        <v>A0648(株)マルイファシリティーズ</v>
      </c>
    </row>
    <row r="448" spans="15:17">
      <c r="O448" s="293" t="s">
        <v>1552</v>
      </c>
      <c r="P448" s="293" t="s">
        <v>952</v>
      </c>
      <c r="Q448" s="293" t="str">
        <f t="shared" si="73"/>
        <v>A0649(株)デンケン</v>
      </c>
    </row>
    <row r="449" spans="15:17">
      <c r="O449" s="293" t="s">
        <v>1553</v>
      </c>
      <c r="P449" s="293" t="s">
        <v>953</v>
      </c>
      <c r="Q449" s="293" t="str">
        <f t="shared" si="73"/>
        <v>A0650(株)東名</v>
      </c>
    </row>
    <row r="450" spans="15:17">
      <c r="O450" s="293" t="s">
        <v>1554</v>
      </c>
      <c r="P450" s="293" t="s">
        <v>954</v>
      </c>
      <c r="Q450" s="293" t="str">
        <f t="shared" si="73"/>
        <v>A0652北海道電力コクリエーション(株)</v>
      </c>
    </row>
    <row r="451" spans="15:17">
      <c r="O451" s="293" t="s">
        <v>1555</v>
      </c>
      <c r="P451" s="293" t="s">
        <v>955</v>
      </c>
      <c r="Q451" s="293" t="str">
        <f t="shared" si="73"/>
        <v>A0653ＮＴＴアノードエナジー(株)</v>
      </c>
    </row>
    <row r="452" spans="15:17">
      <c r="O452" s="293" t="s">
        <v>1556</v>
      </c>
      <c r="P452" s="293" t="s">
        <v>956</v>
      </c>
      <c r="Q452" s="293" t="str">
        <f t="shared" ref="Q452:Q515" si="74">O452&amp;P452</f>
        <v>A0654スマート電気(株)</v>
      </c>
    </row>
    <row r="453" spans="15:17">
      <c r="O453" s="293" t="s">
        <v>1557</v>
      </c>
      <c r="P453" s="293" t="s">
        <v>957</v>
      </c>
      <c r="Q453" s="293" t="str">
        <f t="shared" si="74"/>
        <v>A0655(株)唐津パワーホールディングス</v>
      </c>
    </row>
    <row r="454" spans="15:17">
      <c r="O454" s="293" t="s">
        <v>1558</v>
      </c>
      <c r="P454" s="293" t="s">
        <v>958</v>
      </c>
      <c r="Q454" s="293" t="str">
        <f t="shared" si="74"/>
        <v>A0656(株)クリーンエネルギー総合研究所</v>
      </c>
    </row>
    <row r="455" spans="15:17">
      <c r="O455" s="293" t="s">
        <v>1697</v>
      </c>
      <c r="P455" s="293" t="s">
        <v>1698</v>
      </c>
      <c r="Q455" s="293" t="str">
        <f t="shared" si="74"/>
        <v>A0659(株)かづのパワー</v>
      </c>
    </row>
    <row r="456" spans="15:17">
      <c r="O456" s="293" t="s">
        <v>1559</v>
      </c>
      <c r="P456" s="293" t="s">
        <v>959</v>
      </c>
      <c r="Q456" s="293" t="str">
        <f t="shared" si="74"/>
        <v>A0660ＵＮＩＶＥＲＧＹ(株)</v>
      </c>
    </row>
    <row r="457" spans="15:17">
      <c r="O457" s="293" t="s">
        <v>1560</v>
      </c>
      <c r="P457" s="293" t="s">
        <v>960</v>
      </c>
      <c r="Q457" s="293" t="str">
        <f t="shared" si="74"/>
        <v>A0661ＪＲ西日本住宅サービス(株)</v>
      </c>
    </row>
    <row r="458" spans="15:17">
      <c r="O458" s="293" t="s">
        <v>1561</v>
      </c>
      <c r="P458" s="293" t="s">
        <v>961</v>
      </c>
      <c r="Q458" s="293" t="str">
        <f t="shared" si="74"/>
        <v>A0663(株)アイキューブ・マーケティング</v>
      </c>
    </row>
    <row r="459" spans="15:17">
      <c r="O459" s="293" t="s">
        <v>1562</v>
      </c>
      <c r="P459" s="293" t="s">
        <v>962</v>
      </c>
      <c r="Q459" s="293" t="str">
        <f t="shared" si="74"/>
        <v>A0664デジタルグリッド(株)</v>
      </c>
    </row>
    <row r="460" spans="15:17">
      <c r="O460" s="293" t="s">
        <v>1563</v>
      </c>
      <c r="P460" s="293" t="s">
        <v>963</v>
      </c>
      <c r="Q460" s="293" t="str">
        <f t="shared" si="74"/>
        <v>A0666(株)西九州させぼパワーズ</v>
      </c>
    </row>
    <row r="461" spans="15:17">
      <c r="O461" s="293" t="s">
        <v>1564</v>
      </c>
      <c r="P461" s="293" t="s">
        <v>964</v>
      </c>
      <c r="Q461" s="293" t="str">
        <f t="shared" si="74"/>
        <v>A0667たんたんエナジー(株)</v>
      </c>
    </row>
    <row r="462" spans="15:17">
      <c r="O462" s="293" t="s">
        <v>1565</v>
      </c>
      <c r="P462" s="293" t="s">
        <v>965</v>
      </c>
      <c r="Q462" s="293" t="str">
        <f t="shared" si="74"/>
        <v>A0668(株)能勢・豊能まちづくり</v>
      </c>
    </row>
    <row r="463" spans="15:17">
      <c r="O463" s="293" t="s">
        <v>1566</v>
      </c>
      <c r="P463" s="293" t="s">
        <v>966</v>
      </c>
      <c r="Q463" s="293" t="str">
        <f t="shared" si="74"/>
        <v>A0670(株)再エネ思考電力</v>
      </c>
    </row>
    <row r="464" spans="15:17">
      <c r="O464" s="293" t="s">
        <v>1567</v>
      </c>
      <c r="P464" s="293" t="s">
        <v>967</v>
      </c>
      <c r="Q464" s="293" t="str">
        <f t="shared" si="74"/>
        <v>A0671(株)スマート</v>
      </c>
    </row>
    <row r="465" spans="15:17">
      <c r="O465" s="293" t="s">
        <v>1568</v>
      </c>
      <c r="P465" s="293" t="s">
        <v>968</v>
      </c>
      <c r="Q465" s="293" t="str">
        <f t="shared" si="74"/>
        <v>A0673(株)ジャパネットサービスイノベーション</v>
      </c>
    </row>
    <row r="466" spans="15:17">
      <c r="O466" s="293" t="s">
        <v>1569</v>
      </c>
      <c r="P466" s="293" t="s">
        <v>969</v>
      </c>
      <c r="Q466" s="293" t="str">
        <f t="shared" si="74"/>
        <v>A0675(株)リクルート</v>
      </c>
    </row>
    <row r="467" spans="15:17">
      <c r="O467" s="293" t="s">
        <v>1570</v>
      </c>
      <c r="P467" s="293" t="s">
        <v>970</v>
      </c>
      <c r="Q467" s="293" t="str">
        <f t="shared" si="74"/>
        <v>A0676ＫＢＮ(株)</v>
      </c>
    </row>
    <row r="468" spans="15:17">
      <c r="O468" s="293" t="s">
        <v>1571</v>
      </c>
      <c r="P468" s="293" t="s">
        <v>971</v>
      </c>
      <c r="Q468" s="293" t="str">
        <f t="shared" si="74"/>
        <v>A0677(株)しおさい電力</v>
      </c>
    </row>
    <row r="469" spans="15:17">
      <c r="O469" s="293" t="s">
        <v>1572</v>
      </c>
      <c r="P469" s="293" t="s">
        <v>972</v>
      </c>
      <c r="Q469" s="293" t="str">
        <f t="shared" si="74"/>
        <v>A0678アスエネ(株)</v>
      </c>
    </row>
    <row r="470" spans="15:17">
      <c r="O470" s="293" t="s">
        <v>1573</v>
      </c>
      <c r="P470" s="293" t="s">
        <v>973</v>
      </c>
      <c r="Q470" s="293" t="str">
        <f t="shared" si="74"/>
        <v>A0679ＴＥＰＣＯライフサービス(株)</v>
      </c>
    </row>
    <row r="471" spans="15:17">
      <c r="O471" s="293" t="s">
        <v>1574</v>
      </c>
      <c r="P471" s="293" t="s">
        <v>974</v>
      </c>
      <c r="Q471" s="293" t="str">
        <f t="shared" si="74"/>
        <v>A0680会津エナジー(株)</v>
      </c>
    </row>
    <row r="472" spans="15:17">
      <c r="O472" s="293" t="s">
        <v>1575</v>
      </c>
      <c r="P472" s="293" t="s">
        <v>975</v>
      </c>
      <c r="Q472" s="293" t="str">
        <f t="shared" si="74"/>
        <v>A0681うべ未来エネルギー(株)</v>
      </c>
    </row>
    <row r="473" spans="15:17">
      <c r="O473" s="293" t="s">
        <v>1576</v>
      </c>
      <c r="P473" s="293" t="s">
        <v>976</v>
      </c>
      <c r="Q473" s="293" t="str">
        <f t="shared" si="74"/>
        <v>A0683永井自動車工業(株)</v>
      </c>
    </row>
    <row r="474" spans="15:17">
      <c r="O474" s="293" t="s">
        <v>1577</v>
      </c>
      <c r="P474" s="293" t="s">
        <v>977</v>
      </c>
      <c r="Q474" s="293" t="str">
        <f t="shared" si="74"/>
        <v>A0685陸前高田しみんエネルギー(株)</v>
      </c>
    </row>
    <row r="475" spans="15:17">
      <c r="O475" s="293" t="s">
        <v>1578</v>
      </c>
      <c r="P475" s="293" t="s">
        <v>978</v>
      </c>
      <c r="Q475" s="293" t="str">
        <f t="shared" si="74"/>
        <v>A0687(株)チャームドライフ</v>
      </c>
    </row>
    <row r="476" spans="15:17">
      <c r="O476" s="293" t="s">
        <v>1579</v>
      </c>
      <c r="P476" s="293" t="s">
        <v>979</v>
      </c>
      <c r="Q476" s="293" t="str">
        <f t="shared" si="74"/>
        <v>A0689スターティア(株)</v>
      </c>
    </row>
    <row r="477" spans="15:17">
      <c r="O477" s="293" t="s">
        <v>1580</v>
      </c>
      <c r="P477" s="293" t="s">
        <v>980</v>
      </c>
      <c r="Q477" s="293" t="str">
        <f t="shared" si="74"/>
        <v>A0690東広島スマートエネルギー(株)</v>
      </c>
    </row>
    <row r="478" spans="15:17">
      <c r="O478" s="293" t="s">
        <v>1581</v>
      </c>
      <c r="P478" s="293" t="s">
        <v>981</v>
      </c>
      <c r="Q478" s="293" t="str">
        <f t="shared" si="74"/>
        <v>A0692旭化成(株)</v>
      </c>
    </row>
    <row r="479" spans="15:17">
      <c r="O479" s="293" t="s">
        <v>1582</v>
      </c>
      <c r="P479" s="293" t="s">
        <v>982</v>
      </c>
      <c r="Q479" s="293" t="str">
        <f t="shared" si="74"/>
        <v>A0693京和ガス(株)</v>
      </c>
    </row>
    <row r="480" spans="15:17">
      <c r="O480" s="293" t="s">
        <v>1699</v>
      </c>
      <c r="P480" s="293" t="s">
        <v>1700</v>
      </c>
      <c r="Q480" s="293" t="str">
        <f t="shared" si="74"/>
        <v>A0695ＫＭパワー(株)</v>
      </c>
    </row>
    <row r="481" spans="15:17">
      <c r="O481" s="293" t="s">
        <v>1583</v>
      </c>
      <c r="P481" s="293" t="s">
        <v>983</v>
      </c>
      <c r="Q481" s="293" t="str">
        <f t="shared" si="74"/>
        <v>A0696(株)岡崎建材</v>
      </c>
    </row>
    <row r="482" spans="15:17">
      <c r="O482" s="293" t="s">
        <v>1584</v>
      </c>
      <c r="P482" s="293" t="s">
        <v>984</v>
      </c>
      <c r="Q482" s="293" t="str">
        <f t="shared" si="74"/>
        <v>A0698(株)エフオン</v>
      </c>
    </row>
    <row r="483" spans="15:17">
      <c r="O483" s="293" t="s">
        <v>1585</v>
      </c>
      <c r="P483" s="293" t="s">
        <v>985</v>
      </c>
      <c r="Q483" s="293" t="str">
        <f t="shared" si="74"/>
        <v>A0699(株)岡崎さくら電力</v>
      </c>
    </row>
    <row r="484" spans="15:17">
      <c r="O484" s="293" t="s">
        <v>1586</v>
      </c>
      <c r="P484" s="293" t="s">
        <v>986</v>
      </c>
      <c r="Q484" s="293" t="str">
        <f t="shared" si="74"/>
        <v>A0702旭マルヰガス(株)</v>
      </c>
    </row>
    <row r="485" spans="15:17">
      <c r="O485" s="293" t="s">
        <v>1587</v>
      </c>
      <c r="P485" s="293" t="s">
        <v>987</v>
      </c>
      <c r="Q485" s="293" t="str">
        <f t="shared" si="74"/>
        <v>A0703ＪＲＥトレーディング(株)</v>
      </c>
    </row>
    <row r="486" spans="15:17">
      <c r="O486" s="293" t="s">
        <v>1588</v>
      </c>
      <c r="P486" s="293" t="s">
        <v>988</v>
      </c>
      <c r="Q486" s="293" t="str">
        <f t="shared" si="74"/>
        <v>A0704Ｃａｓｔｌｅｔｏｎ　Ｃｏｍｍｏｄｉｔｉｅｓ　Ｊａｐａｎ合同会社</v>
      </c>
    </row>
    <row r="487" spans="15:17">
      <c r="O487" s="293" t="s">
        <v>1589</v>
      </c>
      <c r="P487" s="293" t="s">
        <v>989</v>
      </c>
      <c r="Q487" s="293" t="str">
        <f t="shared" si="74"/>
        <v>A0705神戸電力(株)</v>
      </c>
    </row>
    <row r="488" spans="15:17">
      <c r="O488" s="293" t="s">
        <v>1590</v>
      </c>
      <c r="P488" s="293" t="s">
        <v>990</v>
      </c>
      <c r="Q488" s="293" t="str">
        <f t="shared" si="74"/>
        <v>A0708エア・ウォーター・ライフソリューション(株)(旧：エア・ウォーター北海道(株))</v>
      </c>
    </row>
    <row r="489" spans="15:17">
      <c r="O489" s="293" t="s">
        <v>1591</v>
      </c>
      <c r="P489" s="293" t="s">
        <v>991</v>
      </c>
      <c r="Q489" s="293" t="str">
        <f t="shared" si="74"/>
        <v>A0709生活協同組合ひろしま</v>
      </c>
    </row>
    <row r="490" spans="15:17">
      <c r="O490" s="293" t="s">
        <v>1592</v>
      </c>
      <c r="P490" s="293" t="s">
        <v>992</v>
      </c>
      <c r="Q490" s="293" t="str">
        <f t="shared" si="74"/>
        <v>A0711(株)ＲｅｎｏＬａｂｏ</v>
      </c>
    </row>
    <row r="491" spans="15:17">
      <c r="O491" s="293" t="s">
        <v>1593</v>
      </c>
      <c r="P491" s="293" t="s">
        <v>993</v>
      </c>
      <c r="Q491" s="293" t="str">
        <f t="shared" si="74"/>
        <v>A0712アークエルテクノロジーズ(株)</v>
      </c>
    </row>
    <row r="492" spans="15:17">
      <c r="O492" s="293" t="s">
        <v>1594</v>
      </c>
      <c r="P492" s="293" t="s">
        <v>994</v>
      </c>
      <c r="Q492" s="293" t="str">
        <f t="shared" si="74"/>
        <v>A0713弥富ガス協同組合</v>
      </c>
    </row>
    <row r="493" spans="15:17">
      <c r="O493" s="293" t="s">
        <v>1595</v>
      </c>
      <c r="P493" s="293" t="s">
        <v>995</v>
      </c>
      <c r="Q493" s="293" t="str">
        <f t="shared" si="74"/>
        <v>A0714エルメック(株)</v>
      </c>
    </row>
    <row r="494" spans="15:17">
      <c r="O494" s="293" t="s">
        <v>1596</v>
      </c>
      <c r="P494" s="293" t="s">
        <v>996</v>
      </c>
      <c r="Q494" s="293" t="str">
        <f t="shared" si="74"/>
        <v>A0715(株)オズエナジー</v>
      </c>
    </row>
    <row r="495" spans="15:17">
      <c r="O495" s="293" t="s">
        <v>1597</v>
      </c>
      <c r="P495" s="293" t="s">
        <v>997</v>
      </c>
      <c r="Q495" s="293" t="str">
        <f t="shared" si="74"/>
        <v>A0716レモンガス(株)</v>
      </c>
    </row>
    <row r="496" spans="15:17">
      <c r="O496" s="293" t="s">
        <v>1598</v>
      </c>
      <c r="P496" s="293" t="s">
        <v>998</v>
      </c>
      <c r="Q496" s="293" t="str">
        <f t="shared" si="74"/>
        <v>A0718(株)日本海水</v>
      </c>
    </row>
    <row r="497" spans="15:17">
      <c r="O497" s="293" t="s">
        <v>1599</v>
      </c>
      <c r="P497" s="293" t="s">
        <v>999</v>
      </c>
      <c r="Q497" s="293" t="str">
        <f t="shared" si="74"/>
        <v>A0720(株)ａｆｔｅｒＦＩＴ</v>
      </c>
    </row>
    <row r="498" spans="15:17">
      <c r="O498" s="293" t="s">
        <v>1600</v>
      </c>
      <c r="P498" s="293" t="s">
        <v>1000</v>
      </c>
      <c r="Q498" s="293" t="str">
        <f t="shared" si="74"/>
        <v>A0721中小企業支援(株)</v>
      </c>
    </row>
    <row r="499" spans="15:17">
      <c r="O499" s="293" t="s">
        <v>1601</v>
      </c>
      <c r="P499" s="293" t="s">
        <v>1001</v>
      </c>
      <c r="Q499" s="293" t="str">
        <f t="shared" si="74"/>
        <v>A0722サントラベラーズサービス有限会社</v>
      </c>
    </row>
    <row r="500" spans="15:17">
      <c r="O500" s="293" t="s">
        <v>1602</v>
      </c>
      <c r="P500" s="293" t="s">
        <v>1002</v>
      </c>
      <c r="Q500" s="293" t="str">
        <f t="shared" si="74"/>
        <v>A0726八千代エンジニヤリング(株)</v>
      </c>
    </row>
    <row r="501" spans="15:17">
      <c r="O501" s="293" t="s">
        <v>1603</v>
      </c>
      <c r="P501" s="293" t="s">
        <v>1003</v>
      </c>
      <c r="Q501" s="293" t="str">
        <f t="shared" si="74"/>
        <v>A0729神楽電力(株)</v>
      </c>
    </row>
    <row r="502" spans="15:17">
      <c r="O502" s="293" t="s">
        <v>1604</v>
      </c>
      <c r="P502" s="293" t="s">
        <v>1004</v>
      </c>
      <c r="Q502" s="293" t="str">
        <f t="shared" si="74"/>
        <v>A0730ゆきぐに新電力(株)</v>
      </c>
    </row>
    <row r="503" spans="15:17">
      <c r="O503" s="293" t="s">
        <v>1605</v>
      </c>
      <c r="P503" s="293" t="s">
        <v>1005</v>
      </c>
      <c r="Q503" s="293" t="str">
        <f t="shared" si="74"/>
        <v>A0732(株)ながさきサステナエナジー</v>
      </c>
    </row>
    <row r="504" spans="15:17">
      <c r="O504" s="293" t="s">
        <v>1606</v>
      </c>
      <c r="P504" s="293" t="s">
        <v>1006</v>
      </c>
      <c r="Q504" s="293" t="str">
        <f t="shared" si="74"/>
        <v>A0734(株)Ｉ＆Ｉ</v>
      </c>
    </row>
    <row r="505" spans="15:17">
      <c r="O505" s="293" t="s">
        <v>1733</v>
      </c>
      <c r="P505" s="293" t="s">
        <v>1734</v>
      </c>
      <c r="Q505" s="293" t="str">
        <f t="shared" si="74"/>
        <v>A0737(株)ライフエナジー</v>
      </c>
    </row>
    <row r="506" spans="15:17">
      <c r="O506" s="293" t="s">
        <v>1607</v>
      </c>
      <c r="P506" s="293" t="s">
        <v>1007</v>
      </c>
      <c r="Q506" s="293" t="str">
        <f t="shared" si="74"/>
        <v>A0738(株)グルーヴエナジー</v>
      </c>
    </row>
    <row r="507" spans="15:17">
      <c r="O507" s="293" t="s">
        <v>1608</v>
      </c>
      <c r="P507" s="293" t="s">
        <v>1008</v>
      </c>
      <c r="Q507" s="293" t="str">
        <f t="shared" si="74"/>
        <v>A0739高知ニューエナジー(株)</v>
      </c>
    </row>
    <row r="508" spans="15:17">
      <c r="O508" s="293" t="s">
        <v>1609</v>
      </c>
      <c r="P508" s="293" t="s">
        <v>1009</v>
      </c>
      <c r="Q508" s="293" t="str">
        <f t="shared" si="74"/>
        <v>A0740もみじ電力(株)</v>
      </c>
    </row>
    <row r="509" spans="15:17">
      <c r="O509" s="293" t="s">
        <v>1701</v>
      </c>
      <c r="P509" s="293" t="s">
        <v>1702</v>
      </c>
      <c r="Q509" s="293" t="str">
        <f t="shared" si="74"/>
        <v>A0741Ｎａｔｕｒｅ(株)</v>
      </c>
    </row>
    <row r="510" spans="15:17">
      <c r="O510" s="293" t="s">
        <v>1610</v>
      </c>
      <c r="P510" s="293" t="s">
        <v>1010</v>
      </c>
      <c r="Q510" s="293" t="str">
        <f t="shared" si="74"/>
        <v>A0742(株)縁人</v>
      </c>
    </row>
    <row r="511" spans="15:17">
      <c r="O511" s="293" t="s">
        <v>1611</v>
      </c>
      <c r="P511" s="293" t="s">
        <v>1011</v>
      </c>
      <c r="Q511" s="293" t="str">
        <f t="shared" si="74"/>
        <v>A0743Ｔ＆Ｔエナジー(株)</v>
      </c>
    </row>
    <row r="512" spans="15:17">
      <c r="O512" s="293" t="s">
        <v>1612</v>
      </c>
      <c r="P512" s="293" t="s">
        <v>1012</v>
      </c>
      <c r="Q512" s="293" t="str">
        <f t="shared" si="74"/>
        <v>A0744(株)ルーク</v>
      </c>
    </row>
    <row r="513" spans="15:17">
      <c r="O513" s="293" t="s">
        <v>1613</v>
      </c>
      <c r="P513" s="293" t="s">
        <v>1013</v>
      </c>
      <c r="Q513" s="293" t="str">
        <f t="shared" si="74"/>
        <v>A0746かけがわ報徳パワー(株)</v>
      </c>
    </row>
    <row r="514" spans="15:17">
      <c r="O514" s="293" t="s">
        <v>1614</v>
      </c>
      <c r="P514" s="293" t="s">
        <v>1014</v>
      </c>
      <c r="Q514" s="293" t="str">
        <f t="shared" si="74"/>
        <v>A0747ＳｕｓｔａｉｎａｂｌｅＥｎｅｒｇｙ(株)</v>
      </c>
    </row>
    <row r="515" spans="15:17">
      <c r="O515" s="293" t="s">
        <v>1615</v>
      </c>
      <c r="P515" s="293" t="s">
        <v>1015</v>
      </c>
      <c r="Q515" s="293" t="str">
        <f t="shared" si="74"/>
        <v>A0748穂の国とよはし電力(株)</v>
      </c>
    </row>
    <row r="516" spans="15:17">
      <c r="O516" s="293" t="s">
        <v>1616</v>
      </c>
      <c r="P516" s="293" t="s">
        <v>1016</v>
      </c>
      <c r="Q516" s="293" t="str">
        <f t="shared" ref="Q516:Q556" si="75">O516&amp;P516</f>
        <v>A0752イワタニセントラル北海道(株)</v>
      </c>
    </row>
    <row r="517" spans="15:17">
      <c r="O517" s="293" t="s">
        <v>1617</v>
      </c>
      <c r="P517" s="293" t="s">
        <v>1017</v>
      </c>
      <c r="Q517" s="293" t="str">
        <f t="shared" si="75"/>
        <v>A0753ホームタウンエナジー(株)</v>
      </c>
    </row>
    <row r="518" spans="15:17">
      <c r="O518" s="293" t="s">
        <v>1618</v>
      </c>
      <c r="P518" s="293" t="s">
        <v>1018</v>
      </c>
      <c r="Q518" s="293" t="str">
        <f t="shared" si="75"/>
        <v>A0754(株)彩の国でんき</v>
      </c>
    </row>
    <row r="519" spans="15:17">
      <c r="O519" s="293" t="s">
        <v>1703</v>
      </c>
      <c r="P519" s="293" t="s">
        <v>1704</v>
      </c>
      <c r="Q519" s="293" t="str">
        <f t="shared" si="75"/>
        <v>A0758(株)みやきエネルギー</v>
      </c>
    </row>
    <row r="520" spans="15:17">
      <c r="O520" s="293" t="s">
        <v>1619</v>
      </c>
      <c r="P520" s="293" t="s">
        <v>1019</v>
      </c>
      <c r="Q520" s="293" t="str">
        <f t="shared" si="75"/>
        <v>A0759(株)クリーンベンチャー２１</v>
      </c>
    </row>
    <row r="521" spans="15:17">
      <c r="O521" s="293" t="s">
        <v>1620</v>
      </c>
      <c r="P521" s="293" t="s">
        <v>1020</v>
      </c>
      <c r="Q521" s="293" t="str">
        <f t="shared" si="75"/>
        <v>A0760三河商事(株)</v>
      </c>
    </row>
    <row r="522" spans="15:17">
      <c r="O522" s="293" t="s">
        <v>1621</v>
      </c>
      <c r="P522" s="293" t="s">
        <v>1021</v>
      </c>
      <c r="Q522" s="293" t="str">
        <f t="shared" si="75"/>
        <v>A0761(株)みとや</v>
      </c>
    </row>
    <row r="523" spans="15:17">
      <c r="O523" s="293" t="s">
        <v>1622</v>
      </c>
      <c r="P523" s="293" t="s">
        <v>1022</v>
      </c>
      <c r="Q523" s="293" t="str">
        <f t="shared" si="75"/>
        <v>A0762三州電力(株)</v>
      </c>
    </row>
    <row r="524" spans="15:17">
      <c r="O524" s="293" t="s">
        <v>1623</v>
      </c>
      <c r="P524" s="293" t="s">
        <v>1023</v>
      </c>
      <c r="Q524" s="293" t="str">
        <f t="shared" si="75"/>
        <v>A0763フラットエナジー(株)</v>
      </c>
    </row>
    <row r="525" spans="15:17">
      <c r="O525" s="293" t="s">
        <v>1624</v>
      </c>
      <c r="P525" s="293" t="s">
        <v>1024</v>
      </c>
      <c r="Q525" s="293" t="str">
        <f t="shared" si="75"/>
        <v>A0764沖縄新エネ開発(株)</v>
      </c>
    </row>
    <row r="526" spans="15:17">
      <c r="O526" s="293" t="s">
        <v>1625</v>
      </c>
      <c r="P526" s="293" t="s">
        <v>1025</v>
      </c>
      <c r="Q526" s="293" t="str">
        <f t="shared" si="75"/>
        <v>A0766つづくみらいエナジー(株)</v>
      </c>
    </row>
    <row r="527" spans="15:17">
      <c r="O527" s="293" t="s">
        <v>1626</v>
      </c>
      <c r="P527" s="293" t="s">
        <v>1026</v>
      </c>
      <c r="Q527" s="293" t="str">
        <f t="shared" si="75"/>
        <v>A0769(株)中庄商店</v>
      </c>
    </row>
    <row r="528" spans="15:17">
      <c r="O528" s="293" t="s">
        <v>1627</v>
      </c>
      <c r="P528" s="293" t="s">
        <v>1027</v>
      </c>
      <c r="Q528" s="293" t="str">
        <f t="shared" si="75"/>
        <v>A0770(株)ほくだん</v>
      </c>
    </row>
    <row r="529" spans="15:17">
      <c r="O529" s="293" t="s">
        <v>1735</v>
      </c>
      <c r="P529" s="293" t="s">
        <v>1736</v>
      </c>
      <c r="Q529" s="293" t="str">
        <f t="shared" si="75"/>
        <v>A0772(株)エスコ</v>
      </c>
    </row>
    <row r="530" spans="15:17">
      <c r="O530" s="293" t="s">
        <v>1628</v>
      </c>
      <c r="P530" s="293" t="s">
        <v>1028</v>
      </c>
      <c r="Q530" s="293" t="str">
        <f t="shared" si="75"/>
        <v>A0774(株)コノミヤホールディングス</v>
      </c>
    </row>
    <row r="531" spans="15:17">
      <c r="O531" s="293" t="s">
        <v>1629</v>
      </c>
      <c r="P531" s="293" t="s">
        <v>1029</v>
      </c>
      <c r="Q531" s="293" t="str">
        <f t="shared" si="75"/>
        <v>A0780(株)ビジョン</v>
      </c>
    </row>
    <row r="532" spans="15:17">
      <c r="O532" s="293" t="s">
        <v>1630</v>
      </c>
      <c r="P532" s="293" t="s">
        <v>1030</v>
      </c>
      <c r="Q532" s="293" t="str">
        <f t="shared" si="75"/>
        <v>A0781(株)丸の内電力</v>
      </c>
    </row>
    <row r="533" spans="15:17">
      <c r="O533" s="293" t="s">
        <v>1631</v>
      </c>
      <c r="P533" s="293" t="s">
        <v>1031</v>
      </c>
      <c r="Q533" s="293" t="str">
        <f t="shared" si="75"/>
        <v>A0782西川建材工業(株)</v>
      </c>
    </row>
    <row r="534" spans="15:17">
      <c r="O534" s="293" t="s">
        <v>1632</v>
      </c>
      <c r="P534" s="293" t="s">
        <v>1032</v>
      </c>
      <c r="Q534" s="293" t="str">
        <f t="shared" si="75"/>
        <v>A0783(株)中京電力</v>
      </c>
    </row>
    <row r="535" spans="15:17">
      <c r="O535" s="293" t="s">
        <v>1633</v>
      </c>
      <c r="P535" s="293" t="s">
        <v>1033</v>
      </c>
      <c r="Q535" s="293" t="str">
        <f t="shared" si="75"/>
        <v>A0785(株)クオリティプラス</v>
      </c>
    </row>
    <row r="536" spans="15:17">
      <c r="O536" s="293" t="s">
        <v>1634</v>
      </c>
      <c r="P536" s="293" t="s">
        <v>1034</v>
      </c>
      <c r="Q536" s="293" t="str">
        <f t="shared" si="75"/>
        <v>A0786Ｙ．Ｗ．Ｃ(株)</v>
      </c>
    </row>
    <row r="537" spans="15:17">
      <c r="O537" s="293" t="s">
        <v>1737</v>
      </c>
      <c r="P537" s="293" t="s">
        <v>1738</v>
      </c>
      <c r="Q537" s="293" t="str">
        <f t="shared" si="75"/>
        <v>A0792(株)ＭＴエナジー</v>
      </c>
    </row>
    <row r="538" spans="15:17">
      <c r="O538" s="293" t="s">
        <v>1635</v>
      </c>
      <c r="P538" s="293" t="s">
        <v>1035</v>
      </c>
      <c r="Q538" s="293" t="str">
        <f t="shared" si="75"/>
        <v>A0793ＴＧオクトパスエナジー(株)</v>
      </c>
    </row>
    <row r="539" spans="15:17">
      <c r="O539" s="293" t="s">
        <v>1636</v>
      </c>
      <c r="P539" s="293" t="s">
        <v>1036</v>
      </c>
      <c r="Q539" s="293" t="str">
        <f t="shared" si="75"/>
        <v>A0796東北電力フロンティア(株)</v>
      </c>
    </row>
    <row r="540" spans="15:17">
      <c r="O540" s="293" t="s">
        <v>1637</v>
      </c>
      <c r="P540" s="293" t="s">
        <v>1037</v>
      </c>
      <c r="Q540" s="293" t="str">
        <f t="shared" si="75"/>
        <v>A0798(株)ファラデー</v>
      </c>
    </row>
    <row r="541" spans="15:17">
      <c r="O541" s="293" t="s">
        <v>1739</v>
      </c>
      <c r="P541" s="293" t="s">
        <v>1740</v>
      </c>
      <c r="Q541" s="293" t="str">
        <f t="shared" si="75"/>
        <v>A0802大塚ビジネスサポート(株)</v>
      </c>
    </row>
    <row r="542" spans="15:17">
      <c r="O542" s="293" t="s">
        <v>1638</v>
      </c>
      <c r="P542" s="293" t="s">
        <v>1038</v>
      </c>
      <c r="Q542" s="293" t="str">
        <f t="shared" si="75"/>
        <v>A0803出雲ケーブルビジョン(株)</v>
      </c>
    </row>
    <row r="543" spans="15:17">
      <c r="O543" s="293" t="s">
        <v>1639</v>
      </c>
      <c r="P543" s="293" t="s">
        <v>1039</v>
      </c>
      <c r="Q543" s="293" t="str">
        <f t="shared" si="75"/>
        <v>A0806いずも縁結び電力(株)</v>
      </c>
    </row>
    <row r="544" spans="15:17">
      <c r="O544" s="293" t="s">
        <v>1741</v>
      </c>
      <c r="P544" s="293" t="s">
        <v>1705</v>
      </c>
      <c r="Q544" s="293" t="str">
        <f t="shared" si="75"/>
        <v>A0807恵那電力(株)</v>
      </c>
    </row>
    <row r="545" spans="15:17">
      <c r="O545" s="293" t="s">
        <v>1640</v>
      </c>
      <c r="P545" s="293" t="s">
        <v>1040</v>
      </c>
      <c r="Q545" s="293" t="str">
        <f t="shared" si="75"/>
        <v>A0808宇都宮ライトパワー(株)</v>
      </c>
    </row>
    <row r="546" spans="15:17">
      <c r="O546" s="293" t="s">
        <v>1706</v>
      </c>
      <c r="P546" s="293" t="s">
        <v>1742</v>
      </c>
      <c r="Q546" s="293" t="str">
        <f t="shared" si="75"/>
        <v>A0809帯広電力(株)</v>
      </c>
    </row>
    <row r="547" spans="15:17">
      <c r="O547" s="293" t="s">
        <v>1707</v>
      </c>
      <c r="P547" s="293" t="s">
        <v>1743</v>
      </c>
      <c r="Q547" s="293" t="str">
        <f t="shared" si="75"/>
        <v>A0817(株)なんとエナジー</v>
      </c>
    </row>
    <row r="548" spans="15:17">
      <c r="O548" s="293" t="s">
        <v>1708</v>
      </c>
      <c r="P548" s="293" t="s">
        <v>1709</v>
      </c>
      <c r="Q548" s="293" t="str">
        <f t="shared" si="75"/>
        <v>A0819(株)ボーダレス・ジャパン</v>
      </c>
    </row>
    <row r="549" spans="15:17">
      <c r="O549" s="293" t="s">
        <v>1710</v>
      </c>
      <c r="P549" s="293" t="s">
        <v>1711</v>
      </c>
      <c r="Q549" s="293" t="str">
        <f t="shared" si="75"/>
        <v>A0820(株)ワット</v>
      </c>
    </row>
    <row r="550" spans="15:17">
      <c r="O550" s="293" t="s">
        <v>1712</v>
      </c>
      <c r="P550" s="293" t="s">
        <v>1744</v>
      </c>
      <c r="Q550" s="293" t="str">
        <f t="shared" si="75"/>
        <v>A0822広島ガス(株)</v>
      </c>
    </row>
    <row r="551" spans="15:17">
      <c r="O551" s="293" t="s">
        <v>1713</v>
      </c>
      <c r="P551" s="293" t="s">
        <v>1745</v>
      </c>
      <c r="Q551" s="293" t="str">
        <f t="shared" si="75"/>
        <v>A0826(株)ＦＰＳ</v>
      </c>
    </row>
    <row r="552" spans="15:17">
      <c r="O552" s="293" t="s">
        <v>1714</v>
      </c>
      <c r="P552" s="293" t="s">
        <v>1746</v>
      </c>
      <c r="Q552" s="293" t="str">
        <f t="shared" si="75"/>
        <v>A0827大熊るるるん電力(株)</v>
      </c>
    </row>
    <row r="553" spans="15:17">
      <c r="O553" s="293" t="s">
        <v>1715</v>
      </c>
      <c r="P553" s="293" t="s">
        <v>1747</v>
      </c>
      <c r="Q553" s="293" t="str">
        <f t="shared" si="75"/>
        <v>A0829特種東海製紙(株)</v>
      </c>
    </row>
    <row r="554" spans="15:17">
      <c r="O554" s="293" t="s">
        <v>1716</v>
      </c>
      <c r="P554" s="293" t="s">
        <v>1748</v>
      </c>
      <c r="Q554" s="293" t="str">
        <f t="shared" si="75"/>
        <v>A0831おきたま新電力(株)</v>
      </c>
    </row>
    <row r="555" spans="15:17">
      <c r="O555" s="293" t="s">
        <v>1717</v>
      </c>
      <c r="P555" s="293" t="s">
        <v>1749</v>
      </c>
      <c r="Q555" s="293" t="str">
        <f t="shared" si="75"/>
        <v>A0835河原実業(株)</v>
      </c>
    </row>
    <row r="556" spans="15:17">
      <c r="O556" s="293" t="s">
        <v>1718</v>
      </c>
      <c r="P556" s="293" t="s">
        <v>1750</v>
      </c>
      <c r="Q556" s="293" t="str">
        <f t="shared" si="75"/>
        <v>A0840アースシグナルソリューションズ(株)</v>
      </c>
    </row>
    <row r="557" spans="15:17">
      <c r="O557" s="293"/>
      <c r="P557" s="293"/>
      <c r="Q557" s="293" t="s">
        <v>1684</v>
      </c>
    </row>
    <row r="558" spans="15:17">
      <c r="O558" s="293"/>
      <c r="P558" s="293"/>
      <c r="Q558" s="293" t="s">
        <v>1677</v>
      </c>
    </row>
    <row r="559" spans="15:17">
      <c r="O559" s="293"/>
      <c r="P559" s="293"/>
      <c r="Q559" s="293" t="s">
        <v>1678</v>
      </c>
    </row>
    <row r="560" spans="15:17">
      <c r="O560" s="293"/>
      <c r="P560" s="293"/>
      <c r="Q560" s="293" t="s">
        <v>1685</v>
      </c>
    </row>
    <row r="561" spans="15:17">
      <c r="O561" s="293"/>
      <c r="P561" s="293"/>
      <c r="Q561" s="293" t="s">
        <v>1679</v>
      </c>
    </row>
    <row r="562" spans="15:17">
      <c r="O562" s="293"/>
      <c r="P562" s="293"/>
      <c r="Q562" s="293" t="s">
        <v>1680</v>
      </c>
    </row>
    <row r="563" spans="15:17">
      <c r="O563" s="293"/>
      <c r="P563" s="293"/>
      <c r="Q563" s="293" t="s">
        <v>1681</v>
      </c>
    </row>
    <row r="564" spans="15:17">
      <c r="O564" s="293"/>
      <c r="P564" s="293"/>
      <c r="Q564" s="293" t="s">
        <v>1682</v>
      </c>
    </row>
    <row r="565" spans="15:17">
      <c r="O565" s="293"/>
      <c r="P565" s="293"/>
      <c r="Q565" s="293" t="s">
        <v>1683</v>
      </c>
    </row>
    <row r="566" spans="15:17">
      <c r="O566" s="293"/>
      <c r="P566" s="293"/>
      <c r="Q566" s="293" t="s">
        <v>722</v>
      </c>
    </row>
    <row r="567" spans="15:17">
      <c r="O567" s="293"/>
      <c r="P567" s="293" t="s">
        <v>1719</v>
      </c>
      <c r="Q567" s="293" t="s">
        <v>1720</v>
      </c>
    </row>
    <row r="568" spans="15:17">
      <c r="O568" s="293"/>
      <c r="P568" s="293" t="s">
        <v>39</v>
      </c>
      <c r="Q568" s="293" t="s">
        <v>39</v>
      </c>
    </row>
  </sheetData>
  <sheetProtection algorithmName="SHA-512" hashValue="8f01mthJMxbqnRelTw7Qy8nwY3Ycl08llG/vPYMDLpnbGJbIircmM6u56prn6dORxGINjX7PsPKvQeZC42NBEw==" saltValue="n8IPvjd0NlyuJvsYdM3qEg==" spinCount="100000" sheet="1" objects="1" scenarios="1"/>
  <dataConsolidate/>
  <mergeCells count="382">
    <mergeCell ref="G2:G4"/>
    <mergeCell ref="H2:I4"/>
    <mergeCell ref="J2:J4"/>
    <mergeCell ref="K2:K4"/>
    <mergeCell ref="A5:A11"/>
    <mergeCell ref="B5:B11"/>
    <mergeCell ref="H5:I5"/>
    <mergeCell ref="H6:I6"/>
    <mergeCell ref="H7:I7"/>
    <mergeCell ref="H8:I8"/>
    <mergeCell ref="A2:A4"/>
    <mergeCell ref="B2:B4"/>
    <mergeCell ref="C2:C4"/>
    <mergeCell ref="D2:D4"/>
    <mergeCell ref="E2:E4"/>
    <mergeCell ref="F2:F4"/>
    <mergeCell ref="H9:I9"/>
    <mergeCell ref="H10:I10"/>
    <mergeCell ref="C11:D11"/>
    <mergeCell ref="H11:I11"/>
    <mergeCell ref="A12:A18"/>
    <mergeCell ref="B12:B18"/>
    <mergeCell ref="H12:I12"/>
    <mergeCell ref="H13:I13"/>
    <mergeCell ref="H14:I14"/>
    <mergeCell ref="H15:I15"/>
    <mergeCell ref="H16:I16"/>
    <mergeCell ref="H17:I17"/>
    <mergeCell ref="C18:D18"/>
    <mergeCell ref="H18:I18"/>
    <mergeCell ref="A19:A25"/>
    <mergeCell ref="B19:B25"/>
    <mergeCell ref="H19:I19"/>
    <mergeCell ref="H20:I20"/>
    <mergeCell ref="H21:I21"/>
    <mergeCell ref="H22:I22"/>
    <mergeCell ref="H23:I23"/>
    <mergeCell ref="H24:I24"/>
    <mergeCell ref="C25:D25"/>
    <mergeCell ref="H25:I25"/>
    <mergeCell ref="A26:A32"/>
    <mergeCell ref="B26:B32"/>
    <mergeCell ref="H26:I26"/>
    <mergeCell ref="H27:I27"/>
    <mergeCell ref="H28:I28"/>
    <mergeCell ref="H29:I29"/>
    <mergeCell ref="H30:I30"/>
    <mergeCell ref="H31:I31"/>
    <mergeCell ref="C32:D32"/>
    <mergeCell ref="H32:I32"/>
    <mergeCell ref="A33:A39"/>
    <mergeCell ref="B33:B39"/>
    <mergeCell ref="H33:I33"/>
    <mergeCell ref="H34:I34"/>
    <mergeCell ref="H35:I35"/>
    <mergeCell ref="H36:I36"/>
    <mergeCell ref="H37:I37"/>
    <mergeCell ref="H38:I38"/>
    <mergeCell ref="C39:D39"/>
    <mergeCell ref="H39:I39"/>
    <mergeCell ref="A40:A46"/>
    <mergeCell ref="B40:B46"/>
    <mergeCell ref="H40:I40"/>
    <mergeCell ref="H41:I41"/>
    <mergeCell ref="H42:I42"/>
    <mergeCell ref="H43:I43"/>
    <mergeCell ref="H44:I44"/>
    <mergeCell ref="H45:I45"/>
    <mergeCell ref="C46:D46"/>
    <mergeCell ref="H46:I46"/>
    <mergeCell ref="A47:A53"/>
    <mergeCell ref="B47:B53"/>
    <mergeCell ref="H47:I47"/>
    <mergeCell ref="H48:I48"/>
    <mergeCell ref="H49:I49"/>
    <mergeCell ref="H50:I50"/>
    <mergeCell ref="H51:I51"/>
    <mergeCell ref="H52:I52"/>
    <mergeCell ref="C53:D53"/>
    <mergeCell ref="H53:I53"/>
    <mergeCell ref="A54:A60"/>
    <mergeCell ref="B54:B60"/>
    <mergeCell ref="H54:I54"/>
    <mergeCell ref="H55:I55"/>
    <mergeCell ref="H56:I56"/>
    <mergeCell ref="H57:I57"/>
    <mergeCell ref="H58:I58"/>
    <mergeCell ref="H59:I59"/>
    <mergeCell ref="C60:D60"/>
    <mergeCell ref="H60:I60"/>
    <mergeCell ref="A61:A67"/>
    <mergeCell ref="B61:B67"/>
    <mergeCell ref="H61:I61"/>
    <mergeCell ref="H62:I62"/>
    <mergeCell ref="H63:I63"/>
    <mergeCell ref="H64:I64"/>
    <mergeCell ref="H65:I65"/>
    <mergeCell ref="H66:I66"/>
    <mergeCell ref="C67:D67"/>
    <mergeCell ref="H67:I67"/>
    <mergeCell ref="A68:A74"/>
    <mergeCell ref="B68:B74"/>
    <mergeCell ref="H68:I68"/>
    <mergeCell ref="H69:I69"/>
    <mergeCell ref="H70:I70"/>
    <mergeCell ref="H71:I71"/>
    <mergeCell ref="H72:I72"/>
    <mergeCell ref="H73:I73"/>
    <mergeCell ref="C74:D74"/>
    <mergeCell ref="H74:I74"/>
    <mergeCell ref="A75:A81"/>
    <mergeCell ref="B75:B81"/>
    <mergeCell ref="H75:I75"/>
    <mergeCell ref="H76:I76"/>
    <mergeCell ref="H77:I77"/>
    <mergeCell ref="H78:I78"/>
    <mergeCell ref="H79:I79"/>
    <mergeCell ref="H80:I80"/>
    <mergeCell ref="C81:D81"/>
    <mergeCell ref="H81:I81"/>
    <mergeCell ref="A82:A88"/>
    <mergeCell ref="B82:B88"/>
    <mergeCell ref="H82:I82"/>
    <mergeCell ref="H83:I83"/>
    <mergeCell ref="H84:I84"/>
    <mergeCell ref="H85:I85"/>
    <mergeCell ref="H86:I86"/>
    <mergeCell ref="H87:I87"/>
    <mergeCell ref="C88:D88"/>
    <mergeCell ref="H88:I88"/>
    <mergeCell ref="A89:A95"/>
    <mergeCell ref="B89:B95"/>
    <mergeCell ref="H89:I89"/>
    <mergeCell ref="H90:I90"/>
    <mergeCell ref="H91:I91"/>
    <mergeCell ref="H92:I92"/>
    <mergeCell ref="H93:I93"/>
    <mergeCell ref="H94:I94"/>
    <mergeCell ref="C95:D95"/>
    <mergeCell ref="H95:I95"/>
    <mergeCell ref="A96:A102"/>
    <mergeCell ref="B96:B102"/>
    <mergeCell ref="H96:I96"/>
    <mergeCell ref="H97:I97"/>
    <mergeCell ref="H98:I98"/>
    <mergeCell ref="H99:I99"/>
    <mergeCell ref="H100:I100"/>
    <mergeCell ref="H101:I101"/>
    <mergeCell ref="C102:D102"/>
    <mergeCell ref="H102:I102"/>
    <mergeCell ref="A103:A109"/>
    <mergeCell ref="B103:B109"/>
    <mergeCell ref="H103:I103"/>
    <mergeCell ref="H104:I104"/>
    <mergeCell ref="H105:I105"/>
    <mergeCell ref="H106:I106"/>
    <mergeCell ref="H107:I107"/>
    <mergeCell ref="H108:I108"/>
    <mergeCell ref="C109:D109"/>
    <mergeCell ref="H109:I109"/>
    <mergeCell ref="A110:A116"/>
    <mergeCell ref="B110:B116"/>
    <mergeCell ref="H110:I110"/>
    <mergeCell ref="H111:I111"/>
    <mergeCell ref="H112:I112"/>
    <mergeCell ref="H113:I113"/>
    <mergeCell ref="H114:I114"/>
    <mergeCell ref="H115:I115"/>
    <mergeCell ref="C116:D116"/>
    <mergeCell ref="H116:I116"/>
    <mergeCell ref="A117:A123"/>
    <mergeCell ref="B117:B123"/>
    <mergeCell ref="H117:I117"/>
    <mergeCell ref="H118:I118"/>
    <mergeCell ref="H119:I119"/>
    <mergeCell ref="H120:I120"/>
    <mergeCell ref="H121:I121"/>
    <mergeCell ref="H122:I122"/>
    <mergeCell ref="C123:D123"/>
    <mergeCell ref="H123:I123"/>
    <mergeCell ref="A124:A130"/>
    <mergeCell ref="B124:B130"/>
    <mergeCell ref="H124:I124"/>
    <mergeCell ref="H125:I125"/>
    <mergeCell ref="H126:I126"/>
    <mergeCell ref="H127:I127"/>
    <mergeCell ref="H128:I128"/>
    <mergeCell ref="H129:I129"/>
    <mergeCell ref="C130:D130"/>
    <mergeCell ref="H130:I130"/>
    <mergeCell ref="A131:A137"/>
    <mergeCell ref="B131:B137"/>
    <mergeCell ref="H131:I131"/>
    <mergeCell ref="H132:I132"/>
    <mergeCell ref="H133:I133"/>
    <mergeCell ref="H134:I134"/>
    <mergeCell ref="H135:I135"/>
    <mergeCell ref="H136:I136"/>
    <mergeCell ref="C137:D137"/>
    <mergeCell ref="H137:I137"/>
    <mergeCell ref="A138:A144"/>
    <mergeCell ref="B138:B144"/>
    <mergeCell ref="H138:I138"/>
    <mergeCell ref="H139:I139"/>
    <mergeCell ref="H140:I140"/>
    <mergeCell ref="H141:I141"/>
    <mergeCell ref="H142:I142"/>
    <mergeCell ref="H143:I143"/>
    <mergeCell ref="C144:D144"/>
    <mergeCell ref="H144:I144"/>
    <mergeCell ref="A145:A151"/>
    <mergeCell ref="B145:B151"/>
    <mergeCell ref="H145:I145"/>
    <mergeCell ref="H146:I146"/>
    <mergeCell ref="H147:I147"/>
    <mergeCell ref="H148:I148"/>
    <mergeCell ref="H149:I149"/>
    <mergeCell ref="H150:I150"/>
    <mergeCell ref="C151:D151"/>
    <mergeCell ref="H151:I151"/>
    <mergeCell ref="A152:A158"/>
    <mergeCell ref="B152:B158"/>
    <mergeCell ref="H152:I152"/>
    <mergeCell ref="H153:I153"/>
    <mergeCell ref="H154:I154"/>
    <mergeCell ref="H155:I155"/>
    <mergeCell ref="H156:I156"/>
    <mergeCell ref="H157:I157"/>
    <mergeCell ref="C158:D158"/>
    <mergeCell ref="H158:I158"/>
    <mergeCell ref="A159:A165"/>
    <mergeCell ref="B159:B165"/>
    <mergeCell ref="H159:I159"/>
    <mergeCell ref="H160:I160"/>
    <mergeCell ref="H161:I161"/>
    <mergeCell ref="H162:I162"/>
    <mergeCell ref="H163:I163"/>
    <mergeCell ref="H164:I164"/>
    <mergeCell ref="C165:D165"/>
    <mergeCell ref="H165:I165"/>
    <mergeCell ref="A166:A172"/>
    <mergeCell ref="B166:B172"/>
    <mergeCell ref="H166:I166"/>
    <mergeCell ref="H167:I167"/>
    <mergeCell ref="H168:I168"/>
    <mergeCell ref="H169:I169"/>
    <mergeCell ref="H170:I170"/>
    <mergeCell ref="H171:I171"/>
    <mergeCell ref="C172:D172"/>
    <mergeCell ref="H172:I172"/>
    <mergeCell ref="A173:A179"/>
    <mergeCell ref="B173:B179"/>
    <mergeCell ref="H173:I173"/>
    <mergeCell ref="H174:I174"/>
    <mergeCell ref="H175:I175"/>
    <mergeCell ref="H176:I176"/>
    <mergeCell ref="H177:I177"/>
    <mergeCell ref="H178:I178"/>
    <mergeCell ref="C179:D179"/>
    <mergeCell ref="H179:I179"/>
    <mergeCell ref="A180:A186"/>
    <mergeCell ref="B180:B186"/>
    <mergeCell ref="H180:I180"/>
    <mergeCell ref="H181:I181"/>
    <mergeCell ref="H182:I182"/>
    <mergeCell ref="H183:I183"/>
    <mergeCell ref="H184:I184"/>
    <mergeCell ref="H185:I185"/>
    <mergeCell ref="C186:D186"/>
    <mergeCell ref="H186:I186"/>
    <mergeCell ref="A187:A193"/>
    <mergeCell ref="B187:B193"/>
    <mergeCell ref="H187:I187"/>
    <mergeCell ref="H188:I188"/>
    <mergeCell ref="H189:I189"/>
    <mergeCell ref="H190:I190"/>
    <mergeCell ref="H191:I191"/>
    <mergeCell ref="H192:I192"/>
    <mergeCell ref="C193:D193"/>
    <mergeCell ref="H193:I193"/>
    <mergeCell ref="A194:A200"/>
    <mergeCell ref="B194:B200"/>
    <mergeCell ref="H194:I194"/>
    <mergeCell ref="H195:I195"/>
    <mergeCell ref="H196:I196"/>
    <mergeCell ref="H197:I197"/>
    <mergeCell ref="H198:I198"/>
    <mergeCell ref="H199:I199"/>
    <mergeCell ref="C200:D200"/>
    <mergeCell ref="H200:I200"/>
    <mergeCell ref="J217:J219"/>
    <mergeCell ref="K217:K219"/>
    <mergeCell ref="A220:C220"/>
    <mergeCell ref="H220:I220"/>
    <mergeCell ref="A201:A207"/>
    <mergeCell ref="B201:B207"/>
    <mergeCell ref="H201:I201"/>
    <mergeCell ref="H202:I202"/>
    <mergeCell ref="H203:I203"/>
    <mergeCell ref="H204:I204"/>
    <mergeCell ref="H205:I205"/>
    <mergeCell ref="H206:I206"/>
    <mergeCell ref="C207:D207"/>
    <mergeCell ref="H207:I207"/>
    <mergeCell ref="A221:C221"/>
    <mergeCell ref="H221:I221"/>
    <mergeCell ref="H212:I212"/>
    <mergeCell ref="H213:I213"/>
    <mergeCell ref="C214:D214"/>
    <mergeCell ref="H214:I214"/>
    <mergeCell ref="A217:C219"/>
    <mergeCell ref="D217:D219"/>
    <mergeCell ref="E217:E219"/>
    <mergeCell ref="F217:F219"/>
    <mergeCell ref="G217:G219"/>
    <mergeCell ref="H217:I219"/>
    <mergeCell ref="A208:A214"/>
    <mergeCell ref="B208:B214"/>
    <mergeCell ref="H208:I208"/>
    <mergeCell ref="H209:I209"/>
    <mergeCell ref="H210:I210"/>
    <mergeCell ref="H211:I211"/>
    <mergeCell ref="A225:C225"/>
    <mergeCell ref="H225:I225"/>
    <mergeCell ref="A226:C226"/>
    <mergeCell ref="H226:I226"/>
    <mergeCell ref="A227:C227"/>
    <mergeCell ref="H227:I227"/>
    <mergeCell ref="A222:C222"/>
    <mergeCell ref="H222:I222"/>
    <mergeCell ref="A223:C223"/>
    <mergeCell ref="H223:I223"/>
    <mergeCell ref="A224:C224"/>
    <mergeCell ref="H224:I224"/>
    <mergeCell ref="A231:C231"/>
    <mergeCell ref="H231:I231"/>
    <mergeCell ref="A232:C232"/>
    <mergeCell ref="H232:I232"/>
    <mergeCell ref="A233:C233"/>
    <mergeCell ref="H233:I233"/>
    <mergeCell ref="A228:C228"/>
    <mergeCell ref="H228:I228"/>
    <mergeCell ref="A229:C229"/>
    <mergeCell ref="H229:I229"/>
    <mergeCell ref="A230:C230"/>
    <mergeCell ref="H230:I230"/>
    <mergeCell ref="A237:C237"/>
    <mergeCell ref="H237:I237"/>
    <mergeCell ref="A238:C238"/>
    <mergeCell ref="H238:I238"/>
    <mergeCell ref="A239:C239"/>
    <mergeCell ref="H239:I239"/>
    <mergeCell ref="A234:C234"/>
    <mergeCell ref="H234:I234"/>
    <mergeCell ref="A235:C235"/>
    <mergeCell ref="H235:I235"/>
    <mergeCell ref="A236:C236"/>
    <mergeCell ref="H236:I236"/>
    <mergeCell ref="A243:C243"/>
    <mergeCell ref="H243:I243"/>
    <mergeCell ref="A244:C244"/>
    <mergeCell ref="H244:I244"/>
    <mergeCell ref="A245:C245"/>
    <mergeCell ref="H245:I245"/>
    <mergeCell ref="A240:C240"/>
    <mergeCell ref="H240:I240"/>
    <mergeCell ref="A241:C241"/>
    <mergeCell ref="H241:I241"/>
    <mergeCell ref="A242:C242"/>
    <mergeCell ref="H242:I242"/>
    <mergeCell ref="A249:C249"/>
    <mergeCell ref="H249:I249"/>
    <mergeCell ref="A250:C250"/>
    <mergeCell ref="H250:I250"/>
    <mergeCell ref="A251:D251"/>
    <mergeCell ref="H251:I251"/>
    <mergeCell ref="A246:C246"/>
    <mergeCell ref="H246:I246"/>
    <mergeCell ref="A247:C247"/>
    <mergeCell ref="H247:I247"/>
    <mergeCell ref="A248:C248"/>
    <mergeCell ref="H248:I248"/>
  </mergeCells>
  <phoneticPr fontId="4"/>
  <dataValidations count="5">
    <dataValidation type="whole" operator="greaterThanOrEqual" allowBlank="1" showInputMessage="1" showErrorMessage="1" sqref="F5:F9 F208:F212 F12:F16 F19:F23 F26:F30 F33:F37 F40:F44 F47:F51 F54:F58 F61:F65 F68:F72 F75:F79 F82:F86 F89:F93 F96:F100 F103:F107 F110:F114 F117:F121 F124:F128 F131:F135 F138:F142 F145:F149 F152:F156 F159:F163 F166:F170 F173:F177 F180:F184 F187:F191 F194:F198 F201:F205 F220:F249" xr:uid="{00000000-0002-0000-0700-000000000000}">
      <formula1>0</formula1>
    </dataValidation>
    <dataValidation type="custom" allowBlank="1" showInputMessage="1" showErrorMessage="1" sqref="E5:E10 E208:E213 E12:E17 E19:E24 E26:E31 E33:E38 E40:E45 E47:E52 E54:E59 E61:E66 E68:E73 E75:E80 E82:E87 E89:E94 E96:E101 E103:E108 E110:E115 E117:E122 E124:E129 E131:E136 E138:E143 E145:E150 E152:E157 E159:E164 E166:E171 E173:E178 E180:E185 E187:E192 E194:E199 E201:E206 E220:E250" xr:uid="{00000000-0002-0000-0700-000001000000}">
      <formula1>E5*100=INT(E5*100)</formula1>
    </dataValidation>
    <dataValidation type="custom" showInputMessage="1" showErrorMessage="1" sqref="D220:D249" xr:uid="{00000000-0002-0000-0700-000002000000}">
      <formula1>AND(D220*1000=INT(D220*1000),A220&lt;&gt;"")</formula1>
    </dataValidation>
    <dataValidation type="custom" showInputMessage="1" showErrorMessage="1" sqref="D5:D9 D12:D16 D19:D23 D26:D30 D33:D37 D40:D44 D47:D51 D54:D58 D61:D65 D68:D72 D75:D79 D82:D86 D89:D93 D96:D100 D103:D107 D110:D114 D117:D121 D124:D128 D131:D135 D138:D142 D145:D149 D152:D156 D159:D163 D166:D170 D173:D177 D180:D184 D187:D191 D194:D198 D201:D205 D208:D212" xr:uid="{00000000-0002-0000-0700-000003000000}">
      <formula1>AND(D5*1000=INT(D5*1000),C5&lt;&gt;"")</formula1>
    </dataValidation>
    <dataValidation type="list" allowBlank="1" showInputMessage="1" showErrorMessage="1" sqref="C5:C9 C12:C16 C19:C23 C26:C30 C33:C37 C40:C44 C47:C51 C54:C58 C61:C65 C68:C72 C75:C79 C82:C86 C89:C93 C96:C100 C103:C107 C110:C114 C117:C121 C124:C128 C131:C135 C138:C142 C145:C149 C152:C156 C159:C163 C166:C170 C173:C177 C180:C184 C187:C191 C194:C198 C201:C205 C208:C212 A220:C249" xr:uid="{00000000-0002-0000-0700-000004000000}">
      <formula1>$Q$3:$Q$568</formula1>
    </dataValidation>
  </dataValidations>
  <pageMargins left="0.70866141732283472" right="0.70866141732283472" top="0.74803149606299213" bottom="0.74803149606299213" header="0.31496062992125984" footer="0.31496062992125984"/>
  <pageSetup paperSize="9" scale="45"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77"/>
  <sheetViews>
    <sheetView view="pageBreakPreview" zoomScaleNormal="100" zoomScaleSheetLayoutView="100" workbookViewId="0"/>
  </sheetViews>
  <sheetFormatPr defaultColWidth="9" defaultRowHeight="12"/>
  <cols>
    <col min="1" max="1" width="6.75" style="42" customWidth="1"/>
    <col min="2" max="2" width="18.25" style="42" customWidth="1"/>
    <col min="3" max="3" width="15.875" style="42" customWidth="1"/>
    <col min="4" max="8" width="11.125" style="42" customWidth="1"/>
    <col min="9" max="9" width="9" style="42"/>
    <col min="10" max="10" width="9" style="42" customWidth="1"/>
    <col min="11" max="16384" width="9" style="42"/>
  </cols>
  <sheetData>
    <row r="1" spans="1:8">
      <c r="A1" s="42" t="s">
        <v>508</v>
      </c>
    </row>
    <row r="2" spans="1:8">
      <c r="A2" s="42" t="s">
        <v>461</v>
      </c>
    </row>
    <row r="3" spans="1:8" ht="12.75" thickBot="1">
      <c r="A3" s="88" t="s">
        <v>462</v>
      </c>
      <c r="B3" s="88"/>
      <c r="C3" s="88"/>
    </row>
    <row r="4" spans="1:8">
      <c r="A4" s="521" t="s">
        <v>165</v>
      </c>
      <c r="B4" s="522"/>
      <c r="C4" s="522"/>
      <c r="D4" s="854" t="s">
        <v>479</v>
      </c>
      <c r="E4" s="855"/>
      <c r="F4" s="151" t="s">
        <v>515</v>
      </c>
      <c r="G4" s="152">
        <f>'3実績まとめ'!Q7</f>
        <v>2025</v>
      </c>
      <c r="H4" s="175" t="s">
        <v>207</v>
      </c>
    </row>
    <row r="5" spans="1:8">
      <c r="A5" s="802"/>
      <c r="B5" s="803"/>
      <c r="C5" s="803"/>
      <c r="D5" s="176"/>
      <c r="E5" s="177" t="s">
        <v>230</v>
      </c>
      <c r="F5" s="88"/>
      <c r="G5" s="88"/>
      <c r="H5" s="178"/>
    </row>
    <row r="6" spans="1:8" ht="36.75" thickBot="1">
      <c r="A6" s="802"/>
      <c r="B6" s="803"/>
      <c r="C6" s="803"/>
      <c r="D6" s="176"/>
      <c r="E6" s="179" t="s">
        <v>231</v>
      </c>
      <c r="F6" s="179" t="s">
        <v>232</v>
      </c>
      <c r="G6" s="179" t="s">
        <v>233</v>
      </c>
      <c r="H6" s="180" t="s">
        <v>234</v>
      </c>
    </row>
    <row r="7" spans="1:8">
      <c r="A7" s="856" t="s">
        <v>235</v>
      </c>
      <c r="B7" s="181" t="s">
        <v>236</v>
      </c>
      <c r="C7" s="182" t="s">
        <v>237</v>
      </c>
      <c r="D7" s="419">
        <v>20</v>
      </c>
      <c r="E7" s="420">
        <v>1</v>
      </c>
      <c r="F7" s="420">
        <v>1</v>
      </c>
      <c r="G7" s="218"/>
      <c r="H7" s="219"/>
    </row>
    <row r="8" spans="1:8">
      <c r="A8" s="857"/>
      <c r="B8" s="183" t="s">
        <v>238</v>
      </c>
      <c r="C8" s="184" t="s">
        <v>239</v>
      </c>
      <c r="D8" s="421">
        <v>4</v>
      </c>
      <c r="E8" s="404"/>
      <c r="F8" s="404"/>
      <c r="G8" s="221"/>
      <c r="H8" s="222"/>
    </row>
    <row r="9" spans="1:8">
      <c r="A9" s="858"/>
      <c r="B9" s="177" t="s">
        <v>240</v>
      </c>
      <c r="C9" s="185" t="s">
        <v>239</v>
      </c>
      <c r="D9" s="421">
        <v>3</v>
      </c>
      <c r="E9" s="404"/>
      <c r="F9" s="404"/>
      <c r="G9" s="221"/>
      <c r="H9" s="222"/>
    </row>
    <row r="10" spans="1:8">
      <c r="A10" s="864" t="s">
        <v>241</v>
      </c>
      <c r="B10" s="186" t="s">
        <v>242</v>
      </c>
      <c r="C10" s="187" t="s">
        <v>243</v>
      </c>
      <c r="D10" s="421">
        <v>3</v>
      </c>
      <c r="E10" s="404"/>
      <c r="F10" s="404"/>
      <c r="G10" s="221"/>
      <c r="H10" s="222"/>
    </row>
    <row r="11" spans="1:8">
      <c r="A11" s="865"/>
      <c r="B11" s="177" t="s">
        <v>244</v>
      </c>
      <c r="C11" s="185" t="s">
        <v>245</v>
      </c>
      <c r="D11" s="421">
        <v>2</v>
      </c>
      <c r="E11" s="404"/>
      <c r="F11" s="404"/>
      <c r="G11" s="221"/>
      <c r="H11" s="222"/>
    </row>
    <row r="12" spans="1:8">
      <c r="A12" s="866"/>
      <c r="B12" s="177" t="s">
        <v>246</v>
      </c>
      <c r="C12" s="185" t="s">
        <v>245</v>
      </c>
      <c r="D12" s="421">
        <v>2</v>
      </c>
      <c r="E12" s="404"/>
      <c r="F12" s="404"/>
      <c r="G12" s="221"/>
      <c r="H12" s="222"/>
    </row>
    <row r="13" spans="1:8">
      <c r="A13" s="864" t="s">
        <v>247</v>
      </c>
      <c r="B13" s="177" t="s">
        <v>248</v>
      </c>
      <c r="C13" s="185" t="s">
        <v>249</v>
      </c>
      <c r="D13" s="421">
        <v>1</v>
      </c>
      <c r="E13" s="404"/>
      <c r="F13" s="404"/>
      <c r="G13" s="221"/>
      <c r="H13" s="222"/>
    </row>
    <row r="14" spans="1:8">
      <c r="A14" s="865"/>
      <c r="B14" s="186" t="s">
        <v>1670</v>
      </c>
      <c r="C14" s="187" t="s">
        <v>250</v>
      </c>
      <c r="D14" s="220"/>
      <c r="E14" s="221"/>
      <c r="F14" s="221"/>
      <c r="G14" s="221"/>
      <c r="H14" s="222"/>
    </row>
    <row r="15" spans="1:8" ht="12.75" thickBot="1">
      <c r="A15" s="867"/>
      <c r="B15" s="188" t="s">
        <v>1671</v>
      </c>
      <c r="C15" s="189" t="s">
        <v>251</v>
      </c>
      <c r="D15" s="223"/>
      <c r="E15" s="224"/>
      <c r="F15" s="224"/>
      <c r="G15" s="224"/>
      <c r="H15" s="225"/>
    </row>
    <row r="16" spans="1:8">
      <c r="A16" s="859" t="s">
        <v>87</v>
      </c>
      <c r="B16" s="186" t="s">
        <v>258</v>
      </c>
      <c r="C16" s="190"/>
      <c r="D16" s="191">
        <f>SUM(D7:D8,D10:D11,D13:D15)</f>
        <v>30</v>
      </c>
      <c r="E16" s="192">
        <f>SUM(E7:E8,E10:E11,E13:E15)</f>
        <v>1</v>
      </c>
      <c r="F16" s="192">
        <f>SUM(F7:F8,F10:F11,F13:F15)</f>
        <v>1</v>
      </c>
      <c r="G16" s="192">
        <f>SUM(G7:G8,G10:G11,G13:G15)</f>
        <v>0</v>
      </c>
      <c r="H16" s="193">
        <f>SUM(H7:H8,H10:H11,H13:H15)</f>
        <v>0</v>
      </c>
    </row>
    <row r="17" spans="1:11" ht="12.75" thickBot="1">
      <c r="A17" s="860"/>
      <c r="B17" s="177" t="s">
        <v>463</v>
      </c>
      <c r="C17" s="194"/>
      <c r="D17" s="195">
        <f>SUM(D7:D15)</f>
        <v>35</v>
      </c>
      <c r="E17" s="196">
        <f>SUM(E7:E15)</f>
        <v>1</v>
      </c>
      <c r="F17" s="196">
        <f>SUM(F7:F15)</f>
        <v>1</v>
      </c>
      <c r="G17" s="196">
        <f>SUM(G7:G15)</f>
        <v>0</v>
      </c>
      <c r="H17" s="197">
        <f>SUM(H7:H15)</f>
        <v>0</v>
      </c>
    </row>
    <row r="19" spans="1:11" ht="12.75" thickBot="1">
      <c r="A19" s="88" t="s">
        <v>464</v>
      </c>
      <c r="B19" s="88"/>
      <c r="C19" s="88"/>
    </row>
    <row r="20" spans="1:11">
      <c r="A20" s="521" t="s">
        <v>165</v>
      </c>
      <c r="B20" s="522"/>
      <c r="C20" s="522"/>
      <c r="D20" s="854" t="s">
        <v>465</v>
      </c>
      <c r="E20" s="855"/>
      <c r="F20" s="151" t="s">
        <v>515</v>
      </c>
      <c r="G20" s="152">
        <f>G4</f>
        <v>2025</v>
      </c>
      <c r="H20" s="175" t="s">
        <v>207</v>
      </c>
    </row>
    <row r="21" spans="1:11">
      <c r="A21" s="802"/>
      <c r="B21" s="803"/>
      <c r="C21" s="803"/>
      <c r="D21" s="176"/>
      <c r="E21" s="177" t="s">
        <v>230</v>
      </c>
      <c r="F21" s="88"/>
      <c r="G21" s="88"/>
      <c r="H21" s="178"/>
    </row>
    <row r="22" spans="1:11" ht="36.75" thickBot="1">
      <c r="A22" s="802"/>
      <c r="B22" s="803"/>
      <c r="C22" s="803"/>
      <c r="D22" s="176"/>
      <c r="E22" s="179" t="s">
        <v>231</v>
      </c>
      <c r="F22" s="179" t="s">
        <v>232</v>
      </c>
      <c r="G22" s="179" t="s">
        <v>233</v>
      </c>
      <c r="H22" s="180" t="s">
        <v>234</v>
      </c>
    </row>
    <row r="23" spans="1:11">
      <c r="A23" s="856" t="s">
        <v>235</v>
      </c>
      <c r="B23" s="181" t="s">
        <v>236</v>
      </c>
      <c r="C23" s="182" t="s">
        <v>237</v>
      </c>
      <c r="D23" s="217"/>
      <c r="E23" s="218"/>
      <c r="F23" s="218"/>
      <c r="G23" s="218"/>
      <c r="H23" s="219"/>
    </row>
    <row r="24" spans="1:11">
      <c r="A24" s="857"/>
      <c r="B24" s="183" t="s">
        <v>238</v>
      </c>
      <c r="C24" s="184" t="s">
        <v>239</v>
      </c>
      <c r="D24" s="220"/>
      <c r="E24" s="221"/>
      <c r="F24" s="221"/>
      <c r="G24" s="221"/>
      <c r="H24" s="222"/>
    </row>
    <row r="25" spans="1:11">
      <c r="A25" s="858"/>
      <c r="B25" s="177" t="s">
        <v>240</v>
      </c>
      <c r="C25" s="185" t="s">
        <v>239</v>
      </c>
      <c r="D25" s="220"/>
      <c r="E25" s="221"/>
      <c r="F25" s="221"/>
      <c r="G25" s="221"/>
      <c r="H25" s="222"/>
    </row>
    <row r="26" spans="1:11">
      <c r="A26" s="859" t="s">
        <v>87</v>
      </c>
      <c r="B26" s="186" t="s">
        <v>258</v>
      </c>
      <c r="C26" s="190"/>
      <c r="D26" s="191">
        <f>SUM(D23:D24)</f>
        <v>0</v>
      </c>
      <c r="E26" s="192">
        <f>SUM(E23:E24)</f>
        <v>0</v>
      </c>
      <c r="F26" s="192">
        <f>SUM(F23:F24)</f>
        <v>0</v>
      </c>
      <c r="G26" s="192">
        <f>SUM(G23:G24)</f>
        <v>0</v>
      </c>
      <c r="H26" s="193">
        <f>SUM(H23:H24)</f>
        <v>0</v>
      </c>
    </row>
    <row r="27" spans="1:11" ht="12.75" thickBot="1">
      <c r="A27" s="860"/>
      <c r="B27" s="177" t="s">
        <v>463</v>
      </c>
      <c r="C27" s="194"/>
      <c r="D27" s="195">
        <f>SUM(D23:D25)</f>
        <v>0</v>
      </c>
      <c r="E27" s="196">
        <f>SUM(E23:E25)</f>
        <v>0</v>
      </c>
      <c r="F27" s="196">
        <f>SUM(F23:F25)</f>
        <v>0</v>
      </c>
      <c r="G27" s="196">
        <f>SUM(G23:G25)</f>
        <v>0</v>
      </c>
      <c r="H27" s="197">
        <f>SUM(H23:H25)</f>
        <v>0</v>
      </c>
    </row>
    <row r="29" spans="1:11">
      <c r="A29" s="147" t="s">
        <v>260</v>
      </c>
      <c r="H29" s="148"/>
    </row>
    <row r="30" spans="1:11" ht="12.75" thickBot="1">
      <c r="A30" s="42" t="s">
        <v>222</v>
      </c>
      <c r="B30" s="149"/>
      <c r="C30" s="149"/>
      <c r="D30" s="149"/>
      <c r="E30" s="149"/>
      <c r="F30" s="149"/>
      <c r="G30" s="149"/>
      <c r="H30" s="149"/>
      <c r="I30" s="149"/>
      <c r="J30" s="149"/>
      <c r="K30" s="149"/>
    </row>
    <row r="31" spans="1:11">
      <c r="A31" s="521" t="s">
        <v>261</v>
      </c>
      <c r="B31" s="844"/>
      <c r="C31" s="521" t="s">
        <v>22</v>
      </c>
      <c r="D31" s="150"/>
      <c r="E31" s="151" t="s">
        <v>515</v>
      </c>
      <c r="F31" s="152">
        <f>G4</f>
        <v>2025</v>
      </c>
      <c r="G31" s="85" t="s">
        <v>207</v>
      </c>
      <c r="H31" s="175"/>
    </row>
    <row r="32" spans="1:11" ht="12" customHeight="1">
      <c r="A32" s="802"/>
      <c r="B32" s="846"/>
      <c r="C32" s="802"/>
      <c r="D32" s="861" t="s">
        <v>74</v>
      </c>
      <c r="E32" s="862"/>
      <c r="F32" s="862"/>
      <c r="G32" s="863"/>
      <c r="H32" s="841" t="s">
        <v>262</v>
      </c>
    </row>
    <row r="33" spans="1:17" ht="12" customHeight="1">
      <c r="A33" s="802"/>
      <c r="B33" s="846"/>
      <c r="C33" s="802"/>
      <c r="D33" s="843" t="s">
        <v>23</v>
      </c>
      <c r="E33" s="844"/>
      <c r="F33" s="521" t="s">
        <v>24</v>
      </c>
      <c r="G33" s="844"/>
      <c r="H33" s="842"/>
    </row>
    <row r="34" spans="1:17" ht="12" customHeight="1" thickBot="1">
      <c r="A34" s="802"/>
      <c r="B34" s="846"/>
      <c r="C34" s="802"/>
      <c r="D34" s="845"/>
      <c r="E34" s="846"/>
      <c r="F34" s="802"/>
      <c r="G34" s="846"/>
      <c r="H34" s="842"/>
    </row>
    <row r="35" spans="1:17" ht="11.25" customHeight="1">
      <c r="A35" s="84" t="s">
        <v>497</v>
      </c>
      <c r="B35" s="85"/>
      <c r="C35" s="86" t="s">
        <v>492</v>
      </c>
      <c r="D35" s="847">
        <f>ROUND(IF('1表紙'!$F$15="✓","0",IF('1表紙'!$F$16="✓","0",'９EV・FCV一覧'!$M$4)),2)</f>
        <v>0.17</v>
      </c>
      <c r="E35" s="848"/>
      <c r="F35" s="849">
        <f>ROUND(D35*'(参考)別表１'!F51,1)</f>
        <v>1.5</v>
      </c>
      <c r="G35" s="849"/>
      <c r="H35" s="198">
        <f>ROUND(IF(D35=0,0,'９EV・FCV一覧'!$P$4),1)</f>
        <v>0.1</v>
      </c>
    </row>
    <row r="36" spans="1:17" ht="11.25" customHeight="1" thickBot="1">
      <c r="A36" s="87" t="s">
        <v>498</v>
      </c>
      <c r="B36" s="88"/>
      <c r="C36" s="174" t="s">
        <v>476</v>
      </c>
      <c r="D36" s="850">
        <f>ROUND('９EV・FCV一覧'!$M$5,2)</f>
        <v>0</v>
      </c>
      <c r="E36" s="851"/>
      <c r="F36" s="852" t="s">
        <v>221</v>
      </c>
      <c r="G36" s="853"/>
      <c r="H36" s="199">
        <v>0</v>
      </c>
    </row>
    <row r="37" spans="1:17" ht="11.25" customHeight="1">
      <c r="A37" s="89" t="s">
        <v>188</v>
      </c>
      <c r="B37" s="60"/>
      <c r="C37" s="173" t="s">
        <v>169</v>
      </c>
      <c r="D37" s="833">
        <v>2</v>
      </c>
      <c r="E37" s="834"/>
      <c r="F37" s="835">
        <f>ROUND(D37*'(参考)別表１'!F5,1)</f>
        <v>66.8</v>
      </c>
      <c r="G37" s="835"/>
      <c r="H37" s="200">
        <f>ROUND(F37*'(参考)別表２'!E5,1)</f>
        <v>4.5999999999999996</v>
      </c>
    </row>
    <row r="38" spans="1:17">
      <c r="A38" s="89" t="s">
        <v>170</v>
      </c>
      <c r="B38" s="60"/>
      <c r="C38" s="173" t="s">
        <v>263</v>
      </c>
      <c r="D38" s="836">
        <v>0.3</v>
      </c>
      <c r="E38" s="514"/>
      <c r="F38" s="835">
        <f>ROUND(D38*'(参考)別表１'!F9,1)</f>
        <v>11.4</v>
      </c>
      <c r="G38" s="835"/>
      <c r="H38" s="200">
        <f>ROUND(F38*'(参考)別表２'!E11,1)</f>
        <v>0.8</v>
      </c>
    </row>
    <row r="39" spans="1:17">
      <c r="A39" s="89" t="s">
        <v>286</v>
      </c>
      <c r="B39" s="60"/>
      <c r="C39" s="173" t="s">
        <v>171</v>
      </c>
      <c r="D39" s="837"/>
      <c r="E39" s="838"/>
      <c r="F39" s="835">
        <f>ROUND(D39*'(参考)別表１'!F14,1)</f>
        <v>0</v>
      </c>
      <c r="G39" s="835"/>
      <c r="H39" s="200">
        <f>ROUND(F39*'(参考)別表２'!E16,1)</f>
        <v>0</v>
      </c>
    </row>
    <row r="40" spans="1:17">
      <c r="A40" s="89" t="s">
        <v>39</v>
      </c>
      <c r="B40" s="76"/>
      <c r="C40" s="77"/>
      <c r="D40" s="837"/>
      <c r="E40" s="838"/>
      <c r="F40" s="839"/>
      <c r="G40" s="840"/>
      <c r="H40" s="226"/>
    </row>
    <row r="41" spans="1:17">
      <c r="A41" s="89" t="s">
        <v>39</v>
      </c>
      <c r="B41" s="76"/>
      <c r="C41" s="77"/>
      <c r="D41" s="837"/>
      <c r="E41" s="838"/>
      <c r="F41" s="839"/>
      <c r="G41" s="840"/>
      <c r="H41" s="226"/>
    </row>
    <row r="42" spans="1:17">
      <c r="A42" s="89" t="s">
        <v>39</v>
      </c>
      <c r="B42" s="76"/>
      <c r="C42" s="77"/>
      <c r="D42" s="837"/>
      <c r="E42" s="838"/>
      <c r="F42" s="839"/>
      <c r="G42" s="840"/>
      <c r="H42" s="226"/>
    </row>
    <row r="43" spans="1:17" ht="12.75" thickBot="1">
      <c r="A43" s="153" t="s">
        <v>39</v>
      </c>
      <c r="B43" s="154"/>
      <c r="C43" s="155"/>
      <c r="D43" s="829"/>
      <c r="E43" s="830"/>
      <c r="F43" s="831"/>
      <c r="G43" s="832"/>
      <c r="H43" s="226"/>
    </row>
    <row r="44" spans="1:17" ht="12.75" thickBot="1">
      <c r="A44" s="804" t="s">
        <v>264</v>
      </c>
      <c r="B44" s="805"/>
      <c r="C44" s="815"/>
      <c r="D44" s="822" t="s">
        <v>173</v>
      </c>
      <c r="E44" s="823"/>
      <c r="F44" s="824">
        <f>ROUND(SUM(F35:G43),1)</f>
        <v>79.7</v>
      </c>
      <c r="G44" s="824"/>
      <c r="H44" s="156">
        <f>ROUND(SUM(H35:H43),1)</f>
        <v>5.5</v>
      </c>
    </row>
    <row r="45" spans="1:17">
      <c r="A45" s="127" t="s">
        <v>1676</v>
      </c>
      <c r="B45" s="149"/>
      <c r="C45" s="149"/>
      <c r="D45" s="149"/>
      <c r="E45" s="149"/>
      <c r="F45" s="149"/>
      <c r="G45" s="149"/>
    </row>
    <row r="46" spans="1:17">
      <c r="A46" s="127" t="s">
        <v>499</v>
      </c>
      <c r="B46" s="149"/>
      <c r="C46" s="149"/>
      <c r="D46" s="149"/>
      <c r="E46" s="149"/>
      <c r="F46" s="149"/>
      <c r="G46" s="149"/>
    </row>
    <row r="47" spans="1:17">
      <c r="A47" s="149"/>
      <c r="B47" s="149"/>
      <c r="C47" s="149"/>
      <c r="D47" s="149"/>
      <c r="E47" s="149"/>
      <c r="F47" s="149"/>
      <c r="G47" s="149"/>
    </row>
    <row r="48" spans="1:17" ht="12.75" thickBot="1">
      <c r="A48" s="42" t="s">
        <v>266</v>
      </c>
      <c r="P48" s="803"/>
      <c r="Q48" s="803"/>
    </row>
    <row r="49" spans="1:17">
      <c r="A49" s="808" t="s">
        <v>16</v>
      </c>
      <c r="B49" s="809"/>
      <c r="C49" s="809"/>
      <c r="D49" s="157"/>
      <c r="E49" s="158" t="s">
        <v>515</v>
      </c>
      <c r="F49" s="159">
        <f>G4</f>
        <v>2025</v>
      </c>
      <c r="G49" s="201" t="s">
        <v>207</v>
      </c>
      <c r="H49" s="202"/>
      <c r="O49" s="803"/>
      <c r="P49" s="803"/>
    </row>
    <row r="50" spans="1:17" ht="12.75" thickBot="1">
      <c r="A50" s="825" t="s">
        <v>267</v>
      </c>
      <c r="B50" s="826"/>
      <c r="C50" s="826"/>
      <c r="D50" s="153"/>
      <c r="E50" s="827">
        <f>ROUND(H44,1)</f>
        <v>5.5</v>
      </c>
      <c r="F50" s="827"/>
      <c r="G50" s="160" t="s">
        <v>215</v>
      </c>
      <c r="H50" s="203"/>
      <c r="K50" s="148"/>
      <c r="L50" s="148"/>
      <c r="M50" s="148"/>
      <c r="N50" s="148"/>
      <c r="O50" s="828"/>
      <c r="P50" s="828"/>
    </row>
    <row r="51" spans="1:17">
      <c r="A51" s="161"/>
      <c r="B51" s="161"/>
      <c r="C51" s="161"/>
      <c r="E51" s="162"/>
      <c r="F51" s="162"/>
      <c r="K51" s="148"/>
      <c r="L51" s="148"/>
      <c r="M51" s="148"/>
      <c r="N51" s="148"/>
      <c r="O51" s="204"/>
      <c r="P51" s="204"/>
    </row>
    <row r="52" spans="1:17">
      <c r="A52" s="161"/>
      <c r="B52" s="161"/>
      <c r="C52" s="161"/>
      <c r="E52" s="162"/>
      <c r="F52" s="162"/>
      <c r="K52" s="148"/>
      <c r="L52" s="148"/>
      <c r="M52" s="148"/>
      <c r="N52" s="148"/>
      <c r="O52" s="204"/>
      <c r="P52" s="204"/>
    </row>
    <row r="53" spans="1:17">
      <c r="A53" s="42" t="s">
        <v>252</v>
      </c>
    </row>
    <row r="55" spans="1:17">
      <c r="A55" s="147" t="s">
        <v>288</v>
      </c>
      <c r="B55" s="147"/>
      <c r="C55" s="147"/>
      <c r="D55" s="147"/>
      <c r="E55" s="147"/>
      <c r="F55" s="147"/>
      <c r="G55" s="147"/>
      <c r="H55" s="147"/>
      <c r="P55" s="149"/>
      <c r="Q55" s="149"/>
    </row>
    <row r="56" spans="1:17">
      <c r="A56" s="422" t="s">
        <v>1826</v>
      </c>
      <c r="B56" s="147" t="s">
        <v>265</v>
      </c>
      <c r="C56" s="147"/>
      <c r="D56" s="147"/>
      <c r="E56" s="147"/>
      <c r="F56" s="147"/>
      <c r="G56" s="147"/>
      <c r="H56" s="147"/>
      <c r="P56" s="149"/>
      <c r="Q56" s="149"/>
    </row>
    <row r="57" spans="1:17">
      <c r="A57" s="163" t="s">
        <v>21</v>
      </c>
      <c r="B57" s="147" t="s">
        <v>480</v>
      </c>
      <c r="C57" s="147"/>
      <c r="D57" s="147"/>
      <c r="E57" s="147"/>
      <c r="F57" s="147"/>
      <c r="G57" s="147"/>
      <c r="H57" s="147"/>
      <c r="P57" s="149"/>
      <c r="Q57" s="149"/>
    </row>
    <row r="58" spans="1:17">
      <c r="A58" s="163" t="s">
        <v>21</v>
      </c>
      <c r="B58" s="147" t="s">
        <v>287</v>
      </c>
      <c r="C58" s="821"/>
      <c r="D58" s="821"/>
      <c r="E58" s="821"/>
      <c r="F58" s="821"/>
      <c r="G58" s="821"/>
      <c r="H58" s="42" t="s">
        <v>81</v>
      </c>
      <c r="P58" s="149"/>
      <c r="Q58" s="149"/>
    </row>
    <row r="59" spans="1:17">
      <c r="A59" s="149"/>
      <c r="B59" s="147"/>
      <c r="C59" s="147"/>
      <c r="D59" s="148"/>
      <c r="E59" s="149"/>
      <c r="F59" s="149"/>
      <c r="G59" s="149"/>
      <c r="H59" s="149"/>
      <c r="P59" s="149"/>
      <c r="Q59" s="149"/>
    </row>
    <row r="60" spans="1:17">
      <c r="A60" s="42" t="s">
        <v>466</v>
      </c>
      <c r="B60" s="147"/>
      <c r="C60" s="147"/>
      <c r="D60" s="148"/>
      <c r="E60" s="149"/>
      <c r="F60" s="149"/>
      <c r="G60" s="149"/>
      <c r="H60" s="149"/>
      <c r="P60" s="149"/>
      <c r="Q60" s="149"/>
    </row>
    <row r="61" spans="1:17" ht="12.75" thickBot="1">
      <c r="A61" s="42" t="s">
        <v>467</v>
      </c>
    </row>
    <row r="62" spans="1:17">
      <c r="A62" s="521"/>
      <c r="B62" s="522"/>
      <c r="C62" s="522"/>
      <c r="D62" s="84"/>
      <c r="E62" s="151" t="s">
        <v>515</v>
      </c>
      <c r="F62" s="152">
        <f>G4</f>
        <v>2025</v>
      </c>
      <c r="G62" s="85" t="s">
        <v>207</v>
      </c>
      <c r="H62" s="175"/>
    </row>
    <row r="63" spans="1:17" ht="12" customHeight="1">
      <c r="A63" s="802"/>
      <c r="B63" s="803"/>
      <c r="C63" s="803"/>
      <c r="D63" s="205" t="s">
        <v>468</v>
      </c>
      <c r="E63" s="177"/>
      <c r="F63" s="206"/>
      <c r="G63" s="806" t="s">
        <v>469</v>
      </c>
      <c r="H63" s="807"/>
    </row>
    <row r="64" spans="1:17">
      <c r="A64" s="802"/>
      <c r="B64" s="803"/>
      <c r="C64" s="803"/>
      <c r="D64" s="207"/>
      <c r="E64" s="177" t="s">
        <v>230</v>
      </c>
      <c r="F64" s="206"/>
      <c r="G64" s="806"/>
      <c r="H64" s="807"/>
    </row>
    <row r="65" spans="1:8">
      <c r="A65" s="804"/>
      <c r="B65" s="805"/>
      <c r="C65" s="805"/>
      <c r="D65" s="208"/>
      <c r="E65" s="209" t="s">
        <v>255</v>
      </c>
      <c r="F65" s="209" t="s">
        <v>256</v>
      </c>
      <c r="G65" s="209" t="s">
        <v>255</v>
      </c>
      <c r="H65" s="210" t="s">
        <v>257</v>
      </c>
    </row>
    <row r="66" spans="1:8">
      <c r="A66" s="812" t="s">
        <v>258</v>
      </c>
      <c r="B66" s="812"/>
      <c r="C66" s="808"/>
      <c r="D66" s="211">
        <f>D16</f>
        <v>30</v>
      </c>
      <c r="E66" s="212">
        <f>SUM(E16:H16)</f>
        <v>2</v>
      </c>
      <c r="F66" s="212">
        <f>SUM(F16:H16)</f>
        <v>1</v>
      </c>
      <c r="G66" s="213">
        <f>IFERROR(ROUND((E66/D66)*100,1),"－")</f>
        <v>6.7</v>
      </c>
      <c r="H66" s="214">
        <f>IFERROR(ROUND((F66/D66)*100,1),"－")</f>
        <v>3.3</v>
      </c>
    </row>
    <row r="67" spans="1:8" ht="12.75" thickBot="1">
      <c r="A67" s="812" t="s">
        <v>259</v>
      </c>
      <c r="B67" s="812"/>
      <c r="C67" s="808"/>
      <c r="D67" s="195">
        <f>D17</f>
        <v>35</v>
      </c>
      <c r="E67" s="196">
        <f>SUM(E17:H17)</f>
        <v>2</v>
      </c>
      <c r="F67" s="196">
        <f>SUM(F17:H17)</f>
        <v>1</v>
      </c>
      <c r="G67" s="215">
        <f>IFERROR(ROUND((E67/D67)*100,1),"－")</f>
        <v>5.7</v>
      </c>
      <c r="H67" s="216">
        <f>IFERROR(ROUND((F67/D67)*100,1),"－")</f>
        <v>2.9</v>
      </c>
    </row>
    <row r="68" spans="1:8" ht="12.75" thickBot="1">
      <c r="A68" s="42" t="s">
        <v>470</v>
      </c>
    </row>
    <row r="69" spans="1:8">
      <c r="A69" s="521"/>
      <c r="B69" s="522"/>
      <c r="C69" s="813"/>
      <c r="D69" s="84"/>
      <c r="E69" s="151" t="s">
        <v>515</v>
      </c>
      <c r="F69" s="152">
        <f>G4</f>
        <v>2025</v>
      </c>
      <c r="G69" s="85" t="s">
        <v>207</v>
      </c>
      <c r="H69" s="175"/>
    </row>
    <row r="70" spans="1:8" ht="12" customHeight="1">
      <c r="A70" s="802"/>
      <c r="B70" s="803"/>
      <c r="C70" s="814"/>
      <c r="D70" s="205" t="s">
        <v>253</v>
      </c>
      <c r="E70" s="177"/>
      <c r="F70" s="206"/>
      <c r="G70" s="816" t="s">
        <v>254</v>
      </c>
      <c r="H70" s="817"/>
    </row>
    <row r="71" spans="1:8">
      <c r="A71" s="802"/>
      <c r="B71" s="803"/>
      <c r="C71" s="814"/>
      <c r="D71" s="207"/>
      <c r="E71" s="177" t="s">
        <v>230</v>
      </c>
      <c r="F71" s="206"/>
      <c r="G71" s="818"/>
      <c r="H71" s="819"/>
    </row>
    <row r="72" spans="1:8">
      <c r="A72" s="804"/>
      <c r="B72" s="805"/>
      <c r="C72" s="815"/>
      <c r="D72" s="208"/>
      <c r="E72" s="209" t="s">
        <v>255</v>
      </c>
      <c r="F72" s="209" t="s">
        <v>256</v>
      </c>
      <c r="G72" s="209" t="s">
        <v>255</v>
      </c>
      <c r="H72" s="210" t="s">
        <v>257</v>
      </c>
    </row>
    <row r="73" spans="1:8">
      <c r="A73" s="808" t="s">
        <v>258</v>
      </c>
      <c r="B73" s="809"/>
      <c r="C73" s="820"/>
      <c r="D73" s="211">
        <f>D26</f>
        <v>0</v>
      </c>
      <c r="E73" s="212">
        <f>SUM(E26:H26)</f>
        <v>0</v>
      </c>
      <c r="F73" s="212">
        <f>SUM(F26:H26)</f>
        <v>0</v>
      </c>
      <c r="G73" s="213" t="str">
        <f>IFERROR(ROUND((E73/D73)*100,1),"－")</f>
        <v>－</v>
      </c>
      <c r="H73" s="214" t="str">
        <f>IFERROR(ROUND((F73/D73)*100,1),"－")</f>
        <v>－</v>
      </c>
    </row>
    <row r="74" spans="1:8" ht="12.75" thickBot="1">
      <c r="A74" s="808" t="s">
        <v>259</v>
      </c>
      <c r="B74" s="809"/>
      <c r="C74" s="820"/>
      <c r="D74" s="195">
        <f>D27</f>
        <v>0</v>
      </c>
      <c r="E74" s="196">
        <f>SUM(E27:H27)</f>
        <v>0</v>
      </c>
      <c r="F74" s="196">
        <f>SUM(F27:H27)</f>
        <v>0</v>
      </c>
      <c r="G74" s="215" t="str">
        <f>IFERROR(ROUND((E74/D74)*100,1),"－")</f>
        <v>－</v>
      </c>
      <c r="H74" s="216" t="str">
        <f>IFERROR(ROUND((F74/D74)*100,1),"－")</f>
        <v>－</v>
      </c>
    </row>
    <row r="76" spans="1:8" ht="12.75" thickBot="1">
      <c r="A76" s="42" t="s">
        <v>481</v>
      </c>
    </row>
    <row r="77" spans="1:8" ht="13.7" customHeight="1" thickBot="1">
      <c r="B77" s="164">
        <f>ROUND('９EV・FCV一覧'!K$4,0)</f>
        <v>1000</v>
      </c>
      <c r="C77" s="165" t="s">
        <v>284</v>
      </c>
      <c r="D77" s="810">
        <f>ROUND('９EV・FCV一覧'!$M$4,1)</f>
        <v>0.2</v>
      </c>
      <c r="E77" s="811"/>
      <c r="F77" s="42" t="s">
        <v>492</v>
      </c>
    </row>
  </sheetData>
  <sheetProtection algorithmName="SHA-512" hashValue="WjBzRYUErD/+OseFkxdFob/9rXj5xMSmmapuarzgFlxnjnTnR006L3JlZ04HupR3UoOTS2PpJp67zG28tdEx0A==" saltValue="Wf0UHmhjjIXswDCESN6DlQ==" spinCount="100000" sheet="1" objects="1" scenarios="1"/>
  <mergeCells count="53">
    <mergeCell ref="A16:A17"/>
    <mergeCell ref="A4:C6"/>
    <mergeCell ref="D4:E4"/>
    <mergeCell ref="A7:A9"/>
    <mergeCell ref="A10:A12"/>
    <mergeCell ref="A13:A15"/>
    <mergeCell ref="D36:E36"/>
    <mergeCell ref="F36:G36"/>
    <mergeCell ref="A20:C22"/>
    <mergeCell ref="D20:E20"/>
    <mergeCell ref="A23:A25"/>
    <mergeCell ref="A26:A27"/>
    <mergeCell ref="A31:B34"/>
    <mergeCell ref="C31:C34"/>
    <mergeCell ref="D32:G32"/>
    <mergeCell ref="H32:H34"/>
    <mergeCell ref="D33:E34"/>
    <mergeCell ref="F33:G34"/>
    <mergeCell ref="D35:E35"/>
    <mergeCell ref="F35:G35"/>
    <mergeCell ref="D43:E43"/>
    <mergeCell ref="F43:G43"/>
    <mergeCell ref="D37:E37"/>
    <mergeCell ref="F37:G37"/>
    <mergeCell ref="D38:E38"/>
    <mergeCell ref="F38:G38"/>
    <mergeCell ref="D39:E39"/>
    <mergeCell ref="F39:G39"/>
    <mergeCell ref="D40:E40"/>
    <mergeCell ref="F40:G40"/>
    <mergeCell ref="D41:E41"/>
    <mergeCell ref="F41:G41"/>
    <mergeCell ref="D42:E42"/>
    <mergeCell ref="F42:G42"/>
    <mergeCell ref="A44:C44"/>
    <mergeCell ref="D44:E44"/>
    <mergeCell ref="F44:G44"/>
    <mergeCell ref="O49:P49"/>
    <mergeCell ref="A50:C50"/>
    <mergeCell ref="E50:F50"/>
    <mergeCell ref="O50:P50"/>
    <mergeCell ref="P48:Q48"/>
    <mergeCell ref="A62:C65"/>
    <mergeCell ref="G63:H64"/>
    <mergeCell ref="A49:C49"/>
    <mergeCell ref="D77:E77"/>
    <mergeCell ref="A66:C66"/>
    <mergeCell ref="A67:C67"/>
    <mergeCell ref="A69:C72"/>
    <mergeCell ref="G70:H71"/>
    <mergeCell ref="A73:C73"/>
    <mergeCell ref="A74:C74"/>
    <mergeCell ref="C58:G58"/>
  </mergeCells>
  <phoneticPr fontId="4"/>
  <dataValidations count="4">
    <dataValidation type="list" allowBlank="1" showInputMessage="1" showErrorMessage="1" sqref="A56:A58" xr:uid="{00000000-0002-0000-0800-000000000000}">
      <formula1>"　,レ"</formula1>
    </dataValidation>
    <dataValidation type="custom" allowBlank="1" showInputMessage="1" showErrorMessage="1" sqref="F40:H43" xr:uid="{00000000-0002-0000-0800-000001000000}">
      <formula1>F40*10=INT(F40*10)</formula1>
    </dataValidation>
    <dataValidation type="custom" allowBlank="1" showInputMessage="1" showErrorMessage="1" sqref="D37:E43" xr:uid="{00000000-0002-0000-0800-000002000000}">
      <formula1>D37*100=INT(D37*100)</formula1>
    </dataValidation>
    <dataValidation type="whole" operator="greaterThanOrEqual" allowBlank="1" showInputMessage="1" showErrorMessage="1" sqref="D7:H15 D23:H25" xr:uid="{00000000-0002-0000-0800-000003000000}">
      <formula1>0</formula1>
    </dataValidation>
  </dataValidations>
  <pageMargins left="0.70866141732283472" right="0.70866141732283472" top="0.74803149606299213" bottom="0.74803149606299213" header="0.31496062992125984" footer="0.31496062992125984"/>
  <pageSetup paperSize="9" scale="7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23</vt:i4>
      </vt:variant>
    </vt:vector>
  </HeadingPairs>
  <TitlesOfParts>
    <vt:vector size="38" baseType="lpstr">
      <vt:lpstr>1表紙</vt:lpstr>
      <vt:lpstr>2事業所名</vt:lpstr>
      <vt:lpstr>3実績まとめ</vt:lpstr>
      <vt:lpstr>4重点対策</vt:lpstr>
      <vt:lpstr>4対策・評価補助シート</vt:lpstr>
      <vt:lpstr>5主なエネ量</vt:lpstr>
      <vt:lpstr>6その他エネ量</vt:lpstr>
      <vt:lpstr>7電気使用量</vt:lpstr>
      <vt:lpstr>８自動車エネ量</vt:lpstr>
      <vt:lpstr>９EV・FCV一覧</vt:lpstr>
      <vt:lpstr>(参考)業種ｺｰﾄﾞ</vt:lpstr>
      <vt:lpstr>(参考)基準年度比削減目安</vt:lpstr>
      <vt:lpstr>(参考)別表１</vt:lpstr>
      <vt:lpstr>(参考)別表２</vt:lpstr>
      <vt:lpstr>(参考)別表３</vt:lpstr>
      <vt:lpstr>'(参考)基準年度比削減目安'!Print_Area</vt:lpstr>
      <vt:lpstr>'(参考)業種ｺｰﾄﾞ'!Print_Area</vt:lpstr>
      <vt:lpstr>'(参考)別表１'!Print_Area</vt:lpstr>
      <vt:lpstr>'(参考)別表２'!Print_Area</vt:lpstr>
      <vt:lpstr>'(参考)別表３'!Print_Area</vt:lpstr>
      <vt:lpstr>'1表紙'!Print_Area</vt:lpstr>
      <vt:lpstr>'2事業所名'!Print_Area</vt:lpstr>
      <vt:lpstr>'3実績まとめ'!Print_Area</vt:lpstr>
      <vt:lpstr>'4重点対策'!Print_Area</vt:lpstr>
      <vt:lpstr>'5主なエネ量'!Print_Area</vt:lpstr>
      <vt:lpstr>'6その他エネ量'!Print_Area</vt:lpstr>
      <vt:lpstr>'7電気使用量'!Print_Area</vt:lpstr>
      <vt:lpstr>'８自動車エネ量'!Print_Area</vt:lpstr>
      <vt:lpstr>'９EV・FCV一覧'!Print_Area</vt:lpstr>
      <vt:lpstr>'(参考)別表２'!Print_Titles</vt:lpstr>
      <vt:lpstr>'4重点対策'!Print_Titles</vt:lpstr>
      <vt:lpstr>'7電気使用量'!Print_Titles</vt:lpstr>
      <vt:lpstr>'９EV・FCV一覧'!Print_Titles</vt:lpstr>
      <vt:lpstr>実施済み</vt:lpstr>
      <vt:lpstr>実施予定</vt:lpstr>
      <vt:lpstr>非該当</vt:lpstr>
      <vt:lpstr>予定なし</vt:lpstr>
      <vt:lpstr>理由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2025-04-08T05:07:13Z</dcterms:created>
  <dcterms:modified xsi:type="dcterms:W3CDTF">2026-03-28T07:27:42Z</dcterms:modified>
</cp:coreProperties>
</file>