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84841B9-31D9-4326-8866-15B1BBBCDD31}" xr6:coauthVersionLast="47" xr6:coauthVersionMax="47" xr10:uidLastSave="{00000000-0000-0000-0000-000000000000}"/>
  <bookViews>
    <workbookView xWindow="28680" yWindow="-120" windowWidth="29040" windowHeight="15720" tabRatio="692" activeTab="1" xr2:uid="{267B4060-2AB0-445F-AA29-118AE9931775}"/>
  </bookViews>
  <sheets>
    <sheet name="03高橋" sheetId="21" r:id="rId1"/>
    <sheet name="06春木橋" sheetId="2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75" i="21" l="1"/>
  <c r="X75" i="21"/>
  <c r="V75" i="21"/>
  <c r="Y74" i="21"/>
  <c r="X74" i="21"/>
  <c r="V74" i="21"/>
  <c r="Y73" i="21"/>
  <c r="X73" i="21"/>
  <c r="V73" i="21"/>
  <c r="Y72" i="21"/>
  <c r="X72" i="21"/>
  <c r="V72" i="21"/>
  <c r="Y71" i="21"/>
  <c r="X71" i="21"/>
  <c r="V71" i="21"/>
  <c r="S112" i="22"/>
  <c r="U116" i="22"/>
  <c r="U115" i="22"/>
  <c r="U114" i="22"/>
  <c r="U113" i="22"/>
  <c r="U112" i="22"/>
  <c r="Y80" i="22"/>
  <c r="X80" i="22"/>
  <c r="V80" i="22"/>
  <c r="U80" i="22"/>
  <c r="Y79" i="22"/>
  <c r="X79" i="22"/>
  <c r="V79" i="22"/>
  <c r="U79" i="22"/>
  <c r="Y78" i="22"/>
  <c r="X78" i="22"/>
  <c r="V78" i="22"/>
  <c r="U78" i="22"/>
  <c r="Y77" i="22"/>
  <c r="X77" i="22"/>
  <c r="V77" i="22"/>
  <c r="U77" i="22"/>
  <c r="Y76" i="22"/>
  <c r="X76" i="22"/>
  <c r="V76" i="22"/>
  <c r="U76" i="22"/>
  <c r="U75" i="22"/>
  <c r="U74" i="22"/>
  <c r="U73" i="22"/>
  <c r="U72" i="22"/>
  <c r="U71" i="22"/>
  <c r="Y70" i="22"/>
  <c r="X70" i="22"/>
  <c r="V70" i="22"/>
  <c r="U70" i="22"/>
  <c r="Y69" i="22"/>
  <c r="X69" i="22"/>
  <c r="V69" i="22"/>
  <c r="U69" i="22"/>
  <c r="S69" i="22"/>
  <c r="Y68" i="22"/>
  <c r="X68" i="22"/>
  <c r="V68" i="22"/>
  <c r="U68" i="22"/>
  <c r="S68" i="22"/>
  <c r="Y67" i="22"/>
  <c r="X67" i="22"/>
  <c r="V67" i="22"/>
  <c r="U67" i="22"/>
  <c r="S67" i="22"/>
  <c r="Y66" i="22"/>
  <c r="X66" i="22"/>
  <c r="V66" i="22"/>
  <c r="U66" i="22"/>
  <c r="S66" i="22"/>
  <c r="Y65" i="22"/>
  <c r="X65" i="22"/>
  <c r="V65" i="22"/>
  <c r="U65" i="22"/>
  <c r="S65" i="22"/>
  <c r="Y64" i="22"/>
  <c r="X64" i="22"/>
  <c r="V64" i="22"/>
  <c r="U64" i="22"/>
  <c r="S64" i="22"/>
  <c r="Y63" i="22"/>
  <c r="X63" i="22"/>
  <c r="V63" i="22"/>
  <c r="U63" i="22"/>
  <c r="S63" i="22"/>
  <c r="Y62" i="22"/>
  <c r="X62" i="22"/>
  <c r="V62" i="22"/>
  <c r="U62" i="22"/>
  <c r="S62" i="22"/>
  <c r="Y61" i="22"/>
  <c r="X61" i="22"/>
  <c r="V61" i="22"/>
  <c r="U61" i="22"/>
  <c r="S61" i="22"/>
  <c r="Y60" i="22"/>
  <c r="X60" i="22"/>
  <c r="V60" i="22"/>
  <c r="U60" i="22"/>
  <c r="S60" i="22"/>
  <c r="Y59" i="22"/>
  <c r="X59" i="22"/>
  <c r="V59" i="22"/>
  <c r="U59" i="22"/>
  <c r="S59" i="22"/>
  <c r="Y58" i="22"/>
  <c r="X58" i="22"/>
  <c r="V58" i="22"/>
  <c r="U58" i="22"/>
  <c r="S58" i="22"/>
  <c r="Y57" i="22"/>
  <c r="X57" i="22"/>
  <c r="V57" i="22"/>
  <c r="U57" i="22"/>
  <c r="S57" i="22"/>
  <c r="Y56" i="22"/>
  <c r="X56" i="22"/>
  <c r="V56" i="22"/>
  <c r="U56" i="22"/>
  <c r="S56" i="22"/>
  <c r="Y55" i="22"/>
  <c r="X55" i="22"/>
  <c r="V55" i="22"/>
  <c r="U55" i="22"/>
  <c r="S55" i="22"/>
  <c r="Y54" i="22"/>
  <c r="X54" i="22"/>
  <c r="V54" i="22"/>
  <c r="U54" i="22"/>
  <c r="S54" i="22"/>
  <c r="Y53" i="22"/>
  <c r="X53" i="22"/>
  <c r="V53" i="22"/>
  <c r="U53" i="22"/>
  <c r="S53" i="22"/>
  <c r="Y52" i="22"/>
  <c r="X52" i="22"/>
  <c r="V52" i="22"/>
  <c r="U52" i="22"/>
  <c r="S52" i="22"/>
  <c r="Y51" i="22"/>
  <c r="X51" i="22"/>
  <c r="V51" i="22"/>
  <c r="U51" i="22"/>
  <c r="S51" i="22"/>
  <c r="U50" i="22"/>
  <c r="S50" i="22"/>
  <c r="Y48" i="22"/>
  <c r="X48" i="22"/>
  <c r="V48" i="22"/>
  <c r="U48" i="22"/>
  <c r="S48" i="22"/>
  <c r="Y47" i="22"/>
  <c r="X47" i="22"/>
  <c r="V47" i="22"/>
  <c r="U47" i="22"/>
  <c r="S47" i="22"/>
  <c r="Y46" i="22"/>
  <c r="X46" i="22"/>
  <c r="V46" i="22"/>
  <c r="U46" i="22"/>
  <c r="S46" i="22"/>
  <c r="Y45" i="22"/>
  <c r="X45" i="22"/>
  <c r="V45" i="22"/>
  <c r="U45" i="22"/>
  <c r="S45" i="22"/>
  <c r="Y44" i="22"/>
  <c r="X44" i="22"/>
  <c r="V44" i="22"/>
  <c r="U44" i="22"/>
  <c r="S44" i="22"/>
  <c r="Y43" i="22"/>
  <c r="X43" i="22"/>
  <c r="V43" i="22"/>
  <c r="U43" i="22"/>
  <c r="S43" i="22"/>
  <c r="Y42" i="22"/>
  <c r="X42" i="22"/>
  <c r="V42" i="22"/>
  <c r="U42" i="22"/>
  <c r="S42" i="22"/>
  <c r="Y41" i="22"/>
  <c r="X41" i="22"/>
  <c r="V41" i="22"/>
  <c r="U41" i="22"/>
  <c r="S41" i="22"/>
  <c r="Y40" i="22"/>
  <c r="X40" i="22"/>
  <c r="V40" i="22"/>
  <c r="U40" i="22"/>
  <c r="S40" i="22"/>
  <c r="Y39" i="22"/>
  <c r="X39" i="22"/>
  <c r="V39" i="22"/>
  <c r="U39" i="22"/>
  <c r="Y38" i="22"/>
  <c r="X38" i="22"/>
  <c r="V38" i="22"/>
  <c r="U38" i="22"/>
  <c r="Y37" i="22"/>
  <c r="X37" i="22"/>
  <c r="V37" i="22"/>
  <c r="U37" i="22"/>
  <c r="S37" i="22"/>
  <c r="Y36" i="22"/>
  <c r="X36" i="22"/>
  <c r="V36" i="22"/>
  <c r="U36" i="22"/>
  <c r="S36" i="22"/>
  <c r="Y35" i="22"/>
  <c r="X35" i="22"/>
  <c r="V35" i="22"/>
  <c r="U35" i="22"/>
  <c r="Y34" i="22"/>
  <c r="X34" i="22"/>
  <c r="V34" i="22"/>
  <c r="U34" i="22"/>
  <c r="S34" i="22"/>
  <c r="Y33" i="22"/>
  <c r="X33" i="22"/>
  <c r="V33" i="22"/>
  <c r="U33" i="22"/>
  <c r="S33" i="22"/>
  <c r="Y30" i="22"/>
  <c r="X30" i="22"/>
  <c r="V30" i="22"/>
  <c r="U30" i="22"/>
  <c r="S30" i="22"/>
  <c r="Y23" i="22"/>
  <c r="X23" i="22"/>
  <c r="V23" i="22"/>
  <c r="U23" i="22"/>
  <c r="Y19" i="22"/>
  <c r="X19" i="22"/>
  <c r="V19" i="22"/>
  <c r="U19" i="22"/>
  <c r="Y15" i="22"/>
  <c r="X15" i="22"/>
  <c r="V15" i="22"/>
  <c r="U15" i="22"/>
  <c r="U121" i="21"/>
  <c r="U120" i="21"/>
  <c r="U119" i="21"/>
  <c r="U118" i="21"/>
  <c r="U117" i="21"/>
  <c r="U116" i="21"/>
  <c r="U115" i="21"/>
  <c r="U114" i="21"/>
  <c r="U113" i="21"/>
  <c r="U112" i="21"/>
  <c r="U111" i="21"/>
  <c r="U110" i="21"/>
  <c r="U109" i="21"/>
  <c r="U108" i="21"/>
  <c r="U107" i="21"/>
  <c r="U106" i="21"/>
  <c r="U105" i="21"/>
  <c r="U104" i="21"/>
  <c r="U103" i="21"/>
  <c r="U102" i="21"/>
  <c r="U101" i="21"/>
  <c r="U100" i="21"/>
  <c r="U99" i="21"/>
  <c r="U98" i="21"/>
  <c r="U97" i="21"/>
  <c r="U96" i="21"/>
  <c r="U95" i="21"/>
  <c r="U94" i="21"/>
  <c r="U93" i="21"/>
  <c r="U92" i="21"/>
  <c r="U91" i="21"/>
  <c r="U90" i="21"/>
  <c r="U89" i="21"/>
  <c r="U88" i="21"/>
  <c r="U87" i="21"/>
  <c r="U86" i="21"/>
  <c r="Y80" i="21"/>
  <c r="X80" i="21"/>
  <c r="V80" i="21"/>
  <c r="U80" i="21"/>
  <c r="Y79" i="21"/>
  <c r="X79" i="21"/>
  <c r="V79" i="21"/>
  <c r="U79" i="21"/>
  <c r="Y78" i="21"/>
  <c r="X78" i="21"/>
  <c r="V78" i="21"/>
  <c r="U78" i="21"/>
  <c r="Y77" i="21"/>
  <c r="X77" i="21"/>
  <c r="V77" i="21"/>
  <c r="U77" i="21"/>
  <c r="Y76" i="21"/>
  <c r="X76" i="21"/>
  <c r="V76" i="21"/>
  <c r="U76" i="21"/>
  <c r="U75" i="21"/>
  <c r="U74" i="21"/>
  <c r="U73" i="21"/>
  <c r="U72" i="21"/>
  <c r="U71" i="21"/>
  <c r="Y70" i="21"/>
  <c r="X70" i="21"/>
  <c r="V70" i="21"/>
  <c r="U70" i="21"/>
  <c r="Y69" i="21"/>
  <c r="X69" i="21"/>
  <c r="V69" i="21"/>
  <c r="U69" i="21"/>
  <c r="S69" i="21"/>
  <c r="Y68" i="21"/>
  <c r="X68" i="21"/>
  <c r="V68" i="21"/>
  <c r="U68" i="21"/>
  <c r="S68" i="21"/>
  <c r="Y67" i="21"/>
  <c r="X67" i="21"/>
  <c r="V67" i="21"/>
  <c r="U67" i="21"/>
  <c r="S67" i="21"/>
  <c r="Y66" i="21"/>
  <c r="X66" i="21"/>
  <c r="V66" i="21"/>
  <c r="U66" i="21"/>
  <c r="S66" i="21"/>
  <c r="Y65" i="21"/>
  <c r="X65" i="21"/>
  <c r="V65" i="21"/>
  <c r="U65" i="21"/>
  <c r="S65" i="21"/>
  <c r="Y64" i="21"/>
  <c r="X64" i="21"/>
  <c r="V64" i="21"/>
  <c r="U64" i="21"/>
  <c r="S64" i="21"/>
  <c r="Y63" i="21"/>
  <c r="X63" i="21"/>
  <c r="V63" i="21"/>
  <c r="U63" i="21"/>
  <c r="S63" i="21"/>
  <c r="Y62" i="21"/>
  <c r="X62" i="21"/>
  <c r="V62" i="21"/>
  <c r="U62" i="21"/>
  <c r="S62" i="21"/>
  <c r="Y61" i="21"/>
  <c r="X61" i="21"/>
  <c r="V61" i="21"/>
  <c r="U61" i="21"/>
  <c r="S61" i="21"/>
  <c r="Y60" i="21"/>
  <c r="X60" i="21"/>
  <c r="V60" i="21"/>
  <c r="U60" i="21"/>
  <c r="S60" i="21"/>
  <c r="Y59" i="21"/>
  <c r="X59" i="21"/>
  <c r="V59" i="21"/>
  <c r="U59" i="21"/>
  <c r="S59" i="21"/>
  <c r="Y58" i="21"/>
  <c r="X58" i="21"/>
  <c r="V58" i="21"/>
  <c r="U58" i="21"/>
  <c r="S58" i="21"/>
  <c r="Y57" i="21"/>
  <c r="X57" i="21"/>
  <c r="V57" i="21"/>
  <c r="U57" i="21"/>
  <c r="S57" i="21"/>
  <c r="Y56" i="21"/>
  <c r="X56" i="21"/>
  <c r="V56" i="21"/>
  <c r="U56" i="21"/>
  <c r="S56" i="21"/>
  <c r="Y55" i="21"/>
  <c r="X55" i="21"/>
  <c r="V55" i="21"/>
  <c r="U55" i="21"/>
  <c r="S55" i="21"/>
  <c r="Y54" i="21"/>
  <c r="X54" i="21"/>
  <c r="V54" i="21"/>
  <c r="U54" i="21"/>
  <c r="S54" i="21"/>
  <c r="Y53" i="21"/>
  <c r="X53" i="21"/>
  <c r="V53" i="21"/>
  <c r="U53" i="21"/>
  <c r="S53" i="21"/>
  <c r="Y52" i="21"/>
  <c r="X52" i="21"/>
  <c r="V52" i="21"/>
  <c r="U52" i="21"/>
  <c r="S52" i="21"/>
  <c r="Y51" i="21"/>
  <c r="X51" i="21"/>
  <c r="V51" i="21"/>
  <c r="U51" i="21"/>
  <c r="S51" i="21"/>
  <c r="U50" i="21"/>
  <c r="S50" i="21"/>
  <c r="Y48" i="21"/>
  <c r="X48" i="21"/>
  <c r="V48" i="21"/>
  <c r="U48" i="21"/>
  <c r="S48" i="21"/>
  <c r="Y47" i="21"/>
  <c r="X47" i="21"/>
  <c r="V47" i="21"/>
  <c r="U47" i="21"/>
  <c r="S47" i="21"/>
  <c r="Y46" i="21"/>
  <c r="X46" i="21"/>
  <c r="V46" i="21"/>
  <c r="U46" i="21"/>
  <c r="S46" i="21"/>
  <c r="Y45" i="21"/>
  <c r="X45" i="21"/>
  <c r="V45" i="21"/>
  <c r="U45" i="21"/>
  <c r="S45" i="21"/>
  <c r="Y44" i="21"/>
  <c r="X44" i="21"/>
  <c r="V44" i="21"/>
  <c r="U44" i="21"/>
  <c r="S44" i="21"/>
  <c r="Y43" i="21"/>
  <c r="X43" i="21"/>
  <c r="V43" i="21"/>
  <c r="U43" i="21"/>
  <c r="S43" i="21"/>
  <c r="Y42" i="21"/>
  <c r="X42" i="21"/>
  <c r="V42" i="21"/>
  <c r="U42" i="21"/>
  <c r="S42" i="21"/>
  <c r="Y41" i="21"/>
  <c r="X41" i="21"/>
  <c r="V41" i="21"/>
  <c r="U41" i="21"/>
  <c r="S41" i="21"/>
  <c r="Y40" i="21"/>
  <c r="X40" i="21"/>
  <c r="V40" i="21"/>
  <c r="U40" i="21"/>
  <c r="S40" i="21"/>
  <c r="Y39" i="21"/>
  <c r="X39" i="21"/>
  <c r="V39" i="21"/>
  <c r="U39" i="21"/>
  <c r="Y38" i="21"/>
  <c r="X38" i="21"/>
  <c r="V38" i="21"/>
  <c r="U38" i="21"/>
  <c r="Y37" i="21"/>
  <c r="X37" i="21"/>
  <c r="V37" i="21"/>
  <c r="U37" i="21"/>
  <c r="S37" i="21"/>
  <c r="Y36" i="21"/>
  <c r="X36" i="21"/>
  <c r="V36" i="21"/>
  <c r="U36" i="21"/>
  <c r="S36" i="21"/>
  <c r="Y35" i="21"/>
  <c r="X35" i="21"/>
  <c r="V35" i="21"/>
  <c r="U35" i="21"/>
  <c r="Y34" i="21"/>
  <c r="X34" i="21"/>
  <c r="V34" i="21"/>
  <c r="U34" i="21"/>
  <c r="S34" i="21"/>
  <c r="Y33" i="21"/>
  <c r="X33" i="21"/>
  <c r="V33" i="21"/>
  <c r="U33" i="21"/>
  <c r="S33" i="21"/>
  <c r="Y30" i="21"/>
  <c r="X30" i="21"/>
  <c r="V30" i="21"/>
  <c r="U30" i="21"/>
  <c r="S30" i="21"/>
  <c r="Y23" i="21"/>
  <c r="X23" i="21"/>
  <c r="V23" i="21"/>
  <c r="U23" i="21"/>
  <c r="Y19" i="21"/>
  <c r="X19" i="21"/>
  <c r="V19" i="21"/>
  <c r="U19" i="21"/>
  <c r="Y15" i="21"/>
  <c r="X15" i="21"/>
  <c r="V15" i="21"/>
  <c r="U15" i="21"/>
</calcChain>
</file>

<file path=xl/sharedStrings.xml><?xml version="1.0" encoding="utf-8"?>
<sst xmlns="http://schemas.openxmlformats.org/spreadsheetml/2006/main" count="2040" uniqueCount="206">
  <si>
    <t>地点統一番号</t>
    <rPh sb="0" eb="2">
      <t>チテン</t>
    </rPh>
    <rPh sb="2" eb="4">
      <t>トウイツ</t>
    </rPh>
    <rPh sb="4" eb="6">
      <t>バンゴウ</t>
    </rPh>
    <phoneticPr fontId="3"/>
  </si>
  <si>
    <t>府独自番号</t>
    <rPh sb="0" eb="1">
      <t>フ</t>
    </rPh>
    <rPh sb="1" eb="3">
      <t>ドクジ</t>
    </rPh>
    <rPh sb="3" eb="5">
      <t>バンゴウ</t>
    </rPh>
    <phoneticPr fontId="3"/>
  </si>
  <si>
    <t>河川名</t>
    <rPh sb="0" eb="2">
      <t>カセン</t>
    </rPh>
    <rPh sb="2" eb="3">
      <t>メイ</t>
    </rPh>
    <phoneticPr fontId="3"/>
  </si>
  <si>
    <t>地点名</t>
    <rPh sb="0" eb="2">
      <t>チテン</t>
    </rPh>
    <rPh sb="2" eb="3">
      <t>メイ</t>
    </rPh>
    <phoneticPr fontId="3"/>
  </si>
  <si>
    <t>類型</t>
    <rPh sb="0" eb="2">
      <t>ルイケイ</t>
    </rPh>
    <phoneticPr fontId="3"/>
  </si>
  <si>
    <t>類型（水生生物）</t>
    <rPh sb="0" eb="2">
      <t>ルイケイ</t>
    </rPh>
    <rPh sb="3" eb="5">
      <t>スイセイ</t>
    </rPh>
    <rPh sb="5" eb="7">
      <t>セイブツ</t>
    </rPh>
    <phoneticPr fontId="3"/>
  </si>
  <si>
    <t>担当機関</t>
    <rPh sb="0" eb="2">
      <t>タントウ</t>
    </rPh>
    <rPh sb="2" eb="4">
      <t>キカン</t>
    </rPh>
    <phoneticPr fontId="3"/>
  </si>
  <si>
    <t>採　　取　　月　　日　　</t>
    <phoneticPr fontId="3"/>
  </si>
  <si>
    <t>環境基準値</t>
    <rPh sb="0" eb="2">
      <t>カンキョウ</t>
    </rPh>
    <rPh sb="2" eb="4">
      <t>キジュン</t>
    </rPh>
    <rPh sb="4" eb="5">
      <t>チ</t>
    </rPh>
    <phoneticPr fontId="3"/>
  </si>
  <si>
    <t>採　　取　　時　　刻　　</t>
    <phoneticPr fontId="3"/>
  </si>
  <si>
    <t>-</t>
    <phoneticPr fontId="3"/>
  </si>
  <si>
    <t>-</t>
  </si>
  <si>
    <t>天　　　　候　　</t>
    <phoneticPr fontId="3"/>
  </si>
  <si>
    <t>　　　気　　　　温</t>
    <phoneticPr fontId="3"/>
  </si>
  <si>
    <t>(℃)</t>
    <phoneticPr fontId="3"/>
  </si>
  <si>
    <t>　　　水　　　　温</t>
    <phoneticPr fontId="3"/>
  </si>
  <si>
    <t>　　　流　　　　量</t>
    <phoneticPr fontId="3"/>
  </si>
  <si>
    <t>(m3/S)</t>
    <phoneticPr fontId="3"/>
  </si>
  <si>
    <t>　　　透　　視　　度</t>
    <rPh sb="6" eb="7">
      <t>シ</t>
    </rPh>
    <phoneticPr fontId="3"/>
  </si>
  <si>
    <t>(cm)</t>
    <phoneticPr fontId="3"/>
  </si>
  <si>
    <t>　　　臭　　　　気</t>
    <rPh sb="3" eb="9">
      <t>シュウキ</t>
    </rPh>
    <phoneticPr fontId="3"/>
  </si>
  <si>
    <t>微土臭</t>
  </si>
  <si>
    <t>　　　色　　　　相</t>
    <rPh sb="3" eb="9">
      <t>シキソウ</t>
    </rPh>
    <phoneticPr fontId="3"/>
  </si>
  <si>
    <t>淡黄色</t>
  </si>
  <si>
    <t>生活環境項目</t>
    <rPh sb="0" eb="2">
      <t>セイカツ</t>
    </rPh>
    <rPh sb="2" eb="4">
      <t>カンキョウ</t>
    </rPh>
    <rPh sb="4" eb="6">
      <t>コウモク</t>
    </rPh>
    <phoneticPr fontId="3"/>
  </si>
  <si>
    <t>ｐ　 　　Ｈ</t>
    <phoneticPr fontId="3"/>
  </si>
  <si>
    <t>6.5以上</t>
    <rPh sb="3" eb="5">
      <t>イジョウ</t>
    </rPh>
    <phoneticPr fontId="3"/>
  </si>
  <si>
    <t>( - )</t>
    <phoneticPr fontId="3"/>
  </si>
  <si>
    <t>8.5以下</t>
    <rPh sb="3" eb="5">
      <t>イカ</t>
    </rPh>
    <phoneticPr fontId="3"/>
  </si>
  <si>
    <t>Ｄ　　　　Ｏ</t>
    <phoneticPr fontId="3"/>
  </si>
  <si>
    <t>(mg/L)</t>
    <phoneticPr fontId="3"/>
  </si>
  <si>
    <t>7.5以上</t>
    <rPh sb="3" eb="5">
      <t>イジョウ</t>
    </rPh>
    <phoneticPr fontId="3"/>
  </si>
  <si>
    <t>Ｂ　　Ｏ　　Ｄ</t>
    <phoneticPr fontId="3"/>
  </si>
  <si>
    <t>2以下</t>
    <rPh sb="1" eb="3">
      <t>イカ</t>
    </rPh>
    <phoneticPr fontId="3"/>
  </si>
  <si>
    <t>Ｃ　　Ｏ　　Ｄ</t>
    <phoneticPr fontId="3"/>
  </si>
  <si>
    <t>Ｓ　　　Ｓ</t>
    <phoneticPr fontId="3"/>
  </si>
  <si>
    <t>25以下</t>
    <rPh sb="2" eb="4">
      <t>イカ</t>
    </rPh>
    <phoneticPr fontId="3"/>
  </si>
  <si>
    <t xml:space="preserve"> 大　腸　菌　数</t>
    <phoneticPr fontId="3"/>
  </si>
  <si>
    <t>(CFU/100mL)</t>
    <phoneticPr fontId="3"/>
  </si>
  <si>
    <t>300以下</t>
    <rPh sb="3" eb="5">
      <t>イカ</t>
    </rPh>
    <phoneticPr fontId="3"/>
  </si>
  <si>
    <t>全　　窒　　素</t>
    <phoneticPr fontId="3"/>
  </si>
  <si>
    <t>全　　　燐</t>
    <phoneticPr fontId="3"/>
  </si>
  <si>
    <t>全　亜　鉛</t>
    <rPh sb="0" eb="1">
      <t>ゼン</t>
    </rPh>
    <rPh sb="2" eb="3">
      <t>ア</t>
    </rPh>
    <rPh sb="4" eb="5">
      <t>ナマリ</t>
    </rPh>
    <phoneticPr fontId="3"/>
  </si>
  <si>
    <t>(mg/L)</t>
  </si>
  <si>
    <t>0.03以下</t>
    <rPh sb="4" eb="6">
      <t>イカ</t>
    </rPh>
    <phoneticPr fontId="3"/>
  </si>
  <si>
    <t>ノニルフェノール</t>
    <phoneticPr fontId="3"/>
  </si>
  <si>
    <t>直鎖アルキルベンゼンスルホン酸及びその塩</t>
    <rPh sb="0" eb="1">
      <t>ジキ</t>
    </rPh>
    <rPh sb="1" eb="2">
      <t>サ</t>
    </rPh>
    <rPh sb="14" eb="15">
      <t>サン</t>
    </rPh>
    <rPh sb="15" eb="16">
      <t>オヨ</t>
    </rPh>
    <rPh sb="19" eb="20">
      <t>エン</t>
    </rPh>
    <phoneticPr fontId="3"/>
  </si>
  <si>
    <t>健　　康　　項　　目</t>
    <rPh sb="0" eb="4">
      <t>ケンコウ</t>
    </rPh>
    <rPh sb="6" eb="10">
      <t>コウモク</t>
    </rPh>
    <phoneticPr fontId="3"/>
  </si>
  <si>
    <t>カ　ド　ミ　ウ　ム</t>
    <phoneticPr fontId="3"/>
  </si>
  <si>
    <t>0.003以下</t>
  </si>
  <si>
    <t>全　　シ　　ア　　ン</t>
    <phoneticPr fontId="3"/>
  </si>
  <si>
    <t>検出されないこと</t>
  </si>
  <si>
    <t>鉛</t>
    <phoneticPr fontId="3"/>
  </si>
  <si>
    <t>0.01以下</t>
  </si>
  <si>
    <t>六　価　ク　ロ　ム</t>
    <phoneticPr fontId="3"/>
  </si>
  <si>
    <t>0.02以下</t>
  </si>
  <si>
    <t>ヒ　　　素</t>
    <phoneticPr fontId="3"/>
  </si>
  <si>
    <t>総　　水　　銀</t>
    <phoneticPr fontId="3"/>
  </si>
  <si>
    <t>0.0005以下</t>
  </si>
  <si>
    <t>ア　ル　キ　ル　水　銀</t>
    <phoneticPr fontId="3"/>
  </si>
  <si>
    <t>Ｐ　　Ｃ　　Ｂ</t>
    <phoneticPr fontId="3"/>
  </si>
  <si>
    <t>ジ ク ロ ロ メ タ ン</t>
    <phoneticPr fontId="3"/>
  </si>
  <si>
    <t>四　塩　化　炭　素</t>
    <phoneticPr fontId="3"/>
  </si>
  <si>
    <t>0.002以下</t>
  </si>
  <si>
    <t>1,2-ｼﾞｸﾛﾛｴﾀﾝ</t>
    <phoneticPr fontId="3"/>
  </si>
  <si>
    <t>0.004以下</t>
  </si>
  <si>
    <t>1,1-ｼﾞｸﾛﾛｴﾁﾚﾝ</t>
    <phoneticPr fontId="3"/>
  </si>
  <si>
    <t>0.1以下</t>
  </si>
  <si>
    <t>ｼｽ-1,2-ｼﾞｸﾛﾛｴﾁﾚﾝ</t>
    <phoneticPr fontId="3"/>
  </si>
  <si>
    <t>0.04以下</t>
  </si>
  <si>
    <t>1,1,1-ﾄﾘｸﾛﾛｴﾀﾝ</t>
    <phoneticPr fontId="3"/>
  </si>
  <si>
    <t>1以下</t>
  </si>
  <si>
    <t>1,1,2-ﾄﾘｸﾛﾛｴﾀﾝ</t>
    <phoneticPr fontId="3"/>
  </si>
  <si>
    <t>0.006以下</t>
  </si>
  <si>
    <t>トリクロロエチレン</t>
    <phoneticPr fontId="3"/>
  </si>
  <si>
    <t>0.03以下</t>
  </si>
  <si>
    <t>テトラクロロエチレン</t>
    <phoneticPr fontId="3"/>
  </si>
  <si>
    <t>1,3-ｼﾞｸﾛﾛﾌﾟﾛﾍﾟﾝ</t>
    <phoneticPr fontId="3"/>
  </si>
  <si>
    <t>チ　　ウ　　ラ　　ム</t>
    <phoneticPr fontId="3"/>
  </si>
  <si>
    <t>シ　　マ　　ジ　　ン</t>
    <phoneticPr fontId="3"/>
  </si>
  <si>
    <t>チ オ ベ ン カ ル ブ</t>
    <phoneticPr fontId="3"/>
  </si>
  <si>
    <t>ベ　　ン　　ゼ　　ン</t>
    <phoneticPr fontId="3"/>
  </si>
  <si>
    <t>セ　　レ　　ン</t>
    <phoneticPr fontId="3"/>
  </si>
  <si>
    <t>硝酸性窒素及び亜硝酸性窒素</t>
    <phoneticPr fontId="3"/>
  </si>
  <si>
    <t>10以下</t>
  </si>
  <si>
    <t>ふ　　っ　　素</t>
    <phoneticPr fontId="3"/>
  </si>
  <si>
    <t>0.8以下</t>
  </si>
  <si>
    <t>ほ　　う　　素</t>
    <phoneticPr fontId="3"/>
  </si>
  <si>
    <t>1,4-ジ オ キ サ ン</t>
    <phoneticPr fontId="3"/>
  </si>
  <si>
    <t>0.05以下</t>
  </si>
  <si>
    <t>特　殊　項　目　</t>
    <rPh sb="0" eb="3">
      <t>トクシュ</t>
    </rPh>
    <rPh sb="4" eb="7">
      <t>コウモク</t>
    </rPh>
    <phoneticPr fontId="3"/>
  </si>
  <si>
    <t>n - ﾍ ｷ ｻ ﾝ 抽 出 物 質</t>
    <phoneticPr fontId="3"/>
  </si>
  <si>
    <t>フ ェ ノ ー ル 類</t>
    <phoneticPr fontId="3"/>
  </si>
  <si>
    <t>銅</t>
    <phoneticPr fontId="3"/>
  </si>
  <si>
    <t>鉄　（ 溶 解 性 ）</t>
    <phoneticPr fontId="3"/>
  </si>
  <si>
    <t>マ ン ガ ン （ 溶 解 性 ）</t>
    <phoneticPr fontId="3"/>
  </si>
  <si>
    <t>全　　ク　　ロ　　ム</t>
    <rPh sb="0" eb="1">
      <t>ゼン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</si>
  <si>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</si>
  <si>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ｱ ﾝ ﾓ ﾆ ｱ 性 窒 素</t>
    <rPh sb="0" eb="11">
      <t>アンモニアセイ</t>
    </rPh>
    <rPh sb="12" eb="15">
      <t>チッソ</t>
    </rPh>
    <phoneticPr fontId="3"/>
  </si>
  <si>
    <t>硝　酸　性　窒　素</t>
    <rPh sb="0" eb="5">
      <t>ショウサンセイ</t>
    </rPh>
    <rPh sb="6" eb="9">
      <t>チッソ</t>
    </rPh>
    <phoneticPr fontId="3"/>
  </si>
  <si>
    <t>亜　硝　酸　性　窒　素</t>
    <rPh sb="0" eb="5">
      <t>アショウサン</t>
    </rPh>
    <rPh sb="6" eb="7">
      <t>セイ</t>
    </rPh>
    <rPh sb="8" eb="11">
      <t>チッソ</t>
    </rPh>
    <phoneticPr fontId="3"/>
  </si>
  <si>
    <t>り ん 酸 性 り ん</t>
    <rPh sb="4" eb="7">
      <t>サンセイ</t>
    </rPh>
    <phoneticPr fontId="3"/>
  </si>
  <si>
    <t>特定項目</t>
    <rPh sb="0" eb="2">
      <t>トクテイ</t>
    </rPh>
    <rPh sb="2" eb="4">
      <t>コウモク</t>
    </rPh>
    <phoneticPr fontId="3"/>
  </si>
  <si>
    <t>トリハロメタン生成能</t>
    <phoneticPr fontId="3"/>
  </si>
  <si>
    <t>クロロホルム生成能</t>
    <phoneticPr fontId="3"/>
  </si>
  <si>
    <t>ﾌﾞﾛﾓｼﾞｸﾛﾛﾒﾀﾝ生成能</t>
    <phoneticPr fontId="3"/>
  </si>
  <si>
    <t>ｼﾞﾌﾞﾛﾓｸﾛﾛﾒﾀﾝ生成能</t>
    <phoneticPr fontId="3"/>
  </si>
  <si>
    <t>ブロモホルム生成能</t>
    <phoneticPr fontId="3"/>
  </si>
  <si>
    <t>要　監　視　項　目</t>
    <rPh sb="0" eb="1">
      <t>ヨウ</t>
    </rPh>
    <rPh sb="2" eb="5">
      <t>カンシ</t>
    </rPh>
    <rPh sb="6" eb="9">
      <t>コウモク</t>
    </rPh>
    <phoneticPr fontId="3"/>
  </si>
  <si>
    <t>ク ロ ロ ホ ル ム</t>
    <phoneticPr fontId="3"/>
  </si>
  <si>
    <t>ﾄﾗﾝｽ-1,2-ｼﾞｸﾛﾛｴﾁﾚﾝ</t>
    <phoneticPr fontId="3"/>
  </si>
  <si>
    <t>1,2-ｼﾞｸﾛﾛﾌﾟﾛﾊﾟﾝ</t>
    <phoneticPr fontId="3"/>
  </si>
  <si>
    <t>0.06以下</t>
  </si>
  <si>
    <t>p-ｼﾞｸﾛﾛﾍﾞﾝｾﾞﾝ</t>
    <phoneticPr fontId="3"/>
  </si>
  <si>
    <t>0.2以下</t>
  </si>
  <si>
    <t>イ ソ キ サ チ オ ン</t>
    <phoneticPr fontId="3"/>
  </si>
  <si>
    <t>0.008以下</t>
  </si>
  <si>
    <t>ダ イ ア ジ ノ ン</t>
    <phoneticPr fontId="3"/>
  </si>
  <si>
    <t>0.005以下</t>
  </si>
  <si>
    <t>フ ェ ニ ト ロ チ オ ン</t>
    <phoneticPr fontId="3"/>
  </si>
  <si>
    <t>イ ソ プ ロ チ オ ラ ン</t>
    <phoneticPr fontId="3"/>
  </si>
  <si>
    <t>オ　キ　シ　ン　銅</t>
    <phoneticPr fontId="3"/>
  </si>
  <si>
    <t>ク ロ ロ タ ロ ニ ル</t>
    <phoneticPr fontId="3"/>
  </si>
  <si>
    <t>プ ロ ピ ザ ミ ド</t>
    <phoneticPr fontId="3"/>
  </si>
  <si>
    <t>E    P    N</t>
    <phoneticPr fontId="3"/>
  </si>
  <si>
    <t>ジ ク ロ ル ボ ス</t>
    <phoneticPr fontId="3"/>
  </si>
  <si>
    <t>フ ェ ノ ブ カ ル ブ</t>
    <phoneticPr fontId="3"/>
  </si>
  <si>
    <t>イ プ ロ ベ ン ホ ス</t>
    <phoneticPr fontId="3"/>
  </si>
  <si>
    <t>ク ロ ル ニ ト ロ フ ェ ン</t>
    <phoneticPr fontId="3"/>
  </si>
  <si>
    <t>ト　　ル　　エ　　ン</t>
    <phoneticPr fontId="3"/>
  </si>
  <si>
    <t>0.6以下</t>
  </si>
  <si>
    <t>キ　　シ　　レ　　ン</t>
    <phoneticPr fontId="3"/>
  </si>
  <si>
    <t>0.4以下</t>
  </si>
  <si>
    <t>ﾌ ﾀ ﾙ 酸 ｼ ﾞ ｴ ﾁ ﾙ ﾍ ｷ ｼ ﾙ</t>
    <phoneticPr fontId="3"/>
  </si>
  <si>
    <t>ニ　　ッ　　ケ　　ル</t>
    <phoneticPr fontId="3"/>
  </si>
  <si>
    <t>モ　リ　ブ　デ　ン</t>
    <phoneticPr fontId="3"/>
  </si>
  <si>
    <t>0.07以下</t>
  </si>
  <si>
    <t>ア　ン　チ　モ　ン</t>
    <phoneticPr fontId="3"/>
  </si>
  <si>
    <t>エ ピ ク ロ ロ ヒ ド リ ン</t>
    <phoneticPr fontId="3"/>
  </si>
  <si>
    <t>0.0004以下</t>
  </si>
  <si>
    <t>全　マ　ン　ガ　ン</t>
    <phoneticPr fontId="3"/>
  </si>
  <si>
    <t>ウ　　ラ　　ン</t>
    <phoneticPr fontId="3"/>
  </si>
  <si>
    <t>ＰＦＯＳ及びＰFＯＡ</t>
    <rPh sb="4" eb="5">
      <t>オヨ</t>
    </rPh>
    <phoneticPr fontId="3"/>
  </si>
  <si>
    <t>0.00005以下</t>
  </si>
  <si>
    <t>ＰＦＯＳ</t>
    <phoneticPr fontId="3"/>
  </si>
  <si>
    <t>ＰＦＯＳ(直鎖体)</t>
    <rPh sb="5" eb="7">
      <t>チョクサ</t>
    </rPh>
    <rPh sb="7" eb="8">
      <t>タイ</t>
    </rPh>
    <phoneticPr fontId="3"/>
  </si>
  <si>
    <t>ＰFＯＡ</t>
  </si>
  <si>
    <t>ＰFＯＡ(直鎖体)</t>
    <rPh sb="5" eb="7">
      <t>チョクサ</t>
    </rPh>
    <rPh sb="7" eb="8">
      <t>タイ</t>
    </rPh>
    <phoneticPr fontId="3"/>
  </si>
  <si>
    <t>フェノール</t>
    <phoneticPr fontId="3"/>
  </si>
  <si>
    <t>ホルムアルデヒド</t>
    <phoneticPr fontId="3"/>
  </si>
  <si>
    <t>4-t-オクチルフェノール</t>
    <phoneticPr fontId="3"/>
  </si>
  <si>
    <t>0.001以下</t>
  </si>
  <si>
    <t>アニリン</t>
    <phoneticPr fontId="3"/>
  </si>
  <si>
    <t>2,4-ジクロロフェノール</t>
    <phoneticPr fontId="3"/>
  </si>
  <si>
    <t>その他項目</t>
    <rPh sb="0" eb="3">
      <t>ソノタ</t>
    </rPh>
    <rPh sb="3" eb="5">
      <t>コウモク</t>
    </rPh>
    <phoneticPr fontId="3"/>
  </si>
  <si>
    <t>塩　素　イ　オ　ン</t>
    <rPh sb="0" eb="3">
      <t>エンソ</t>
    </rPh>
    <phoneticPr fontId="3"/>
  </si>
  <si>
    <t>糞 便 性 大 腸 菌 群 数</t>
    <rPh sb="0" eb="5">
      <t>フンベンセイ</t>
    </rPh>
    <rPh sb="6" eb="11">
      <t>ダイチョウキン</t>
    </rPh>
    <rPh sb="12" eb="13">
      <t>グン</t>
    </rPh>
    <rPh sb="14" eb="15">
      <t>スウ</t>
    </rPh>
    <phoneticPr fontId="3"/>
  </si>
  <si>
    <t>(個/100mL)</t>
  </si>
  <si>
    <t>A T U 添 加 B O D</t>
    <rPh sb="6" eb="9">
      <t>テンカ</t>
    </rPh>
    <phoneticPr fontId="3"/>
  </si>
  <si>
    <t>非 ｲ ｵ ﾝ 界 面 活 性 剤</t>
    <rPh sb="0" eb="1">
      <t>ヒ</t>
    </rPh>
    <rPh sb="8" eb="11">
      <t>カイメン</t>
    </rPh>
    <rPh sb="12" eb="17">
      <t>カッセイザイ</t>
    </rPh>
    <phoneticPr fontId="3"/>
  </si>
  <si>
    <t>電　気　伝　導　率</t>
    <rPh sb="0" eb="3">
      <t>デンキ</t>
    </rPh>
    <rPh sb="4" eb="9">
      <t>デンドウリツ</t>
    </rPh>
    <phoneticPr fontId="3"/>
  </si>
  <si>
    <t>(mS/m)</t>
    <phoneticPr fontId="3"/>
  </si>
  <si>
    <t>&lt;備考&gt;</t>
    <rPh sb="1" eb="3">
      <t>ビコウ</t>
    </rPh>
    <phoneticPr fontId="3"/>
  </si>
  <si>
    <t>BOD（75%値）　：</t>
    <rPh sb="7" eb="8">
      <t>チ</t>
    </rPh>
    <phoneticPr fontId="3"/>
  </si>
  <si>
    <t>岸和田市</t>
    <rPh sb="0" eb="3">
      <t>キシワダ</t>
    </rPh>
    <rPh sb="3" eb="4">
      <t>シ</t>
    </rPh>
    <phoneticPr fontId="3"/>
  </si>
  <si>
    <t>0.002以下</t>
    <rPh sb="5" eb="7">
      <t>イカ</t>
    </rPh>
    <phoneticPr fontId="3"/>
  </si>
  <si>
    <t>0.05以下</t>
    <rPh sb="4" eb="6">
      <t>イカ</t>
    </rPh>
    <phoneticPr fontId="3"/>
  </si>
  <si>
    <t>Ｃ</t>
    <phoneticPr fontId="3"/>
  </si>
  <si>
    <t>Ａ</t>
    <phoneticPr fontId="3"/>
  </si>
  <si>
    <t>5以下</t>
    <rPh sb="1" eb="3">
      <t>イカ</t>
    </rPh>
    <phoneticPr fontId="3"/>
  </si>
  <si>
    <t>50以下</t>
    <rPh sb="2" eb="4">
      <t>イカ</t>
    </rPh>
    <phoneticPr fontId="3"/>
  </si>
  <si>
    <t>5以上</t>
    <rPh sb="1" eb="3">
      <t>イジョウ</t>
    </rPh>
    <phoneticPr fontId="3"/>
  </si>
  <si>
    <t>晴</t>
  </si>
  <si>
    <t>m</t>
  </si>
  <si>
    <t>/</t>
  </si>
  <si>
    <t>/</t>
    <phoneticPr fontId="3"/>
  </si>
  <si>
    <t>n</t>
  </si>
  <si>
    <t>最小値</t>
  </si>
  <si>
    <t>～</t>
  </si>
  <si>
    <t>最大値</t>
  </si>
  <si>
    <t>平均値</t>
  </si>
  <si>
    <t>塩化ビニルモノマー</t>
  </si>
  <si>
    <t>Ｂイ</t>
    <phoneticPr fontId="3"/>
  </si>
  <si>
    <t>Ｂロ</t>
    <phoneticPr fontId="3"/>
  </si>
  <si>
    <t>測定結果一覧表</t>
    <rPh sb="0" eb="4">
      <t>ソクテイケッカ</t>
    </rPh>
    <rPh sb="4" eb="6">
      <t>イチラン</t>
    </rPh>
    <rPh sb="6" eb="7">
      <t>ヒョウ</t>
    </rPh>
    <phoneticPr fontId="3"/>
  </si>
  <si>
    <t>2-03</t>
    <phoneticPr fontId="3"/>
  </si>
  <si>
    <t>基準点</t>
    <rPh sb="0" eb="3">
      <t>キジュンテン</t>
    </rPh>
    <phoneticPr fontId="3"/>
  </si>
  <si>
    <t>03001</t>
    <phoneticPr fontId="3"/>
  </si>
  <si>
    <t>牛滝川</t>
    <rPh sb="0" eb="3">
      <t>ウシタキガワ</t>
    </rPh>
    <phoneticPr fontId="3"/>
  </si>
  <si>
    <t>高橋</t>
    <rPh sb="0" eb="2">
      <t>タカハシ</t>
    </rPh>
    <phoneticPr fontId="3"/>
  </si>
  <si>
    <t>3以下</t>
    <phoneticPr fontId="3"/>
  </si>
  <si>
    <t>2-06</t>
    <phoneticPr fontId="3"/>
  </si>
  <si>
    <t>03401</t>
    <phoneticPr fontId="3"/>
  </si>
  <si>
    <t>春木川</t>
    <rPh sb="0" eb="3">
      <t>ハルキガワ</t>
    </rPh>
    <phoneticPr fontId="3"/>
  </si>
  <si>
    <t>春木橋</t>
    <rPh sb="0" eb="2">
      <t>ハルキ</t>
    </rPh>
    <rPh sb="2" eb="3">
      <t>バシ</t>
    </rPh>
    <phoneticPr fontId="3"/>
  </si>
  <si>
    <t>曇</t>
    <rPh sb="0" eb="1">
      <t>クモリ</t>
    </rPh>
    <phoneticPr fontId="3"/>
  </si>
  <si>
    <t>曇</t>
    <rPh sb="0" eb="1">
      <t>クモ</t>
    </rPh>
    <phoneticPr fontId="3"/>
  </si>
  <si>
    <t>-</t>
    <phoneticPr fontId="3"/>
  </si>
  <si>
    <t>晴</t>
    <rPh sb="0" eb="1">
      <t>ハレ</t>
    </rPh>
    <phoneticPr fontId="3"/>
  </si>
  <si>
    <t>微土臭</t>
    <rPh sb="0" eb="3">
      <t>ビドシュウ</t>
    </rPh>
    <phoneticPr fontId="3"/>
  </si>
  <si>
    <t>淡黄色</t>
    <rPh sb="0" eb="3">
      <t>タンオウショク</t>
    </rPh>
    <phoneticPr fontId="3"/>
  </si>
  <si>
    <t>-</t>
    <phoneticPr fontId="3"/>
  </si>
  <si>
    <t>晴</t>
    <rPh sb="0" eb="1">
      <t>ハレ</t>
    </rPh>
    <phoneticPr fontId="3"/>
  </si>
  <si>
    <t>微土臭</t>
    <rPh sb="0" eb="3">
      <t>ビドシュウ</t>
    </rPh>
    <phoneticPr fontId="3"/>
  </si>
  <si>
    <t>淡黄色</t>
    <rPh sb="0" eb="3">
      <t>タンオウショク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</si>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</sst>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m/d;@"/>
    <numFmt numFmtId="177" formatCode="h:mm;@"/>
    <numFmt numFmtId="178" formatCode="0_);[Red]\(0\)"/>
    <numFmt numFmtId="179" formatCode="0.0_);[Red]\(0.0\)"/>
    <numFmt numFmtId="180" formatCode="0_ "/>
    <numFmt numFmtId="181" formatCode="0.0_ "/>
    <numFmt numFmtId="182" formatCode="0.0"/>
    <numFmt numFmtId="183" formatCode="0.0000_);[Red]\(0.0000\)"/>
    <numFmt numFmtId="184" formatCode="0.00_);[Red]\(0.00\)"/>
    <numFmt numFmtId="185" formatCode="0.000_);[Red]\(0.000\)"/>
    <numFmt numFmtId="186" formatCode="0.000_ "/>
    <numFmt numFmtId="187" formatCode="0.00_ "/>
    <numFmt numFmtId="188" formatCode="\&gt;0"/>
    <numFmt numFmtId="189" formatCode="\&lt;0.0"/>
    <numFmt numFmtId="190" formatCode="\&lt;0"/>
    <numFmt numFmtId="191" formatCode="0.000"/>
    <numFmt numFmtId="192" formatCode="\&lt;0.000"/>
    <numFmt numFmtId="193" formatCode="0.0000_ "/>
    <numFmt numFmtId="194" formatCode="\&lt;0.00000"/>
    <numFmt numFmtId="195" formatCode="\&lt;0.0000"/>
    <numFmt numFmtId="196" formatCode="\&lt;0.00"/>
    <numFmt numFmtId="197" formatCode="0.000000_ "/>
    <numFmt numFmtId="198" formatCode="#,##0.0_ "/>
    <numFmt numFmtId="199" formatCode="0.0000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304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176" fontId="4" fillId="0" borderId="10" xfId="1" applyNumberFormat="1" applyFont="1" applyBorder="1" applyAlignment="1">
      <alignment horizontal="center" vertical="center" shrinkToFit="1"/>
    </xf>
    <xf numFmtId="49" fontId="4" fillId="0" borderId="2" xfId="1" applyNumberFormat="1" applyFont="1" applyBorder="1" applyAlignment="1">
      <alignment horizontal="center" vertical="center" shrinkToFit="1"/>
    </xf>
    <xf numFmtId="49" fontId="4" fillId="0" borderId="3" xfId="1" applyNumberFormat="1" applyFont="1" applyBorder="1" applyAlignment="1">
      <alignment horizontal="center" vertical="center" shrinkToFit="1"/>
    </xf>
    <xf numFmtId="49" fontId="4" fillId="0" borderId="4" xfId="1" applyNumberFormat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177" fontId="4" fillId="0" borderId="10" xfId="1" applyNumberFormat="1" applyFont="1" applyBorder="1" applyAlignment="1">
      <alignment horizontal="center" vertical="center" shrinkToFit="1"/>
    </xf>
    <xf numFmtId="178" fontId="4" fillId="0" borderId="11" xfId="1" applyNumberFormat="1" applyFont="1" applyBorder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178" fontId="4" fillId="0" borderId="12" xfId="1" applyNumberFormat="1" applyFont="1" applyBorder="1" applyAlignment="1">
      <alignment horizontal="center" vertical="center" shrinkToFit="1"/>
    </xf>
    <xf numFmtId="49" fontId="4" fillId="0" borderId="11" xfId="1" applyNumberFormat="1" applyFont="1" applyBorder="1" applyAlignment="1">
      <alignment horizontal="center" vertical="center" shrinkToFit="1"/>
    </xf>
    <xf numFmtId="49" fontId="4" fillId="0" borderId="0" xfId="1" applyNumberFormat="1" applyFont="1" applyAlignment="1">
      <alignment horizontal="center" vertical="center" shrinkToFit="1"/>
    </xf>
    <xf numFmtId="49" fontId="4" fillId="0" borderId="12" xfId="1" applyNumberFormat="1" applyFont="1" applyBorder="1" applyAlignment="1">
      <alignment horizontal="center" vertical="center" shrinkToFit="1"/>
    </xf>
    <xf numFmtId="49" fontId="4" fillId="0" borderId="13" xfId="1" applyNumberFormat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177" fontId="4" fillId="0" borderId="13" xfId="1" applyNumberFormat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177" fontId="4" fillId="0" borderId="15" xfId="1" applyNumberFormat="1" applyFont="1" applyBorder="1" applyAlignment="1">
      <alignment horizontal="center" vertical="center" shrinkToFit="1"/>
    </xf>
    <xf numFmtId="178" fontId="4" fillId="0" borderId="8" xfId="1" applyNumberFormat="1" applyFont="1" applyBorder="1" applyAlignment="1">
      <alignment horizontal="center" vertical="center" shrinkToFit="1"/>
    </xf>
    <xf numFmtId="178" fontId="4" fillId="0" borderId="14" xfId="1" applyNumberFormat="1" applyFont="1" applyBorder="1" applyAlignment="1">
      <alignment horizontal="center" vertical="center" shrinkToFit="1"/>
    </xf>
    <xf numFmtId="178" fontId="4" fillId="0" borderId="9" xfId="1" applyNumberFormat="1" applyFont="1" applyBorder="1" applyAlignment="1">
      <alignment horizontal="center" vertical="center" shrinkToFit="1"/>
    </xf>
    <xf numFmtId="49" fontId="4" fillId="0" borderId="8" xfId="1" applyNumberFormat="1" applyFont="1" applyBorder="1" applyAlignment="1">
      <alignment horizontal="center" vertical="center" shrinkToFit="1"/>
    </xf>
    <xf numFmtId="49" fontId="4" fillId="0" borderId="14" xfId="1" applyNumberFormat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shrinkToFit="1"/>
    </xf>
    <xf numFmtId="49" fontId="4" fillId="0" borderId="15" xfId="1" applyNumberFormat="1" applyFont="1" applyBorder="1" applyAlignment="1">
      <alignment horizontal="center" vertical="center" shrinkToFit="1"/>
    </xf>
    <xf numFmtId="49" fontId="4" fillId="0" borderId="10" xfId="1" applyNumberFormat="1" applyFont="1" applyBorder="1" applyAlignment="1">
      <alignment horizontal="center" vertical="center" shrinkToFit="1"/>
    </xf>
    <xf numFmtId="49" fontId="4" fillId="0" borderId="6" xfId="1" applyNumberFormat="1" applyFont="1" applyBorder="1" applyAlignment="1">
      <alignment horizontal="center" vertical="center" shrinkToFit="1"/>
    </xf>
    <xf numFmtId="178" fontId="4" fillId="0" borderId="5" xfId="1" applyNumberFormat="1" applyFont="1" applyBorder="1" applyAlignment="1">
      <alignment horizontal="center" vertical="center" shrinkToFit="1"/>
    </xf>
    <xf numFmtId="178" fontId="4" fillId="0" borderId="7" xfId="1" applyNumberFormat="1" applyFont="1" applyBorder="1" applyAlignment="1">
      <alignment horizontal="center" vertical="center" shrinkToFit="1"/>
    </xf>
    <xf numFmtId="178" fontId="4" fillId="0" borderId="6" xfId="1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179" fontId="4" fillId="0" borderId="10" xfId="1" applyNumberFormat="1" applyFont="1" applyBorder="1" applyAlignment="1">
      <alignment horizontal="center" vertical="center" shrinkToFit="1"/>
    </xf>
    <xf numFmtId="180" fontId="4" fillId="0" borderId="5" xfId="1" applyNumberFormat="1" applyFont="1" applyBorder="1" applyAlignment="1">
      <alignment horizontal="center" vertical="center" shrinkToFit="1"/>
    </xf>
    <xf numFmtId="180" fontId="4" fillId="0" borderId="7" xfId="1" applyNumberFormat="1" applyFont="1" applyBorder="1" applyAlignment="1">
      <alignment horizontal="center" vertical="center" shrinkToFit="1"/>
    </xf>
    <xf numFmtId="180" fontId="4" fillId="0" borderId="6" xfId="1" applyNumberFormat="1" applyFont="1" applyBorder="1" applyAlignment="1">
      <alignment horizontal="center" vertical="center" shrinkToFit="1"/>
    </xf>
    <xf numFmtId="181" fontId="4" fillId="0" borderId="5" xfId="1" applyNumberFormat="1" applyFont="1" applyBorder="1" applyAlignment="1">
      <alignment horizontal="center" vertical="center" shrinkToFit="1"/>
    </xf>
    <xf numFmtId="181" fontId="4" fillId="0" borderId="7" xfId="1" applyNumberFormat="1" applyFont="1" applyBorder="1" applyAlignment="1">
      <alignment horizontal="center" vertical="center" shrinkToFit="1"/>
    </xf>
    <xf numFmtId="181" fontId="4" fillId="0" borderId="6" xfId="1" applyNumberFormat="1" applyFont="1" applyBorder="1" applyAlignment="1">
      <alignment horizontal="center" vertical="center" shrinkToFit="1"/>
    </xf>
    <xf numFmtId="181" fontId="4" fillId="0" borderId="10" xfId="1" applyNumberFormat="1" applyFont="1" applyBorder="1" applyAlignment="1">
      <alignment horizontal="center" vertical="center" shrinkToFit="1"/>
    </xf>
    <xf numFmtId="181" fontId="2" fillId="0" borderId="0" xfId="0" applyNumberFormat="1" applyFont="1" applyAlignment="1">
      <alignment horizontal="center" vertical="center"/>
    </xf>
    <xf numFmtId="179" fontId="4" fillId="0" borderId="13" xfId="1" applyNumberFormat="1" applyFont="1" applyBorder="1" applyAlignment="1">
      <alignment horizontal="center" vertical="center" shrinkToFit="1"/>
    </xf>
    <xf numFmtId="180" fontId="4" fillId="0" borderId="11" xfId="1" applyNumberFormat="1" applyFont="1" applyBorder="1" applyAlignment="1">
      <alignment horizontal="center" vertical="center" shrinkToFit="1"/>
    </xf>
    <xf numFmtId="180" fontId="4" fillId="0" borderId="0" xfId="1" applyNumberFormat="1" applyFont="1" applyAlignment="1">
      <alignment horizontal="center" vertical="center" shrinkToFit="1"/>
    </xf>
    <xf numFmtId="180" fontId="4" fillId="0" borderId="12" xfId="1" applyNumberFormat="1" applyFont="1" applyBorder="1" applyAlignment="1">
      <alignment horizontal="center" vertical="center" shrinkToFit="1"/>
    </xf>
    <xf numFmtId="181" fontId="4" fillId="0" borderId="11" xfId="1" applyNumberFormat="1" applyFont="1" applyBorder="1" applyAlignment="1">
      <alignment horizontal="center" vertical="center" shrinkToFit="1"/>
    </xf>
    <xf numFmtId="181" fontId="4" fillId="0" borderId="0" xfId="1" applyNumberFormat="1" applyFont="1" applyAlignment="1">
      <alignment horizontal="center" vertical="center" shrinkToFit="1"/>
    </xf>
    <xf numFmtId="181" fontId="4" fillId="0" borderId="12" xfId="1" applyNumberFormat="1" applyFont="1" applyBorder="1" applyAlignment="1">
      <alignment horizontal="center" vertical="center" shrinkToFit="1"/>
    </xf>
    <xf numFmtId="181" fontId="4" fillId="0" borderId="13" xfId="1" applyNumberFormat="1" applyFont="1" applyBorder="1" applyAlignment="1">
      <alignment horizontal="center" vertical="center" shrinkToFit="1"/>
    </xf>
    <xf numFmtId="180" fontId="4" fillId="0" borderId="8" xfId="1" applyNumberFormat="1" applyFont="1" applyBorder="1" applyAlignment="1">
      <alignment horizontal="center" vertical="center" shrinkToFit="1"/>
    </xf>
    <xf numFmtId="180" fontId="4" fillId="0" borderId="14" xfId="1" applyNumberFormat="1" applyFont="1" applyBorder="1" applyAlignment="1">
      <alignment horizontal="center" vertical="center" shrinkToFit="1"/>
    </xf>
    <xf numFmtId="180" fontId="4" fillId="0" borderId="9" xfId="1" applyNumberFormat="1" applyFont="1" applyBorder="1" applyAlignment="1">
      <alignment horizontal="center" vertical="center" shrinkToFit="1"/>
    </xf>
    <xf numFmtId="181" fontId="4" fillId="0" borderId="8" xfId="1" applyNumberFormat="1" applyFont="1" applyBorder="1" applyAlignment="1">
      <alignment horizontal="center" vertical="center" shrinkToFit="1"/>
    </xf>
    <xf numFmtId="181" fontId="4" fillId="0" borderId="14" xfId="1" applyNumberFormat="1" applyFont="1" applyBorder="1" applyAlignment="1">
      <alignment horizontal="center" vertical="center" shrinkToFit="1"/>
    </xf>
    <xf numFmtId="181" fontId="4" fillId="0" borderId="9" xfId="1" applyNumberFormat="1" applyFont="1" applyBorder="1" applyAlignment="1">
      <alignment horizontal="center" vertical="center" shrinkToFit="1"/>
    </xf>
    <xf numFmtId="181" fontId="4" fillId="0" borderId="15" xfId="1" applyNumberFormat="1" applyFont="1" applyBorder="1" applyAlignment="1">
      <alignment horizontal="center" vertical="center" shrinkToFit="1"/>
    </xf>
    <xf numFmtId="182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183" fontId="4" fillId="0" borderId="10" xfId="1" applyNumberFormat="1" applyFont="1" applyBorder="1" applyAlignment="1">
      <alignment horizontal="center" vertical="center" shrinkToFit="1"/>
    </xf>
    <xf numFmtId="184" fontId="4" fillId="0" borderId="10" xfId="1" applyNumberFormat="1" applyFont="1" applyBorder="1" applyAlignment="1">
      <alignment horizontal="center" vertical="center" shrinkToFit="1"/>
    </xf>
    <xf numFmtId="185" fontId="4" fillId="0" borderId="10" xfId="1" applyNumberFormat="1" applyFont="1" applyBorder="1" applyAlignment="1">
      <alignment horizontal="center" vertical="center" shrinkToFit="1"/>
    </xf>
    <xf numFmtId="185" fontId="2" fillId="0" borderId="0" xfId="0" applyNumberFormat="1" applyFont="1" applyAlignment="1">
      <alignment horizontal="center" vertical="center"/>
    </xf>
    <xf numFmtId="184" fontId="2" fillId="0" borderId="0" xfId="0" applyNumberFormat="1" applyFont="1" applyAlignment="1">
      <alignment horizontal="center" vertical="center"/>
    </xf>
    <xf numFmtId="183" fontId="4" fillId="0" borderId="13" xfId="1" applyNumberFormat="1" applyFont="1" applyBorder="1" applyAlignment="1">
      <alignment horizontal="center" vertical="center" shrinkToFit="1"/>
    </xf>
    <xf numFmtId="184" fontId="4" fillId="0" borderId="13" xfId="1" applyNumberFormat="1" applyFont="1" applyBorder="1" applyAlignment="1">
      <alignment horizontal="center" vertical="center" shrinkToFit="1"/>
    </xf>
    <xf numFmtId="185" fontId="4" fillId="0" borderId="13" xfId="1" applyNumberFormat="1" applyFont="1" applyBorder="1" applyAlignment="1">
      <alignment horizontal="center" vertical="center" shrinkToFit="1"/>
    </xf>
    <xf numFmtId="186" fontId="4" fillId="0" borderId="11" xfId="1" applyNumberFormat="1" applyFont="1" applyBorder="1" applyAlignment="1">
      <alignment horizontal="center" vertical="center" shrinkToFit="1"/>
    </xf>
    <xf numFmtId="187" fontId="4" fillId="0" borderId="12" xfId="1" applyNumberFormat="1" applyFont="1" applyBorder="1" applyAlignment="1">
      <alignment horizontal="center" vertical="center" shrinkToFit="1"/>
    </xf>
    <xf numFmtId="187" fontId="4" fillId="0" borderId="13" xfId="1" applyNumberFormat="1" applyFont="1" applyBorder="1" applyAlignment="1">
      <alignment horizontal="center" vertical="center" shrinkToFit="1"/>
    </xf>
    <xf numFmtId="188" fontId="4" fillId="0" borderId="10" xfId="1" applyNumberFormat="1" applyFont="1" applyBorder="1" applyAlignment="1">
      <alignment horizontal="center" vertical="center" shrinkToFit="1"/>
    </xf>
    <xf numFmtId="188" fontId="4" fillId="0" borderId="12" xfId="1" applyNumberFormat="1" applyFont="1" applyBorder="1" applyAlignment="1">
      <alignment horizontal="center" vertical="center" shrinkToFit="1"/>
    </xf>
    <xf numFmtId="178" fontId="2" fillId="0" borderId="0" xfId="0" applyNumberFormat="1" applyFont="1" applyAlignment="1">
      <alignment horizontal="center" vertical="center"/>
    </xf>
    <xf numFmtId="0" fontId="4" fillId="0" borderId="15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179" fontId="4" fillId="0" borderId="19" xfId="1" applyNumberFormat="1" applyFont="1" applyBorder="1" applyAlignment="1">
      <alignment horizontal="center" vertical="center" shrinkToFit="1"/>
    </xf>
    <xf numFmtId="178" fontId="4" fillId="0" borderId="16" xfId="1" applyNumberFormat="1" applyFont="1" applyBorder="1" applyAlignment="1">
      <alignment horizontal="center" vertical="center" shrinkToFit="1"/>
    </xf>
    <xf numFmtId="178" fontId="4" fillId="0" borderId="17" xfId="1" applyNumberFormat="1" applyFont="1" applyBorder="1" applyAlignment="1">
      <alignment horizontal="center" vertical="center" shrinkToFit="1"/>
    </xf>
    <xf numFmtId="181" fontId="4" fillId="0" borderId="16" xfId="1" applyNumberFormat="1" applyFont="1" applyBorder="1" applyAlignment="1">
      <alignment horizontal="center" vertical="center" shrinkToFit="1"/>
    </xf>
    <xf numFmtId="181" fontId="4" fillId="0" borderId="17" xfId="1" applyNumberFormat="1" applyFont="1" applyBorder="1" applyAlignment="1">
      <alignment horizontal="center" vertical="center" shrinkToFit="1"/>
    </xf>
    <xf numFmtId="181" fontId="4" fillId="0" borderId="18" xfId="1" applyNumberFormat="1" applyFont="1" applyBorder="1" applyAlignment="1">
      <alignment horizontal="center" vertical="center" shrinkToFit="1"/>
    </xf>
    <xf numFmtId="181" fontId="4" fillId="0" borderId="19" xfId="1" applyNumberFormat="1" applyFont="1" applyBorder="1" applyAlignment="1">
      <alignment horizontal="center" vertical="center" shrinkToFit="1"/>
    </xf>
    <xf numFmtId="178" fontId="4" fillId="0" borderId="13" xfId="1" applyNumberFormat="1" applyFont="1" applyBorder="1" applyAlignment="1">
      <alignment horizontal="center" vertical="center" shrinkToFit="1"/>
    </xf>
    <xf numFmtId="180" fontId="4" fillId="0" borderId="13" xfId="1" applyNumberFormat="1" applyFont="1" applyBorder="1" applyAlignment="1">
      <alignment horizontal="center" vertical="center" shrinkToFit="1"/>
    </xf>
    <xf numFmtId="178" fontId="4" fillId="0" borderId="20" xfId="1" applyNumberFormat="1" applyFont="1" applyBorder="1" applyAlignment="1">
      <alignment horizontal="center" vertical="center" shrinkToFit="1"/>
    </xf>
    <xf numFmtId="178" fontId="4" fillId="0" borderId="21" xfId="1" applyNumberFormat="1" applyFont="1" applyBorder="1" applyAlignment="1">
      <alignment horizontal="center" vertical="center" shrinkToFit="1"/>
    </xf>
    <xf numFmtId="178" fontId="4" fillId="0" borderId="22" xfId="1" applyNumberFormat="1" applyFont="1" applyBorder="1" applyAlignment="1">
      <alignment horizontal="center" vertical="center" shrinkToFit="1"/>
    </xf>
    <xf numFmtId="189" fontId="4" fillId="0" borderId="13" xfId="1" applyNumberFormat="1" applyFont="1" applyBorder="1" applyAlignment="1">
      <alignment horizontal="center" vertical="center" shrinkToFit="1"/>
    </xf>
    <xf numFmtId="189" fontId="4" fillId="0" borderId="11" xfId="1" applyNumberFormat="1" applyFont="1" applyBorder="1" applyAlignment="1">
      <alignment horizontal="center" vertical="center" shrinkToFit="1"/>
    </xf>
    <xf numFmtId="178" fontId="4" fillId="0" borderId="19" xfId="1" applyNumberFormat="1" applyFont="1" applyBorder="1" applyAlignment="1">
      <alignment horizontal="center" vertical="center" shrinkToFit="1"/>
    </xf>
    <xf numFmtId="180" fontId="4" fillId="0" borderId="19" xfId="1" applyNumberFormat="1" applyFont="1" applyBorder="1" applyAlignment="1">
      <alignment horizontal="center" vertical="center" shrinkToFit="1"/>
    </xf>
    <xf numFmtId="178" fontId="4" fillId="0" borderId="18" xfId="1" applyNumberFormat="1" applyFont="1" applyBorder="1" applyAlignment="1">
      <alignment horizontal="center" vertical="center" shrinkToFit="1"/>
    </xf>
    <xf numFmtId="180" fontId="4" fillId="0" borderId="17" xfId="1" applyNumberFormat="1" applyFont="1" applyBorder="1" applyAlignment="1">
      <alignment horizontal="center" vertical="center" shrinkToFit="1"/>
    </xf>
    <xf numFmtId="180" fontId="4" fillId="0" borderId="18" xfId="1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4" fillId="0" borderId="21" xfId="1" applyFont="1" applyBorder="1" applyAlignment="1">
      <alignment vertical="center" shrinkToFit="1"/>
    </xf>
    <xf numFmtId="0" fontId="9" fillId="0" borderId="22" xfId="1" applyFont="1" applyBorder="1" applyAlignment="1">
      <alignment horizontal="right" vertical="center"/>
    </xf>
    <xf numFmtId="185" fontId="4" fillId="0" borderId="0" xfId="1" applyNumberFormat="1" applyFont="1" applyAlignment="1">
      <alignment horizontal="center" vertical="center" shrinkToFit="1"/>
    </xf>
    <xf numFmtId="2" fontId="4" fillId="0" borderId="13" xfId="1" applyNumberFormat="1" applyFont="1" applyBorder="1" applyAlignment="1">
      <alignment horizontal="center" vertical="center" shrinkToFit="1"/>
    </xf>
    <xf numFmtId="180" fontId="8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86" fontId="2" fillId="0" borderId="0" xfId="0" applyNumberFormat="1" applyFont="1" applyAlignment="1">
      <alignment horizontal="center" vertical="center"/>
    </xf>
    <xf numFmtId="191" fontId="4" fillId="0" borderId="13" xfId="1" applyNumberFormat="1" applyFont="1" applyBorder="1" applyAlignment="1">
      <alignment horizontal="center" vertical="center" shrinkToFit="1"/>
    </xf>
    <xf numFmtId="186" fontId="4" fillId="0" borderId="13" xfId="1" applyNumberFormat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193" fontId="2" fillId="0" borderId="0" xfId="0" applyNumberFormat="1" applyFont="1" applyAlignment="1">
      <alignment horizontal="center" vertical="center"/>
    </xf>
    <xf numFmtId="194" fontId="4" fillId="0" borderId="13" xfId="1" applyNumberFormat="1" applyFont="1" applyBorder="1" applyAlignment="1">
      <alignment horizontal="center" vertical="center" shrinkToFit="1"/>
    </xf>
    <xf numFmtId="180" fontId="4" fillId="0" borderId="15" xfId="1" applyNumberFormat="1" applyFont="1" applyBorder="1" applyAlignment="1">
      <alignment horizontal="center" vertical="center" shrinkToFit="1"/>
    </xf>
    <xf numFmtId="49" fontId="4" fillId="0" borderId="19" xfId="1" applyNumberFormat="1" applyFont="1" applyBorder="1" applyAlignment="1">
      <alignment horizontal="center" vertical="center" shrinkToFit="1"/>
    </xf>
    <xf numFmtId="49" fontId="4" fillId="0" borderId="23" xfId="1" applyNumberFormat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196" fontId="2" fillId="0" borderId="0" xfId="0" applyNumberFormat="1" applyFont="1" applyAlignment="1">
      <alignment horizontal="center" vertical="center"/>
    </xf>
    <xf numFmtId="187" fontId="2" fillId="0" borderId="0" xfId="0" applyNumberFormat="1" applyFont="1" applyAlignment="1">
      <alignment horizontal="center" vertical="center"/>
    </xf>
    <xf numFmtId="187" fontId="4" fillId="0" borderId="11" xfId="1" applyNumberFormat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179" fontId="2" fillId="0" borderId="0" xfId="0" applyNumberFormat="1" applyFont="1" applyAlignment="1">
      <alignment horizontal="center" vertical="center"/>
    </xf>
    <xf numFmtId="197" fontId="2" fillId="0" borderId="0" xfId="0" applyNumberFormat="1" applyFont="1" applyAlignment="1">
      <alignment horizontal="center" vertical="center"/>
    </xf>
    <xf numFmtId="0" fontId="4" fillId="0" borderId="0" xfId="1" applyFont="1" applyAlignment="1">
      <alignment vertical="center" shrinkToFit="1"/>
    </xf>
    <xf numFmtId="0" fontId="4" fillId="0" borderId="12" xfId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80" fontId="4" fillId="0" borderId="23" xfId="1" applyNumberFormat="1" applyFont="1" applyBorder="1" applyAlignment="1">
      <alignment horizontal="center" vertical="center" shrinkToFit="1"/>
    </xf>
    <xf numFmtId="190" fontId="4" fillId="0" borderId="16" xfId="1" applyNumberFormat="1" applyFont="1" applyBorder="1" applyAlignment="1">
      <alignment horizontal="center" vertical="center" shrinkToFit="1"/>
    </xf>
    <xf numFmtId="190" fontId="4" fillId="0" borderId="19" xfId="1" applyNumberFormat="1" applyFont="1" applyBorder="1" applyAlignment="1">
      <alignment horizontal="center" vertical="center" shrinkToFit="1"/>
    </xf>
    <xf numFmtId="182" fontId="4" fillId="0" borderId="13" xfId="1" applyNumberFormat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 shrinkToFit="1"/>
    </xf>
    <xf numFmtId="49" fontId="4" fillId="2" borderId="10" xfId="1" applyNumberFormat="1" applyFont="1" applyFill="1" applyBorder="1" applyAlignment="1">
      <alignment horizontal="center" vertical="center" shrinkToFit="1"/>
    </xf>
    <xf numFmtId="49" fontId="4" fillId="2" borderId="13" xfId="1" applyNumberFormat="1" applyFont="1" applyFill="1" applyBorder="1" applyAlignment="1">
      <alignment horizontal="center" vertical="center" shrinkToFit="1"/>
    </xf>
    <xf numFmtId="198" fontId="4" fillId="0" borderId="13" xfId="1" applyNumberFormat="1" applyFont="1" applyBorder="1" applyAlignment="1">
      <alignment horizontal="center" vertical="center" shrinkToFit="1"/>
    </xf>
    <xf numFmtId="1" fontId="4" fillId="0" borderId="13" xfId="1" applyNumberFormat="1" applyFont="1" applyBorder="1" applyAlignment="1">
      <alignment horizontal="center" vertical="center" shrinkToFit="1"/>
    </xf>
    <xf numFmtId="187" fontId="4" fillId="2" borderId="13" xfId="1" applyNumberFormat="1" applyFont="1" applyFill="1" applyBorder="1" applyAlignment="1">
      <alignment horizontal="center" vertical="center" shrinkToFit="1"/>
    </xf>
    <xf numFmtId="181" fontId="4" fillId="2" borderId="13" xfId="1" applyNumberFormat="1" applyFont="1" applyFill="1" applyBorder="1" applyAlignment="1">
      <alignment horizontal="center" vertical="center" shrinkToFit="1"/>
    </xf>
    <xf numFmtId="186" fontId="4" fillId="2" borderId="13" xfId="1" applyNumberFormat="1" applyFont="1" applyFill="1" applyBorder="1" applyAlignment="1">
      <alignment horizontal="center" vertical="center" shrinkToFit="1"/>
    </xf>
    <xf numFmtId="192" fontId="4" fillId="0" borderId="13" xfId="1" applyNumberFormat="1" applyFont="1" applyBorder="1" applyAlignment="1">
      <alignment horizontal="center" vertical="center" shrinkToFit="1"/>
    </xf>
    <xf numFmtId="194" fontId="4" fillId="2" borderId="13" xfId="1" applyNumberFormat="1" applyFont="1" applyFill="1" applyBorder="1" applyAlignment="1">
      <alignment horizontal="center" vertical="center" shrinkToFit="1"/>
    </xf>
    <xf numFmtId="195" fontId="4" fillId="0" borderId="15" xfId="1" applyNumberFormat="1" applyFont="1" applyBorder="1" applyAlignment="1">
      <alignment horizontal="center" vertical="center" shrinkToFit="1"/>
    </xf>
    <xf numFmtId="183" fontId="4" fillId="2" borderId="15" xfId="1" applyNumberFormat="1" applyFont="1" applyFill="1" applyBorder="1" applyAlignment="1">
      <alignment horizontal="center" vertical="center" shrinkToFit="1"/>
    </xf>
    <xf numFmtId="193" fontId="4" fillId="0" borderId="15" xfId="1" applyNumberFormat="1" applyFont="1" applyBorder="1" applyAlignment="1">
      <alignment horizontal="center" vertical="center" shrinkToFit="1"/>
    </xf>
    <xf numFmtId="195" fontId="4" fillId="0" borderId="10" xfId="1" applyNumberFormat="1" applyFont="1" applyBorder="1" applyAlignment="1">
      <alignment horizontal="center" vertical="center" shrinkToFit="1"/>
    </xf>
    <xf numFmtId="196" fontId="4" fillId="0" borderId="19" xfId="1" applyNumberFormat="1" applyFont="1" applyBorder="1" applyAlignment="1">
      <alignment horizontal="center" vertical="center" shrinkToFit="1"/>
    </xf>
    <xf numFmtId="195" fontId="4" fillId="0" borderId="13" xfId="1" applyNumberFormat="1" applyFont="1" applyBorder="1" applyAlignment="1">
      <alignment horizontal="center" vertical="center" shrinkToFit="1"/>
    </xf>
    <xf numFmtId="195" fontId="4" fillId="0" borderId="19" xfId="1" applyNumberFormat="1" applyFont="1" applyBorder="1" applyAlignment="1">
      <alignment horizontal="center" vertical="center" shrinkToFit="1"/>
    </xf>
    <xf numFmtId="192" fontId="4" fillId="0" borderId="19" xfId="1" applyNumberFormat="1" applyFont="1" applyBorder="1" applyAlignment="1">
      <alignment horizontal="center" vertical="center" shrinkToFit="1"/>
    </xf>
    <xf numFmtId="187" fontId="4" fillId="0" borderId="19" xfId="1" applyNumberFormat="1" applyFont="1" applyBorder="1" applyAlignment="1">
      <alignment horizontal="center" vertical="center" shrinkToFit="1"/>
    </xf>
    <xf numFmtId="184" fontId="4" fillId="0" borderId="23" xfId="1" applyNumberFormat="1" applyFont="1" applyBorder="1" applyAlignment="1">
      <alignment horizontal="center" vertical="center" shrinkToFit="1"/>
    </xf>
    <xf numFmtId="192" fontId="4" fillId="0" borderId="15" xfId="1" applyNumberFormat="1" applyFont="1" applyBorder="1" applyAlignment="1">
      <alignment horizontal="center" vertical="center" shrinkToFit="1"/>
    </xf>
    <xf numFmtId="189" fontId="4" fillId="0" borderId="10" xfId="1" applyNumberFormat="1" applyFont="1" applyBorder="1" applyAlignment="1">
      <alignment horizontal="center" vertical="center" shrinkToFit="1"/>
    </xf>
    <xf numFmtId="196" fontId="4" fillId="0" borderId="13" xfId="1" applyNumberFormat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49" fontId="4" fillId="0" borderId="16" xfId="1" applyNumberFormat="1" applyFont="1" applyBorder="1" applyAlignment="1">
      <alignment horizontal="center" vertical="center" shrinkToFit="1"/>
    </xf>
    <xf numFmtId="49" fontId="4" fillId="0" borderId="18" xfId="1" applyNumberFormat="1" applyFont="1" applyBorder="1" applyAlignment="1">
      <alignment horizontal="center" vertical="center" shrinkToFit="1"/>
    </xf>
    <xf numFmtId="197" fontId="4" fillId="0" borderId="23" xfId="1" applyNumberFormat="1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 vertical="center" shrinkToFit="1"/>
    </xf>
    <xf numFmtId="197" fontId="4" fillId="0" borderId="13" xfId="1" applyNumberFormat="1" applyFont="1" applyBorder="1" applyAlignment="1">
      <alignment horizontal="center" vertical="center" shrinkToFit="1"/>
    </xf>
    <xf numFmtId="197" fontId="4" fillId="0" borderId="19" xfId="1" applyNumberFormat="1" applyFont="1" applyBorder="1" applyAlignment="1">
      <alignment horizontal="center" vertical="center" shrinkToFit="1"/>
    </xf>
    <xf numFmtId="49" fontId="4" fillId="0" borderId="17" xfId="1" applyNumberFormat="1" applyFont="1" applyBorder="1" applyAlignment="1">
      <alignment horizontal="center" vertical="center" shrinkToFit="1"/>
    </xf>
    <xf numFmtId="179" fontId="13" fillId="0" borderId="0" xfId="0" applyNumberFormat="1" applyFont="1" applyAlignment="1">
      <alignment horizontal="center" vertical="center" shrinkToFit="1"/>
    </xf>
    <xf numFmtId="180" fontId="4" fillId="0" borderId="10" xfId="1" applyNumberFormat="1" applyFont="1" applyBorder="1" applyAlignment="1">
      <alignment horizontal="center" vertical="center" shrinkToFit="1"/>
    </xf>
    <xf numFmtId="199" fontId="4" fillId="0" borderId="13" xfId="1" applyNumberFormat="1" applyFont="1" applyBorder="1" applyAlignment="1">
      <alignment horizontal="center" vertical="center" shrinkToFit="1"/>
    </xf>
    <xf numFmtId="192" fontId="14" fillId="0" borderId="10" xfId="1" applyNumberFormat="1" applyFont="1" applyBorder="1" applyAlignment="1">
      <alignment horizontal="center" vertical="center" shrinkToFit="1"/>
    </xf>
    <xf numFmtId="192" fontId="14" fillId="0" borderId="13" xfId="1" applyNumberFormat="1" applyFont="1" applyBorder="1" applyAlignment="1">
      <alignment horizontal="center" vertical="center" shrinkToFit="1"/>
    </xf>
    <xf numFmtId="192" fontId="14" fillId="0" borderId="19" xfId="1" applyNumberFormat="1" applyFont="1" applyBorder="1" applyAlignment="1">
      <alignment horizontal="center" vertical="center" shrinkToFit="1"/>
    </xf>
    <xf numFmtId="195" fontId="14" fillId="0" borderId="13" xfId="1" applyNumberFormat="1" applyFont="1" applyBorder="1" applyAlignment="1">
      <alignment horizontal="center" vertical="center" shrinkToFit="1"/>
    </xf>
    <xf numFmtId="195" fontId="14" fillId="0" borderId="19" xfId="1" applyNumberFormat="1" applyFont="1" applyBorder="1" applyAlignment="1">
      <alignment horizontal="center" vertical="center" shrinkToFit="1"/>
    </xf>
    <xf numFmtId="196" fontId="14" fillId="0" borderId="13" xfId="1" applyNumberFormat="1" applyFont="1" applyBorder="1" applyAlignment="1">
      <alignment horizontal="center" vertical="center" shrinkToFit="1"/>
    </xf>
    <xf numFmtId="0" fontId="14" fillId="0" borderId="19" xfId="1" applyFont="1" applyBorder="1" applyAlignment="1">
      <alignment horizontal="center" vertical="center" shrinkToFit="1"/>
    </xf>
    <xf numFmtId="193" fontId="14" fillId="0" borderId="13" xfId="1" applyNumberFormat="1" applyFont="1" applyBorder="1" applyAlignment="1">
      <alignment horizontal="center" vertical="center" shrinkToFit="1"/>
    </xf>
    <xf numFmtId="192" fontId="4" fillId="0" borderId="10" xfId="1" applyNumberFormat="1" applyFont="1" applyBorder="1" applyAlignment="1">
      <alignment horizontal="center" vertical="center" shrinkToFit="1"/>
    </xf>
    <xf numFmtId="185" fontId="4" fillId="0" borderId="19" xfId="1" applyNumberFormat="1" applyFont="1" applyBorder="1" applyAlignment="1">
      <alignment horizontal="center" vertical="center" shrinkToFit="1"/>
    </xf>
    <xf numFmtId="193" fontId="4" fillId="0" borderId="13" xfId="1" applyNumberFormat="1" applyFont="1" applyBorder="1" applyAlignment="1">
      <alignment horizontal="center" vertical="center" shrinkToFit="1"/>
    </xf>
    <xf numFmtId="184" fontId="4" fillId="0" borderId="11" xfId="1" applyNumberFormat="1" applyFont="1" applyBorder="1" applyAlignment="1">
      <alignment horizontal="center" vertical="center" shrinkToFit="1"/>
    </xf>
    <xf numFmtId="184" fontId="4" fillId="0" borderId="12" xfId="1" applyNumberFormat="1" applyFont="1" applyBorder="1" applyAlignment="1">
      <alignment horizontal="center" vertical="center" shrinkToFit="1"/>
    </xf>
    <xf numFmtId="185" fontId="4" fillId="0" borderId="11" xfId="1" applyNumberFormat="1" applyFont="1" applyBorder="1" applyAlignment="1">
      <alignment horizontal="center" vertical="center" shrinkToFit="1"/>
    </xf>
    <xf numFmtId="185" fontId="4" fillId="0" borderId="12" xfId="1" applyNumberFormat="1" applyFont="1" applyBorder="1" applyAlignment="1">
      <alignment horizontal="center" vertical="center" shrinkToFit="1"/>
    </xf>
    <xf numFmtId="194" fontId="4" fillId="0" borderId="11" xfId="1" applyNumberFormat="1" applyFont="1" applyBorder="1" applyAlignment="1">
      <alignment horizontal="center" vertical="center" shrinkToFit="1"/>
    </xf>
    <xf numFmtId="194" fontId="4" fillId="0" borderId="12" xfId="1" applyNumberFormat="1" applyFont="1" applyBorder="1" applyAlignment="1">
      <alignment horizontal="center" vertical="center" shrinkToFit="1"/>
    </xf>
    <xf numFmtId="195" fontId="4" fillId="0" borderId="8" xfId="1" applyNumberFormat="1" applyFont="1" applyBorder="1" applyAlignment="1">
      <alignment horizontal="center" vertical="center" shrinkToFit="1"/>
    </xf>
    <xf numFmtId="193" fontId="4" fillId="0" borderId="9" xfId="1" applyNumberFormat="1" applyFont="1" applyBorder="1" applyAlignment="1">
      <alignment horizontal="center" vertical="center" shrinkToFit="1"/>
    </xf>
    <xf numFmtId="195" fontId="4" fillId="0" borderId="5" xfId="1" applyNumberFormat="1" applyFont="1" applyBorder="1" applyAlignment="1">
      <alignment horizontal="center" vertical="center" shrinkToFit="1"/>
    </xf>
    <xf numFmtId="195" fontId="4" fillId="0" borderId="6" xfId="1" applyNumberFormat="1" applyFont="1" applyBorder="1" applyAlignment="1">
      <alignment horizontal="center" vertical="center" shrinkToFit="1"/>
    </xf>
    <xf numFmtId="189" fontId="4" fillId="0" borderId="12" xfId="1" applyNumberFormat="1" applyFont="1" applyBorder="1" applyAlignment="1">
      <alignment horizontal="center" vertical="center" shrinkToFit="1"/>
    </xf>
    <xf numFmtId="192" fontId="4" fillId="0" borderId="11" xfId="1" applyNumberFormat="1" applyFont="1" applyBorder="1" applyAlignment="1">
      <alignment horizontal="center" vertical="center" shrinkToFit="1"/>
    </xf>
    <xf numFmtId="192" fontId="4" fillId="0" borderId="12" xfId="1" applyNumberFormat="1" applyFont="1" applyBorder="1" applyAlignment="1">
      <alignment horizontal="center" vertical="center" shrinkToFit="1"/>
    </xf>
    <xf numFmtId="196" fontId="4" fillId="0" borderId="16" xfId="1" applyNumberFormat="1" applyFont="1" applyBorder="1" applyAlignment="1">
      <alignment horizontal="center" vertical="center" shrinkToFit="1"/>
    </xf>
    <xf numFmtId="196" fontId="4" fillId="0" borderId="18" xfId="1" applyNumberFormat="1" applyFont="1" applyBorder="1" applyAlignment="1">
      <alignment horizontal="center" vertical="center" shrinkToFit="1"/>
    </xf>
    <xf numFmtId="195" fontId="4" fillId="0" borderId="11" xfId="1" applyNumberFormat="1" applyFont="1" applyBorder="1" applyAlignment="1">
      <alignment horizontal="center" vertical="center" shrinkToFit="1"/>
    </xf>
    <xf numFmtId="195" fontId="4" fillId="0" borderId="12" xfId="1" applyNumberFormat="1" applyFont="1" applyBorder="1" applyAlignment="1">
      <alignment horizontal="center" vertical="center" shrinkToFit="1"/>
    </xf>
    <xf numFmtId="192" fontId="4" fillId="0" borderId="16" xfId="1" applyNumberFormat="1" applyFont="1" applyBorder="1" applyAlignment="1">
      <alignment horizontal="center" vertical="center" shrinkToFit="1"/>
    </xf>
    <xf numFmtId="192" fontId="4" fillId="0" borderId="18" xfId="1" applyNumberFormat="1" applyFont="1" applyBorder="1" applyAlignment="1">
      <alignment horizontal="center" vertical="center" shrinkToFit="1"/>
    </xf>
    <xf numFmtId="195" fontId="4" fillId="0" borderId="16" xfId="1" applyNumberFormat="1" applyFont="1" applyBorder="1" applyAlignment="1">
      <alignment horizontal="center" vertical="center" shrinkToFit="1"/>
    </xf>
    <xf numFmtId="195" fontId="4" fillId="0" borderId="18" xfId="1" applyNumberFormat="1" applyFont="1" applyBorder="1" applyAlignment="1">
      <alignment horizontal="center" vertical="center" shrinkToFit="1"/>
    </xf>
    <xf numFmtId="187" fontId="4" fillId="0" borderId="16" xfId="1" applyNumberFormat="1" applyFont="1" applyBorder="1" applyAlignment="1">
      <alignment horizontal="center" vertical="center" shrinkToFit="1"/>
    </xf>
    <xf numFmtId="187" fontId="4" fillId="0" borderId="0" xfId="1" applyNumberFormat="1" applyFont="1" applyAlignment="1">
      <alignment horizontal="center" vertical="center" shrinkToFit="1"/>
    </xf>
    <xf numFmtId="187" fontId="4" fillId="0" borderId="18" xfId="1" applyNumberFormat="1" applyFont="1" applyBorder="1" applyAlignment="1">
      <alignment horizontal="center" vertical="center" shrinkToFit="1"/>
    </xf>
    <xf numFmtId="184" fontId="4" fillId="0" borderId="20" xfId="1" applyNumberFormat="1" applyFont="1" applyBorder="1" applyAlignment="1">
      <alignment horizontal="center" vertical="center" shrinkToFit="1"/>
    </xf>
    <xf numFmtId="181" fontId="4" fillId="0" borderId="21" xfId="1" applyNumberFormat="1" applyFont="1" applyBorder="1" applyAlignment="1">
      <alignment horizontal="center" vertical="center" shrinkToFit="1"/>
    </xf>
    <xf numFmtId="184" fontId="4" fillId="0" borderId="22" xfId="1" applyNumberFormat="1" applyFont="1" applyBorder="1" applyAlignment="1">
      <alignment horizontal="center" vertical="center" shrinkToFit="1"/>
    </xf>
    <xf numFmtId="196" fontId="4" fillId="0" borderId="11" xfId="1" applyNumberFormat="1" applyFont="1" applyBorder="1" applyAlignment="1">
      <alignment horizontal="center" vertical="center" shrinkToFit="1"/>
    </xf>
    <xf numFmtId="196" fontId="4" fillId="0" borderId="12" xfId="1" applyNumberFormat="1" applyFont="1" applyBorder="1" applyAlignment="1">
      <alignment horizontal="center" vertical="center" shrinkToFit="1"/>
    </xf>
    <xf numFmtId="192" fontId="4" fillId="0" borderId="8" xfId="1" applyNumberFormat="1" applyFont="1" applyBorder="1" applyAlignment="1">
      <alignment horizontal="center" vertical="center" shrinkToFit="1"/>
    </xf>
    <xf numFmtId="192" fontId="4" fillId="0" borderId="9" xfId="1" applyNumberFormat="1" applyFont="1" applyBorder="1" applyAlignment="1">
      <alignment horizontal="center" vertical="center" shrinkToFit="1"/>
    </xf>
    <xf numFmtId="189" fontId="4" fillId="0" borderId="5" xfId="1" applyNumberFormat="1" applyFont="1" applyBorder="1" applyAlignment="1">
      <alignment horizontal="center" vertical="center" shrinkToFit="1"/>
    </xf>
    <xf numFmtId="189" fontId="4" fillId="0" borderId="6" xfId="1" applyNumberFormat="1" applyFont="1" applyBorder="1" applyAlignment="1">
      <alignment horizontal="center" vertical="center" shrinkToFit="1"/>
    </xf>
    <xf numFmtId="186" fontId="4" fillId="0" borderId="8" xfId="1" applyNumberFormat="1" applyFont="1" applyBorder="1" applyAlignment="1">
      <alignment horizontal="center" vertical="center" shrinkToFit="1"/>
    </xf>
    <xf numFmtId="187" fontId="4" fillId="0" borderId="14" xfId="1" applyNumberFormat="1" applyFont="1" applyBorder="1" applyAlignment="1">
      <alignment horizontal="center" vertical="center" shrinkToFit="1"/>
    </xf>
    <xf numFmtId="186" fontId="4" fillId="0" borderId="9" xfId="1" applyNumberFormat="1" applyFont="1" applyBorder="1" applyAlignment="1">
      <alignment horizontal="center" vertical="center" shrinkToFit="1"/>
    </xf>
    <xf numFmtId="186" fontId="4" fillId="0" borderId="15" xfId="1" applyNumberFormat="1" applyFont="1" applyBorder="1" applyAlignment="1">
      <alignment horizontal="center" vertical="center" shrinkToFit="1"/>
    </xf>
    <xf numFmtId="180" fontId="4" fillId="0" borderId="22" xfId="1" applyNumberFormat="1" applyFont="1" applyBorder="1" applyAlignment="1">
      <alignment horizontal="center" vertical="center" shrinkToFit="1"/>
    </xf>
    <xf numFmtId="179" fontId="4" fillId="0" borderId="11" xfId="1" applyNumberFormat="1" applyFont="1" applyBorder="1" applyAlignment="1">
      <alignment horizontal="center" vertical="center" shrinkToFit="1"/>
    </xf>
    <xf numFmtId="179" fontId="4" fillId="0" borderId="12" xfId="1" applyNumberFormat="1" applyFont="1" applyBorder="1" applyAlignment="1">
      <alignment horizontal="center" vertical="center" shrinkToFit="1"/>
    </xf>
    <xf numFmtId="195" fontId="4" fillId="0" borderId="9" xfId="1" applyNumberFormat="1" applyFont="1" applyBorder="1" applyAlignment="1">
      <alignment horizontal="center" vertical="center" shrinkToFit="1"/>
    </xf>
    <xf numFmtId="186" fontId="4" fillId="0" borderId="16" xfId="1" applyNumberFormat="1" applyFont="1" applyBorder="1" applyAlignment="1">
      <alignment horizontal="center" vertical="center" shrinkToFit="1"/>
    </xf>
    <xf numFmtId="186" fontId="4" fillId="0" borderId="18" xfId="1" applyNumberFormat="1" applyFont="1" applyBorder="1" applyAlignment="1">
      <alignment horizontal="center" vertical="center" shrinkToFit="1"/>
    </xf>
    <xf numFmtId="186" fontId="4" fillId="0" borderId="19" xfId="1" applyNumberFormat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20" fontId="6" fillId="0" borderId="2" xfId="0" applyNumberFormat="1" applyFont="1" applyBorder="1" applyAlignment="1">
      <alignment horizontal="center" vertical="center" shrinkToFit="1"/>
    </xf>
    <xf numFmtId="20" fontId="6" fillId="0" borderId="3" xfId="0" applyNumberFormat="1" applyFont="1" applyBorder="1" applyAlignment="1">
      <alignment horizontal="center" vertical="center" shrinkToFit="1"/>
    </xf>
    <xf numFmtId="20" fontId="6" fillId="0" borderId="4" xfId="0" applyNumberFormat="1" applyFont="1" applyBorder="1" applyAlignment="1">
      <alignment horizontal="center" vertical="center" shrinkToFit="1"/>
    </xf>
    <xf numFmtId="4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20" fontId="6" fillId="0" borderId="1" xfId="0" applyNumberFormat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20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178" fontId="4" fillId="0" borderId="5" xfId="1" applyNumberFormat="1" applyFont="1" applyBorder="1" applyAlignment="1">
      <alignment horizontal="center" vertical="center" shrinkToFit="1"/>
    </xf>
    <xf numFmtId="178" fontId="4" fillId="0" borderId="7" xfId="1" applyNumberFormat="1" applyFont="1" applyBorder="1" applyAlignment="1">
      <alignment horizontal="center" vertical="center" shrinkToFit="1"/>
    </xf>
    <xf numFmtId="178" fontId="4" fillId="0" borderId="6" xfId="1" applyNumberFormat="1" applyFont="1" applyBorder="1" applyAlignment="1">
      <alignment horizontal="center" vertical="center" shrinkToFit="1"/>
    </xf>
    <xf numFmtId="178" fontId="4" fillId="0" borderId="11" xfId="1" applyNumberFormat="1" applyFont="1" applyBorder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178" fontId="4" fillId="0" borderId="12" xfId="1" applyNumberFormat="1" applyFont="1" applyBorder="1" applyAlignment="1">
      <alignment horizontal="center" vertical="center" shrinkToFit="1"/>
    </xf>
    <xf numFmtId="178" fontId="4" fillId="0" borderId="8" xfId="1" applyNumberFormat="1" applyFont="1" applyBorder="1" applyAlignment="1">
      <alignment horizontal="center" vertical="center" shrinkToFit="1"/>
    </xf>
    <xf numFmtId="178" fontId="4" fillId="0" borderId="14" xfId="1" applyNumberFormat="1" applyFont="1" applyBorder="1" applyAlignment="1">
      <alignment horizontal="center" vertical="center" shrinkToFit="1"/>
    </xf>
    <xf numFmtId="178" fontId="4" fillId="0" borderId="9" xfId="1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 shrinkToFit="1"/>
    </xf>
    <xf numFmtId="49" fontId="4" fillId="0" borderId="6" xfId="1" applyNumberFormat="1" applyFont="1" applyBorder="1" applyAlignment="1">
      <alignment horizontal="center" vertical="center" shrinkToFit="1"/>
    </xf>
    <xf numFmtId="49" fontId="4" fillId="0" borderId="11" xfId="1" applyNumberFormat="1" applyFont="1" applyBorder="1" applyAlignment="1">
      <alignment horizontal="center" vertical="center" shrinkToFit="1"/>
    </xf>
    <xf numFmtId="49" fontId="4" fillId="0" borderId="0" xfId="1" applyNumberFormat="1" applyFont="1" applyAlignment="1">
      <alignment horizontal="center" vertical="center" shrinkToFit="1"/>
    </xf>
    <xf numFmtId="49" fontId="4" fillId="0" borderId="12" xfId="1" applyNumberFormat="1" applyFont="1" applyBorder="1" applyAlignment="1">
      <alignment horizontal="center" vertical="center" shrinkToFit="1"/>
    </xf>
    <xf numFmtId="49" fontId="4" fillId="0" borderId="8" xfId="1" applyNumberFormat="1" applyFont="1" applyBorder="1" applyAlignment="1">
      <alignment horizontal="center" vertical="center" shrinkToFit="1"/>
    </xf>
    <xf numFmtId="49" fontId="4" fillId="0" borderId="14" xfId="1" applyNumberFormat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shrinkToFit="1"/>
    </xf>
    <xf numFmtId="49" fontId="4" fillId="0" borderId="10" xfId="1" applyNumberFormat="1" applyFont="1" applyBorder="1" applyAlignment="1">
      <alignment horizontal="center" vertical="center" shrinkToFit="1"/>
    </xf>
    <xf numFmtId="49" fontId="4" fillId="0" borderId="13" xfId="1" applyNumberFormat="1" applyFont="1" applyBorder="1" applyAlignment="1">
      <alignment horizontal="center" vertical="center" shrinkToFit="1"/>
    </xf>
    <xf numFmtId="49" fontId="4" fillId="0" borderId="15" xfId="1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 shrinkToFit="1"/>
    </xf>
    <xf numFmtId="20" fontId="7" fillId="0" borderId="3" xfId="0" applyNumberFormat="1" applyFont="1" applyBorder="1" applyAlignment="1">
      <alignment horizontal="center" vertical="center" shrinkToFit="1"/>
    </xf>
    <xf numFmtId="20" fontId="7" fillId="0" borderId="4" xfId="0" applyNumberFormat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textRotation="255" shrinkToFit="1"/>
    </xf>
    <xf numFmtId="0" fontId="4" fillId="0" borderId="13" xfId="1" applyFont="1" applyBorder="1" applyAlignment="1">
      <alignment horizontal="center" vertical="center" textRotation="255" shrinkToFit="1"/>
    </xf>
    <xf numFmtId="0" fontId="4" fillId="0" borderId="15" xfId="1" applyFont="1" applyBorder="1" applyAlignment="1">
      <alignment horizontal="center" vertical="center" textRotation="255" shrinkToFit="1"/>
    </xf>
    <xf numFmtId="0" fontId="4" fillId="0" borderId="16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 shrinkToFit="1"/>
    </xf>
    <xf numFmtId="0" fontId="9" fillId="0" borderId="16" xfId="1" applyFont="1" applyBorder="1" applyAlignment="1">
      <alignment horizontal="center" vertical="center" shrinkToFit="1"/>
    </xf>
    <xf numFmtId="0" fontId="9" fillId="0" borderId="17" xfId="1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</cellXfs>
  <cellStyles count="3">
    <cellStyle name="桁区切り 2" xfId="2" xr:uid="{9D39B53B-96F4-4560-8BD3-E7B966B853C6}"/>
    <cellStyle name="標準" xfId="0" builtinId="0"/>
    <cellStyle name="標準 2" xfId="1" xr:uid="{3B42F2B2-0A0F-482B-8475-00007D6DB395}"/>
  </cellStyles>
  <dxfs count="33">
    <dxf>
      <font>
        <color rgb="FFC0000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color indexed="10"/>
      </font>
    </dxf>
    <dxf>
      <font>
        <color rgb="FF9C0006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9C0006"/>
      </font>
    </dxf>
    <dxf>
      <font>
        <b/>
        <i val="0"/>
        <strike val="0"/>
        <color rgb="FF9C0006"/>
      </font>
    </dxf>
    <dxf>
      <font>
        <b/>
        <i val="0"/>
        <strike val="0"/>
        <color rgb="FF9C0006"/>
      </font>
    </dxf>
    <dxf>
      <font>
        <color rgb="FF9C0006"/>
      </font>
    </dxf>
    <dxf>
      <font>
        <color rgb="FFC0000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color indexed="10"/>
      </font>
    </dxf>
    <dxf>
      <font>
        <color rgb="FF9C0006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C28E-FCB4-4ADD-A5D7-D7A83BED5101}">
  <sheetPr>
    <tabColor rgb="FFCCECFF"/>
    <pageSetUpPr fitToPage="1"/>
  </sheetPr>
  <dimension ref="A1:AB130"/>
  <sheetViews>
    <sheetView showGridLines="0" view="pageBreakPreview" zoomScale="80" zoomScaleNormal="80" zoomScaleSheetLayoutView="80" workbookViewId="0">
      <pane xSplit="7" ySplit="5" topLeftCell="H28" activePane="bottomRight" state="frozen"/>
      <selection activeCell="J5" sqref="J5"/>
      <selection pane="topRight" activeCell="J5" sqref="J5"/>
      <selection pane="bottomLeft" activeCell="J5" sqref="J5"/>
      <selection pane="bottomRight"/>
    </sheetView>
  </sheetViews>
  <sheetFormatPr defaultRowHeight="9.5" x14ac:dyDescent="0.2"/>
  <cols>
    <col min="1" max="2" width="2" style="1" customWidth="1"/>
    <col min="3" max="3" width="2.6328125" style="1" customWidth="1"/>
    <col min="4" max="4" width="17.6328125" style="1" customWidth="1"/>
    <col min="5" max="5" width="8.6328125" style="1" customWidth="1"/>
    <col min="6" max="6" width="17.6328125" style="1" customWidth="1"/>
    <col min="7" max="18" width="10.6328125" style="1" customWidth="1"/>
    <col min="19" max="20" width="7.6328125" style="1" customWidth="1"/>
    <col min="21" max="21" width="3.26953125" style="1" customWidth="1"/>
    <col min="22" max="22" width="7.6328125" style="1" customWidth="1"/>
    <col min="23" max="23" width="3.26953125" style="1" customWidth="1"/>
    <col min="24" max="24" width="7.6328125" style="2" customWidth="1"/>
    <col min="25" max="25" width="7.7265625" style="2" customWidth="1"/>
    <col min="26" max="27" width="7.6328125" style="2" customWidth="1"/>
    <col min="28" max="28" width="6.7265625" style="1" customWidth="1"/>
    <col min="29" max="254" width="9" style="1"/>
    <col min="255" max="256" width="2" style="1" customWidth="1"/>
    <col min="257" max="257" width="2.6328125" style="1" customWidth="1"/>
    <col min="258" max="258" width="9.26953125" style="1" customWidth="1"/>
    <col min="259" max="259" width="8.6328125" style="1" customWidth="1"/>
    <col min="260" max="260" width="4.26953125" style="1" customWidth="1"/>
    <col min="261" max="261" width="5.90625" style="1" customWidth="1"/>
    <col min="262" max="273" width="7.6328125" style="1" customWidth="1"/>
    <col min="274" max="274" width="3.26953125" style="1" customWidth="1"/>
    <col min="275" max="275" width="1.453125" style="1" customWidth="1"/>
    <col min="276" max="276" width="3.26953125" style="1" customWidth="1"/>
    <col min="277" max="277" width="7.6328125" style="1" customWidth="1"/>
    <col min="278" max="278" width="2.36328125" style="1" customWidth="1"/>
    <col min="279" max="280" width="7.6328125" style="1" customWidth="1"/>
    <col min="281" max="281" width="9.7265625" style="1" bestFit="1" customWidth="1"/>
    <col min="282" max="510" width="9" style="1"/>
    <col min="511" max="512" width="2" style="1" customWidth="1"/>
    <col min="513" max="513" width="2.6328125" style="1" customWidth="1"/>
    <col min="514" max="514" width="9.26953125" style="1" customWidth="1"/>
    <col min="515" max="515" width="8.6328125" style="1" customWidth="1"/>
    <col min="516" max="516" width="4.26953125" style="1" customWidth="1"/>
    <col min="517" max="517" width="5.90625" style="1" customWidth="1"/>
    <col min="518" max="529" width="7.6328125" style="1" customWidth="1"/>
    <col min="530" max="530" width="3.26953125" style="1" customWidth="1"/>
    <col min="531" max="531" width="1.453125" style="1" customWidth="1"/>
    <col min="532" max="532" width="3.26953125" style="1" customWidth="1"/>
    <col min="533" max="533" width="7.6328125" style="1" customWidth="1"/>
    <col min="534" max="534" width="2.36328125" style="1" customWidth="1"/>
    <col min="535" max="536" width="7.6328125" style="1" customWidth="1"/>
    <col min="537" max="537" width="9.7265625" style="1" bestFit="1" customWidth="1"/>
    <col min="538" max="766" width="9" style="1"/>
    <col min="767" max="768" width="2" style="1" customWidth="1"/>
    <col min="769" max="769" width="2.6328125" style="1" customWidth="1"/>
    <col min="770" max="770" width="9.26953125" style="1" customWidth="1"/>
    <col min="771" max="771" width="8.6328125" style="1" customWidth="1"/>
    <col min="772" max="772" width="4.26953125" style="1" customWidth="1"/>
    <col min="773" max="773" width="5.90625" style="1" customWidth="1"/>
    <col min="774" max="785" width="7.6328125" style="1" customWidth="1"/>
    <col min="786" max="786" width="3.26953125" style="1" customWidth="1"/>
    <col min="787" max="787" width="1.453125" style="1" customWidth="1"/>
    <col min="788" max="788" width="3.26953125" style="1" customWidth="1"/>
    <col min="789" max="789" width="7.6328125" style="1" customWidth="1"/>
    <col min="790" max="790" width="2.36328125" style="1" customWidth="1"/>
    <col min="791" max="792" width="7.6328125" style="1" customWidth="1"/>
    <col min="793" max="793" width="9.7265625" style="1" bestFit="1" customWidth="1"/>
    <col min="794" max="1022" width="9" style="1"/>
    <col min="1023" max="1024" width="2" style="1" customWidth="1"/>
    <col min="1025" max="1025" width="2.6328125" style="1" customWidth="1"/>
    <col min="1026" max="1026" width="9.26953125" style="1" customWidth="1"/>
    <col min="1027" max="1027" width="8.6328125" style="1" customWidth="1"/>
    <col min="1028" max="1028" width="4.26953125" style="1" customWidth="1"/>
    <col min="1029" max="1029" width="5.90625" style="1" customWidth="1"/>
    <col min="1030" max="1041" width="7.6328125" style="1" customWidth="1"/>
    <col min="1042" max="1042" width="3.26953125" style="1" customWidth="1"/>
    <col min="1043" max="1043" width="1.453125" style="1" customWidth="1"/>
    <col min="1044" max="1044" width="3.26953125" style="1" customWidth="1"/>
    <col min="1045" max="1045" width="7.6328125" style="1" customWidth="1"/>
    <col min="1046" max="1046" width="2.36328125" style="1" customWidth="1"/>
    <col min="1047" max="1048" width="7.6328125" style="1" customWidth="1"/>
    <col min="1049" max="1049" width="9.7265625" style="1" bestFit="1" customWidth="1"/>
    <col min="1050" max="1278" width="9" style="1"/>
    <col min="1279" max="1280" width="2" style="1" customWidth="1"/>
    <col min="1281" max="1281" width="2.6328125" style="1" customWidth="1"/>
    <col min="1282" max="1282" width="9.26953125" style="1" customWidth="1"/>
    <col min="1283" max="1283" width="8.6328125" style="1" customWidth="1"/>
    <col min="1284" max="1284" width="4.26953125" style="1" customWidth="1"/>
    <col min="1285" max="1285" width="5.90625" style="1" customWidth="1"/>
    <col min="1286" max="1297" width="7.6328125" style="1" customWidth="1"/>
    <col min="1298" max="1298" width="3.26953125" style="1" customWidth="1"/>
    <col min="1299" max="1299" width="1.453125" style="1" customWidth="1"/>
    <col min="1300" max="1300" width="3.26953125" style="1" customWidth="1"/>
    <col min="1301" max="1301" width="7.6328125" style="1" customWidth="1"/>
    <col min="1302" max="1302" width="2.36328125" style="1" customWidth="1"/>
    <col min="1303" max="1304" width="7.6328125" style="1" customWidth="1"/>
    <col min="1305" max="1305" width="9.7265625" style="1" bestFit="1" customWidth="1"/>
    <col min="1306" max="1534" width="9" style="1"/>
    <col min="1535" max="1536" width="2" style="1" customWidth="1"/>
    <col min="1537" max="1537" width="2.6328125" style="1" customWidth="1"/>
    <col min="1538" max="1538" width="9.26953125" style="1" customWidth="1"/>
    <col min="1539" max="1539" width="8.6328125" style="1" customWidth="1"/>
    <col min="1540" max="1540" width="4.26953125" style="1" customWidth="1"/>
    <col min="1541" max="1541" width="5.90625" style="1" customWidth="1"/>
    <col min="1542" max="1553" width="7.6328125" style="1" customWidth="1"/>
    <col min="1554" max="1554" width="3.26953125" style="1" customWidth="1"/>
    <col min="1555" max="1555" width="1.453125" style="1" customWidth="1"/>
    <col min="1556" max="1556" width="3.26953125" style="1" customWidth="1"/>
    <col min="1557" max="1557" width="7.6328125" style="1" customWidth="1"/>
    <col min="1558" max="1558" width="2.36328125" style="1" customWidth="1"/>
    <col min="1559" max="1560" width="7.6328125" style="1" customWidth="1"/>
    <col min="1561" max="1561" width="9.7265625" style="1" bestFit="1" customWidth="1"/>
    <col min="1562" max="1790" width="9" style="1"/>
    <col min="1791" max="1792" width="2" style="1" customWidth="1"/>
    <col min="1793" max="1793" width="2.6328125" style="1" customWidth="1"/>
    <col min="1794" max="1794" width="9.26953125" style="1" customWidth="1"/>
    <col min="1795" max="1795" width="8.6328125" style="1" customWidth="1"/>
    <col min="1796" max="1796" width="4.26953125" style="1" customWidth="1"/>
    <col min="1797" max="1797" width="5.90625" style="1" customWidth="1"/>
    <col min="1798" max="1809" width="7.6328125" style="1" customWidth="1"/>
    <col min="1810" max="1810" width="3.26953125" style="1" customWidth="1"/>
    <col min="1811" max="1811" width="1.453125" style="1" customWidth="1"/>
    <col min="1812" max="1812" width="3.26953125" style="1" customWidth="1"/>
    <col min="1813" max="1813" width="7.6328125" style="1" customWidth="1"/>
    <col min="1814" max="1814" width="2.36328125" style="1" customWidth="1"/>
    <col min="1815" max="1816" width="7.6328125" style="1" customWidth="1"/>
    <col min="1817" max="1817" width="9.7265625" style="1" bestFit="1" customWidth="1"/>
    <col min="1818" max="2046" width="9" style="1"/>
    <col min="2047" max="2048" width="2" style="1" customWidth="1"/>
    <col min="2049" max="2049" width="2.6328125" style="1" customWidth="1"/>
    <col min="2050" max="2050" width="9.26953125" style="1" customWidth="1"/>
    <col min="2051" max="2051" width="8.6328125" style="1" customWidth="1"/>
    <col min="2052" max="2052" width="4.26953125" style="1" customWidth="1"/>
    <col min="2053" max="2053" width="5.90625" style="1" customWidth="1"/>
    <col min="2054" max="2065" width="7.6328125" style="1" customWidth="1"/>
    <col min="2066" max="2066" width="3.26953125" style="1" customWidth="1"/>
    <col min="2067" max="2067" width="1.453125" style="1" customWidth="1"/>
    <col min="2068" max="2068" width="3.26953125" style="1" customWidth="1"/>
    <col min="2069" max="2069" width="7.6328125" style="1" customWidth="1"/>
    <col min="2070" max="2070" width="2.36328125" style="1" customWidth="1"/>
    <col min="2071" max="2072" width="7.6328125" style="1" customWidth="1"/>
    <col min="2073" max="2073" width="9.7265625" style="1" bestFit="1" customWidth="1"/>
    <col min="2074" max="2302" width="9" style="1"/>
    <col min="2303" max="2304" width="2" style="1" customWidth="1"/>
    <col min="2305" max="2305" width="2.6328125" style="1" customWidth="1"/>
    <col min="2306" max="2306" width="9.26953125" style="1" customWidth="1"/>
    <col min="2307" max="2307" width="8.6328125" style="1" customWidth="1"/>
    <col min="2308" max="2308" width="4.26953125" style="1" customWidth="1"/>
    <col min="2309" max="2309" width="5.90625" style="1" customWidth="1"/>
    <col min="2310" max="2321" width="7.6328125" style="1" customWidth="1"/>
    <col min="2322" max="2322" width="3.26953125" style="1" customWidth="1"/>
    <col min="2323" max="2323" width="1.453125" style="1" customWidth="1"/>
    <col min="2324" max="2324" width="3.26953125" style="1" customWidth="1"/>
    <col min="2325" max="2325" width="7.6328125" style="1" customWidth="1"/>
    <col min="2326" max="2326" width="2.36328125" style="1" customWidth="1"/>
    <col min="2327" max="2328" width="7.6328125" style="1" customWidth="1"/>
    <col min="2329" max="2329" width="9.7265625" style="1" bestFit="1" customWidth="1"/>
    <col min="2330" max="2558" width="9" style="1"/>
    <col min="2559" max="2560" width="2" style="1" customWidth="1"/>
    <col min="2561" max="2561" width="2.6328125" style="1" customWidth="1"/>
    <col min="2562" max="2562" width="9.26953125" style="1" customWidth="1"/>
    <col min="2563" max="2563" width="8.6328125" style="1" customWidth="1"/>
    <col min="2564" max="2564" width="4.26953125" style="1" customWidth="1"/>
    <col min="2565" max="2565" width="5.90625" style="1" customWidth="1"/>
    <col min="2566" max="2577" width="7.6328125" style="1" customWidth="1"/>
    <col min="2578" max="2578" width="3.26953125" style="1" customWidth="1"/>
    <col min="2579" max="2579" width="1.453125" style="1" customWidth="1"/>
    <col min="2580" max="2580" width="3.26953125" style="1" customWidth="1"/>
    <col min="2581" max="2581" width="7.6328125" style="1" customWidth="1"/>
    <col min="2582" max="2582" width="2.36328125" style="1" customWidth="1"/>
    <col min="2583" max="2584" width="7.6328125" style="1" customWidth="1"/>
    <col min="2585" max="2585" width="9.7265625" style="1" bestFit="1" customWidth="1"/>
    <col min="2586" max="2814" width="9" style="1"/>
    <col min="2815" max="2816" width="2" style="1" customWidth="1"/>
    <col min="2817" max="2817" width="2.6328125" style="1" customWidth="1"/>
    <col min="2818" max="2818" width="9.26953125" style="1" customWidth="1"/>
    <col min="2819" max="2819" width="8.6328125" style="1" customWidth="1"/>
    <col min="2820" max="2820" width="4.26953125" style="1" customWidth="1"/>
    <col min="2821" max="2821" width="5.90625" style="1" customWidth="1"/>
    <col min="2822" max="2833" width="7.6328125" style="1" customWidth="1"/>
    <col min="2834" max="2834" width="3.26953125" style="1" customWidth="1"/>
    <col min="2835" max="2835" width="1.453125" style="1" customWidth="1"/>
    <col min="2836" max="2836" width="3.26953125" style="1" customWidth="1"/>
    <col min="2837" max="2837" width="7.6328125" style="1" customWidth="1"/>
    <col min="2838" max="2838" width="2.36328125" style="1" customWidth="1"/>
    <col min="2839" max="2840" width="7.6328125" style="1" customWidth="1"/>
    <col min="2841" max="2841" width="9.7265625" style="1" bestFit="1" customWidth="1"/>
    <col min="2842" max="3070" width="9" style="1"/>
    <col min="3071" max="3072" width="2" style="1" customWidth="1"/>
    <col min="3073" max="3073" width="2.6328125" style="1" customWidth="1"/>
    <col min="3074" max="3074" width="9.26953125" style="1" customWidth="1"/>
    <col min="3075" max="3075" width="8.6328125" style="1" customWidth="1"/>
    <col min="3076" max="3076" width="4.26953125" style="1" customWidth="1"/>
    <col min="3077" max="3077" width="5.90625" style="1" customWidth="1"/>
    <col min="3078" max="3089" width="7.6328125" style="1" customWidth="1"/>
    <col min="3090" max="3090" width="3.26953125" style="1" customWidth="1"/>
    <col min="3091" max="3091" width="1.453125" style="1" customWidth="1"/>
    <col min="3092" max="3092" width="3.26953125" style="1" customWidth="1"/>
    <col min="3093" max="3093" width="7.6328125" style="1" customWidth="1"/>
    <col min="3094" max="3094" width="2.36328125" style="1" customWidth="1"/>
    <col min="3095" max="3096" width="7.6328125" style="1" customWidth="1"/>
    <col min="3097" max="3097" width="9.7265625" style="1" bestFit="1" customWidth="1"/>
    <col min="3098" max="3326" width="9" style="1"/>
    <col min="3327" max="3328" width="2" style="1" customWidth="1"/>
    <col min="3329" max="3329" width="2.6328125" style="1" customWidth="1"/>
    <col min="3330" max="3330" width="9.26953125" style="1" customWidth="1"/>
    <col min="3331" max="3331" width="8.6328125" style="1" customWidth="1"/>
    <col min="3332" max="3332" width="4.26953125" style="1" customWidth="1"/>
    <col min="3333" max="3333" width="5.90625" style="1" customWidth="1"/>
    <col min="3334" max="3345" width="7.6328125" style="1" customWidth="1"/>
    <col min="3346" max="3346" width="3.26953125" style="1" customWidth="1"/>
    <col min="3347" max="3347" width="1.453125" style="1" customWidth="1"/>
    <col min="3348" max="3348" width="3.26953125" style="1" customWidth="1"/>
    <col min="3349" max="3349" width="7.6328125" style="1" customWidth="1"/>
    <col min="3350" max="3350" width="2.36328125" style="1" customWidth="1"/>
    <col min="3351" max="3352" width="7.6328125" style="1" customWidth="1"/>
    <col min="3353" max="3353" width="9.7265625" style="1" bestFit="1" customWidth="1"/>
    <col min="3354" max="3582" width="9" style="1"/>
    <col min="3583" max="3584" width="2" style="1" customWidth="1"/>
    <col min="3585" max="3585" width="2.6328125" style="1" customWidth="1"/>
    <col min="3586" max="3586" width="9.26953125" style="1" customWidth="1"/>
    <col min="3587" max="3587" width="8.6328125" style="1" customWidth="1"/>
    <col min="3588" max="3588" width="4.26953125" style="1" customWidth="1"/>
    <col min="3589" max="3589" width="5.90625" style="1" customWidth="1"/>
    <col min="3590" max="3601" width="7.6328125" style="1" customWidth="1"/>
    <col min="3602" max="3602" width="3.26953125" style="1" customWidth="1"/>
    <col min="3603" max="3603" width="1.453125" style="1" customWidth="1"/>
    <col min="3604" max="3604" width="3.26953125" style="1" customWidth="1"/>
    <col min="3605" max="3605" width="7.6328125" style="1" customWidth="1"/>
    <col min="3606" max="3606" width="2.36328125" style="1" customWidth="1"/>
    <col min="3607" max="3608" width="7.6328125" style="1" customWidth="1"/>
    <col min="3609" max="3609" width="9.7265625" style="1" bestFit="1" customWidth="1"/>
    <col min="3610" max="3838" width="9" style="1"/>
    <col min="3839" max="3840" width="2" style="1" customWidth="1"/>
    <col min="3841" max="3841" width="2.6328125" style="1" customWidth="1"/>
    <col min="3842" max="3842" width="9.26953125" style="1" customWidth="1"/>
    <col min="3843" max="3843" width="8.6328125" style="1" customWidth="1"/>
    <col min="3844" max="3844" width="4.26953125" style="1" customWidth="1"/>
    <col min="3845" max="3845" width="5.90625" style="1" customWidth="1"/>
    <col min="3846" max="3857" width="7.6328125" style="1" customWidth="1"/>
    <col min="3858" max="3858" width="3.26953125" style="1" customWidth="1"/>
    <col min="3859" max="3859" width="1.453125" style="1" customWidth="1"/>
    <col min="3860" max="3860" width="3.26953125" style="1" customWidth="1"/>
    <col min="3861" max="3861" width="7.6328125" style="1" customWidth="1"/>
    <col min="3862" max="3862" width="2.36328125" style="1" customWidth="1"/>
    <col min="3863" max="3864" width="7.6328125" style="1" customWidth="1"/>
    <col min="3865" max="3865" width="9.7265625" style="1" bestFit="1" customWidth="1"/>
    <col min="3866" max="4094" width="9" style="1"/>
    <col min="4095" max="4096" width="2" style="1" customWidth="1"/>
    <col min="4097" max="4097" width="2.6328125" style="1" customWidth="1"/>
    <col min="4098" max="4098" width="9.26953125" style="1" customWidth="1"/>
    <col min="4099" max="4099" width="8.6328125" style="1" customWidth="1"/>
    <col min="4100" max="4100" width="4.26953125" style="1" customWidth="1"/>
    <col min="4101" max="4101" width="5.90625" style="1" customWidth="1"/>
    <col min="4102" max="4113" width="7.6328125" style="1" customWidth="1"/>
    <col min="4114" max="4114" width="3.26953125" style="1" customWidth="1"/>
    <col min="4115" max="4115" width="1.453125" style="1" customWidth="1"/>
    <col min="4116" max="4116" width="3.26953125" style="1" customWidth="1"/>
    <col min="4117" max="4117" width="7.6328125" style="1" customWidth="1"/>
    <col min="4118" max="4118" width="2.36328125" style="1" customWidth="1"/>
    <col min="4119" max="4120" width="7.6328125" style="1" customWidth="1"/>
    <col min="4121" max="4121" width="9.7265625" style="1" bestFit="1" customWidth="1"/>
    <col min="4122" max="4350" width="9" style="1"/>
    <col min="4351" max="4352" width="2" style="1" customWidth="1"/>
    <col min="4353" max="4353" width="2.6328125" style="1" customWidth="1"/>
    <col min="4354" max="4354" width="9.26953125" style="1" customWidth="1"/>
    <col min="4355" max="4355" width="8.6328125" style="1" customWidth="1"/>
    <col min="4356" max="4356" width="4.26953125" style="1" customWidth="1"/>
    <col min="4357" max="4357" width="5.90625" style="1" customWidth="1"/>
    <col min="4358" max="4369" width="7.6328125" style="1" customWidth="1"/>
    <col min="4370" max="4370" width="3.26953125" style="1" customWidth="1"/>
    <col min="4371" max="4371" width="1.453125" style="1" customWidth="1"/>
    <col min="4372" max="4372" width="3.26953125" style="1" customWidth="1"/>
    <col min="4373" max="4373" width="7.6328125" style="1" customWidth="1"/>
    <col min="4374" max="4374" width="2.36328125" style="1" customWidth="1"/>
    <col min="4375" max="4376" width="7.6328125" style="1" customWidth="1"/>
    <col min="4377" max="4377" width="9.7265625" style="1" bestFit="1" customWidth="1"/>
    <col min="4378" max="4606" width="9" style="1"/>
    <col min="4607" max="4608" width="2" style="1" customWidth="1"/>
    <col min="4609" max="4609" width="2.6328125" style="1" customWidth="1"/>
    <col min="4610" max="4610" width="9.26953125" style="1" customWidth="1"/>
    <col min="4611" max="4611" width="8.6328125" style="1" customWidth="1"/>
    <col min="4612" max="4612" width="4.26953125" style="1" customWidth="1"/>
    <col min="4613" max="4613" width="5.90625" style="1" customWidth="1"/>
    <col min="4614" max="4625" width="7.6328125" style="1" customWidth="1"/>
    <col min="4626" max="4626" width="3.26953125" style="1" customWidth="1"/>
    <col min="4627" max="4627" width="1.453125" style="1" customWidth="1"/>
    <col min="4628" max="4628" width="3.26953125" style="1" customWidth="1"/>
    <col min="4629" max="4629" width="7.6328125" style="1" customWidth="1"/>
    <col min="4630" max="4630" width="2.36328125" style="1" customWidth="1"/>
    <col min="4631" max="4632" width="7.6328125" style="1" customWidth="1"/>
    <col min="4633" max="4633" width="9.7265625" style="1" bestFit="1" customWidth="1"/>
    <col min="4634" max="4862" width="9" style="1"/>
    <col min="4863" max="4864" width="2" style="1" customWidth="1"/>
    <col min="4865" max="4865" width="2.6328125" style="1" customWidth="1"/>
    <col min="4866" max="4866" width="9.26953125" style="1" customWidth="1"/>
    <col min="4867" max="4867" width="8.6328125" style="1" customWidth="1"/>
    <col min="4868" max="4868" width="4.26953125" style="1" customWidth="1"/>
    <col min="4869" max="4869" width="5.90625" style="1" customWidth="1"/>
    <col min="4870" max="4881" width="7.6328125" style="1" customWidth="1"/>
    <col min="4882" max="4882" width="3.26953125" style="1" customWidth="1"/>
    <col min="4883" max="4883" width="1.453125" style="1" customWidth="1"/>
    <col min="4884" max="4884" width="3.26953125" style="1" customWidth="1"/>
    <col min="4885" max="4885" width="7.6328125" style="1" customWidth="1"/>
    <col min="4886" max="4886" width="2.36328125" style="1" customWidth="1"/>
    <col min="4887" max="4888" width="7.6328125" style="1" customWidth="1"/>
    <col min="4889" max="4889" width="9.7265625" style="1" bestFit="1" customWidth="1"/>
    <col min="4890" max="5118" width="9" style="1"/>
    <col min="5119" max="5120" width="2" style="1" customWidth="1"/>
    <col min="5121" max="5121" width="2.6328125" style="1" customWidth="1"/>
    <col min="5122" max="5122" width="9.26953125" style="1" customWidth="1"/>
    <col min="5123" max="5123" width="8.6328125" style="1" customWidth="1"/>
    <col min="5124" max="5124" width="4.26953125" style="1" customWidth="1"/>
    <col min="5125" max="5125" width="5.90625" style="1" customWidth="1"/>
    <col min="5126" max="5137" width="7.6328125" style="1" customWidth="1"/>
    <col min="5138" max="5138" width="3.26953125" style="1" customWidth="1"/>
    <col min="5139" max="5139" width="1.453125" style="1" customWidth="1"/>
    <col min="5140" max="5140" width="3.26953125" style="1" customWidth="1"/>
    <col min="5141" max="5141" width="7.6328125" style="1" customWidth="1"/>
    <col min="5142" max="5142" width="2.36328125" style="1" customWidth="1"/>
    <col min="5143" max="5144" width="7.6328125" style="1" customWidth="1"/>
    <col min="5145" max="5145" width="9.7265625" style="1" bestFit="1" customWidth="1"/>
    <col min="5146" max="5374" width="9" style="1"/>
    <col min="5375" max="5376" width="2" style="1" customWidth="1"/>
    <col min="5377" max="5377" width="2.6328125" style="1" customWidth="1"/>
    <col min="5378" max="5378" width="9.26953125" style="1" customWidth="1"/>
    <col min="5379" max="5379" width="8.6328125" style="1" customWidth="1"/>
    <col min="5380" max="5380" width="4.26953125" style="1" customWidth="1"/>
    <col min="5381" max="5381" width="5.90625" style="1" customWidth="1"/>
    <col min="5382" max="5393" width="7.6328125" style="1" customWidth="1"/>
    <col min="5394" max="5394" width="3.26953125" style="1" customWidth="1"/>
    <col min="5395" max="5395" width="1.453125" style="1" customWidth="1"/>
    <col min="5396" max="5396" width="3.26953125" style="1" customWidth="1"/>
    <col min="5397" max="5397" width="7.6328125" style="1" customWidth="1"/>
    <col min="5398" max="5398" width="2.36328125" style="1" customWidth="1"/>
    <col min="5399" max="5400" width="7.6328125" style="1" customWidth="1"/>
    <col min="5401" max="5401" width="9.7265625" style="1" bestFit="1" customWidth="1"/>
    <col min="5402" max="5630" width="9" style="1"/>
    <col min="5631" max="5632" width="2" style="1" customWidth="1"/>
    <col min="5633" max="5633" width="2.6328125" style="1" customWidth="1"/>
    <col min="5634" max="5634" width="9.26953125" style="1" customWidth="1"/>
    <col min="5635" max="5635" width="8.6328125" style="1" customWidth="1"/>
    <col min="5636" max="5636" width="4.26953125" style="1" customWidth="1"/>
    <col min="5637" max="5637" width="5.90625" style="1" customWidth="1"/>
    <col min="5638" max="5649" width="7.6328125" style="1" customWidth="1"/>
    <col min="5650" max="5650" width="3.26953125" style="1" customWidth="1"/>
    <col min="5651" max="5651" width="1.453125" style="1" customWidth="1"/>
    <col min="5652" max="5652" width="3.26953125" style="1" customWidth="1"/>
    <col min="5653" max="5653" width="7.6328125" style="1" customWidth="1"/>
    <col min="5654" max="5654" width="2.36328125" style="1" customWidth="1"/>
    <col min="5655" max="5656" width="7.6328125" style="1" customWidth="1"/>
    <col min="5657" max="5657" width="9.7265625" style="1" bestFit="1" customWidth="1"/>
    <col min="5658" max="5886" width="9" style="1"/>
    <col min="5887" max="5888" width="2" style="1" customWidth="1"/>
    <col min="5889" max="5889" width="2.6328125" style="1" customWidth="1"/>
    <col min="5890" max="5890" width="9.26953125" style="1" customWidth="1"/>
    <col min="5891" max="5891" width="8.6328125" style="1" customWidth="1"/>
    <col min="5892" max="5892" width="4.26953125" style="1" customWidth="1"/>
    <col min="5893" max="5893" width="5.90625" style="1" customWidth="1"/>
    <col min="5894" max="5905" width="7.6328125" style="1" customWidth="1"/>
    <col min="5906" max="5906" width="3.26953125" style="1" customWidth="1"/>
    <col min="5907" max="5907" width="1.453125" style="1" customWidth="1"/>
    <col min="5908" max="5908" width="3.26953125" style="1" customWidth="1"/>
    <col min="5909" max="5909" width="7.6328125" style="1" customWidth="1"/>
    <col min="5910" max="5910" width="2.36328125" style="1" customWidth="1"/>
    <col min="5911" max="5912" width="7.6328125" style="1" customWidth="1"/>
    <col min="5913" max="5913" width="9.7265625" style="1" bestFit="1" customWidth="1"/>
    <col min="5914" max="6142" width="9" style="1"/>
    <col min="6143" max="6144" width="2" style="1" customWidth="1"/>
    <col min="6145" max="6145" width="2.6328125" style="1" customWidth="1"/>
    <col min="6146" max="6146" width="9.26953125" style="1" customWidth="1"/>
    <col min="6147" max="6147" width="8.6328125" style="1" customWidth="1"/>
    <col min="6148" max="6148" width="4.26953125" style="1" customWidth="1"/>
    <col min="6149" max="6149" width="5.90625" style="1" customWidth="1"/>
    <col min="6150" max="6161" width="7.6328125" style="1" customWidth="1"/>
    <col min="6162" max="6162" width="3.26953125" style="1" customWidth="1"/>
    <col min="6163" max="6163" width="1.453125" style="1" customWidth="1"/>
    <col min="6164" max="6164" width="3.26953125" style="1" customWidth="1"/>
    <col min="6165" max="6165" width="7.6328125" style="1" customWidth="1"/>
    <col min="6166" max="6166" width="2.36328125" style="1" customWidth="1"/>
    <col min="6167" max="6168" width="7.6328125" style="1" customWidth="1"/>
    <col min="6169" max="6169" width="9.7265625" style="1" bestFit="1" customWidth="1"/>
    <col min="6170" max="6398" width="9" style="1"/>
    <col min="6399" max="6400" width="2" style="1" customWidth="1"/>
    <col min="6401" max="6401" width="2.6328125" style="1" customWidth="1"/>
    <col min="6402" max="6402" width="9.26953125" style="1" customWidth="1"/>
    <col min="6403" max="6403" width="8.6328125" style="1" customWidth="1"/>
    <col min="6404" max="6404" width="4.26953125" style="1" customWidth="1"/>
    <col min="6405" max="6405" width="5.90625" style="1" customWidth="1"/>
    <col min="6406" max="6417" width="7.6328125" style="1" customWidth="1"/>
    <col min="6418" max="6418" width="3.26953125" style="1" customWidth="1"/>
    <col min="6419" max="6419" width="1.453125" style="1" customWidth="1"/>
    <col min="6420" max="6420" width="3.26953125" style="1" customWidth="1"/>
    <col min="6421" max="6421" width="7.6328125" style="1" customWidth="1"/>
    <col min="6422" max="6422" width="2.36328125" style="1" customWidth="1"/>
    <col min="6423" max="6424" width="7.6328125" style="1" customWidth="1"/>
    <col min="6425" max="6425" width="9.7265625" style="1" bestFit="1" customWidth="1"/>
    <col min="6426" max="6654" width="9" style="1"/>
    <col min="6655" max="6656" width="2" style="1" customWidth="1"/>
    <col min="6657" max="6657" width="2.6328125" style="1" customWidth="1"/>
    <col min="6658" max="6658" width="9.26953125" style="1" customWidth="1"/>
    <col min="6659" max="6659" width="8.6328125" style="1" customWidth="1"/>
    <col min="6660" max="6660" width="4.26953125" style="1" customWidth="1"/>
    <col min="6661" max="6661" width="5.90625" style="1" customWidth="1"/>
    <col min="6662" max="6673" width="7.6328125" style="1" customWidth="1"/>
    <col min="6674" max="6674" width="3.26953125" style="1" customWidth="1"/>
    <col min="6675" max="6675" width="1.453125" style="1" customWidth="1"/>
    <col min="6676" max="6676" width="3.26953125" style="1" customWidth="1"/>
    <col min="6677" max="6677" width="7.6328125" style="1" customWidth="1"/>
    <col min="6678" max="6678" width="2.36328125" style="1" customWidth="1"/>
    <col min="6679" max="6680" width="7.6328125" style="1" customWidth="1"/>
    <col min="6681" max="6681" width="9.7265625" style="1" bestFit="1" customWidth="1"/>
    <col min="6682" max="6910" width="9" style="1"/>
    <col min="6911" max="6912" width="2" style="1" customWidth="1"/>
    <col min="6913" max="6913" width="2.6328125" style="1" customWidth="1"/>
    <col min="6914" max="6914" width="9.26953125" style="1" customWidth="1"/>
    <col min="6915" max="6915" width="8.6328125" style="1" customWidth="1"/>
    <col min="6916" max="6916" width="4.26953125" style="1" customWidth="1"/>
    <col min="6917" max="6917" width="5.90625" style="1" customWidth="1"/>
    <col min="6918" max="6929" width="7.6328125" style="1" customWidth="1"/>
    <col min="6930" max="6930" width="3.26953125" style="1" customWidth="1"/>
    <col min="6931" max="6931" width="1.453125" style="1" customWidth="1"/>
    <col min="6932" max="6932" width="3.26953125" style="1" customWidth="1"/>
    <col min="6933" max="6933" width="7.6328125" style="1" customWidth="1"/>
    <col min="6934" max="6934" width="2.36328125" style="1" customWidth="1"/>
    <col min="6935" max="6936" width="7.6328125" style="1" customWidth="1"/>
    <col min="6937" max="6937" width="9.7265625" style="1" bestFit="1" customWidth="1"/>
    <col min="6938" max="7166" width="9" style="1"/>
    <col min="7167" max="7168" width="2" style="1" customWidth="1"/>
    <col min="7169" max="7169" width="2.6328125" style="1" customWidth="1"/>
    <col min="7170" max="7170" width="9.26953125" style="1" customWidth="1"/>
    <col min="7171" max="7171" width="8.6328125" style="1" customWidth="1"/>
    <col min="7172" max="7172" width="4.26953125" style="1" customWidth="1"/>
    <col min="7173" max="7173" width="5.90625" style="1" customWidth="1"/>
    <col min="7174" max="7185" width="7.6328125" style="1" customWidth="1"/>
    <col min="7186" max="7186" width="3.26953125" style="1" customWidth="1"/>
    <col min="7187" max="7187" width="1.453125" style="1" customWidth="1"/>
    <col min="7188" max="7188" width="3.26953125" style="1" customWidth="1"/>
    <col min="7189" max="7189" width="7.6328125" style="1" customWidth="1"/>
    <col min="7190" max="7190" width="2.36328125" style="1" customWidth="1"/>
    <col min="7191" max="7192" width="7.6328125" style="1" customWidth="1"/>
    <col min="7193" max="7193" width="9.7265625" style="1" bestFit="1" customWidth="1"/>
    <col min="7194" max="7422" width="9" style="1"/>
    <col min="7423" max="7424" width="2" style="1" customWidth="1"/>
    <col min="7425" max="7425" width="2.6328125" style="1" customWidth="1"/>
    <col min="7426" max="7426" width="9.26953125" style="1" customWidth="1"/>
    <col min="7427" max="7427" width="8.6328125" style="1" customWidth="1"/>
    <col min="7428" max="7428" width="4.26953125" style="1" customWidth="1"/>
    <col min="7429" max="7429" width="5.90625" style="1" customWidth="1"/>
    <col min="7430" max="7441" width="7.6328125" style="1" customWidth="1"/>
    <col min="7442" max="7442" width="3.26953125" style="1" customWidth="1"/>
    <col min="7443" max="7443" width="1.453125" style="1" customWidth="1"/>
    <col min="7444" max="7444" width="3.26953125" style="1" customWidth="1"/>
    <col min="7445" max="7445" width="7.6328125" style="1" customWidth="1"/>
    <col min="7446" max="7446" width="2.36328125" style="1" customWidth="1"/>
    <col min="7447" max="7448" width="7.6328125" style="1" customWidth="1"/>
    <col min="7449" max="7449" width="9.7265625" style="1" bestFit="1" customWidth="1"/>
    <col min="7450" max="7678" width="9" style="1"/>
    <col min="7679" max="7680" width="2" style="1" customWidth="1"/>
    <col min="7681" max="7681" width="2.6328125" style="1" customWidth="1"/>
    <col min="7682" max="7682" width="9.26953125" style="1" customWidth="1"/>
    <col min="7683" max="7683" width="8.6328125" style="1" customWidth="1"/>
    <col min="7684" max="7684" width="4.26953125" style="1" customWidth="1"/>
    <col min="7685" max="7685" width="5.90625" style="1" customWidth="1"/>
    <col min="7686" max="7697" width="7.6328125" style="1" customWidth="1"/>
    <col min="7698" max="7698" width="3.26953125" style="1" customWidth="1"/>
    <col min="7699" max="7699" width="1.453125" style="1" customWidth="1"/>
    <col min="7700" max="7700" width="3.26953125" style="1" customWidth="1"/>
    <col min="7701" max="7701" width="7.6328125" style="1" customWidth="1"/>
    <col min="7702" max="7702" width="2.36328125" style="1" customWidth="1"/>
    <col min="7703" max="7704" width="7.6328125" style="1" customWidth="1"/>
    <col min="7705" max="7705" width="9.7265625" style="1" bestFit="1" customWidth="1"/>
    <col min="7706" max="7934" width="9" style="1"/>
    <col min="7935" max="7936" width="2" style="1" customWidth="1"/>
    <col min="7937" max="7937" width="2.6328125" style="1" customWidth="1"/>
    <col min="7938" max="7938" width="9.26953125" style="1" customWidth="1"/>
    <col min="7939" max="7939" width="8.6328125" style="1" customWidth="1"/>
    <col min="7940" max="7940" width="4.26953125" style="1" customWidth="1"/>
    <col min="7941" max="7941" width="5.90625" style="1" customWidth="1"/>
    <col min="7942" max="7953" width="7.6328125" style="1" customWidth="1"/>
    <col min="7954" max="7954" width="3.26953125" style="1" customWidth="1"/>
    <col min="7955" max="7955" width="1.453125" style="1" customWidth="1"/>
    <col min="7956" max="7956" width="3.26953125" style="1" customWidth="1"/>
    <col min="7957" max="7957" width="7.6328125" style="1" customWidth="1"/>
    <col min="7958" max="7958" width="2.36328125" style="1" customWidth="1"/>
    <col min="7959" max="7960" width="7.6328125" style="1" customWidth="1"/>
    <col min="7961" max="7961" width="9.7265625" style="1" bestFit="1" customWidth="1"/>
    <col min="7962" max="8190" width="9" style="1"/>
    <col min="8191" max="8192" width="2" style="1" customWidth="1"/>
    <col min="8193" max="8193" width="2.6328125" style="1" customWidth="1"/>
    <col min="8194" max="8194" width="9.26953125" style="1" customWidth="1"/>
    <col min="8195" max="8195" width="8.6328125" style="1" customWidth="1"/>
    <col min="8196" max="8196" width="4.26953125" style="1" customWidth="1"/>
    <col min="8197" max="8197" width="5.90625" style="1" customWidth="1"/>
    <col min="8198" max="8209" width="7.6328125" style="1" customWidth="1"/>
    <col min="8210" max="8210" width="3.26953125" style="1" customWidth="1"/>
    <col min="8211" max="8211" width="1.453125" style="1" customWidth="1"/>
    <col min="8212" max="8212" width="3.26953125" style="1" customWidth="1"/>
    <col min="8213" max="8213" width="7.6328125" style="1" customWidth="1"/>
    <col min="8214" max="8214" width="2.36328125" style="1" customWidth="1"/>
    <col min="8215" max="8216" width="7.6328125" style="1" customWidth="1"/>
    <col min="8217" max="8217" width="9.7265625" style="1" bestFit="1" customWidth="1"/>
    <col min="8218" max="8446" width="9" style="1"/>
    <col min="8447" max="8448" width="2" style="1" customWidth="1"/>
    <col min="8449" max="8449" width="2.6328125" style="1" customWidth="1"/>
    <col min="8450" max="8450" width="9.26953125" style="1" customWidth="1"/>
    <col min="8451" max="8451" width="8.6328125" style="1" customWidth="1"/>
    <col min="8452" max="8452" width="4.26953125" style="1" customWidth="1"/>
    <col min="8453" max="8453" width="5.90625" style="1" customWidth="1"/>
    <col min="8454" max="8465" width="7.6328125" style="1" customWidth="1"/>
    <col min="8466" max="8466" width="3.26953125" style="1" customWidth="1"/>
    <col min="8467" max="8467" width="1.453125" style="1" customWidth="1"/>
    <col min="8468" max="8468" width="3.26953125" style="1" customWidth="1"/>
    <col min="8469" max="8469" width="7.6328125" style="1" customWidth="1"/>
    <col min="8470" max="8470" width="2.36328125" style="1" customWidth="1"/>
    <col min="8471" max="8472" width="7.6328125" style="1" customWidth="1"/>
    <col min="8473" max="8473" width="9.7265625" style="1" bestFit="1" customWidth="1"/>
    <col min="8474" max="8702" width="9" style="1"/>
    <col min="8703" max="8704" width="2" style="1" customWidth="1"/>
    <col min="8705" max="8705" width="2.6328125" style="1" customWidth="1"/>
    <col min="8706" max="8706" width="9.26953125" style="1" customWidth="1"/>
    <col min="8707" max="8707" width="8.6328125" style="1" customWidth="1"/>
    <col min="8708" max="8708" width="4.26953125" style="1" customWidth="1"/>
    <col min="8709" max="8709" width="5.90625" style="1" customWidth="1"/>
    <col min="8710" max="8721" width="7.6328125" style="1" customWidth="1"/>
    <col min="8722" max="8722" width="3.26953125" style="1" customWidth="1"/>
    <col min="8723" max="8723" width="1.453125" style="1" customWidth="1"/>
    <col min="8724" max="8724" width="3.26953125" style="1" customWidth="1"/>
    <col min="8725" max="8725" width="7.6328125" style="1" customWidth="1"/>
    <col min="8726" max="8726" width="2.36328125" style="1" customWidth="1"/>
    <col min="8727" max="8728" width="7.6328125" style="1" customWidth="1"/>
    <col min="8729" max="8729" width="9.7265625" style="1" bestFit="1" customWidth="1"/>
    <col min="8730" max="8958" width="9" style="1"/>
    <col min="8959" max="8960" width="2" style="1" customWidth="1"/>
    <col min="8961" max="8961" width="2.6328125" style="1" customWidth="1"/>
    <col min="8962" max="8962" width="9.26953125" style="1" customWidth="1"/>
    <col min="8963" max="8963" width="8.6328125" style="1" customWidth="1"/>
    <col min="8964" max="8964" width="4.26953125" style="1" customWidth="1"/>
    <col min="8965" max="8965" width="5.90625" style="1" customWidth="1"/>
    <col min="8966" max="8977" width="7.6328125" style="1" customWidth="1"/>
    <col min="8978" max="8978" width="3.26953125" style="1" customWidth="1"/>
    <col min="8979" max="8979" width="1.453125" style="1" customWidth="1"/>
    <col min="8980" max="8980" width="3.26953125" style="1" customWidth="1"/>
    <col min="8981" max="8981" width="7.6328125" style="1" customWidth="1"/>
    <col min="8982" max="8982" width="2.36328125" style="1" customWidth="1"/>
    <col min="8983" max="8984" width="7.6328125" style="1" customWidth="1"/>
    <col min="8985" max="8985" width="9.7265625" style="1" bestFit="1" customWidth="1"/>
    <col min="8986" max="9214" width="9" style="1"/>
    <col min="9215" max="9216" width="2" style="1" customWidth="1"/>
    <col min="9217" max="9217" width="2.6328125" style="1" customWidth="1"/>
    <col min="9218" max="9218" width="9.26953125" style="1" customWidth="1"/>
    <col min="9219" max="9219" width="8.6328125" style="1" customWidth="1"/>
    <col min="9220" max="9220" width="4.26953125" style="1" customWidth="1"/>
    <col min="9221" max="9221" width="5.90625" style="1" customWidth="1"/>
    <col min="9222" max="9233" width="7.6328125" style="1" customWidth="1"/>
    <col min="9234" max="9234" width="3.26953125" style="1" customWidth="1"/>
    <col min="9235" max="9235" width="1.453125" style="1" customWidth="1"/>
    <col min="9236" max="9236" width="3.26953125" style="1" customWidth="1"/>
    <col min="9237" max="9237" width="7.6328125" style="1" customWidth="1"/>
    <col min="9238" max="9238" width="2.36328125" style="1" customWidth="1"/>
    <col min="9239" max="9240" width="7.6328125" style="1" customWidth="1"/>
    <col min="9241" max="9241" width="9.7265625" style="1" bestFit="1" customWidth="1"/>
    <col min="9242" max="9470" width="9" style="1"/>
    <col min="9471" max="9472" width="2" style="1" customWidth="1"/>
    <col min="9473" max="9473" width="2.6328125" style="1" customWidth="1"/>
    <col min="9474" max="9474" width="9.26953125" style="1" customWidth="1"/>
    <col min="9475" max="9475" width="8.6328125" style="1" customWidth="1"/>
    <col min="9476" max="9476" width="4.26953125" style="1" customWidth="1"/>
    <col min="9477" max="9477" width="5.90625" style="1" customWidth="1"/>
    <col min="9478" max="9489" width="7.6328125" style="1" customWidth="1"/>
    <col min="9490" max="9490" width="3.26953125" style="1" customWidth="1"/>
    <col min="9491" max="9491" width="1.453125" style="1" customWidth="1"/>
    <col min="9492" max="9492" width="3.26953125" style="1" customWidth="1"/>
    <col min="9493" max="9493" width="7.6328125" style="1" customWidth="1"/>
    <col min="9494" max="9494" width="2.36328125" style="1" customWidth="1"/>
    <col min="9495" max="9496" width="7.6328125" style="1" customWidth="1"/>
    <col min="9497" max="9497" width="9.7265625" style="1" bestFit="1" customWidth="1"/>
    <col min="9498" max="9726" width="9" style="1"/>
    <col min="9727" max="9728" width="2" style="1" customWidth="1"/>
    <col min="9729" max="9729" width="2.6328125" style="1" customWidth="1"/>
    <col min="9730" max="9730" width="9.26953125" style="1" customWidth="1"/>
    <col min="9731" max="9731" width="8.6328125" style="1" customWidth="1"/>
    <col min="9732" max="9732" width="4.26953125" style="1" customWidth="1"/>
    <col min="9733" max="9733" width="5.90625" style="1" customWidth="1"/>
    <col min="9734" max="9745" width="7.6328125" style="1" customWidth="1"/>
    <col min="9746" max="9746" width="3.26953125" style="1" customWidth="1"/>
    <col min="9747" max="9747" width="1.453125" style="1" customWidth="1"/>
    <col min="9748" max="9748" width="3.26953125" style="1" customWidth="1"/>
    <col min="9749" max="9749" width="7.6328125" style="1" customWidth="1"/>
    <col min="9750" max="9750" width="2.36328125" style="1" customWidth="1"/>
    <col min="9751" max="9752" width="7.6328125" style="1" customWidth="1"/>
    <col min="9753" max="9753" width="9.7265625" style="1" bestFit="1" customWidth="1"/>
    <col min="9754" max="9982" width="9" style="1"/>
    <col min="9983" max="9984" width="2" style="1" customWidth="1"/>
    <col min="9985" max="9985" width="2.6328125" style="1" customWidth="1"/>
    <col min="9986" max="9986" width="9.26953125" style="1" customWidth="1"/>
    <col min="9987" max="9987" width="8.6328125" style="1" customWidth="1"/>
    <col min="9988" max="9988" width="4.26953125" style="1" customWidth="1"/>
    <col min="9989" max="9989" width="5.90625" style="1" customWidth="1"/>
    <col min="9990" max="10001" width="7.6328125" style="1" customWidth="1"/>
    <col min="10002" max="10002" width="3.26953125" style="1" customWidth="1"/>
    <col min="10003" max="10003" width="1.453125" style="1" customWidth="1"/>
    <col min="10004" max="10004" width="3.26953125" style="1" customWidth="1"/>
    <col min="10005" max="10005" width="7.6328125" style="1" customWidth="1"/>
    <col min="10006" max="10006" width="2.36328125" style="1" customWidth="1"/>
    <col min="10007" max="10008" width="7.6328125" style="1" customWidth="1"/>
    <col min="10009" max="10009" width="9.7265625" style="1" bestFit="1" customWidth="1"/>
    <col min="10010" max="10238" width="9" style="1"/>
    <col min="10239" max="10240" width="2" style="1" customWidth="1"/>
    <col min="10241" max="10241" width="2.6328125" style="1" customWidth="1"/>
    <col min="10242" max="10242" width="9.26953125" style="1" customWidth="1"/>
    <col min="10243" max="10243" width="8.6328125" style="1" customWidth="1"/>
    <col min="10244" max="10244" width="4.26953125" style="1" customWidth="1"/>
    <col min="10245" max="10245" width="5.90625" style="1" customWidth="1"/>
    <col min="10246" max="10257" width="7.6328125" style="1" customWidth="1"/>
    <col min="10258" max="10258" width="3.26953125" style="1" customWidth="1"/>
    <col min="10259" max="10259" width="1.453125" style="1" customWidth="1"/>
    <col min="10260" max="10260" width="3.26953125" style="1" customWidth="1"/>
    <col min="10261" max="10261" width="7.6328125" style="1" customWidth="1"/>
    <col min="10262" max="10262" width="2.36328125" style="1" customWidth="1"/>
    <col min="10263" max="10264" width="7.6328125" style="1" customWidth="1"/>
    <col min="10265" max="10265" width="9.7265625" style="1" bestFit="1" customWidth="1"/>
    <col min="10266" max="10494" width="9" style="1"/>
    <col min="10495" max="10496" width="2" style="1" customWidth="1"/>
    <col min="10497" max="10497" width="2.6328125" style="1" customWidth="1"/>
    <col min="10498" max="10498" width="9.26953125" style="1" customWidth="1"/>
    <col min="10499" max="10499" width="8.6328125" style="1" customWidth="1"/>
    <col min="10500" max="10500" width="4.26953125" style="1" customWidth="1"/>
    <col min="10501" max="10501" width="5.90625" style="1" customWidth="1"/>
    <col min="10502" max="10513" width="7.6328125" style="1" customWidth="1"/>
    <col min="10514" max="10514" width="3.26953125" style="1" customWidth="1"/>
    <col min="10515" max="10515" width="1.453125" style="1" customWidth="1"/>
    <col min="10516" max="10516" width="3.26953125" style="1" customWidth="1"/>
    <col min="10517" max="10517" width="7.6328125" style="1" customWidth="1"/>
    <col min="10518" max="10518" width="2.36328125" style="1" customWidth="1"/>
    <col min="10519" max="10520" width="7.6328125" style="1" customWidth="1"/>
    <col min="10521" max="10521" width="9.7265625" style="1" bestFit="1" customWidth="1"/>
    <col min="10522" max="10750" width="9" style="1"/>
    <col min="10751" max="10752" width="2" style="1" customWidth="1"/>
    <col min="10753" max="10753" width="2.6328125" style="1" customWidth="1"/>
    <col min="10754" max="10754" width="9.26953125" style="1" customWidth="1"/>
    <col min="10755" max="10755" width="8.6328125" style="1" customWidth="1"/>
    <col min="10756" max="10756" width="4.26953125" style="1" customWidth="1"/>
    <col min="10757" max="10757" width="5.90625" style="1" customWidth="1"/>
    <col min="10758" max="10769" width="7.6328125" style="1" customWidth="1"/>
    <col min="10770" max="10770" width="3.26953125" style="1" customWidth="1"/>
    <col min="10771" max="10771" width="1.453125" style="1" customWidth="1"/>
    <col min="10772" max="10772" width="3.26953125" style="1" customWidth="1"/>
    <col min="10773" max="10773" width="7.6328125" style="1" customWidth="1"/>
    <col min="10774" max="10774" width="2.36328125" style="1" customWidth="1"/>
    <col min="10775" max="10776" width="7.6328125" style="1" customWidth="1"/>
    <col min="10777" max="10777" width="9.7265625" style="1" bestFit="1" customWidth="1"/>
    <col min="10778" max="11006" width="9" style="1"/>
    <col min="11007" max="11008" width="2" style="1" customWidth="1"/>
    <col min="11009" max="11009" width="2.6328125" style="1" customWidth="1"/>
    <col min="11010" max="11010" width="9.26953125" style="1" customWidth="1"/>
    <col min="11011" max="11011" width="8.6328125" style="1" customWidth="1"/>
    <col min="11012" max="11012" width="4.26953125" style="1" customWidth="1"/>
    <col min="11013" max="11013" width="5.90625" style="1" customWidth="1"/>
    <col min="11014" max="11025" width="7.6328125" style="1" customWidth="1"/>
    <col min="11026" max="11026" width="3.26953125" style="1" customWidth="1"/>
    <col min="11027" max="11027" width="1.453125" style="1" customWidth="1"/>
    <col min="11028" max="11028" width="3.26953125" style="1" customWidth="1"/>
    <col min="11029" max="11029" width="7.6328125" style="1" customWidth="1"/>
    <col min="11030" max="11030" width="2.36328125" style="1" customWidth="1"/>
    <col min="11031" max="11032" width="7.6328125" style="1" customWidth="1"/>
    <col min="11033" max="11033" width="9.7265625" style="1" bestFit="1" customWidth="1"/>
    <col min="11034" max="11262" width="9" style="1"/>
    <col min="11263" max="11264" width="2" style="1" customWidth="1"/>
    <col min="11265" max="11265" width="2.6328125" style="1" customWidth="1"/>
    <col min="11266" max="11266" width="9.26953125" style="1" customWidth="1"/>
    <col min="11267" max="11267" width="8.6328125" style="1" customWidth="1"/>
    <col min="11268" max="11268" width="4.26953125" style="1" customWidth="1"/>
    <col min="11269" max="11269" width="5.90625" style="1" customWidth="1"/>
    <col min="11270" max="11281" width="7.6328125" style="1" customWidth="1"/>
    <col min="11282" max="11282" width="3.26953125" style="1" customWidth="1"/>
    <col min="11283" max="11283" width="1.453125" style="1" customWidth="1"/>
    <col min="11284" max="11284" width="3.26953125" style="1" customWidth="1"/>
    <col min="11285" max="11285" width="7.6328125" style="1" customWidth="1"/>
    <col min="11286" max="11286" width="2.36328125" style="1" customWidth="1"/>
    <col min="11287" max="11288" width="7.6328125" style="1" customWidth="1"/>
    <col min="11289" max="11289" width="9.7265625" style="1" bestFit="1" customWidth="1"/>
    <col min="11290" max="11518" width="9" style="1"/>
    <col min="11519" max="11520" width="2" style="1" customWidth="1"/>
    <col min="11521" max="11521" width="2.6328125" style="1" customWidth="1"/>
    <col min="11522" max="11522" width="9.26953125" style="1" customWidth="1"/>
    <col min="11523" max="11523" width="8.6328125" style="1" customWidth="1"/>
    <col min="11524" max="11524" width="4.26953125" style="1" customWidth="1"/>
    <col min="11525" max="11525" width="5.90625" style="1" customWidth="1"/>
    <col min="11526" max="11537" width="7.6328125" style="1" customWidth="1"/>
    <col min="11538" max="11538" width="3.26953125" style="1" customWidth="1"/>
    <col min="11539" max="11539" width="1.453125" style="1" customWidth="1"/>
    <col min="11540" max="11540" width="3.26953125" style="1" customWidth="1"/>
    <col min="11541" max="11541" width="7.6328125" style="1" customWidth="1"/>
    <col min="11542" max="11542" width="2.36328125" style="1" customWidth="1"/>
    <col min="11543" max="11544" width="7.6328125" style="1" customWidth="1"/>
    <col min="11545" max="11545" width="9.7265625" style="1" bestFit="1" customWidth="1"/>
    <col min="11546" max="11774" width="9" style="1"/>
    <col min="11775" max="11776" width="2" style="1" customWidth="1"/>
    <col min="11777" max="11777" width="2.6328125" style="1" customWidth="1"/>
    <col min="11778" max="11778" width="9.26953125" style="1" customWidth="1"/>
    <col min="11779" max="11779" width="8.6328125" style="1" customWidth="1"/>
    <col min="11780" max="11780" width="4.26953125" style="1" customWidth="1"/>
    <col min="11781" max="11781" width="5.90625" style="1" customWidth="1"/>
    <col min="11782" max="11793" width="7.6328125" style="1" customWidth="1"/>
    <col min="11794" max="11794" width="3.26953125" style="1" customWidth="1"/>
    <col min="11795" max="11795" width="1.453125" style="1" customWidth="1"/>
    <col min="11796" max="11796" width="3.26953125" style="1" customWidth="1"/>
    <col min="11797" max="11797" width="7.6328125" style="1" customWidth="1"/>
    <col min="11798" max="11798" width="2.36328125" style="1" customWidth="1"/>
    <col min="11799" max="11800" width="7.6328125" style="1" customWidth="1"/>
    <col min="11801" max="11801" width="9.7265625" style="1" bestFit="1" customWidth="1"/>
    <col min="11802" max="12030" width="9" style="1"/>
    <col min="12031" max="12032" width="2" style="1" customWidth="1"/>
    <col min="12033" max="12033" width="2.6328125" style="1" customWidth="1"/>
    <col min="12034" max="12034" width="9.26953125" style="1" customWidth="1"/>
    <col min="12035" max="12035" width="8.6328125" style="1" customWidth="1"/>
    <col min="12036" max="12036" width="4.26953125" style="1" customWidth="1"/>
    <col min="12037" max="12037" width="5.90625" style="1" customWidth="1"/>
    <col min="12038" max="12049" width="7.6328125" style="1" customWidth="1"/>
    <col min="12050" max="12050" width="3.26953125" style="1" customWidth="1"/>
    <col min="12051" max="12051" width="1.453125" style="1" customWidth="1"/>
    <col min="12052" max="12052" width="3.26953125" style="1" customWidth="1"/>
    <col min="12053" max="12053" width="7.6328125" style="1" customWidth="1"/>
    <col min="12054" max="12054" width="2.36328125" style="1" customWidth="1"/>
    <col min="12055" max="12056" width="7.6328125" style="1" customWidth="1"/>
    <col min="12057" max="12057" width="9.7265625" style="1" bestFit="1" customWidth="1"/>
    <col min="12058" max="12286" width="9" style="1"/>
    <col min="12287" max="12288" width="2" style="1" customWidth="1"/>
    <col min="12289" max="12289" width="2.6328125" style="1" customWidth="1"/>
    <col min="12290" max="12290" width="9.26953125" style="1" customWidth="1"/>
    <col min="12291" max="12291" width="8.6328125" style="1" customWidth="1"/>
    <col min="12292" max="12292" width="4.26953125" style="1" customWidth="1"/>
    <col min="12293" max="12293" width="5.90625" style="1" customWidth="1"/>
    <col min="12294" max="12305" width="7.6328125" style="1" customWidth="1"/>
    <col min="12306" max="12306" width="3.26953125" style="1" customWidth="1"/>
    <col min="12307" max="12307" width="1.453125" style="1" customWidth="1"/>
    <col min="12308" max="12308" width="3.26953125" style="1" customWidth="1"/>
    <col min="12309" max="12309" width="7.6328125" style="1" customWidth="1"/>
    <col min="12310" max="12310" width="2.36328125" style="1" customWidth="1"/>
    <col min="12311" max="12312" width="7.6328125" style="1" customWidth="1"/>
    <col min="12313" max="12313" width="9.7265625" style="1" bestFit="1" customWidth="1"/>
    <col min="12314" max="12542" width="9" style="1"/>
    <col min="12543" max="12544" width="2" style="1" customWidth="1"/>
    <col min="12545" max="12545" width="2.6328125" style="1" customWidth="1"/>
    <col min="12546" max="12546" width="9.26953125" style="1" customWidth="1"/>
    <col min="12547" max="12547" width="8.6328125" style="1" customWidth="1"/>
    <col min="12548" max="12548" width="4.26953125" style="1" customWidth="1"/>
    <col min="12549" max="12549" width="5.90625" style="1" customWidth="1"/>
    <col min="12550" max="12561" width="7.6328125" style="1" customWidth="1"/>
    <col min="12562" max="12562" width="3.26953125" style="1" customWidth="1"/>
    <col min="12563" max="12563" width="1.453125" style="1" customWidth="1"/>
    <col min="12564" max="12564" width="3.26953125" style="1" customWidth="1"/>
    <col min="12565" max="12565" width="7.6328125" style="1" customWidth="1"/>
    <col min="12566" max="12566" width="2.36328125" style="1" customWidth="1"/>
    <col min="12567" max="12568" width="7.6328125" style="1" customWidth="1"/>
    <col min="12569" max="12569" width="9.7265625" style="1" bestFit="1" customWidth="1"/>
    <col min="12570" max="12798" width="9" style="1"/>
    <col min="12799" max="12800" width="2" style="1" customWidth="1"/>
    <col min="12801" max="12801" width="2.6328125" style="1" customWidth="1"/>
    <col min="12802" max="12802" width="9.26953125" style="1" customWidth="1"/>
    <col min="12803" max="12803" width="8.6328125" style="1" customWidth="1"/>
    <col min="12804" max="12804" width="4.26953125" style="1" customWidth="1"/>
    <col min="12805" max="12805" width="5.90625" style="1" customWidth="1"/>
    <col min="12806" max="12817" width="7.6328125" style="1" customWidth="1"/>
    <col min="12818" max="12818" width="3.26953125" style="1" customWidth="1"/>
    <col min="12819" max="12819" width="1.453125" style="1" customWidth="1"/>
    <col min="12820" max="12820" width="3.26953125" style="1" customWidth="1"/>
    <col min="12821" max="12821" width="7.6328125" style="1" customWidth="1"/>
    <col min="12822" max="12822" width="2.36328125" style="1" customWidth="1"/>
    <col min="12823" max="12824" width="7.6328125" style="1" customWidth="1"/>
    <col min="12825" max="12825" width="9.7265625" style="1" bestFit="1" customWidth="1"/>
    <col min="12826" max="13054" width="9" style="1"/>
    <col min="13055" max="13056" width="2" style="1" customWidth="1"/>
    <col min="13057" max="13057" width="2.6328125" style="1" customWidth="1"/>
    <col min="13058" max="13058" width="9.26953125" style="1" customWidth="1"/>
    <col min="13059" max="13059" width="8.6328125" style="1" customWidth="1"/>
    <col min="13060" max="13060" width="4.26953125" style="1" customWidth="1"/>
    <col min="13061" max="13061" width="5.90625" style="1" customWidth="1"/>
    <col min="13062" max="13073" width="7.6328125" style="1" customWidth="1"/>
    <col min="13074" max="13074" width="3.26953125" style="1" customWidth="1"/>
    <col min="13075" max="13075" width="1.453125" style="1" customWidth="1"/>
    <col min="13076" max="13076" width="3.26953125" style="1" customWidth="1"/>
    <col min="13077" max="13077" width="7.6328125" style="1" customWidth="1"/>
    <col min="13078" max="13078" width="2.36328125" style="1" customWidth="1"/>
    <col min="13079" max="13080" width="7.6328125" style="1" customWidth="1"/>
    <col min="13081" max="13081" width="9.7265625" style="1" bestFit="1" customWidth="1"/>
    <col min="13082" max="13310" width="9" style="1"/>
    <col min="13311" max="13312" width="2" style="1" customWidth="1"/>
    <col min="13313" max="13313" width="2.6328125" style="1" customWidth="1"/>
    <col min="13314" max="13314" width="9.26953125" style="1" customWidth="1"/>
    <col min="13315" max="13315" width="8.6328125" style="1" customWidth="1"/>
    <col min="13316" max="13316" width="4.26953125" style="1" customWidth="1"/>
    <col min="13317" max="13317" width="5.90625" style="1" customWidth="1"/>
    <col min="13318" max="13329" width="7.6328125" style="1" customWidth="1"/>
    <col min="13330" max="13330" width="3.26953125" style="1" customWidth="1"/>
    <col min="13331" max="13331" width="1.453125" style="1" customWidth="1"/>
    <col min="13332" max="13332" width="3.26953125" style="1" customWidth="1"/>
    <col min="13333" max="13333" width="7.6328125" style="1" customWidth="1"/>
    <col min="13334" max="13334" width="2.36328125" style="1" customWidth="1"/>
    <col min="13335" max="13336" width="7.6328125" style="1" customWidth="1"/>
    <col min="13337" max="13337" width="9.7265625" style="1" bestFit="1" customWidth="1"/>
    <col min="13338" max="13566" width="9" style="1"/>
    <col min="13567" max="13568" width="2" style="1" customWidth="1"/>
    <col min="13569" max="13569" width="2.6328125" style="1" customWidth="1"/>
    <col min="13570" max="13570" width="9.26953125" style="1" customWidth="1"/>
    <col min="13571" max="13571" width="8.6328125" style="1" customWidth="1"/>
    <col min="13572" max="13572" width="4.26953125" style="1" customWidth="1"/>
    <col min="13573" max="13573" width="5.90625" style="1" customWidth="1"/>
    <col min="13574" max="13585" width="7.6328125" style="1" customWidth="1"/>
    <col min="13586" max="13586" width="3.26953125" style="1" customWidth="1"/>
    <col min="13587" max="13587" width="1.453125" style="1" customWidth="1"/>
    <col min="13588" max="13588" width="3.26953125" style="1" customWidth="1"/>
    <col min="13589" max="13589" width="7.6328125" style="1" customWidth="1"/>
    <col min="13590" max="13590" width="2.36328125" style="1" customWidth="1"/>
    <col min="13591" max="13592" width="7.6328125" style="1" customWidth="1"/>
    <col min="13593" max="13593" width="9.7265625" style="1" bestFit="1" customWidth="1"/>
    <col min="13594" max="13822" width="9" style="1"/>
    <col min="13823" max="13824" width="2" style="1" customWidth="1"/>
    <col min="13825" max="13825" width="2.6328125" style="1" customWidth="1"/>
    <col min="13826" max="13826" width="9.26953125" style="1" customWidth="1"/>
    <col min="13827" max="13827" width="8.6328125" style="1" customWidth="1"/>
    <col min="13828" max="13828" width="4.26953125" style="1" customWidth="1"/>
    <col min="13829" max="13829" width="5.90625" style="1" customWidth="1"/>
    <col min="13830" max="13841" width="7.6328125" style="1" customWidth="1"/>
    <col min="13842" max="13842" width="3.26953125" style="1" customWidth="1"/>
    <col min="13843" max="13843" width="1.453125" style="1" customWidth="1"/>
    <col min="13844" max="13844" width="3.26953125" style="1" customWidth="1"/>
    <col min="13845" max="13845" width="7.6328125" style="1" customWidth="1"/>
    <col min="13846" max="13846" width="2.36328125" style="1" customWidth="1"/>
    <col min="13847" max="13848" width="7.6328125" style="1" customWidth="1"/>
    <col min="13849" max="13849" width="9.7265625" style="1" bestFit="1" customWidth="1"/>
    <col min="13850" max="14078" width="9" style="1"/>
    <col min="14079" max="14080" width="2" style="1" customWidth="1"/>
    <col min="14081" max="14081" width="2.6328125" style="1" customWidth="1"/>
    <col min="14082" max="14082" width="9.26953125" style="1" customWidth="1"/>
    <col min="14083" max="14083" width="8.6328125" style="1" customWidth="1"/>
    <col min="14084" max="14084" width="4.26953125" style="1" customWidth="1"/>
    <col min="14085" max="14085" width="5.90625" style="1" customWidth="1"/>
    <col min="14086" max="14097" width="7.6328125" style="1" customWidth="1"/>
    <col min="14098" max="14098" width="3.26953125" style="1" customWidth="1"/>
    <col min="14099" max="14099" width="1.453125" style="1" customWidth="1"/>
    <col min="14100" max="14100" width="3.26953125" style="1" customWidth="1"/>
    <col min="14101" max="14101" width="7.6328125" style="1" customWidth="1"/>
    <col min="14102" max="14102" width="2.36328125" style="1" customWidth="1"/>
    <col min="14103" max="14104" width="7.6328125" style="1" customWidth="1"/>
    <col min="14105" max="14105" width="9.7265625" style="1" bestFit="1" customWidth="1"/>
    <col min="14106" max="14334" width="9" style="1"/>
    <col min="14335" max="14336" width="2" style="1" customWidth="1"/>
    <col min="14337" max="14337" width="2.6328125" style="1" customWidth="1"/>
    <col min="14338" max="14338" width="9.26953125" style="1" customWidth="1"/>
    <col min="14339" max="14339" width="8.6328125" style="1" customWidth="1"/>
    <col min="14340" max="14340" width="4.26953125" style="1" customWidth="1"/>
    <col min="14341" max="14341" width="5.90625" style="1" customWidth="1"/>
    <col min="14342" max="14353" width="7.6328125" style="1" customWidth="1"/>
    <col min="14354" max="14354" width="3.26953125" style="1" customWidth="1"/>
    <col min="14355" max="14355" width="1.453125" style="1" customWidth="1"/>
    <col min="14356" max="14356" width="3.26953125" style="1" customWidth="1"/>
    <col min="14357" max="14357" width="7.6328125" style="1" customWidth="1"/>
    <col min="14358" max="14358" width="2.36328125" style="1" customWidth="1"/>
    <col min="14359" max="14360" width="7.6328125" style="1" customWidth="1"/>
    <col min="14361" max="14361" width="9.7265625" style="1" bestFit="1" customWidth="1"/>
    <col min="14362" max="14590" width="9" style="1"/>
    <col min="14591" max="14592" width="2" style="1" customWidth="1"/>
    <col min="14593" max="14593" width="2.6328125" style="1" customWidth="1"/>
    <col min="14594" max="14594" width="9.26953125" style="1" customWidth="1"/>
    <col min="14595" max="14595" width="8.6328125" style="1" customWidth="1"/>
    <col min="14596" max="14596" width="4.26953125" style="1" customWidth="1"/>
    <col min="14597" max="14597" width="5.90625" style="1" customWidth="1"/>
    <col min="14598" max="14609" width="7.6328125" style="1" customWidth="1"/>
    <col min="14610" max="14610" width="3.26953125" style="1" customWidth="1"/>
    <col min="14611" max="14611" width="1.453125" style="1" customWidth="1"/>
    <col min="14612" max="14612" width="3.26953125" style="1" customWidth="1"/>
    <col min="14613" max="14613" width="7.6328125" style="1" customWidth="1"/>
    <col min="14614" max="14614" width="2.36328125" style="1" customWidth="1"/>
    <col min="14615" max="14616" width="7.6328125" style="1" customWidth="1"/>
    <col min="14617" max="14617" width="9.7265625" style="1" bestFit="1" customWidth="1"/>
    <col min="14618" max="14846" width="9" style="1"/>
    <col min="14847" max="14848" width="2" style="1" customWidth="1"/>
    <col min="14849" max="14849" width="2.6328125" style="1" customWidth="1"/>
    <col min="14850" max="14850" width="9.26953125" style="1" customWidth="1"/>
    <col min="14851" max="14851" width="8.6328125" style="1" customWidth="1"/>
    <col min="14852" max="14852" width="4.26953125" style="1" customWidth="1"/>
    <col min="14853" max="14853" width="5.90625" style="1" customWidth="1"/>
    <col min="14854" max="14865" width="7.6328125" style="1" customWidth="1"/>
    <col min="14866" max="14866" width="3.26953125" style="1" customWidth="1"/>
    <col min="14867" max="14867" width="1.453125" style="1" customWidth="1"/>
    <col min="14868" max="14868" width="3.26953125" style="1" customWidth="1"/>
    <col min="14869" max="14869" width="7.6328125" style="1" customWidth="1"/>
    <col min="14870" max="14870" width="2.36328125" style="1" customWidth="1"/>
    <col min="14871" max="14872" width="7.6328125" style="1" customWidth="1"/>
    <col min="14873" max="14873" width="9.7265625" style="1" bestFit="1" customWidth="1"/>
    <col min="14874" max="15102" width="9" style="1"/>
    <col min="15103" max="15104" width="2" style="1" customWidth="1"/>
    <col min="15105" max="15105" width="2.6328125" style="1" customWidth="1"/>
    <col min="15106" max="15106" width="9.26953125" style="1" customWidth="1"/>
    <col min="15107" max="15107" width="8.6328125" style="1" customWidth="1"/>
    <col min="15108" max="15108" width="4.26953125" style="1" customWidth="1"/>
    <col min="15109" max="15109" width="5.90625" style="1" customWidth="1"/>
    <col min="15110" max="15121" width="7.6328125" style="1" customWidth="1"/>
    <col min="15122" max="15122" width="3.26953125" style="1" customWidth="1"/>
    <col min="15123" max="15123" width="1.453125" style="1" customWidth="1"/>
    <col min="15124" max="15124" width="3.26953125" style="1" customWidth="1"/>
    <col min="15125" max="15125" width="7.6328125" style="1" customWidth="1"/>
    <col min="15126" max="15126" width="2.36328125" style="1" customWidth="1"/>
    <col min="15127" max="15128" width="7.6328125" style="1" customWidth="1"/>
    <col min="15129" max="15129" width="9.7265625" style="1" bestFit="1" customWidth="1"/>
    <col min="15130" max="15358" width="9" style="1"/>
    <col min="15359" max="15360" width="2" style="1" customWidth="1"/>
    <col min="15361" max="15361" width="2.6328125" style="1" customWidth="1"/>
    <col min="15362" max="15362" width="9.26953125" style="1" customWidth="1"/>
    <col min="15363" max="15363" width="8.6328125" style="1" customWidth="1"/>
    <col min="15364" max="15364" width="4.26953125" style="1" customWidth="1"/>
    <col min="15365" max="15365" width="5.90625" style="1" customWidth="1"/>
    <col min="15366" max="15377" width="7.6328125" style="1" customWidth="1"/>
    <col min="15378" max="15378" width="3.26953125" style="1" customWidth="1"/>
    <col min="15379" max="15379" width="1.453125" style="1" customWidth="1"/>
    <col min="15380" max="15380" width="3.26953125" style="1" customWidth="1"/>
    <col min="15381" max="15381" width="7.6328125" style="1" customWidth="1"/>
    <col min="15382" max="15382" width="2.36328125" style="1" customWidth="1"/>
    <col min="15383" max="15384" width="7.6328125" style="1" customWidth="1"/>
    <col min="15385" max="15385" width="9.7265625" style="1" bestFit="1" customWidth="1"/>
    <col min="15386" max="15614" width="9" style="1"/>
    <col min="15615" max="15616" width="2" style="1" customWidth="1"/>
    <col min="15617" max="15617" width="2.6328125" style="1" customWidth="1"/>
    <col min="15618" max="15618" width="9.26953125" style="1" customWidth="1"/>
    <col min="15619" max="15619" width="8.6328125" style="1" customWidth="1"/>
    <col min="15620" max="15620" width="4.26953125" style="1" customWidth="1"/>
    <col min="15621" max="15621" width="5.90625" style="1" customWidth="1"/>
    <col min="15622" max="15633" width="7.6328125" style="1" customWidth="1"/>
    <col min="15634" max="15634" width="3.26953125" style="1" customWidth="1"/>
    <col min="15635" max="15635" width="1.453125" style="1" customWidth="1"/>
    <col min="15636" max="15636" width="3.26953125" style="1" customWidth="1"/>
    <col min="15637" max="15637" width="7.6328125" style="1" customWidth="1"/>
    <col min="15638" max="15638" width="2.36328125" style="1" customWidth="1"/>
    <col min="15639" max="15640" width="7.6328125" style="1" customWidth="1"/>
    <col min="15641" max="15641" width="9.7265625" style="1" bestFit="1" customWidth="1"/>
    <col min="15642" max="15870" width="9" style="1"/>
    <col min="15871" max="15872" width="2" style="1" customWidth="1"/>
    <col min="15873" max="15873" width="2.6328125" style="1" customWidth="1"/>
    <col min="15874" max="15874" width="9.26953125" style="1" customWidth="1"/>
    <col min="15875" max="15875" width="8.6328125" style="1" customWidth="1"/>
    <col min="15876" max="15876" width="4.26953125" style="1" customWidth="1"/>
    <col min="15877" max="15877" width="5.90625" style="1" customWidth="1"/>
    <col min="15878" max="15889" width="7.6328125" style="1" customWidth="1"/>
    <col min="15890" max="15890" width="3.26953125" style="1" customWidth="1"/>
    <col min="15891" max="15891" width="1.453125" style="1" customWidth="1"/>
    <col min="15892" max="15892" width="3.26953125" style="1" customWidth="1"/>
    <col min="15893" max="15893" width="7.6328125" style="1" customWidth="1"/>
    <col min="15894" max="15894" width="2.36328125" style="1" customWidth="1"/>
    <col min="15895" max="15896" width="7.6328125" style="1" customWidth="1"/>
    <col min="15897" max="15897" width="9.7265625" style="1" bestFit="1" customWidth="1"/>
    <col min="15898" max="16126" width="9" style="1"/>
    <col min="16127" max="16128" width="2" style="1" customWidth="1"/>
    <col min="16129" max="16129" width="2.6328125" style="1" customWidth="1"/>
    <col min="16130" max="16130" width="9.26953125" style="1" customWidth="1"/>
    <col min="16131" max="16131" width="8.6328125" style="1" customWidth="1"/>
    <col min="16132" max="16132" width="4.26953125" style="1" customWidth="1"/>
    <col min="16133" max="16133" width="5.90625" style="1" customWidth="1"/>
    <col min="16134" max="16145" width="7.6328125" style="1" customWidth="1"/>
    <col min="16146" max="16146" width="3.26953125" style="1" customWidth="1"/>
    <col min="16147" max="16147" width="1.453125" style="1" customWidth="1"/>
    <col min="16148" max="16148" width="3.26953125" style="1" customWidth="1"/>
    <col min="16149" max="16149" width="7.6328125" style="1" customWidth="1"/>
    <col min="16150" max="16150" width="2.36328125" style="1" customWidth="1"/>
    <col min="16151" max="16152" width="7.6328125" style="1" customWidth="1"/>
    <col min="16153" max="16153" width="9.7265625" style="1" bestFit="1" customWidth="1"/>
    <col min="16154" max="16384" width="9" style="1"/>
  </cols>
  <sheetData>
    <row r="1" spans="1:27" ht="17.25" customHeight="1" x14ac:dyDescent="0.2">
      <c r="B1" s="130"/>
      <c r="C1" s="232" t="s">
        <v>184</v>
      </c>
      <c r="D1" s="232"/>
      <c r="E1" s="232"/>
      <c r="F1" s="233" t="s">
        <v>185</v>
      </c>
      <c r="G1" s="233"/>
      <c r="V1" s="2"/>
      <c r="W1" s="2"/>
      <c r="Z1" s="1"/>
      <c r="AA1" s="1"/>
    </row>
    <row r="2" spans="1:27" ht="16.5" customHeight="1" x14ac:dyDescent="0.2">
      <c r="A2" s="234" t="s">
        <v>0</v>
      </c>
      <c r="B2" s="234"/>
      <c r="C2" s="234" t="s">
        <v>1</v>
      </c>
      <c r="D2" s="234"/>
      <c r="E2" s="235" t="s">
        <v>2</v>
      </c>
      <c r="F2" s="236"/>
      <c r="G2" s="236"/>
      <c r="H2" s="236"/>
      <c r="I2" s="237" t="s">
        <v>3</v>
      </c>
      <c r="J2" s="238"/>
      <c r="K2" s="238"/>
      <c r="L2" s="239"/>
      <c r="M2" s="237" t="s">
        <v>4</v>
      </c>
      <c r="N2" s="239"/>
      <c r="O2" s="240" t="s">
        <v>5</v>
      </c>
      <c r="P2" s="241"/>
      <c r="Q2" s="242" t="s">
        <v>6</v>
      </c>
      <c r="R2" s="241"/>
      <c r="S2" s="241"/>
      <c r="T2" s="241"/>
      <c r="U2" s="241"/>
      <c r="V2" s="241"/>
      <c r="W2" s="241"/>
      <c r="X2" s="278" t="s">
        <v>186</v>
      </c>
      <c r="Y2" s="279"/>
      <c r="Z2" s="1"/>
      <c r="AA2" s="1"/>
    </row>
    <row r="3" spans="1:27" ht="23.25" customHeight="1" x14ac:dyDescent="0.2">
      <c r="A3" s="282" t="s">
        <v>187</v>
      </c>
      <c r="B3" s="282"/>
      <c r="C3" s="250">
        <v>91301</v>
      </c>
      <c r="D3" s="250"/>
      <c r="E3" s="283" t="s">
        <v>188</v>
      </c>
      <c r="F3" s="284"/>
      <c r="G3" s="284"/>
      <c r="H3" s="285"/>
      <c r="I3" s="286" t="s">
        <v>189</v>
      </c>
      <c r="J3" s="287"/>
      <c r="K3" s="287"/>
      <c r="L3" s="288"/>
      <c r="M3" s="286" t="s">
        <v>168</v>
      </c>
      <c r="N3" s="288"/>
      <c r="O3" s="249" t="s">
        <v>182</v>
      </c>
      <c r="P3" s="250"/>
      <c r="Q3" s="249" t="s">
        <v>164</v>
      </c>
      <c r="R3" s="250"/>
      <c r="S3" s="250"/>
      <c r="T3" s="250"/>
      <c r="U3" s="250"/>
      <c r="V3" s="250"/>
      <c r="W3" s="250"/>
      <c r="X3" s="280"/>
      <c r="Y3" s="281"/>
      <c r="Z3" s="1"/>
      <c r="AA3" s="1"/>
    </row>
    <row r="4" spans="1:27" ht="2.25" customHeight="1" x14ac:dyDescent="0.2"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V4" s="2"/>
      <c r="W4" s="2"/>
      <c r="Z4" s="1"/>
      <c r="AA4" s="1"/>
    </row>
    <row r="5" spans="1:27" ht="14.25" customHeight="1" x14ac:dyDescent="0.2">
      <c r="A5" s="251" t="s">
        <v>7</v>
      </c>
      <c r="B5" s="252"/>
      <c r="C5" s="252"/>
      <c r="D5" s="252"/>
      <c r="E5" s="253"/>
      <c r="F5" s="6" t="s">
        <v>8</v>
      </c>
      <c r="G5" s="6">
        <v>46128</v>
      </c>
      <c r="H5" s="6">
        <v>46156</v>
      </c>
      <c r="I5" s="6">
        <v>46184</v>
      </c>
      <c r="J5" s="6">
        <v>46210</v>
      </c>
      <c r="K5" s="6">
        <v>46239</v>
      </c>
      <c r="L5" s="6"/>
      <c r="M5" s="6"/>
      <c r="N5" s="6"/>
      <c r="O5" s="6"/>
      <c r="P5" s="6"/>
      <c r="Q5" s="6"/>
      <c r="R5" s="6"/>
      <c r="S5" s="4" t="s">
        <v>173</v>
      </c>
      <c r="T5" s="5" t="s">
        <v>174</v>
      </c>
      <c r="U5" s="5" t="s">
        <v>176</v>
      </c>
      <c r="V5" s="7" t="s">
        <v>177</v>
      </c>
      <c r="W5" s="8" t="s">
        <v>178</v>
      </c>
      <c r="X5" s="9" t="s">
        <v>179</v>
      </c>
      <c r="Y5" s="9" t="s">
        <v>180</v>
      </c>
      <c r="Z5" s="1"/>
      <c r="AA5" s="1"/>
    </row>
    <row r="6" spans="1:27" ht="14.25" customHeight="1" x14ac:dyDescent="0.2">
      <c r="A6" s="243" t="s">
        <v>9</v>
      </c>
      <c r="B6" s="244"/>
      <c r="C6" s="244"/>
      <c r="D6" s="244"/>
      <c r="E6" s="254"/>
      <c r="F6" s="11"/>
      <c r="G6" s="11">
        <v>0.38194444444444442</v>
      </c>
      <c r="H6" s="11">
        <v>0.375</v>
      </c>
      <c r="I6" s="11">
        <v>0.375</v>
      </c>
      <c r="J6" s="11">
        <v>0.375</v>
      </c>
      <c r="K6" s="11">
        <v>0.39583333333333331</v>
      </c>
      <c r="L6" s="11"/>
      <c r="M6" s="11"/>
      <c r="N6" s="11"/>
      <c r="O6" s="11"/>
      <c r="P6" s="11"/>
      <c r="Q6" s="11"/>
      <c r="R6" s="11"/>
      <c r="S6" s="257" t="s">
        <v>10</v>
      </c>
      <c r="T6" s="258"/>
      <c r="U6" s="259"/>
      <c r="V6" s="266" t="s">
        <v>11</v>
      </c>
      <c r="W6" s="267"/>
      <c r="X6" s="268"/>
      <c r="Y6" s="275" t="s">
        <v>11</v>
      </c>
      <c r="Z6" s="1"/>
      <c r="AA6" s="1"/>
    </row>
    <row r="7" spans="1:27" ht="12" x14ac:dyDescent="0.2">
      <c r="A7" s="245"/>
      <c r="B7" s="246"/>
      <c r="C7" s="246"/>
      <c r="D7" s="246"/>
      <c r="E7" s="255"/>
      <c r="F7" s="20"/>
      <c r="G7" s="20">
        <v>0.63194444444444442</v>
      </c>
      <c r="H7" s="20">
        <v>0.625</v>
      </c>
      <c r="I7" s="20">
        <v>0.625</v>
      </c>
      <c r="J7" s="20">
        <v>0.625</v>
      </c>
      <c r="K7" s="20">
        <v>0.64583333333333337</v>
      </c>
      <c r="L7" s="20"/>
      <c r="M7" s="20"/>
      <c r="N7" s="20"/>
      <c r="O7" s="20"/>
      <c r="P7" s="20"/>
      <c r="Q7" s="20"/>
      <c r="R7" s="20"/>
      <c r="S7" s="260"/>
      <c r="T7" s="261"/>
      <c r="U7" s="262"/>
      <c r="V7" s="269"/>
      <c r="W7" s="270"/>
      <c r="X7" s="271"/>
      <c r="Y7" s="276"/>
      <c r="Z7" s="1"/>
      <c r="AA7" s="1"/>
    </row>
    <row r="8" spans="1:27" ht="12" x14ac:dyDescent="0.2">
      <c r="A8" s="245"/>
      <c r="B8" s="246"/>
      <c r="C8" s="246"/>
      <c r="D8" s="246"/>
      <c r="E8" s="255"/>
      <c r="F8" s="20"/>
      <c r="G8" s="20" t="s">
        <v>11</v>
      </c>
      <c r="H8" s="20" t="s">
        <v>11</v>
      </c>
      <c r="I8" s="20" t="s">
        <v>11</v>
      </c>
      <c r="J8" s="20" t="s">
        <v>197</v>
      </c>
      <c r="K8" s="20" t="s">
        <v>197</v>
      </c>
      <c r="L8" s="20"/>
      <c r="M8" s="20"/>
      <c r="N8" s="20"/>
      <c r="O8" s="20"/>
      <c r="P8" s="20"/>
      <c r="Q8" s="20"/>
      <c r="R8" s="20"/>
      <c r="S8" s="260"/>
      <c r="T8" s="261"/>
      <c r="U8" s="262"/>
      <c r="V8" s="269"/>
      <c r="W8" s="270"/>
      <c r="X8" s="271"/>
      <c r="Y8" s="276"/>
      <c r="Z8" s="1"/>
      <c r="AA8" s="1"/>
    </row>
    <row r="9" spans="1:27" ht="12" x14ac:dyDescent="0.2">
      <c r="A9" s="247"/>
      <c r="B9" s="248"/>
      <c r="C9" s="248"/>
      <c r="D9" s="248"/>
      <c r="E9" s="256"/>
      <c r="F9" s="22"/>
      <c r="G9" s="22" t="s">
        <v>11</v>
      </c>
      <c r="H9" s="22" t="s">
        <v>11</v>
      </c>
      <c r="I9" s="22" t="s">
        <v>11</v>
      </c>
      <c r="J9" s="22" t="s">
        <v>11</v>
      </c>
      <c r="K9" s="20" t="s">
        <v>197</v>
      </c>
      <c r="L9" s="22"/>
      <c r="M9" s="22"/>
      <c r="N9" s="22"/>
      <c r="O9" s="22"/>
      <c r="P9" s="22"/>
      <c r="Q9" s="22"/>
      <c r="R9" s="22"/>
      <c r="S9" s="263"/>
      <c r="T9" s="264"/>
      <c r="U9" s="265"/>
      <c r="V9" s="272"/>
      <c r="W9" s="273"/>
      <c r="X9" s="274"/>
      <c r="Y9" s="277"/>
      <c r="Z9" s="1"/>
      <c r="AA9" s="1"/>
    </row>
    <row r="10" spans="1:27" ht="13.5" customHeight="1" x14ac:dyDescent="0.2">
      <c r="A10" s="243" t="s">
        <v>12</v>
      </c>
      <c r="B10" s="244"/>
      <c r="C10" s="244"/>
      <c r="D10" s="244"/>
      <c r="E10" s="254"/>
      <c r="F10" s="30"/>
      <c r="G10" s="144" t="s">
        <v>172</v>
      </c>
      <c r="H10" s="144" t="s">
        <v>172</v>
      </c>
      <c r="I10" s="144" t="s">
        <v>172</v>
      </c>
      <c r="J10" s="144" t="s">
        <v>195</v>
      </c>
      <c r="K10" s="144" t="s">
        <v>198</v>
      </c>
      <c r="L10" s="144"/>
      <c r="M10" s="144"/>
      <c r="N10" s="144"/>
      <c r="O10" s="144"/>
      <c r="P10" s="144"/>
      <c r="Q10" s="30"/>
      <c r="R10" s="144"/>
      <c r="S10" s="257" t="s">
        <v>11</v>
      </c>
      <c r="T10" s="258"/>
      <c r="U10" s="259"/>
      <c r="V10" s="266" t="s">
        <v>11</v>
      </c>
      <c r="W10" s="267"/>
      <c r="X10" s="268"/>
      <c r="Y10" s="275" t="s">
        <v>11</v>
      </c>
      <c r="Z10" s="1"/>
      <c r="AA10" s="1"/>
    </row>
    <row r="11" spans="1:27" ht="12" x14ac:dyDescent="0.2">
      <c r="A11" s="245"/>
      <c r="B11" s="246"/>
      <c r="C11" s="246"/>
      <c r="D11" s="246"/>
      <c r="E11" s="255"/>
      <c r="F11" s="18"/>
      <c r="G11" s="145" t="s">
        <v>172</v>
      </c>
      <c r="H11" s="145" t="s">
        <v>172</v>
      </c>
      <c r="I11" s="145" t="s">
        <v>172</v>
      </c>
      <c r="J11" s="145" t="s">
        <v>196</v>
      </c>
      <c r="K11" s="145" t="s">
        <v>198</v>
      </c>
      <c r="L11" s="145"/>
      <c r="M11" s="145"/>
      <c r="N11" s="145"/>
      <c r="O11" s="145"/>
      <c r="P11" s="145"/>
      <c r="Q11" s="18"/>
      <c r="R11" s="145"/>
      <c r="S11" s="260"/>
      <c r="T11" s="261"/>
      <c r="U11" s="262"/>
      <c r="V11" s="269"/>
      <c r="W11" s="270"/>
      <c r="X11" s="271"/>
      <c r="Y11" s="276"/>
      <c r="Z11" s="1"/>
      <c r="AA11" s="1"/>
    </row>
    <row r="12" spans="1:27" ht="12" x14ac:dyDescent="0.2">
      <c r="A12" s="245"/>
      <c r="B12" s="246"/>
      <c r="C12" s="246"/>
      <c r="D12" s="246"/>
      <c r="E12" s="255"/>
      <c r="F12" s="18"/>
      <c r="G12" s="18" t="s">
        <v>11</v>
      </c>
      <c r="H12" s="18" t="s">
        <v>11</v>
      </c>
      <c r="I12" s="18" t="s">
        <v>11</v>
      </c>
      <c r="J12" s="18" t="s">
        <v>11</v>
      </c>
      <c r="K12" s="18" t="s">
        <v>197</v>
      </c>
      <c r="L12" s="18"/>
      <c r="M12" s="18"/>
      <c r="N12" s="18"/>
      <c r="O12" s="18"/>
      <c r="P12" s="18"/>
      <c r="Q12" s="18"/>
      <c r="R12" s="18"/>
      <c r="S12" s="260"/>
      <c r="T12" s="261"/>
      <c r="U12" s="262"/>
      <c r="V12" s="269"/>
      <c r="W12" s="270"/>
      <c r="X12" s="271"/>
      <c r="Y12" s="276"/>
      <c r="Z12" s="1"/>
      <c r="AA12" s="1"/>
    </row>
    <row r="13" spans="1:27" ht="12" x14ac:dyDescent="0.2">
      <c r="A13" s="247"/>
      <c r="B13" s="248"/>
      <c r="C13" s="248"/>
      <c r="D13" s="248"/>
      <c r="E13" s="256"/>
      <c r="F13" s="18"/>
      <c r="G13" s="18" t="s">
        <v>11</v>
      </c>
      <c r="H13" s="18" t="s">
        <v>11</v>
      </c>
      <c r="I13" s="18" t="s">
        <v>11</v>
      </c>
      <c r="J13" s="18" t="s">
        <v>11</v>
      </c>
      <c r="K13" s="18" t="s">
        <v>197</v>
      </c>
      <c r="L13" s="18"/>
      <c r="M13" s="18"/>
      <c r="N13" s="18"/>
      <c r="O13" s="18"/>
      <c r="P13" s="18"/>
      <c r="Q13" s="18"/>
      <c r="R13" s="18"/>
      <c r="S13" s="263"/>
      <c r="T13" s="264"/>
      <c r="U13" s="265"/>
      <c r="V13" s="272"/>
      <c r="W13" s="273"/>
      <c r="X13" s="274"/>
      <c r="Y13" s="277"/>
      <c r="Z13" s="1"/>
      <c r="AA13" s="1"/>
    </row>
    <row r="14" spans="1:27" ht="13.5" customHeight="1" x14ac:dyDescent="0.2">
      <c r="A14" s="243" t="s">
        <v>13</v>
      </c>
      <c r="B14" s="244"/>
      <c r="C14" s="244"/>
      <c r="D14" s="244"/>
      <c r="E14" s="37"/>
      <c r="F14" s="38"/>
      <c r="G14" s="38">
        <v>16.2</v>
      </c>
      <c r="H14" s="38">
        <v>21.5</v>
      </c>
      <c r="I14" s="38">
        <v>23.3</v>
      </c>
      <c r="J14" s="38">
        <v>23.2</v>
      </c>
      <c r="K14" s="38">
        <v>31.4</v>
      </c>
      <c r="L14" s="38"/>
      <c r="M14" s="38"/>
      <c r="N14" s="38"/>
      <c r="O14" s="38"/>
      <c r="P14" s="38"/>
      <c r="Q14" s="38"/>
      <c r="R14" s="38"/>
      <c r="S14" s="39"/>
      <c r="T14" s="40"/>
      <c r="U14" s="41"/>
      <c r="V14" s="42"/>
      <c r="W14" s="43"/>
      <c r="X14" s="44"/>
      <c r="Y14" s="45"/>
      <c r="Z14" s="1"/>
      <c r="AA14" s="1"/>
    </row>
    <row r="15" spans="1:27" ht="12" x14ac:dyDescent="0.2">
      <c r="A15" s="245"/>
      <c r="B15" s="246"/>
      <c r="C15" s="246"/>
      <c r="D15" s="246"/>
      <c r="E15" s="19" t="s">
        <v>14</v>
      </c>
      <c r="F15" s="47"/>
      <c r="G15" s="47">
        <v>20.7</v>
      </c>
      <c r="H15" s="47">
        <v>26.4</v>
      </c>
      <c r="I15" s="47">
        <v>27.4</v>
      </c>
      <c r="J15" s="47">
        <v>28.2</v>
      </c>
      <c r="K15" s="47">
        <v>33.299999999999997</v>
      </c>
      <c r="L15" s="47"/>
      <c r="M15" s="47"/>
      <c r="N15" s="47"/>
      <c r="O15" s="47"/>
      <c r="P15" s="47"/>
      <c r="Q15" s="47"/>
      <c r="R15" s="47"/>
      <c r="S15" s="48" t="s">
        <v>11</v>
      </c>
      <c r="T15" s="49" t="s">
        <v>175</v>
      </c>
      <c r="U15" s="50">
        <f>COUNT(G14:R15)</f>
        <v>10</v>
      </c>
      <c r="V15" s="51">
        <f>MIN(G14:R15)</f>
        <v>16.2</v>
      </c>
      <c r="W15" s="52" t="s">
        <v>178</v>
      </c>
      <c r="X15" s="53">
        <f>MAX(G14:R15)</f>
        <v>33.299999999999997</v>
      </c>
      <c r="Y15" s="54">
        <f>AVERAGE(G14:R15)</f>
        <v>25.159999999999997</v>
      </c>
      <c r="Z15" s="1"/>
      <c r="AA15" s="1"/>
    </row>
    <row r="16" spans="1:27" ht="12" x14ac:dyDescent="0.2">
      <c r="A16" s="245"/>
      <c r="B16" s="246"/>
      <c r="C16" s="246"/>
      <c r="D16" s="246"/>
      <c r="E16" s="19"/>
      <c r="F16" s="47"/>
      <c r="G16" s="47" t="s">
        <v>11</v>
      </c>
      <c r="H16" s="47" t="s">
        <v>11</v>
      </c>
      <c r="I16" s="47" t="s">
        <v>11</v>
      </c>
      <c r="J16" s="47" t="s">
        <v>11</v>
      </c>
      <c r="K16" s="47" t="s">
        <v>197</v>
      </c>
      <c r="L16" s="47"/>
      <c r="M16" s="47"/>
      <c r="N16" s="47"/>
      <c r="O16" s="47"/>
      <c r="P16" s="47"/>
      <c r="Q16" s="47"/>
      <c r="R16" s="47"/>
      <c r="S16" s="48"/>
      <c r="T16" s="49"/>
      <c r="U16" s="50"/>
      <c r="V16" s="51"/>
      <c r="W16" s="52"/>
      <c r="X16" s="53"/>
      <c r="Y16" s="54"/>
      <c r="Z16" s="1"/>
      <c r="AA16" s="1"/>
    </row>
    <row r="17" spans="1:27" ht="12" x14ac:dyDescent="0.2">
      <c r="A17" s="247"/>
      <c r="B17" s="248"/>
      <c r="C17" s="248"/>
      <c r="D17" s="248"/>
      <c r="E17" s="21"/>
      <c r="F17" s="47"/>
      <c r="G17" s="47" t="s">
        <v>11</v>
      </c>
      <c r="H17" s="47" t="s">
        <v>11</v>
      </c>
      <c r="I17" s="47" t="s">
        <v>11</v>
      </c>
      <c r="J17" s="47" t="s">
        <v>11</v>
      </c>
      <c r="K17" s="47" t="s">
        <v>197</v>
      </c>
      <c r="L17" s="47"/>
      <c r="M17" s="47"/>
      <c r="N17" s="47"/>
      <c r="O17" s="47"/>
      <c r="P17" s="47"/>
      <c r="Q17" s="47"/>
      <c r="R17" s="47"/>
      <c r="S17" s="55"/>
      <c r="T17" s="56"/>
      <c r="U17" s="57"/>
      <c r="V17" s="58"/>
      <c r="W17" s="59"/>
      <c r="X17" s="60"/>
      <c r="Y17" s="61"/>
      <c r="Z17" s="1"/>
      <c r="AA17" s="1"/>
    </row>
    <row r="18" spans="1:27" ht="13.5" customHeight="1" x14ac:dyDescent="0.2">
      <c r="A18" s="243" t="s">
        <v>15</v>
      </c>
      <c r="B18" s="244"/>
      <c r="C18" s="244"/>
      <c r="D18" s="244"/>
      <c r="E18" s="37"/>
      <c r="F18" s="38"/>
      <c r="G18" s="38">
        <v>25.3</v>
      </c>
      <c r="H18" s="38">
        <v>18.399999999999999</v>
      </c>
      <c r="I18" s="38">
        <v>23.3</v>
      </c>
      <c r="J18" s="38">
        <v>23</v>
      </c>
      <c r="K18" s="38">
        <v>30.4</v>
      </c>
      <c r="L18" s="38"/>
      <c r="M18" s="38"/>
      <c r="N18" s="38"/>
      <c r="O18" s="38"/>
      <c r="P18" s="38"/>
      <c r="Q18" s="38"/>
      <c r="R18" s="38"/>
      <c r="S18" s="39"/>
      <c r="T18" s="40"/>
      <c r="U18" s="41"/>
      <c r="V18" s="42"/>
      <c r="W18" s="43"/>
      <c r="X18" s="44"/>
      <c r="Y18" s="45"/>
      <c r="Z18" s="1"/>
      <c r="AA18" s="1"/>
    </row>
    <row r="19" spans="1:27" ht="12" x14ac:dyDescent="0.2">
      <c r="A19" s="245"/>
      <c r="B19" s="246"/>
      <c r="C19" s="246"/>
      <c r="D19" s="246"/>
      <c r="E19" s="19" t="s">
        <v>14</v>
      </c>
      <c r="F19" s="47"/>
      <c r="G19" s="47">
        <v>21.2</v>
      </c>
      <c r="H19" s="47">
        <v>20.2</v>
      </c>
      <c r="I19" s="47">
        <v>26.6</v>
      </c>
      <c r="J19" s="47">
        <v>23.7</v>
      </c>
      <c r="K19" s="47">
        <v>30.9</v>
      </c>
      <c r="L19" s="47"/>
      <c r="M19" s="47"/>
      <c r="N19" s="47"/>
      <c r="O19" s="47"/>
      <c r="P19" s="47"/>
      <c r="Q19" s="47"/>
      <c r="R19" s="47"/>
      <c r="S19" s="48" t="s">
        <v>11</v>
      </c>
      <c r="T19" s="49" t="s">
        <v>175</v>
      </c>
      <c r="U19" s="50">
        <f>COUNT(G18:R19)</f>
        <v>10</v>
      </c>
      <c r="V19" s="51">
        <f>MIN(G18:R19)</f>
        <v>18.399999999999999</v>
      </c>
      <c r="W19" s="52" t="s">
        <v>178</v>
      </c>
      <c r="X19" s="53">
        <f>MAX(G18:R19)</f>
        <v>30.9</v>
      </c>
      <c r="Y19" s="54">
        <f>AVERAGE(G18:R19)</f>
        <v>24.299999999999997</v>
      </c>
      <c r="Z19" s="1"/>
      <c r="AA19" s="1"/>
    </row>
    <row r="20" spans="1:27" ht="12" x14ac:dyDescent="0.2">
      <c r="A20" s="245"/>
      <c r="B20" s="246"/>
      <c r="C20" s="246"/>
      <c r="D20" s="246"/>
      <c r="E20" s="19"/>
      <c r="F20" s="47"/>
      <c r="G20" s="47" t="s">
        <v>11</v>
      </c>
      <c r="H20" s="47" t="s">
        <v>11</v>
      </c>
      <c r="I20" s="47" t="s">
        <v>11</v>
      </c>
      <c r="J20" s="47" t="s">
        <v>11</v>
      </c>
      <c r="K20" s="47" t="s">
        <v>197</v>
      </c>
      <c r="L20" s="47"/>
      <c r="M20" s="47"/>
      <c r="N20" s="47"/>
      <c r="O20" s="47"/>
      <c r="P20" s="47"/>
      <c r="Q20" s="47"/>
      <c r="R20" s="47"/>
      <c r="S20" s="48"/>
      <c r="T20" s="49"/>
      <c r="U20" s="50"/>
      <c r="V20" s="51"/>
      <c r="W20" s="52"/>
      <c r="X20" s="53"/>
      <c r="Y20" s="54"/>
      <c r="Z20" s="1"/>
      <c r="AA20" s="1"/>
    </row>
    <row r="21" spans="1:27" ht="12" x14ac:dyDescent="0.2">
      <c r="A21" s="247"/>
      <c r="B21" s="248"/>
      <c r="C21" s="248"/>
      <c r="D21" s="248"/>
      <c r="E21" s="21"/>
      <c r="F21" s="47"/>
      <c r="G21" s="47" t="s">
        <v>11</v>
      </c>
      <c r="H21" s="47" t="s">
        <v>11</v>
      </c>
      <c r="I21" s="47" t="s">
        <v>11</v>
      </c>
      <c r="J21" s="47" t="s">
        <v>11</v>
      </c>
      <c r="K21" s="47" t="s">
        <v>197</v>
      </c>
      <c r="L21" s="47"/>
      <c r="M21" s="47"/>
      <c r="N21" s="47"/>
      <c r="O21" s="47"/>
      <c r="P21" s="47"/>
      <c r="Q21" s="47"/>
      <c r="R21" s="47"/>
      <c r="S21" s="55"/>
      <c r="T21" s="56"/>
      <c r="U21" s="57"/>
      <c r="V21" s="58"/>
      <c r="W21" s="59"/>
      <c r="X21" s="60"/>
      <c r="Y21" s="61"/>
      <c r="Z21" s="1"/>
      <c r="AA21" s="1"/>
    </row>
    <row r="22" spans="1:27" ht="13.5" customHeight="1" x14ac:dyDescent="0.2">
      <c r="A22" s="243" t="s">
        <v>16</v>
      </c>
      <c r="B22" s="244"/>
      <c r="C22" s="244"/>
      <c r="D22" s="244"/>
      <c r="E22" s="37"/>
      <c r="F22" s="65"/>
      <c r="G22" s="66">
        <v>0.37</v>
      </c>
      <c r="H22" s="66">
        <v>0.39</v>
      </c>
      <c r="I22" s="66">
        <v>0.79</v>
      </c>
      <c r="J22" s="38">
        <v>2.1</v>
      </c>
      <c r="K22" s="66">
        <v>0.18</v>
      </c>
      <c r="L22" s="67"/>
      <c r="M22" s="67"/>
      <c r="N22" s="66"/>
      <c r="O22" s="67"/>
      <c r="P22" s="67"/>
      <c r="Q22" s="67"/>
      <c r="R22" s="67"/>
      <c r="S22" s="32"/>
      <c r="T22" s="33"/>
      <c r="U22" s="34"/>
      <c r="V22" s="35"/>
      <c r="W22" s="36"/>
      <c r="X22" s="31"/>
      <c r="Y22" s="30"/>
      <c r="Z22" s="1"/>
      <c r="AA22" s="1"/>
    </row>
    <row r="23" spans="1:27" ht="12" x14ac:dyDescent="0.2">
      <c r="A23" s="245"/>
      <c r="B23" s="246"/>
      <c r="C23" s="246"/>
      <c r="D23" s="246"/>
      <c r="E23" s="19" t="s">
        <v>17</v>
      </c>
      <c r="F23" s="70"/>
      <c r="G23" s="71">
        <v>0.38</v>
      </c>
      <c r="H23" s="71">
        <v>0.22</v>
      </c>
      <c r="I23" s="71">
        <v>0.91</v>
      </c>
      <c r="J23" s="47">
        <v>1.8</v>
      </c>
      <c r="K23" s="71">
        <v>0.16</v>
      </c>
      <c r="L23" s="72"/>
      <c r="M23" s="72"/>
      <c r="N23" s="71"/>
      <c r="O23" s="72"/>
      <c r="P23" s="72"/>
      <c r="Q23" s="72"/>
      <c r="R23" s="72"/>
      <c r="S23" s="12" t="s">
        <v>11</v>
      </c>
      <c r="T23" s="13" t="s">
        <v>175</v>
      </c>
      <c r="U23" s="14">
        <f>COUNT(G22:R23)</f>
        <v>10</v>
      </c>
      <c r="V23" s="73">
        <f>MIN(G22:R23)</f>
        <v>0.16</v>
      </c>
      <c r="W23" s="52" t="s">
        <v>178</v>
      </c>
      <c r="X23" s="74">
        <f>MAX(G22:R23)</f>
        <v>2.1</v>
      </c>
      <c r="Y23" s="75">
        <f>AVERAGE(G22:R23)</f>
        <v>0.73000000000000009</v>
      </c>
      <c r="Z23" s="1"/>
      <c r="AA23" s="1"/>
    </row>
    <row r="24" spans="1:27" ht="12" x14ac:dyDescent="0.2">
      <c r="A24" s="245"/>
      <c r="B24" s="246"/>
      <c r="C24" s="246"/>
      <c r="D24" s="246"/>
      <c r="E24" s="19"/>
      <c r="F24" s="72"/>
      <c r="G24" s="72" t="s">
        <v>11</v>
      </c>
      <c r="H24" s="72" t="s">
        <v>11</v>
      </c>
      <c r="I24" s="47" t="s">
        <v>11</v>
      </c>
      <c r="J24" s="47" t="s">
        <v>11</v>
      </c>
      <c r="K24" s="72" t="s">
        <v>197</v>
      </c>
      <c r="L24" s="72"/>
      <c r="M24" s="72"/>
      <c r="N24" s="72"/>
      <c r="O24" s="72"/>
      <c r="P24" s="72"/>
      <c r="Q24" s="72"/>
      <c r="R24" s="72"/>
      <c r="S24" s="12"/>
      <c r="T24" s="13"/>
      <c r="U24" s="14"/>
      <c r="V24" s="15"/>
      <c r="W24" s="16"/>
      <c r="X24" s="17"/>
      <c r="Y24" s="18"/>
      <c r="Z24" s="1"/>
      <c r="AA24" s="1"/>
    </row>
    <row r="25" spans="1:27" ht="12" x14ac:dyDescent="0.2">
      <c r="A25" s="247"/>
      <c r="B25" s="248"/>
      <c r="C25" s="248"/>
      <c r="D25" s="248"/>
      <c r="E25" s="21"/>
      <c r="F25" s="72"/>
      <c r="G25" s="72" t="s">
        <v>11</v>
      </c>
      <c r="H25" s="72" t="s">
        <v>11</v>
      </c>
      <c r="I25" s="47" t="s">
        <v>11</v>
      </c>
      <c r="J25" s="47" t="s">
        <v>11</v>
      </c>
      <c r="K25" s="72" t="s">
        <v>197</v>
      </c>
      <c r="L25" s="72"/>
      <c r="M25" s="72"/>
      <c r="N25" s="72"/>
      <c r="O25" s="72"/>
      <c r="P25" s="72"/>
      <c r="Q25" s="72"/>
      <c r="R25" s="72"/>
      <c r="S25" s="23"/>
      <c r="T25" s="24"/>
      <c r="U25" s="25"/>
      <c r="V25" s="26"/>
      <c r="W25" s="27"/>
      <c r="X25" s="28"/>
      <c r="Y25" s="29"/>
      <c r="Z25" s="1"/>
      <c r="AA25" s="1"/>
    </row>
    <row r="26" spans="1:27" ht="13.5" customHeight="1" x14ac:dyDescent="0.2">
      <c r="A26" s="243" t="s">
        <v>18</v>
      </c>
      <c r="B26" s="244"/>
      <c r="C26" s="244"/>
      <c r="D26" s="244"/>
      <c r="E26" s="19" t="s">
        <v>19</v>
      </c>
      <c r="F26" s="76"/>
      <c r="G26" s="76">
        <v>30</v>
      </c>
      <c r="H26" s="76">
        <v>30</v>
      </c>
      <c r="I26" s="76">
        <v>30</v>
      </c>
      <c r="J26" s="76">
        <v>30</v>
      </c>
      <c r="K26" s="76">
        <v>30</v>
      </c>
      <c r="L26" s="76"/>
      <c r="M26" s="76"/>
      <c r="N26" s="76"/>
      <c r="O26" s="76"/>
      <c r="P26" s="76"/>
      <c r="Q26" s="76"/>
      <c r="R26" s="76"/>
      <c r="S26" s="32"/>
      <c r="T26" s="33"/>
      <c r="U26" s="14"/>
      <c r="V26" s="48"/>
      <c r="W26" s="16"/>
      <c r="X26" s="77"/>
      <c r="Y26" s="76"/>
      <c r="Z26" s="64"/>
      <c r="AA26" s="1"/>
    </row>
    <row r="27" spans="1:27" ht="13.5" customHeight="1" x14ac:dyDescent="0.2">
      <c r="A27" s="245" t="s">
        <v>20</v>
      </c>
      <c r="B27" s="246"/>
      <c r="C27" s="246"/>
      <c r="D27" s="246"/>
      <c r="E27" s="19"/>
      <c r="F27" s="18"/>
      <c r="G27" s="18" t="s">
        <v>21</v>
      </c>
      <c r="H27" s="18" t="s">
        <v>21</v>
      </c>
      <c r="I27" s="18" t="s">
        <v>21</v>
      </c>
      <c r="J27" s="18" t="s">
        <v>21</v>
      </c>
      <c r="K27" s="18" t="s">
        <v>199</v>
      </c>
      <c r="L27" s="18"/>
      <c r="M27" s="18"/>
      <c r="N27" s="18"/>
      <c r="O27" s="18"/>
      <c r="P27" s="18"/>
      <c r="Q27" s="18"/>
      <c r="R27" s="18"/>
      <c r="S27" s="12"/>
      <c r="T27" s="13" t="s">
        <v>11</v>
      </c>
      <c r="U27" s="14"/>
      <c r="V27" s="15"/>
      <c r="W27" s="16" t="s">
        <v>11</v>
      </c>
      <c r="X27" s="17"/>
      <c r="Y27" s="18" t="s">
        <v>11</v>
      </c>
      <c r="Z27" s="1"/>
      <c r="AA27" s="1"/>
    </row>
    <row r="28" spans="1:27" ht="13.5" customHeight="1" x14ac:dyDescent="0.2">
      <c r="A28" s="247" t="s">
        <v>22</v>
      </c>
      <c r="B28" s="248"/>
      <c r="C28" s="248"/>
      <c r="D28" s="248"/>
      <c r="E28" s="21"/>
      <c r="F28" s="79"/>
      <c r="G28" s="79" t="s">
        <v>23</v>
      </c>
      <c r="H28" s="79" t="s">
        <v>23</v>
      </c>
      <c r="I28" s="79" t="s">
        <v>23</v>
      </c>
      <c r="J28" s="79" t="s">
        <v>23</v>
      </c>
      <c r="K28" s="79" t="s">
        <v>200</v>
      </c>
      <c r="L28" s="79"/>
      <c r="M28" s="79"/>
      <c r="N28" s="79"/>
      <c r="O28" s="79"/>
      <c r="P28" s="79"/>
      <c r="Q28" s="79"/>
      <c r="R28" s="79"/>
      <c r="S28" s="23"/>
      <c r="T28" s="24"/>
      <c r="U28" s="25"/>
      <c r="V28" s="26"/>
      <c r="W28" s="27"/>
      <c r="X28" s="28"/>
      <c r="Y28" s="29"/>
      <c r="Z28" s="1"/>
      <c r="AA28" s="1"/>
    </row>
    <row r="29" spans="1:27" ht="12" customHeight="1" x14ac:dyDescent="0.2">
      <c r="A29" s="289" t="s">
        <v>24</v>
      </c>
      <c r="B29" s="243" t="s">
        <v>25</v>
      </c>
      <c r="C29" s="244"/>
      <c r="D29" s="244"/>
      <c r="E29" s="37"/>
      <c r="F29" s="38" t="s">
        <v>26</v>
      </c>
      <c r="G29" s="38">
        <v>7.2</v>
      </c>
      <c r="H29" s="38">
        <v>6.9</v>
      </c>
      <c r="I29" s="38">
        <v>6.7</v>
      </c>
      <c r="J29" s="38">
        <v>6.7</v>
      </c>
      <c r="K29" s="38">
        <v>7.3</v>
      </c>
      <c r="L29" s="38"/>
      <c r="M29" s="38"/>
      <c r="N29" s="38"/>
      <c r="O29" s="38"/>
      <c r="P29" s="38"/>
      <c r="Q29" s="38"/>
      <c r="R29" s="38"/>
      <c r="S29" s="32"/>
      <c r="T29" s="33"/>
      <c r="U29" s="34"/>
      <c r="V29" s="42"/>
      <c r="W29" s="43"/>
      <c r="X29" s="44"/>
      <c r="Y29" s="45"/>
      <c r="Z29" s="1"/>
      <c r="AA29" s="1"/>
    </row>
    <row r="30" spans="1:27" ht="12" x14ac:dyDescent="0.2">
      <c r="A30" s="290"/>
      <c r="B30" s="245"/>
      <c r="C30" s="246"/>
      <c r="D30" s="246"/>
      <c r="E30" s="19" t="s">
        <v>27</v>
      </c>
      <c r="F30" s="47" t="s">
        <v>28</v>
      </c>
      <c r="G30" s="47">
        <v>7.4</v>
      </c>
      <c r="H30" s="47">
        <v>7</v>
      </c>
      <c r="I30" s="47">
        <v>6.8</v>
      </c>
      <c r="J30" s="47">
        <v>6.8</v>
      </c>
      <c r="K30" s="47">
        <v>7.5</v>
      </c>
      <c r="L30" s="47"/>
      <c r="M30" s="47"/>
      <c r="N30" s="47"/>
      <c r="O30" s="47"/>
      <c r="P30" s="47"/>
      <c r="Q30" s="47"/>
      <c r="R30" s="47"/>
      <c r="S30" s="12">
        <f>COUNTIF(G29:R30,"&gt;8.5")</f>
        <v>0</v>
      </c>
      <c r="T30" s="13" t="s">
        <v>175</v>
      </c>
      <c r="U30" s="14">
        <f>COUNT(G29:R30)</f>
        <v>10</v>
      </c>
      <c r="V30" s="51">
        <f>MIN(G29:R30)</f>
        <v>6.7</v>
      </c>
      <c r="W30" s="52" t="s">
        <v>178</v>
      </c>
      <c r="X30" s="53">
        <f>MAX(G29:R30)</f>
        <v>7.5</v>
      </c>
      <c r="Y30" s="54">
        <f>AVERAGE(G29:R30)</f>
        <v>7.0299999999999985</v>
      </c>
      <c r="Z30" s="1"/>
      <c r="AA30" s="1"/>
    </row>
    <row r="31" spans="1:27" ht="12" x14ac:dyDescent="0.2">
      <c r="A31" s="290"/>
      <c r="B31" s="245"/>
      <c r="C31" s="246"/>
      <c r="D31" s="246"/>
      <c r="E31" s="19"/>
      <c r="F31" s="47" t="s">
        <v>11</v>
      </c>
      <c r="G31" s="47" t="s">
        <v>11</v>
      </c>
      <c r="H31" s="47" t="s">
        <v>11</v>
      </c>
      <c r="I31" s="47" t="s">
        <v>11</v>
      </c>
      <c r="J31" s="47" t="s">
        <v>11</v>
      </c>
      <c r="K31" s="47" t="s">
        <v>197</v>
      </c>
      <c r="L31" s="47"/>
      <c r="M31" s="47"/>
      <c r="N31" s="47"/>
      <c r="O31" s="47"/>
      <c r="P31" s="47"/>
      <c r="Q31" s="47"/>
      <c r="R31" s="47"/>
      <c r="S31" s="12"/>
      <c r="T31" s="13"/>
      <c r="U31" s="14"/>
      <c r="V31" s="51"/>
      <c r="W31" s="52"/>
      <c r="X31" s="53"/>
      <c r="Y31" s="54"/>
      <c r="Z31" s="1"/>
      <c r="AA31" s="1"/>
    </row>
    <row r="32" spans="1:27" ht="12" x14ac:dyDescent="0.2">
      <c r="A32" s="290"/>
      <c r="B32" s="292"/>
      <c r="C32" s="293"/>
      <c r="D32" s="293"/>
      <c r="E32" s="80"/>
      <c r="F32" s="81" t="s">
        <v>11</v>
      </c>
      <c r="G32" s="81" t="s">
        <v>11</v>
      </c>
      <c r="H32" s="81" t="s">
        <v>11</v>
      </c>
      <c r="I32" s="81" t="s">
        <v>11</v>
      </c>
      <c r="J32" s="81" t="s">
        <v>11</v>
      </c>
      <c r="K32" s="81" t="s">
        <v>197</v>
      </c>
      <c r="L32" s="81"/>
      <c r="M32" s="81"/>
      <c r="N32" s="81"/>
      <c r="O32" s="81"/>
      <c r="P32" s="81"/>
      <c r="Q32" s="81"/>
      <c r="R32" s="81"/>
      <c r="S32" s="82"/>
      <c r="T32" s="83"/>
      <c r="U32" s="14"/>
      <c r="V32" s="84"/>
      <c r="W32" s="85"/>
      <c r="X32" s="86"/>
      <c r="Y32" s="87"/>
      <c r="Z32" s="1"/>
      <c r="AA32" s="1"/>
    </row>
    <row r="33" spans="1:28" ht="12" x14ac:dyDescent="0.2">
      <c r="A33" s="290"/>
      <c r="B33" s="245" t="s">
        <v>29</v>
      </c>
      <c r="C33" s="246"/>
      <c r="D33" s="246"/>
      <c r="E33" s="19" t="s">
        <v>30</v>
      </c>
      <c r="F33" s="88" t="s">
        <v>31</v>
      </c>
      <c r="G33" s="47">
        <v>8.6</v>
      </c>
      <c r="H33" s="47">
        <v>8.5</v>
      </c>
      <c r="I33" s="47">
        <v>8.6</v>
      </c>
      <c r="J33" s="47">
        <v>8.5</v>
      </c>
      <c r="K33" s="88">
        <v>10</v>
      </c>
      <c r="L33" s="88"/>
      <c r="M33" s="88"/>
      <c r="N33" s="88"/>
      <c r="O33" s="88"/>
      <c r="P33" s="88"/>
      <c r="Q33" s="88"/>
      <c r="R33" s="88"/>
      <c r="S33" s="90">
        <f>COUNTIF(G33:R33,"&lt;7.5")</f>
        <v>0</v>
      </c>
      <c r="T33" s="91" t="s">
        <v>175</v>
      </c>
      <c r="U33" s="92">
        <f t="shared" ref="U33:U42" si="0">COUNT(G33:R33)</f>
        <v>5</v>
      </c>
      <c r="V33" s="51">
        <f t="shared" ref="V33:V42" si="1">MIN(G33:R33)</f>
        <v>8.5</v>
      </c>
      <c r="W33" s="52" t="s">
        <v>178</v>
      </c>
      <c r="X33" s="50">
        <f t="shared" ref="X33:X42" si="2">MAX(G33:R33)</f>
        <v>10</v>
      </c>
      <c r="Y33" s="89">
        <f t="shared" ref="Y33:Y42" si="3">AVERAGE(G33:R33)</f>
        <v>8.84</v>
      </c>
      <c r="Z33" s="1"/>
      <c r="AA33" s="1"/>
    </row>
    <row r="34" spans="1:28" ht="12" x14ac:dyDescent="0.2">
      <c r="A34" s="290"/>
      <c r="B34" s="245" t="s">
        <v>32</v>
      </c>
      <c r="C34" s="246"/>
      <c r="D34" s="246"/>
      <c r="E34" s="19" t="s">
        <v>30</v>
      </c>
      <c r="F34" s="93" t="s">
        <v>33</v>
      </c>
      <c r="G34" s="54">
        <v>1.9</v>
      </c>
      <c r="H34" s="54">
        <v>2.1</v>
      </c>
      <c r="I34" s="54">
        <v>2</v>
      </c>
      <c r="J34" s="54">
        <v>1.9</v>
      </c>
      <c r="K34" s="146">
        <v>1.2</v>
      </c>
      <c r="L34" s="54"/>
      <c r="M34" s="54"/>
      <c r="N34" s="146"/>
      <c r="O34" s="54"/>
      <c r="P34" s="47"/>
      <c r="Q34" s="146"/>
      <c r="R34" s="47"/>
      <c r="S34" s="12">
        <f>COUNTIF(G34:R34,"&gt;2")</f>
        <v>1</v>
      </c>
      <c r="T34" s="13" t="s">
        <v>174</v>
      </c>
      <c r="U34" s="14">
        <f t="shared" si="0"/>
        <v>5</v>
      </c>
      <c r="V34" s="51">
        <f t="shared" si="1"/>
        <v>1.2</v>
      </c>
      <c r="W34" s="52" t="s">
        <v>178</v>
      </c>
      <c r="X34" s="53">
        <f t="shared" si="2"/>
        <v>2.1</v>
      </c>
      <c r="Y34" s="54">
        <f t="shared" si="3"/>
        <v>1.8199999999999998</v>
      </c>
      <c r="Z34" s="46"/>
      <c r="AA34" s="1"/>
    </row>
    <row r="35" spans="1:28" ht="12" x14ac:dyDescent="0.2">
      <c r="A35" s="290"/>
      <c r="B35" s="245" t="s">
        <v>34</v>
      </c>
      <c r="C35" s="246"/>
      <c r="D35" s="246"/>
      <c r="E35" s="19" t="s">
        <v>30</v>
      </c>
      <c r="F35" s="47" t="s">
        <v>10</v>
      </c>
      <c r="G35" s="47">
        <v>2.7</v>
      </c>
      <c r="H35" s="47">
        <v>2</v>
      </c>
      <c r="I35" s="47">
        <v>3.7</v>
      </c>
      <c r="J35" s="47">
        <v>4.2</v>
      </c>
      <c r="K35" s="47">
        <v>2.2000000000000002</v>
      </c>
      <c r="L35" s="47"/>
      <c r="M35" s="47"/>
      <c r="N35" s="47"/>
      <c r="O35" s="47"/>
      <c r="P35" s="47"/>
      <c r="Q35" s="47"/>
      <c r="R35" s="47"/>
      <c r="S35" s="12" t="s">
        <v>10</v>
      </c>
      <c r="T35" s="13" t="s">
        <v>174</v>
      </c>
      <c r="U35" s="14">
        <f t="shared" si="0"/>
        <v>5</v>
      </c>
      <c r="V35" s="51">
        <f t="shared" si="1"/>
        <v>2</v>
      </c>
      <c r="W35" s="52" t="s">
        <v>178</v>
      </c>
      <c r="X35" s="53">
        <f t="shared" si="2"/>
        <v>4.2</v>
      </c>
      <c r="Y35" s="54">
        <f t="shared" si="3"/>
        <v>2.96</v>
      </c>
      <c r="Z35" s="1"/>
      <c r="AA35" s="1"/>
    </row>
    <row r="36" spans="1:28" ht="12" x14ac:dyDescent="0.2">
      <c r="A36" s="290"/>
      <c r="B36" s="292" t="s">
        <v>35</v>
      </c>
      <c r="C36" s="293"/>
      <c r="D36" s="293"/>
      <c r="E36" s="80" t="s">
        <v>30</v>
      </c>
      <c r="F36" s="95" t="s">
        <v>36</v>
      </c>
      <c r="G36" s="95">
        <v>9</v>
      </c>
      <c r="H36" s="95">
        <v>10</v>
      </c>
      <c r="I36" s="133">
        <v>1</v>
      </c>
      <c r="J36" s="95">
        <v>3</v>
      </c>
      <c r="K36" s="95">
        <v>4</v>
      </c>
      <c r="L36" s="95"/>
      <c r="M36" s="95"/>
      <c r="N36" s="95"/>
      <c r="O36" s="133"/>
      <c r="P36" s="95"/>
      <c r="Q36" s="95"/>
      <c r="R36" s="95"/>
      <c r="S36" s="82">
        <f>COUNTIF(G36:R36,"&gt;25")</f>
        <v>0</v>
      </c>
      <c r="T36" s="83" t="s">
        <v>174</v>
      </c>
      <c r="U36" s="97">
        <f t="shared" si="0"/>
        <v>5</v>
      </c>
      <c r="V36" s="132">
        <f t="shared" si="1"/>
        <v>1</v>
      </c>
      <c r="W36" s="98" t="s">
        <v>178</v>
      </c>
      <c r="X36" s="99">
        <f t="shared" si="2"/>
        <v>10</v>
      </c>
      <c r="Y36" s="96">
        <f t="shared" si="3"/>
        <v>5.4</v>
      </c>
      <c r="Z36" s="100"/>
      <c r="AA36" s="1"/>
    </row>
    <row r="37" spans="1:28" ht="12.65" customHeight="1" x14ac:dyDescent="0.2">
      <c r="A37" s="290"/>
      <c r="B37" s="245" t="s">
        <v>37</v>
      </c>
      <c r="C37" s="246"/>
      <c r="D37" s="101"/>
      <c r="E37" s="102" t="s">
        <v>38</v>
      </c>
      <c r="F37" s="88" t="s">
        <v>39</v>
      </c>
      <c r="G37" s="88">
        <v>62</v>
      </c>
      <c r="H37" s="88">
        <v>94</v>
      </c>
      <c r="I37" s="88">
        <v>64</v>
      </c>
      <c r="J37" s="88">
        <v>200</v>
      </c>
      <c r="K37" s="88">
        <v>34</v>
      </c>
      <c r="L37" s="88"/>
      <c r="M37" s="88"/>
      <c r="N37" s="88"/>
      <c r="O37" s="88"/>
      <c r="P37" s="147"/>
      <c r="Q37" s="88"/>
      <c r="R37" s="147"/>
      <c r="S37" s="48">
        <f>COUNTIF(G37:R37,"&gt;300")</f>
        <v>0</v>
      </c>
      <c r="T37" s="49" t="s">
        <v>174</v>
      </c>
      <c r="U37" s="50">
        <f t="shared" si="0"/>
        <v>5</v>
      </c>
      <c r="V37" s="12">
        <f t="shared" si="1"/>
        <v>34</v>
      </c>
      <c r="W37" s="103" t="s">
        <v>178</v>
      </c>
      <c r="X37" s="14">
        <f t="shared" si="2"/>
        <v>200</v>
      </c>
      <c r="Y37" s="88">
        <f t="shared" si="3"/>
        <v>90.8</v>
      </c>
      <c r="Z37" s="64"/>
      <c r="AA37" s="1"/>
      <c r="AB37" s="2"/>
    </row>
    <row r="38" spans="1:28" ht="12" customHeight="1" x14ac:dyDescent="0.2">
      <c r="A38" s="290"/>
      <c r="B38" s="245" t="s">
        <v>40</v>
      </c>
      <c r="C38" s="246"/>
      <c r="D38" s="246"/>
      <c r="E38" s="19" t="s">
        <v>30</v>
      </c>
      <c r="F38" s="104" t="s">
        <v>11</v>
      </c>
      <c r="G38" s="104" t="s">
        <v>11</v>
      </c>
      <c r="H38" s="54">
        <v>1.3</v>
      </c>
      <c r="I38" s="104" t="s">
        <v>11</v>
      </c>
      <c r="J38" s="104" t="s">
        <v>11</v>
      </c>
      <c r="K38" s="148">
        <v>0.34</v>
      </c>
      <c r="L38" s="104"/>
      <c r="M38" s="104"/>
      <c r="N38" s="149"/>
      <c r="O38" s="104"/>
      <c r="P38" s="104"/>
      <c r="Q38" s="75"/>
      <c r="R38" s="104"/>
      <c r="S38" s="48" t="s">
        <v>10</v>
      </c>
      <c r="T38" s="49" t="s">
        <v>174</v>
      </c>
      <c r="U38" s="50">
        <f t="shared" si="0"/>
        <v>2</v>
      </c>
      <c r="V38" s="188">
        <f t="shared" si="1"/>
        <v>0.34</v>
      </c>
      <c r="W38" s="103" t="s">
        <v>178</v>
      </c>
      <c r="X38" s="227">
        <f t="shared" si="2"/>
        <v>1.3</v>
      </c>
      <c r="Y38" s="71">
        <f t="shared" si="3"/>
        <v>0.82000000000000006</v>
      </c>
      <c r="Z38" s="105"/>
      <c r="AA38" s="1"/>
    </row>
    <row r="39" spans="1:28" ht="12" customHeight="1" x14ac:dyDescent="0.2">
      <c r="A39" s="290"/>
      <c r="B39" s="245" t="s">
        <v>41</v>
      </c>
      <c r="C39" s="246"/>
      <c r="D39" s="246"/>
      <c r="E39" s="19" t="s">
        <v>30</v>
      </c>
      <c r="F39" s="108" t="s">
        <v>11</v>
      </c>
      <c r="G39" s="108" t="s">
        <v>11</v>
      </c>
      <c r="H39" s="109">
        <v>5.0999999999999997E-2</v>
      </c>
      <c r="I39" s="108" t="s">
        <v>11</v>
      </c>
      <c r="J39" s="108" t="s">
        <v>11</v>
      </c>
      <c r="K39" s="150">
        <v>5.2999999999999999E-2</v>
      </c>
      <c r="L39" s="108"/>
      <c r="M39" s="108"/>
      <c r="N39" s="150"/>
      <c r="O39" s="108"/>
      <c r="P39" s="108"/>
      <c r="Q39" s="109"/>
      <c r="R39" s="108"/>
      <c r="S39" s="48" t="s">
        <v>10</v>
      </c>
      <c r="T39" s="49" t="s">
        <v>174</v>
      </c>
      <c r="U39" s="50">
        <f t="shared" si="0"/>
        <v>2</v>
      </c>
      <c r="V39" s="190">
        <f t="shared" si="1"/>
        <v>5.0999999999999997E-2</v>
      </c>
      <c r="W39" s="103" t="s">
        <v>178</v>
      </c>
      <c r="X39" s="191">
        <f t="shared" si="2"/>
        <v>5.2999999999999999E-2</v>
      </c>
      <c r="Y39" s="72">
        <f t="shared" si="3"/>
        <v>5.1999999999999998E-2</v>
      </c>
      <c r="Z39" s="1"/>
      <c r="AA39" s="1"/>
    </row>
    <row r="40" spans="1:28" ht="12" customHeight="1" x14ac:dyDescent="0.2">
      <c r="A40" s="290"/>
      <c r="B40" s="245" t="s">
        <v>42</v>
      </c>
      <c r="C40" s="246"/>
      <c r="D40" s="246"/>
      <c r="E40" s="19" t="s">
        <v>43</v>
      </c>
      <c r="F40" s="110" t="s">
        <v>44</v>
      </c>
      <c r="G40" s="89" t="s">
        <v>11</v>
      </c>
      <c r="H40" s="109">
        <v>2E-3</v>
      </c>
      <c r="I40" s="89" t="s">
        <v>11</v>
      </c>
      <c r="J40" s="89" t="s">
        <v>11</v>
      </c>
      <c r="K40" s="72">
        <v>1E-3</v>
      </c>
      <c r="L40" s="89"/>
      <c r="M40" s="89"/>
      <c r="N40" s="109"/>
      <c r="O40" s="89"/>
      <c r="P40" s="89"/>
      <c r="Q40" s="109"/>
      <c r="R40" s="89"/>
      <c r="S40" s="48">
        <f>COUNTIF(G40:R40,"&gt;0.03")</f>
        <v>0</v>
      </c>
      <c r="T40" s="49" t="s">
        <v>174</v>
      </c>
      <c r="U40" s="50">
        <f t="shared" si="0"/>
        <v>2</v>
      </c>
      <c r="V40" s="73">
        <f t="shared" si="1"/>
        <v>1E-3</v>
      </c>
      <c r="W40" s="103" t="s">
        <v>178</v>
      </c>
      <c r="X40" s="191">
        <f t="shared" si="2"/>
        <v>2E-3</v>
      </c>
      <c r="Y40" s="72">
        <f t="shared" si="3"/>
        <v>1.5E-3</v>
      </c>
      <c r="Z40" s="107"/>
      <c r="AA40" s="1"/>
    </row>
    <row r="41" spans="1:28" ht="12" customHeight="1" x14ac:dyDescent="0.2">
      <c r="A41" s="290"/>
      <c r="B41" s="245" t="s">
        <v>45</v>
      </c>
      <c r="C41" s="246"/>
      <c r="D41" s="246"/>
      <c r="E41" s="19" t="s">
        <v>30</v>
      </c>
      <c r="F41" s="110" t="s">
        <v>165</v>
      </c>
      <c r="G41" s="110" t="s">
        <v>11</v>
      </c>
      <c r="H41" s="110" t="s">
        <v>11</v>
      </c>
      <c r="I41" s="110" t="s">
        <v>11</v>
      </c>
      <c r="J41" s="110" t="s">
        <v>11</v>
      </c>
      <c r="K41" s="112">
        <v>6.0000000000000002E-5</v>
      </c>
      <c r="L41" s="110"/>
      <c r="M41" s="110"/>
      <c r="N41" s="152"/>
      <c r="O41" s="110"/>
      <c r="P41" s="110"/>
      <c r="Q41" s="112"/>
      <c r="R41" s="110"/>
      <c r="S41" s="12">
        <f>COUNTIF(G41:R41,"&gt;0.001")</f>
        <v>0</v>
      </c>
      <c r="T41" s="13" t="s">
        <v>174</v>
      </c>
      <c r="U41" s="14">
        <f t="shared" si="0"/>
        <v>1</v>
      </c>
      <c r="V41" s="192">
        <f t="shared" si="1"/>
        <v>6.0000000000000002E-5</v>
      </c>
      <c r="W41" s="16" t="s">
        <v>178</v>
      </c>
      <c r="X41" s="193">
        <f t="shared" si="2"/>
        <v>6.0000000000000002E-5</v>
      </c>
      <c r="Y41" s="112">
        <f t="shared" si="3"/>
        <v>6.0000000000000002E-5</v>
      </c>
      <c r="Z41" s="1"/>
      <c r="AA41" s="1"/>
    </row>
    <row r="42" spans="1:28" ht="12" x14ac:dyDescent="0.2">
      <c r="A42" s="291"/>
      <c r="B42" s="247" t="s">
        <v>46</v>
      </c>
      <c r="C42" s="248"/>
      <c r="D42" s="248"/>
      <c r="E42" s="21" t="s">
        <v>43</v>
      </c>
      <c r="F42" s="79" t="s">
        <v>166</v>
      </c>
      <c r="G42" s="79" t="s">
        <v>11</v>
      </c>
      <c r="H42" s="79" t="s">
        <v>11</v>
      </c>
      <c r="I42" s="79" t="s">
        <v>11</v>
      </c>
      <c r="J42" s="79" t="s">
        <v>11</v>
      </c>
      <c r="K42" s="153">
        <v>5.9999999999999995E-4</v>
      </c>
      <c r="L42" s="79"/>
      <c r="M42" s="79"/>
      <c r="N42" s="154"/>
      <c r="O42" s="79"/>
      <c r="P42" s="79"/>
      <c r="Q42" s="153"/>
      <c r="R42" s="79"/>
      <c r="S42" s="23">
        <f>COUNTIF(G42:R42,"&gt;0.003")</f>
        <v>0</v>
      </c>
      <c r="T42" s="24" t="s">
        <v>174</v>
      </c>
      <c r="U42" s="25">
        <f t="shared" si="0"/>
        <v>1</v>
      </c>
      <c r="V42" s="194">
        <f t="shared" si="1"/>
        <v>5.9999999999999995E-4</v>
      </c>
      <c r="W42" s="27" t="s">
        <v>178</v>
      </c>
      <c r="X42" s="228">
        <f t="shared" si="2"/>
        <v>5.9999999999999995E-4</v>
      </c>
      <c r="Y42" s="153">
        <f t="shared" si="3"/>
        <v>5.9999999999999995E-4</v>
      </c>
      <c r="Z42" s="1"/>
      <c r="AA42" s="1"/>
    </row>
    <row r="43" spans="1:28" ht="12" customHeight="1" x14ac:dyDescent="0.2">
      <c r="A43" s="289" t="s">
        <v>47</v>
      </c>
      <c r="B43" s="243" t="s">
        <v>48</v>
      </c>
      <c r="C43" s="244"/>
      <c r="D43" s="244"/>
      <c r="E43" s="10" t="s">
        <v>30</v>
      </c>
      <c r="F43" s="30" t="s">
        <v>49</v>
      </c>
      <c r="G43" s="30" t="s">
        <v>11</v>
      </c>
      <c r="H43" s="30" t="s">
        <v>11</v>
      </c>
      <c r="I43" s="30" t="s">
        <v>11</v>
      </c>
      <c r="J43" s="30" t="s">
        <v>11</v>
      </c>
      <c r="K43" s="156">
        <v>2.9999999999999997E-4</v>
      </c>
      <c r="L43" s="30"/>
      <c r="M43" s="30"/>
      <c r="N43" s="30"/>
      <c r="O43" s="30"/>
      <c r="P43" s="30"/>
      <c r="Q43" s="156"/>
      <c r="R43" s="30"/>
      <c r="S43" s="32">
        <f>COUNTIF(G43:R43,"&gt;0.003")</f>
        <v>0</v>
      </c>
      <c r="T43" s="33" t="s">
        <v>174</v>
      </c>
      <c r="U43" s="34">
        <f>COUNT(G43:R43)</f>
        <v>1</v>
      </c>
      <c r="V43" s="196">
        <f>MIN(G43:R43)</f>
        <v>2.9999999999999997E-4</v>
      </c>
      <c r="W43" s="43" t="s">
        <v>178</v>
      </c>
      <c r="X43" s="197">
        <f>MAX(G43:R43)</f>
        <v>2.9999999999999997E-4</v>
      </c>
      <c r="Y43" s="156">
        <f>AVERAGE(G43:R43)</f>
        <v>2.9999999999999997E-4</v>
      </c>
      <c r="Z43" s="1"/>
      <c r="AA43" s="1"/>
    </row>
    <row r="44" spans="1:28" ht="12" x14ac:dyDescent="0.2">
      <c r="A44" s="290"/>
      <c r="B44" s="245" t="s">
        <v>50</v>
      </c>
      <c r="C44" s="246"/>
      <c r="D44" s="246"/>
      <c r="E44" s="19" t="s">
        <v>30</v>
      </c>
      <c r="F44" s="18" t="s">
        <v>51</v>
      </c>
      <c r="G44" s="18" t="s">
        <v>11</v>
      </c>
      <c r="H44" s="18" t="s">
        <v>11</v>
      </c>
      <c r="I44" s="18" t="s">
        <v>11</v>
      </c>
      <c r="J44" s="18" t="s">
        <v>11</v>
      </c>
      <c r="K44" s="93">
        <v>0.1</v>
      </c>
      <c r="L44" s="18"/>
      <c r="M44" s="18"/>
      <c r="N44" s="18"/>
      <c r="O44" s="18"/>
      <c r="P44" s="18"/>
      <c r="Q44" s="93"/>
      <c r="R44" s="18"/>
      <c r="S44" s="12">
        <f>COUNTIF(G44:R44,"&gt;0.1")</f>
        <v>0</v>
      </c>
      <c r="T44" s="13" t="s">
        <v>174</v>
      </c>
      <c r="U44" s="14">
        <f>COUNT(G44:R44)</f>
        <v>1</v>
      </c>
      <c r="V44" s="94">
        <f>MIN(G44:R44)</f>
        <v>0.1</v>
      </c>
      <c r="W44" s="52" t="s">
        <v>178</v>
      </c>
      <c r="X44" s="198">
        <f>MAX(G44:R44)</f>
        <v>0.1</v>
      </c>
      <c r="Y44" s="93">
        <f>AVERAGE(G44:R44)</f>
        <v>0.1</v>
      </c>
      <c r="Z44" s="1"/>
      <c r="AA44" s="1"/>
    </row>
    <row r="45" spans="1:28" ht="12" x14ac:dyDescent="0.2">
      <c r="A45" s="290"/>
      <c r="B45" s="245" t="s">
        <v>52</v>
      </c>
      <c r="C45" s="246"/>
      <c r="D45" s="246"/>
      <c r="E45" s="19" t="s">
        <v>30</v>
      </c>
      <c r="F45" s="18" t="s">
        <v>53</v>
      </c>
      <c r="G45" s="18" t="s">
        <v>11</v>
      </c>
      <c r="H45" s="18" t="s">
        <v>11</v>
      </c>
      <c r="I45" s="18" t="s">
        <v>11</v>
      </c>
      <c r="J45" s="18" t="s">
        <v>11</v>
      </c>
      <c r="K45" s="151">
        <v>5.0000000000000001E-3</v>
      </c>
      <c r="L45" s="18"/>
      <c r="M45" s="18"/>
      <c r="N45" s="18"/>
      <c r="O45" s="18"/>
      <c r="P45" s="18"/>
      <c r="Q45" s="151"/>
      <c r="R45" s="18"/>
      <c r="S45" s="12">
        <f>COUNTIF(G45:R45,"&gt;0.01")</f>
        <v>0</v>
      </c>
      <c r="T45" s="13" t="s">
        <v>174</v>
      </c>
      <c r="U45" s="14">
        <f t="shared" ref="U45:U80" si="4">COUNT(G45:R45)</f>
        <v>1</v>
      </c>
      <c r="V45" s="199">
        <f t="shared" ref="V45:V65" si="5">MIN(G45:R45)</f>
        <v>5.0000000000000001E-3</v>
      </c>
      <c r="W45" s="52" t="s">
        <v>178</v>
      </c>
      <c r="X45" s="200">
        <f t="shared" ref="X45:X65" si="6">MAX(G45:R45)</f>
        <v>5.0000000000000001E-3</v>
      </c>
      <c r="Y45" s="151">
        <f t="shared" ref="Y45:Y65" si="7">AVERAGE(G45:R45)</f>
        <v>5.0000000000000001E-3</v>
      </c>
      <c r="Z45" s="1"/>
      <c r="AA45" s="1"/>
    </row>
    <row r="46" spans="1:28" ht="12" x14ac:dyDescent="0.2">
      <c r="A46" s="290"/>
      <c r="B46" s="292" t="s">
        <v>54</v>
      </c>
      <c r="C46" s="293"/>
      <c r="D46" s="293"/>
      <c r="E46" s="80" t="s">
        <v>30</v>
      </c>
      <c r="F46" s="114" t="s">
        <v>55</v>
      </c>
      <c r="G46" s="114" t="s">
        <v>11</v>
      </c>
      <c r="H46" s="114" t="s">
        <v>11</v>
      </c>
      <c r="I46" s="114" t="s">
        <v>11</v>
      </c>
      <c r="J46" s="114" t="s">
        <v>11</v>
      </c>
      <c r="K46" s="157">
        <v>0.01</v>
      </c>
      <c r="L46" s="114"/>
      <c r="M46" s="114"/>
      <c r="N46" s="114"/>
      <c r="O46" s="114"/>
      <c r="P46" s="114"/>
      <c r="Q46" s="157"/>
      <c r="R46" s="114"/>
      <c r="S46" s="82">
        <f>COUNTIF(G46:R46,"&gt;0.02")</f>
        <v>0</v>
      </c>
      <c r="T46" s="83" t="s">
        <v>174</v>
      </c>
      <c r="U46" s="97">
        <f t="shared" si="4"/>
        <v>1</v>
      </c>
      <c r="V46" s="201">
        <f t="shared" si="5"/>
        <v>0.01</v>
      </c>
      <c r="W46" s="85" t="s">
        <v>178</v>
      </c>
      <c r="X46" s="202">
        <f t="shared" si="6"/>
        <v>0.01</v>
      </c>
      <c r="Y46" s="157">
        <f t="shared" si="7"/>
        <v>0.01</v>
      </c>
      <c r="Z46" s="1"/>
      <c r="AA46" s="1"/>
    </row>
    <row r="47" spans="1:28" ht="12" x14ac:dyDescent="0.2">
      <c r="A47" s="290"/>
      <c r="B47" s="245" t="s">
        <v>56</v>
      </c>
      <c r="C47" s="246"/>
      <c r="D47" s="246"/>
      <c r="E47" s="19" t="s">
        <v>30</v>
      </c>
      <c r="F47" s="115" t="s">
        <v>53</v>
      </c>
      <c r="G47" s="115" t="s">
        <v>11</v>
      </c>
      <c r="H47" s="115" t="s">
        <v>11</v>
      </c>
      <c r="I47" s="115" t="s">
        <v>11</v>
      </c>
      <c r="J47" s="115" t="s">
        <v>11</v>
      </c>
      <c r="K47" s="151">
        <v>5.0000000000000001E-3</v>
      </c>
      <c r="L47" s="115"/>
      <c r="M47" s="115"/>
      <c r="N47" s="115"/>
      <c r="O47" s="115"/>
      <c r="P47" s="115"/>
      <c r="Q47" s="151"/>
      <c r="R47" s="115"/>
      <c r="S47" s="90">
        <f>COUNTIF(G47:R47,"&gt;0.01")</f>
        <v>0</v>
      </c>
      <c r="T47" s="91" t="s">
        <v>174</v>
      </c>
      <c r="U47" s="92">
        <f t="shared" si="4"/>
        <v>1</v>
      </c>
      <c r="V47" s="199">
        <f t="shared" si="5"/>
        <v>5.0000000000000001E-3</v>
      </c>
      <c r="W47" s="52" t="s">
        <v>178</v>
      </c>
      <c r="X47" s="200">
        <f t="shared" si="6"/>
        <v>5.0000000000000001E-3</v>
      </c>
      <c r="Y47" s="151">
        <f t="shared" si="7"/>
        <v>5.0000000000000001E-3</v>
      </c>
      <c r="Z47" s="1"/>
      <c r="AA47" s="1"/>
    </row>
    <row r="48" spans="1:28" ht="12" x14ac:dyDescent="0.2">
      <c r="A48" s="290"/>
      <c r="B48" s="245" t="s">
        <v>57</v>
      </c>
      <c r="C48" s="246"/>
      <c r="D48" s="246"/>
      <c r="E48" s="19" t="s">
        <v>30</v>
      </c>
      <c r="F48" s="18" t="s">
        <v>58</v>
      </c>
      <c r="G48" s="18" t="s">
        <v>11</v>
      </c>
      <c r="H48" s="18" t="s">
        <v>11</v>
      </c>
      <c r="I48" s="18" t="s">
        <v>11</v>
      </c>
      <c r="J48" s="18" t="s">
        <v>11</v>
      </c>
      <c r="K48" s="158">
        <v>5.0000000000000001E-4</v>
      </c>
      <c r="L48" s="18"/>
      <c r="M48" s="18"/>
      <c r="N48" s="18"/>
      <c r="O48" s="18"/>
      <c r="P48" s="18"/>
      <c r="Q48" s="158"/>
      <c r="R48" s="18"/>
      <c r="S48" s="12">
        <f>COUNTIF(G48:R48,"&gt;0.005")</f>
        <v>0</v>
      </c>
      <c r="T48" s="13" t="s">
        <v>174</v>
      </c>
      <c r="U48" s="14">
        <f t="shared" si="4"/>
        <v>1</v>
      </c>
      <c r="V48" s="203">
        <f t="shared" si="5"/>
        <v>5.0000000000000001E-4</v>
      </c>
      <c r="W48" s="52" t="s">
        <v>178</v>
      </c>
      <c r="X48" s="204">
        <f t="shared" si="6"/>
        <v>5.0000000000000001E-4</v>
      </c>
      <c r="Y48" s="158">
        <f t="shared" si="7"/>
        <v>5.0000000000000001E-4</v>
      </c>
      <c r="Z48" s="1"/>
      <c r="AA48" s="1"/>
    </row>
    <row r="49" spans="1:27" ht="12" x14ac:dyDescent="0.2">
      <c r="A49" s="290"/>
      <c r="B49" s="245" t="s">
        <v>59</v>
      </c>
      <c r="C49" s="246"/>
      <c r="D49" s="246"/>
      <c r="E49" s="19" t="s">
        <v>30</v>
      </c>
      <c r="F49" s="18" t="s">
        <v>51</v>
      </c>
      <c r="G49" s="18" t="s">
        <v>11</v>
      </c>
      <c r="H49" s="18" t="s">
        <v>11</v>
      </c>
      <c r="I49" s="18" t="s">
        <v>11</v>
      </c>
      <c r="J49" s="18" t="s">
        <v>11</v>
      </c>
      <c r="K49" s="88" t="s">
        <v>205</v>
      </c>
      <c r="L49" s="18"/>
      <c r="M49" s="18"/>
      <c r="N49" s="18"/>
      <c r="O49" s="18"/>
      <c r="P49" s="18"/>
      <c r="Q49" s="88"/>
      <c r="R49" s="18"/>
      <c r="S49" s="12"/>
      <c r="T49" s="13" t="s">
        <v>10</v>
      </c>
      <c r="U49" s="14"/>
      <c r="V49" s="199"/>
      <c r="W49" s="52" t="s">
        <v>11</v>
      </c>
      <c r="X49" s="200"/>
      <c r="Y49" s="151" t="s">
        <v>11</v>
      </c>
      <c r="Z49" s="1"/>
      <c r="AA49" s="1"/>
    </row>
    <row r="50" spans="1:27" ht="12" x14ac:dyDescent="0.2">
      <c r="A50" s="290"/>
      <c r="B50" s="292" t="s">
        <v>60</v>
      </c>
      <c r="C50" s="293"/>
      <c r="D50" s="293"/>
      <c r="E50" s="80" t="s">
        <v>30</v>
      </c>
      <c r="F50" s="114" t="s">
        <v>51</v>
      </c>
      <c r="G50" s="114" t="s">
        <v>11</v>
      </c>
      <c r="H50" s="114" t="s">
        <v>11</v>
      </c>
      <c r="I50" s="114" t="s">
        <v>11</v>
      </c>
      <c r="J50" s="114" t="s">
        <v>11</v>
      </c>
      <c r="K50" s="159">
        <v>5.0000000000000001E-4</v>
      </c>
      <c r="L50" s="114"/>
      <c r="M50" s="114"/>
      <c r="N50" s="114"/>
      <c r="O50" s="114"/>
      <c r="P50" s="114"/>
      <c r="Q50" s="159"/>
      <c r="R50" s="114"/>
      <c r="S50" s="82">
        <f>COUNTIF(G50:R50,"&gt;0.005")</f>
        <v>0</v>
      </c>
      <c r="T50" s="83" t="s">
        <v>174</v>
      </c>
      <c r="U50" s="97">
        <f t="shared" si="4"/>
        <v>1</v>
      </c>
      <c r="V50" s="205"/>
      <c r="W50" s="85" t="s">
        <v>11</v>
      </c>
      <c r="X50" s="206"/>
      <c r="Y50" s="160" t="s">
        <v>11</v>
      </c>
      <c r="Z50" s="1"/>
      <c r="AA50" s="1"/>
    </row>
    <row r="51" spans="1:27" ht="12" x14ac:dyDescent="0.2">
      <c r="A51" s="290"/>
      <c r="B51" s="245" t="s">
        <v>61</v>
      </c>
      <c r="C51" s="246"/>
      <c r="D51" s="246"/>
      <c r="E51" s="19" t="s">
        <v>30</v>
      </c>
      <c r="F51" s="115" t="s">
        <v>55</v>
      </c>
      <c r="G51" s="115" t="s">
        <v>11</v>
      </c>
      <c r="H51" s="115" t="s">
        <v>11</v>
      </c>
      <c r="I51" s="115" t="s">
        <v>11</v>
      </c>
      <c r="J51" s="115" t="s">
        <v>11</v>
      </c>
      <c r="K51" s="151">
        <v>2E-3</v>
      </c>
      <c r="L51" s="115"/>
      <c r="M51" s="115"/>
      <c r="N51" s="115"/>
      <c r="O51" s="115"/>
      <c r="P51" s="115"/>
      <c r="Q51" s="151"/>
      <c r="R51" s="115"/>
      <c r="S51" s="90">
        <f>COUNTIF(G51:R51,"&gt;0.02")</f>
        <v>0</v>
      </c>
      <c r="T51" s="91" t="s">
        <v>174</v>
      </c>
      <c r="U51" s="92">
        <f t="shared" si="4"/>
        <v>1</v>
      </c>
      <c r="V51" s="199">
        <f t="shared" si="5"/>
        <v>2E-3</v>
      </c>
      <c r="W51" s="52" t="s">
        <v>178</v>
      </c>
      <c r="X51" s="200">
        <f t="shared" si="6"/>
        <v>2E-3</v>
      </c>
      <c r="Y51" s="151">
        <f t="shared" si="7"/>
        <v>2E-3</v>
      </c>
      <c r="Z51" s="1"/>
      <c r="AA51" s="1"/>
    </row>
    <row r="52" spans="1:27" ht="12" x14ac:dyDescent="0.2">
      <c r="A52" s="290"/>
      <c r="B52" s="245" t="s">
        <v>62</v>
      </c>
      <c r="C52" s="246"/>
      <c r="D52" s="246"/>
      <c r="E52" s="19" t="s">
        <v>30</v>
      </c>
      <c r="F52" s="18" t="s">
        <v>63</v>
      </c>
      <c r="G52" s="18" t="s">
        <v>11</v>
      </c>
      <c r="H52" s="18" t="s">
        <v>11</v>
      </c>
      <c r="I52" s="18" t="s">
        <v>11</v>
      </c>
      <c r="J52" s="18" t="s">
        <v>11</v>
      </c>
      <c r="K52" s="158">
        <v>2.0000000000000001E-4</v>
      </c>
      <c r="L52" s="18"/>
      <c r="M52" s="18"/>
      <c r="N52" s="18"/>
      <c r="O52" s="18"/>
      <c r="P52" s="18"/>
      <c r="Q52" s="158"/>
      <c r="R52" s="18"/>
      <c r="S52" s="12">
        <f t="shared" ref="S52:S63" si="8">COUNTIF(G52:R52,"&gt;0.003")</f>
        <v>0</v>
      </c>
      <c r="T52" s="13" t="s">
        <v>174</v>
      </c>
      <c r="U52" s="14">
        <f t="shared" si="4"/>
        <v>1</v>
      </c>
      <c r="V52" s="203">
        <f t="shared" si="5"/>
        <v>2.0000000000000001E-4</v>
      </c>
      <c r="W52" s="52" t="s">
        <v>178</v>
      </c>
      <c r="X52" s="204">
        <f t="shared" si="6"/>
        <v>2.0000000000000001E-4</v>
      </c>
      <c r="Y52" s="158">
        <f t="shared" si="7"/>
        <v>2.0000000000000001E-4</v>
      </c>
      <c r="Z52" s="1"/>
      <c r="AA52" s="1"/>
    </row>
    <row r="53" spans="1:27" ht="12" x14ac:dyDescent="0.2">
      <c r="A53" s="290"/>
      <c r="B53" s="245" t="s">
        <v>64</v>
      </c>
      <c r="C53" s="246"/>
      <c r="D53" s="246"/>
      <c r="E53" s="19" t="s">
        <v>30</v>
      </c>
      <c r="F53" s="18" t="s">
        <v>65</v>
      </c>
      <c r="G53" s="18" t="s">
        <v>11</v>
      </c>
      <c r="H53" s="18" t="s">
        <v>11</v>
      </c>
      <c r="I53" s="18" t="s">
        <v>11</v>
      </c>
      <c r="J53" s="18" t="s">
        <v>11</v>
      </c>
      <c r="K53" s="158">
        <v>4.0000000000000002E-4</v>
      </c>
      <c r="L53" s="18"/>
      <c r="M53" s="18"/>
      <c r="N53" s="18"/>
      <c r="O53" s="18"/>
      <c r="P53" s="18"/>
      <c r="Q53" s="158"/>
      <c r="R53" s="18"/>
      <c r="S53" s="12">
        <f>COUNTIF(G53:R53,"&gt;0.002")</f>
        <v>0</v>
      </c>
      <c r="T53" s="13" t="s">
        <v>174</v>
      </c>
      <c r="U53" s="14">
        <f t="shared" si="4"/>
        <v>1</v>
      </c>
      <c r="V53" s="203">
        <f t="shared" si="5"/>
        <v>4.0000000000000002E-4</v>
      </c>
      <c r="W53" s="52" t="s">
        <v>178</v>
      </c>
      <c r="X53" s="204">
        <f t="shared" si="6"/>
        <v>4.0000000000000002E-4</v>
      </c>
      <c r="Y53" s="158">
        <f t="shared" si="7"/>
        <v>4.0000000000000002E-4</v>
      </c>
      <c r="Z53" s="1"/>
      <c r="AA53" s="1"/>
    </row>
    <row r="54" spans="1:27" ht="12" x14ac:dyDescent="0.2">
      <c r="A54" s="290"/>
      <c r="B54" s="292" t="s">
        <v>66</v>
      </c>
      <c r="C54" s="293"/>
      <c r="D54" s="293"/>
      <c r="E54" s="80" t="s">
        <v>30</v>
      </c>
      <c r="F54" s="114" t="s">
        <v>67</v>
      </c>
      <c r="G54" s="114" t="s">
        <v>11</v>
      </c>
      <c r="H54" s="114" t="s">
        <v>11</v>
      </c>
      <c r="I54" s="114" t="s">
        <v>11</v>
      </c>
      <c r="J54" s="114" t="s">
        <v>11</v>
      </c>
      <c r="K54" s="160">
        <v>2E-3</v>
      </c>
      <c r="L54" s="114"/>
      <c r="M54" s="114"/>
      <c r="N54" s="114"/>
      <c r="O54" s="114"/>
      <c r="P54" s="114"/>
      <c r="Q54" s="160"/>
      <c r="R54" s="114"/>
      <c r="S54" s="82">
        <f>COUNTIF(G54:R54,"&gt;0.1")</f>
        <v>0</v>
      </c>
      <c r="T54" s="83" t="s">
        <v>174</v>
      </c>
      <c r="U54" s="97">
        <f t="shared" si="4"/>
        <v>1</v>
      </c>
      <c r="V54" s="205">
        <f t="shared" si="5"/>
        <v>2E-3</v>
      </c>
      <c r="W54" s="85" t="s">
        <v>178</v>
      </c>
      <c r="X54" s="206">
        <f t="shared" si="6"/>
        <v>2E-3</v>
      </c>
      <c r="Y54" s="160">
        <f t="shared" si="7"/>
        <v>2E-3</v>
      </c>
      <c r="Z54" s="1"/>
      <c r="AA54" s="1"/>
    </row>
    <row r="55" spans="1:27" ht="12" x14ac:dyDescent="0.2">
      <c r="A55" s="290"/>
      <c r="B55" s="245" t="s">
        <v>68</v>
      </c>
      <c r="C55" s="246"/>
      <c r="D55" s="246"/>
      <c r="E55" s="19" t="s">
        <v>30</v>
      </c>
      <c r="F55" s="115" t="s">
        <v>69</v>
      </c>
      <c r="G55" s="115" t="s">
        <v>11</v>
      </c>
      <c r="H55" s="115" t="s">
        <v>11</v>
      </c>
      <c r="I55" s="115" t="s">
        <v>11</v>
      </c>
      <c r="J55" s="115" t="s">
        <v>11</v>
      </c>
      <c r="K55" s="151">
        <v>4.0000000000000001E-3</v>
      </c>
      <c r="L55" s="115"/>
      <c r="M55" s="115"/>
      <c r="N55" s="115"/>
      <c r="O55" s="115"/>
      <c r="P55" s="115"/>
      <c r="Q55" s="151"/>
      <c r="R55" s="115"/>
      <c r="S55" s="90">
        <f>COUNTIF(G55:R55,"&gt;0.04")</f>
        <v>0</v>
      </c>
      <c r="T55" s="91" t="s">
        <v>174</v>
      </c>
      <c r="U55" s="92">
        <f t="shared" si="4"/>
        <v>1</v>
      </c>
      <c r="V55" s="199">
        <f t="shared" si="5"/>
        <v>4.0000000000000001E-3</v>
      </c>
      <c r="W55" s="52" t="s">
        <v>178</v>
      </c>
      <c r="X55" s="200">
        <f t="shared" si="6"/>
        <v>4.0000000000000001E-3</v>
      </c>
      <c r="Y55" s="151">
        <f t="shared" si="7"/>
        <v>4.0000000000000001E-3</v>
      </c>
      <c r="Z55" s="1"/>
      <c r="AA55" s="1"/>
    </row>
    <row r="56" spans="1:27" ht="12" x14ac:dyDescent="0.2">
      <c r="A56" s="290"/>
      <c r="B56" s="245" t="s">
        <v>70</v>
      </c>
      <c r="C56" s="246"/>
      <c r="D56" s="246"/>
      <c r="E56" s="19" t="s">
        <v>30</v>
      </c>
      <c r="F56" s="18" t="s">
        <v>71</v>
      </c>
      <c r="G56" s="18" t="s">
        <v>11</v>
      </c>
      <c r="H56" s="18" t="s">
        <v>11</v>
      </c>
      <c r="I56" s="18" t="s">
        <v>11</v>
      </c>
      <c r="J56" s="18" t="s">
        <v>11</v>
      </c>
      <c r="K56" s="158">
        <v>5.0000000000000001E-4</v>
      </c>
      <c r="L56" s="18"/>
      <c r="M56" s="18"/>
      <c r="N56" s="18"/>
      <c r="O56" s="18"/>
      <c r="P56" s="18"/>
      <c r="Q56" s="158"/>
      <c r="R56" s="18"/>
      <c r="S56" s="12">
        <f>COUNTIF(G56:R56,"&gt;1")</f>
        <v>0</v>
      </c>
      <c r="T56" s="13" t="s">
        <v>174</v>
      </c>
      <c r="U56" s="14">
        <f t="shared" si="4"/>
        <v>1</v>
      </c>
      <c r="V56" s="203">
        <f t="shared" si="5"/>
        <v>5.0000000000000001E-4</v>
      </c>
      <c r="W56" s="52" t="s">
        <v>178</v>
      </c>
      <c r="X56" s="204">
        <f t="shared" si="6"/>
        <v>5.0000000000000001E-4</v>
      </c>
      <c r="Y56" s="158">
        <f t="shared" si="7"/>
        <v>5.0000000000000001E-4</v>
      </c>
      <c r="Z56" s="1"/>
      <c r="AA56" s="1"/>
    </row>
    <row r="57" spans="1:27" ht="12" x14ac:dyDescent="0.2">
      <c r="A57" s="290"/>
      <c r="B57" s="245" t="s">
        <v>72</v>
      </c>
      <c r="C57" s="246"/>
      <c r="D57" s="246"/>
      <c r="E57" s="19" t="s">
        <v>30</v>
      </c>
      <c r="F57" s="18" t="s">
        <v>73</v>
      </c>
      <c r="G57" s="18" t="s">
        <v>11</v>
      </c>
      <c r="H57" s="18" t="s">
        <v>11</v>
      </c>
      <c r="I57" s="18" t="s">
        <v>11</v>
      </c>
      <c r="J57" s="18" t="s">
        <v>11</v>
      </c>
      <c r="K57" s="158">
        <v>5.9999999999999995E-4</v>
      </c>
      <c r="L57" s="18"/>
      <c r="M57" s="18"/>
      <c r="N57" s="18"/>
      <c r="O57" s="18"/>
      <c r="P57" s="18"/>
      <c r="Q57" s="158"/>
      <c r="R57" s="18"/>
      <c r="S57" s="12">
        <f>COUNTIF(G57:R57,"&gt;0.1")</f>
        <v>0</v>
      </c>
      <c r="T57" s="13" t="s">
        <v>174</v>
      </c>
      <c r="U57" s="14">
        <f t="shared" si="4"/>
        <v>1</v>
      </c>
      <c r="V57" s="203">
        <f t="shared" si="5"/>
        <v>5.9999999999999995E-4</v>
      </c>
      <c r="W57" s="52" t="s">
        <v>178</v>
      </c>
      <c r="X57" s="204">
        <f t="shared" si="6"/>
        <v>5.9999999999999995E-4</v>
      </c>
      <c r="Y57" s="158">
        <f t="shared" si="7"/>
        <v>5.9999999999999995E-4</v>
      </c>
      <c r="Z57" s="1"/>
      <c r="AA57" s="1"/>
    </row>
    <row r="58" spans="1:27" ht="12" x14ac:dyDescent="0.2">
      <c r="A58" s="290"/>
      <c r="B58" s="292" t="s">
        <v>74</v>
      </c>
      <c r="C58" s="293"/>
      <c r="D58" s="293"/>
      <c r="E58" s="80" t="s">
        <v>30</v>
      </c>
      <c r="F58" s="114" t="s">
        <v>75</v>
      </c>
      <c r="G58" s="114" t="s">
        <v>11</v>
      </c>
      <c r="H58" s="114" t="s">
        <v>11</v>
      </c>
      <c r="I58" s="114" t="s">
        <v>11</v>
      </c>
      <c r="J58" s="114" t="s">
        <v>11</v>
      </c>
      <c r="K58" s="160">
        <v>1E-3</v>
      </c>
      <c r="L58" s="114"/>
      <c r="M58" s="114"/>
      <c r="N58" s="114"/>
      <c r="O58" s="114"/>
      <c r="P58" s="114"/>
      <c r="Q58" s="160"/>
      <c r="R58" s="114"/>
      <c r="S58" s="82">
        <f>COUNTIF(G58:R58,"&gt;0.01")</f>
        <v>0</v>
      </c>
      <c r="T58" s="83" t="s">
        <v>174</v>
      </c>
      <c r="U58" s="97">
        <f t="shared" si="4"/>
        <v>1</v>
      </c>
      <c r="V58" s="205">
        <f t="shared" si="5"/>
        <v>1E-3</v>
      </c>
      <c r="W58" s="85" t="s">
        <v>178</v>
      </c>
      <c r="X58" s="206">
        <f t="shared" si="6"/>
        <v>1E-3</v>
      </c>
      <c r="Y58" s="160">
        <f t="shared" si="7"/>
        <v>1E-3</v>
      </c>
      <c r="Z58" s="1"/>
      <c r="AA58" s="1"/>
    </row>
    <row r="59" spans="1:27" ht="12" x14ac:dyDescent="0.2">
      <c r="A59" s="290"/>
      <c r="B59" s="245" t="s">
        <v>76</v>
      </c>
      <c r="C59" s="246"/>
      <c r="D59" s="246"/>
      <c r="E59" s="19" t="s">
        <v>30</v>
      </c>
      <c r="F59" s="115" t="s">
        <v>53</v>
      </c>
      <c r="G59" s="115" t="s">
        <v>11</v>
      </c>
      <c r="H59" s="115" t="s">
        <v>11</v>
      </c>
      <c r="I59" s="115" t="s">
        <v>11</v>
      </c>
      <c r="J59" s="115" t="s">
        <v>11</v>
      </c>
      <c r="K59" s="158">
        <v>5.0000000000000001E-4</v>
      </c>
      <c r="L59" s="115"/>
      <c r="M59" s="115"/>
      <c r="N59" s="115"/>
      <c r="O59" s="115"/>
      <c r="P59" s="115"/>
      <c r="Q59" s="158"/>
      <c r="R59" s="115"/>
      <c r="S59" s="90">
        <f>COUNTIF(G59:R59,"&gt;0.01")</f>
        <v>0</v>
      </c>
      <c r="T59" s="91" t="s">
        <v>174</v>
      </c>
      <c r="U59" s="92">
        <f t="shared" si="4"/>
        <v>1</v>
      </c>
      <c r="V59" s="203">
        <f t="shared" si="5"/>
        <v>5.0000000000000001E-4</v>
      </c>
      <c r="W59" s="52" t="s">
        <v>178</v>
      </c>
      <c r="X59" s="204">
        <f t="shared" si="6"/>
        <v>5.0000000000000001E-4</v>
      </c>
      <c r="Y59" s="158">
        <f t="shared" si="7"/>
        <v>5.0000000000000001E-4</v>
      </c>
      <c r="Z59" s="1"/>
      <c r="AA59" s="1"/>
    </row>
    <row r="60" spans="1:27" ht="12" x14ac:dyDescent="0.2">
      <c r="A60" s="290"/>
      <c r="B60" s="245" t="s">
        <v>77</v>
      </c>
      <c r="C60" s="246"/>
      <c r="D60" s="246"/>
      <c r="E60" s="19" t="s">
        <v>30</v>
      </c>
      <c r="F60" s="18" t="s">
        <v>63</v>
      </c>
      <c r="G60" s="18" t="s">
        <v>11</v>
      </c>
      <c r="H60" s="18" t="s">
        <v>11</v>
      </c>
      <c r="I60" s="18" t="s">
        <v>11</v>
      </c>
      <c r="J60" s="18" t="s">
        <v>11</v>
      </c>
      <c r="K60" s="158">
        <v>2.0000000000000001E-4</v>
      </c>
      <c r="L60" s="18"/>
      <c r="M60" s="18"/>
      <c r="N60" s="18"/>
      <c r="O60" s="18"/>
      <c r="P60" s="18"/>
      <c r="Q60" s="158"/>
      <c r="R60" s="18"/>
      <c r="S60" s="12">
        <f>COUNTIF(G60:R60,"&gt;0.01")</f>
        <v>0</v>
      </c>
      <c r="T60" s="13" t="s">
        <v>174</v>
      </c>
      <c r="U60" s="14">
        <f t="shared" si="4"/>
        <v>1</v>
      </c>
      <c r="V60" s="203">
        <f t="shared" si="5"/>
        <v>2.0000000000000001E-4</v>
      </c>
      <c r="W60" s="52" t="s">
        <v>178</v>
      </c>
      <c r="X60" s="204">
        <f t="shared" si="6"/>
        <v>2.0000000000000001E-4</v>
      </c>
      <c r="Y60" s="158">
        <f t="shared" si="7"/>
        <v>2.0000000000000001E-4</v>
      </c>
      <c r="Z60" s="1"/>
      <c r="AA60" s="1"/>
    </row>
    <row r="61" spans="1:27" ht="12" x14ac:dyDescent="0.2">
      <c r="A61" s="290"/>
      <c r="B61" s="245" t="s">
        <v>78</v>
      </c>
      <c r="C61" s="246"/>
      <c r="D61" s="246"/>
      <c r="E61" s="19" t="s">
        <v>30</v>
      </c>
      <c r="F61" s="18" t="s">
        <v>73</v>
      </c>
      <c r="G61" s="18" t="s">
        <v>11</v>
      </c>
      <c r="H61" s="18" t="s">
        <v>11</v>
      </c>
      <c r="I61" s="18" t="s">
        <v>11</v>
      </c>
      <c r="J61" s="18" t="s">
        <v>11</v>
      </c>
      <c r="K61" s="158">
        <v>5.9999999999999995E-4</v>
      </c>
      <c r="L61" s="18"/>
      <c r="M61" s="18"/>
      <c r="N61" s="18"/>
      <c r="O61" s="18"/>
      <c r="P61" s="18"/>
      <c r="Q61" s="158"/>
      <c r="R61" s="18"/>
      <c r="S61" s="12">
        <f>COUNTIF(G61:R61,"&gt;0.002")</f>
        <v>0</v>
      </c>
      <c r="T61" s="13" t="s">
        <v>174</v>
      </c>
      <c r="U61" s="14">
        <f t="shared" si="4"/>
        <v>1</v>
      </c>
      <c r="V61" s="203">
        <f t="shared" si="5"/>
        <v>5.9999999999999995E-4</v>
      </c>
      <c r="W61" s="52" t="s">
        <v>178</v>
      </c>
      <c r="X61" s="204">
        <f t="shared" si="6"/>
        <v>5.9999999999999995E-4</v>
      </c>
      <c r="Y61" s="158">
        <f t="shared" si="7"/>
        <v>5.9999999999999995E-4</v>
      </c>
      <c r="Z61" s="1"/>
      <c r="AA61" s="1"/>
    </row>
    <row r="62" spans="1:27" ht="12" x14ac:dyDescent="0.2">
      <c r="A62" s="290"/>
      <c r="B62" s="292" t="s">
        <v>79</v>
      </c>
      <c r="C62" s="293"/>
      <c r="D62" s="293"/>
      <c r="E62" s="80" t="s">
        <v>30</v>
      </c>
      <c r="F62" s="114" t="s">
        <v>49</v>
      </c>
      <c r="G62" s="114" t="s">
        <v>11</v>
      </c>
      <c r="H62" s="114" t="s">
        <v>11</v>
      </c>
      <c r="I62" s="114" t="s">
        <v>11</v>
      </c>
      <c r="J62" s="114" t="s">
        <v>11</v>
      </c>
      <c r="K62" s="159">
        <v>2.9999999999999997E-4</v>
      </c>
      <c r="L62" s="114"/>
      <c r="M62" s="114"/>
      <c r="N62" s="114"/>
      <c r="O62" s="114"/>
      <c r="P62" s="114"/>
      <c r="Q62" s="159"/>
      <c r="R62" s="114"/>
      <c r="S62" s="82">
        <f>COUNTIF(G62:R62,"&gt;0.006")</f>
        <v>0</v>
      </c>
      <c r="T62" s="83" t="s">
        <v>174</v>
      </c>
      <c r="U62" s="97">
        <f t="shared" si="4"/>
        <v>1</v>
      </c>
      <c r="V62" s="207">
        <f t="shared" si="5"/>
        <v>2.9999999999999997E-4</v>
      </c>
      <c r="W62" s="85" t="s">
        <v>178</v>
      </c>
      <c r="X62" s="208">
        <f t="shared" si="6"/>
        <v>2.9999999999999997E-4</v>
      </c>
      <c r="Y62" s="159">
        <f t="shared" si="7"/>
        <v>2.9999999999999997E-4</v>
      </c>
      <c r="Z62" s="1"/>
      <c r="AA62" s="1"/>
    </row>
    <row r="63" spans="1:27" ht="12" x14ac:dyDescent="0.2">
      <c r="A63" s="290"/>
      <c r="B63" s="245" t="s">
        <v>80</v>
      </c>
      <c r="C63" s="246"/>
      <c r="D63" s="246"/>
      <c r="E63" s="19" t="s">
        <v>30</v>
      </c>
      <c r="F63" s="115" t="s">
        <v>55</v>
      </c>
      <c r="G63" s="115" t="s">
        <v>11</v>
      </c>
      <c r="H63" s="115" t="s">
        <v>11</v>
      </c>
      <c r="I63" s="115" t="s">
        <v>11</v>
      </c>
      <c r="J63" s="115" t="s">
        <v>11</v>
      </c>
      <c r="K63" s="151">
        <v>2E-3</v>
      </c>
      <c r="L63" s="115"/>
      <c r="M63" s="115"/>
      <c r="N63" s="115"/>
      <c r="O63" s="115"/>
      <c r="P63" s="115"/>
      <c r="Q63" s="151"/>
      <c r="R63" s="115"/>
      <c r="S63" s="90">
        <f t="shared" si="8"/>
        <v>0</v>
      </c>
      <c r="T63" s="91" t="s">
        <v>174</v>
      </c>
      <c r="U63" s="92">
        <f t="shared" si="4"/>
        <v>1</v>
      </c>
      <c r="V63" s="199">
        <f t="shared" si="5"/>
        <v>2E-3</v>
      </c>
      <c r="W63" s="52" t="s">
        <v>178</v>
      </c>
      <c r="X63" s="200">
        <f t="shared" si="6"/>
        <v>2E-3</v>
      </c>
      <c r="Y63" s="151">
        <f t="shared" si="7"/>
        <v>2E-3</v>
      </c>
      <c r="Z63" s="1"/>
      <c r="AA63" s="1"/>
    </row>
    <row r="64" spans="1:27" ht="12" x14ac:dyDescent="0.2">
      <c r="A64" s="290"/>
      <c r="B64" s="245" t="s">
        <v>81</v>
      </c>
      <c r="C64" s="246"/>
      <c r="D64" s="246"/>
      <c r="E64" s="19" t="s">
        <v>30</v>
      </c>
      <c r="F64" s="18" t="s">
        <v>53</v>
      </c>
      <c r="G64" s="18" t="s">
        <v>11</v>
      </c>
      <c r="H64" s="18" t="s">
        <v>11</v>
      </c>
      <c r="I64" s="18" t="s">
        <v>11</v>
      </c>
      <c r="J64" s="18" t="s">
        <v>11</v>
      </c>
      <c r="K64" s="151">
        <v>1E-3</v>
      </c>
      <c r="L64" s="18"/>
      <c r="M64" s="18"/>
      <c r="N64" s="18"/>
      <c r="O64" s="18"/>
      <c r="P64" s="18"/>
      <c r="Q64" s="151"/>
      <c r="R64" s="18"/>
      <c r="S64" s="12">
        <f>COUNTIF(G64:R64,"&gt;0.02")</f>
        <v>0</v>
      </c>
      <c r="T64" s="13" t="s">
        <v>174</v>
      </c>
      <c r="U64" s="14">
        <f t="shared" si="4"/>
        <v>1</v>
      </c>
      <c r="V64" s="199">
        <f t="shared" si="5"/>
        <v>1E-3</v>
      </c>
      <c r="W64" s="52" t="s">
        <v>178</v>
      </c>
      <c r="X64" s="200">
        <f t="shared" si="6"/>
        <v>1E-3</v>
      </c>
      <c r="Y64" s="151">
        <f t="shared" si="7"/>
        <v>1E-3</v>
      </c>
      <c r="Z64" s="1"/>
      <c r="AA64" s="1"/>
    </row>
    <row r="65" spans="1:27" ht="12" x14ac:dyDescent="0.2">
      <c r="A65" s="290"/>
      <c r="B65" s="245" t="s">
        <v>82</v>
      </c>
      <c r="C65" s="246"/>
      <c r="D65" s="246"/>
      <c r="E65" s="19" t="s">
        <v>30</v>
      </c>
      <c r="F65" s="18" t="s">
        <v>53</v>
      </c>
      <c r="G65" s="18" t="s">
        <v>11</v>
      </c>
      <c r="H65" s="18" t="s">
        <v>11</v>
      </c>
      <c r="I65" s="18" t="s">
        <v>11</v>
      </c>
      <c r="J65" s="18" t="s">
        <v>11</v>
      </c>
      <c r="K65" s="151">
        <v>2E-3</v>
      </c>
      <c r="L65" s="18"/>
      <c r="M65" s="18"/>
      <c r="N65" s="18"/>
      <c r="O65" s="18"/>
      <c r="P65" s="18"/>
      <c r="Q65" s="151"/>
      <c r="R65" s="18"/>
      <c r="S65" s="12">
        <f>COUNTIF(G65:R65,"&gt;0.01")</f>
        <v>0</v>
      </c>
      <c r="T65" s="13" t="s">
        <v>174</v>
      </c>
      <c r="U65" s="14">
        <f t="shared" si="4"/>
        <v>1</v>
      </c>
      <c r="V65" s="199">
        <f t="shared" si="5"/>
        <v>2E-3</v>
      </c>
      <c r="W65" s="52" t="s">
        <v>178</v>
      </c>
      <c r="X65" s="200">
        <f t="shared" si="6"/>
        <v>2E-3</v>
      </c>
      <c r="Y65" s="151">
        <f t="shared" si="7"/>
        <v>2E-3</v>
      </c>
      <c r="Z65" s="1"/>
      <c r="AA65" s="1"/>
    </row>
    <row r="66" spans="1:27" ht="12" x14ac:dyDescent="0.2">
      <c r="A66" s="290"/>
      <c r="B66" s="292" t="s">
        <v>83</v>
      </c>
      <c r="C66" s="293"/>
      <c r="D66" s="293"/>
      <c r="E66" s="80" t="s">
        <v>30</v>
      </c>
      <c r="F66" s="114" t="s">
        <v>84</v>
      </c>
      <c r="G66" s="114" t="s">
        <v>11</v>
      </c>
      <c r="H66" s="114" t="s">
        <v>11</v>
      </c>
      <c r="I66" s="114" t="s">
        <v>11</v>
      </c>
      <c r="J66" s="114" t="s">
        <v>11</v>
      </c>
      <c r="K66" s="161">
        <v>0.1</v>
      </c>
      <c r="L66" s="114"/>
      <c r="M66" s="114"/>
      <c r="N66" s="114"/>
      <c r="O66" s="114"/>
      <c r="P66" s="114"/>
      <c r="Q66" s="161"/>
      <c r="R66" s="114"/>
      <c r="S66" s="82">
        <f>COUNTIF(G66:R66,"&gt;10")</f>
        <v>0</v>
      </c>
      <c r="T66" s="83" t="s">
        <v>174</v>
      </c>
      <c r="U66" s="97">
        <f t="shared" si="4"/>
        <v>1</v>
      </c>
      <c r="V66" s="209">
        <f t="shared" ref="V66:V71" si="9">MIN(G66:R66)</f>
        <v>0.1</v>
      </c>
      <c r="W66" s="210" t="s">
        <v>178</v>
      </c>
      <c r="X66" s="211">
        <f t="shared" ref="X66:X71" si="10">MAX(G66:R66)</f>
        <v>0.1</v>
      </c>
      <c r="Y66" s="161">
        <f t="shared" ref="Y66:Y71" si="11">AVERAGE(G66:R66)</f>
        <v>0.1</v>
      </c>
      <c r="Z66" s="1"/>
      <c r="AA66" s="1"/>
    </row>
    <row r="67" spans="1:27" ht="12" x14ac:dyDescent="0.2">
      <c r="A67" s="290"/>
      <c r="B67" s="245" t="s">
        <v>85</v>
      </c>
      <c r="C67" s="246"/>
      <c r="D67" s="246"/>
      <c r="E67" s="116" t="s">
        <v>30</v>
      </c>
      <c r="F67" s="115" t="s">
        <v>86</v>
      </c>
      <c r="G67" s="115" t="s">
        <v>11</v>
      </c>
      <c r="H67" s="115" t="s">
        <v>11</v>
      </c>
      <c r="I67" s="115" t="s">
        <v>11</v>
      </c>
      <c r="J67" s="115" t="s">
        <v>11</v>
      </c>
      <c r="K67" s="162">
        <v>0.21</v>
      </c>
      <c r="L67" s="115"/>
      <c r="M67" s="115"/>
      <c r="N67" s="115"/>
      <c r="O67" s="115"/>
      <c r="P67" s="115"/>
      <c r="Q67" s="162"/>
      <c r="R67" s="115"/>
      <c r="S67" s="90">
        <f>COUNTIF(G67:R67,"&gt;0.8")</f>
        <v>0</v>
      </c>
      <c r="T67" s="91" t="s">
        <v>174</v>
      </c>
      <c r="U67" s="92">
        <f t="shared" si="4"/>
        <v>1</v>
      </c>
      <c r="V67" s="212">
        <f t="shared" si="9"/>
        <v>0.21</v>
      </c>
      <c r="W67" s="213" t="s">
        <v>178</v>
      </c>
      <c r="X67" s="214">
        <f t="shared" si="10"/>
        <v>0.21</v>
      </c>
      <c r="Y67" s="162">
        <f t="shared" si="11"/>
        <v>0.21</v>
      </c>
      <c r="Z67" s="1"/>
      <c r="AA67" s="1"/>
    </row>
    <row r="68" spans="1:27" ht="12" customHeight="1" x14ac:dyDescent="0.2">
      <c r="A68" s="290"/>
      <c r="B68" s="245" t="s">
        <v>87</v>
      </c>
      <c r="C68" s="246"/>
      <c r="D68" s="246"/>
      <c r="E68" s="19" t="s">
        <v>30</v>
      </c>
      <c r="F68" s="18" t="s">
        <v>71</v>
      </c>
      <c r="G68" s="18" t="s">
        <v>11</v>
      </c>
      <c r="H68" s="18" t="s">
        <v>11</v>
      </c>
      <c r="I68" s="18" t="s">
        <v>11</v>
      </c>
      <c r="J68" s="18" t="s">
        <v>11</v>
      </c>
      <c r="K68" s="75">
        <v>7.0000000000000007E-2</v>
      </c>
      <c r="L68" s="18"/>
      <c r="M68" s="18"/>
      <c r="N68" s="18"/>
      <c r="O68" s="18"/>
      <c r="P68" s="18"/>
      <c r="Q68" s="75"/>
      <c r="R68" s="18"/>
      <c r="S68" s="12">
        <f>COUNTIF(G68:R68,"&gt;1")</f>
        <v>0</v>
      </c>
      <c r="T68" s="13" t="s">
        <v>174</v>
      </c>
      <c r="U68" s="14">
        <f t="shared" si="4"/>
        <v>1</v>
      </c>
      <c r="V68" s="119">
        <f t="shared" si="9"/>
        <v>7.0000000000000007E-2</v>
      </c>
      <c r="W68" s="52" t="s">
        <v>178</v>
      </c>
      <c r="X68" s="74">
        <f t="shared" si="10"/>
        <v>7.0000000000000007E-2</v>
      </c>
      <c r="Y68" s="75">
        <f t="shared" si="11"/>
        <v>7.0000000000000007E-2</v>
      </c>
      <c r="Z68" s="1"/>
      <c r="AA68" s="1"/>
    </row>
    <row r="69" spans="1:27" ht="12" x14ac:dyDescent="0.2">
      <c r="A69" s="291"/>
      <c r="B69" s="247" t="s">
        <v>88</v>
      </c>
      <c r="C69" s="248"/>
      <c r="D69" s="248"/>
      <c r="E69" s="21" t="s">
        <v>30</v>
      </c>
      <c r="F69" s="29" t="s">
        <v>89</v>
      </c>
      <c r="G69" s="29" t="s">
        <v>11</v>
      </c>
      <c r="H69" s="29" t="s">
        <v>11</v>
      </c>
      <c r="I69" s="29" t="s">
        <v>11</v>
      </c>
      <c r="J69" s="29" t="s">
        <v>11</v>
      </c>
      <c r="K69" s="163">
        <v>5.0000000000000001E-3</v>
      </c>
      <c r="L69" s="29"/>
      <c r="M69" s="29"/>
      <c r="N69" s="29"/>
      <c r="O69" s="29"/>
      <c r="P69" s="29"/>
      <c r="Q69" s="163"/>
      <c r="R69" s="29"/>
      <c r="S69" s="23">
        <f>COUNTIF(G69:R69,"&gt;0.05")</f>
        <v>0</v>
      </c>
      <c r="T69" s="24" t="s">
        <v>174</v>
      </c>
      <c r="U69" s="25">
        <f t="shared" si="4"/>
        <v>1</v>
      </c>
      <c r="V69" s="217">
        <f t="shared" si="9"/>
        <v>5.0000000000000001E-3</v>
      </c>
      <c r="W69" s="59" t="s">
        <v>178</v>
      </c>
      <c r="X69" s="218">
        <f t="shared" si="10"/>
        <v>5.0000000000000001E-3</v>
      </c>
      <c r="Y69" s="163">
        <f t="shared" si="11"/>
        <v>5.0000000000000001E-3</v>
      </c>
      <c r="Z69" s="1"/>
      <c r="AA69" s="1"/>
    </row>
    <row r="70" spans="1:27" ht="12" customHeight="1" x14ac:dyDescent="0.2">
      <c r="A70" s="289" t="s">
        <v>90</v>
      </c>
      <c r="B70" s="243" t="s">
        <v>91</v>
      </c>
      <c r="C70" s="244"/>
      <c r="D70" s="244"/>
      <c r="E70" s="10" t="s">
        <v>30</v>
      </c>
      <c r="F70" s="30" t="s">
        <v>11</v>
      </c>
      <c r="G70" s="30" t="s">
        <v>11</v>
      </c>
      <c r="H70" s="30" t="s">
        <v>11</v>
      </c>
      <c r="I70" s="30" t="s">
        <v>11</v>
      </c>
      <c r="J70" s="30" t="s">
        <v>11</v>
      </c>
      <c r="K70" s="164">
        <v>0.5</v>
      </c>
      <c r="L70" s="30"/>
      <c r="M70" s="30"/>
      <c r="N70" s="30"/>
      <c r="O70" s="30"/>
      <c r="P70" s="30"/>
      <c r="Q70" s="164"/>
      <c r="R70" s="30"/>
      <c r="S70" s="32" t="s">
        <v>10</v>
      </c>
      <c r="T70" s="33" t="s">
        <v>174</v>
      </c>
      <c r="U70" s="34">
        <f t="shared" si="4"/>
        <v>1</v>
      </c>
      <c r="V70" s="219">
        <f t="shared" si="9"/>
        <v>0.5</v>
      </c>
      <c r="W70" s="52" t="s">
        <v>178</v>
      </c>
      <c r="X70" s="220">
        <f t="shared" si="10"/>
        <v>0.5</v>
      </c>
      <c r="Y70" s="164">
        <f t="shared" si="11"/>
        <v>0.5</v>
      </c>
      <c r="Z70" s="1"/>
      <c r="AA70" s="1"/>
    </row>
    <row r="71" spans="1:27" ht="12" x14ac:dyDescent="0.2">
      <c r="A71" s="290"/>
      <c r="B71" s="245" t="s">
        <v>92</v>
      </c>
      <c r="C71" s="246"/>
      <c r="D71" s="246"/>
      <c r="E71" s="19" t="s">
        <v>30</v>
      </c>
      <c r="F71" s="18" t="s">
        <v>11</v>
      </c>
      <c r="G71" s="18" t="s">
        <v>11</v>
      </c>
      <c r="H71" s="18" t="s">
        <v>11</v>
      </c>
      <c r="I71" s="18" t="s">
        <v>11</v>
      </c>
      <c r="J71" s="18" t="s">
        <v>11</v>
      </c>
      <c r="K71" s="151">
        <v>5.0000000000000001E-3</v>
      </c>
      <c r="L71" s="18"/>
      <c r="M71" s="18"/>
      <c r="N71" s="18"/>
      <c r="O71" s="18"/>
      <c r="P71" s="18"/>
      <c r="Q71" s="151"/>
      <c r="R71" s="18"/>
      <c r="S71" s="12" t="s">
        <v>11</v>
      </c>
      <c r="T71" s="13" t="s">
        <v>174</v>
      </c>
      <c r="U71" s="14">
        <f t="shared" si="4"/>
        <v>1</v>
      </c>
      <c r="V71" s="199">
        <f t="shared" si="9"/>
        <v>5.0000000000000001E-3</v>
      </c>
      <c r="W71" s="52" t="s">
        <v>178</v>
      </c>
      <c r="X71" s="200">
        <f t="shared" si="10"/>
        <v>5.0000000000000001E-3</v>
      </c>
      <c r="Y71" s="151">
        <f t="shared" si="11"/>
        <v>5.0000000000000001E-3</v>
      </c>
      <c r="Z71" s="1"/>
      <c r="AA71" s="1"/>
    </row>
    <row r="72" spans="1:27" ht="12" x14ac:dyDescent="0.2">
      <c r="A72" s="290"/>
      <c r="B72" s="292" t="s">
        <v>93</v>
      </c>
      <c r="C72" s="293"/>
      <c r="D72" s="293"/>
      <c r="E72" s="80" t="s">
        <v>30</v>
      </c>
      <c r="F72" s="114" t="s">
        <v>11</v>
      </c>
      <c r="G72" s="114" t="s">
        <v>11</v>
      </c>
      <c r="H72" s="114" t="s">
        <v>11</v>
      </c>
      <c r="I72" s="114" t="s">
        <v>11</v>
      </c>
      <c r="J72" s="114" t="s">
        <v>11</v>
      </c>
      <c r="K72" s="186">
        <v>7.0000000000000001E-3</v>
      </c>
      <c r="L72" s="114"/>
      <c r="M72" s="114"/>
      <c r="N72" s="114"/>
      <c r="O72" s="114"/>
      <c r="P72" s="114"/>
      <c r="Q72" s="160"/>
      <c r="R72" s="114"/>
      <c r="S72" s="82" t="s">
        <v>11</v>
      </c>
      <c r="T72" s="83" t="s">
        <v>174</v>
      </c>
      <c r="U72" s="97">
        <f t="shared" si="4"/>
        <v>1</v>
      </c>
      <c r="V72" s="229">
        <f t="shared" ref="V72:V75" si="12">MIN(G72:R72)</f>
        <v>7.0000000000000001E-3</v>
      </c>
      <c r="W72" s="85" t="s">
        <v>178</v>
      </c>
      <c r="X72" s="230">
        <f t="shared" ref="X72:X75" si="13">MAX(G72:R72)</f>
        <v>7.0000000000000001E-3</v>
      </c>
      <c r="Y72" s="231">
        <f t="shared" ref="Y72:Y75" si="14">AVERAGE(G72:R72)</f>
        <v>7.0000000000000001E-3</v>
      </c>
      <c r="Z72" s="1"/>
      <c r="AA72" s="1"/>
    </row>
    <row r="73" spans="1:27" ht="12" x14ac:dyDescent="0.2">
      <c r="A73" s="290"/>
      <c r="B73" s="245" t="s">
        <v>94</v>
      </c>
      <c r="C73" s="246"/>
      <c r="D73" s="246"/>
      <c r="E73" s="19" t="s">
        <v>30</v>
      </c>
      <c r="F73" s="18" t="s">
        <v>11</v>
      </c>
      <c r="G73" s="18" t="s">
        <v>11</v>
      </c>
      <c r="H73" s="18" t="s">
        <v>11</v>
      </c>
      <c r="I73" s="18" t="s">
        <v>11</v>
      </c>
      <c r="J73" s="18" t="s">
        <v>11</v>
      </c>
      <c r="K73" s="75">
        <v>0.09</v>
      </c>
      <c r="L73" s="18"/>
      <c r="M73" s="18"/>
      <c r="N73" s="18"/>
      <c r="O73" s="18"/>
      <c r="P73" s="18"/>
      <c r="Q73" s="75"/>
      <c r="R73" s="18"/>
      <c r="S73" s="90" t="s">
        <v>11</v>
      </c>
      <c r="T73" s="91" t="s">
        <v>174</v>
      </c>
      <c r="U73" s="92">
        <f t="shared" si="4"/>
        <v>1</v>
      </c>
      <c r="V73" s="119">
        <f t="shared" si="12"/>
        <v>0.09</v>
      </c>
      <c r="W73" s="52" t="s">
        <v>178</v>
      </c>
      <c r="X73" s="74">
        <f t="shared" si="13"/>
        <v>0.09</v>
      </c>
      <c r="Y73" s="75">
        <f t="shared" si="14"/>
        <v>0.09</v>
      </c>
      <c r="Z73" s="1"/>
      <c r="AA73" s="1"/>
    </row>
    <row r="74" spans="1:27" ht="12" x14ac:dyDescent="0.2">
      <c r="A74" s="290"/>
      <c r="B74" s="245" t="s">
        <v>95</v>
      </c>
      <c r="C74" s="246"/>
      <c r="D74" s="246"/>
      <c r="E74" s="19" t="s">
        <v>30</v>
      </c>
      <c r="F74" s="18" t="s">
        <v>11</v>
      </c>
      <c r="G74" s="18" t="s">
        <v>11</v>
      </c>
      <c r="H74" s="18" t="s">
        <v>11</v>
      </c>
      <c r="I74" s="18" t="s">
        <v>11</v>
      </c>
      <c r="J74" s="18" t="s">
        <v>11</v>
      </c>
      <c r="K74" s="165">
        <v>0.01</v>
      </c>
      <c r="L74" s="18"/>
      <c r="M74" s="18"/>
      <c r="N74" s="18"/>
      <c r="O74" s="18"/>
      <c r="P74" s="18"/>
      <c r="Q74" s="165"/>
      <c r="R74" s="18"/>
      <c r="S74" s="12" t="s">
        <v>11</v>
      </c>
      <c r="T74" s="13" t="s">
        <v>174</v>
      </c>
      <c r="U74" s="14">
        <f t="shared" si="4"/>
        <v>1</v>
      </c>
      <c r="V74" s="215">
        <f t="shared" si="12"/>
        <v>0.01</v>
      </c>
      <c r="W74" s="52" t="s">
        <v>178</v>
      </c>
      <c r="X74" s="216">
        <f t="shared" si="13"/>
        <v>0.01</v>
      </c>
      <c r="Y74" s="165">
        <f t="shared" si="14"/>
        <v>0.01</v>
      </c>
      <c r="Z74" s="1"/>
      <c r="AA74" s="1"/>
    </row>
    <row r="75" spans="1:27" ht="12" x14ac:dyDescent="0.2">
      <c r="A75" s="290"/>
      <c r="B75" s="245" t="s">
        <v>96</v>
      </c>
      <c r="C75" s="246"/>
      <c r="D75" s="246"/>
      <c r="E75" s="19" t="s">
        <v>30</v>
      </c>
      <c r="F75" s="18" t="s">
        <v>11</v>
      </c>
      <c r="G75" s="18" t="s">
        <v>11</v>
      </c>
      <c r="H75" s="18" t="s">
        <v>11</v>
      </c>
      <c r="I75" s="18" t="s">
        <v>11</v>
      </c>
      <c r="J75" s="18" t="s">
        <v>11</v>
      </c>
      <c r="K75" s="165">
        <v>0.03</v>
      </c>
      <c r="L75" s="18"/>
      <c r="M75" s="18"/>
      <c r="N75" s="18"/>
      <c r="O75" s="18"/>
      <c r="P75" s="18"/>
      <c r="Q75" s="165"/>
      <c r="R75" s="18"/>
      <c r="S75" s="12" t="s">
        <v>11</v>
      </c>
      <c r="T75" s="13" t="s">
        <v>174</v>
      </c>
      <c r="U75" s="14">
        <f t="shared" si="4"/>
        <v>1</v>
      </c>
      <c r="V75" s="215">
        <f t="shared" si="12"/>
        <v>0.03</v>
      </c>
      <c r="W75" s="52" t="s">
        <v>178</v>
      </c>
      <c r="X75" s="216">
        <f t="shared" si="13"/>
        <v>0.03</v>
      </c>
      <c r="Y75" s="165">
        <f t="shared" si="14"/>
        <v>0.03</v>
      </c>
      <c r="Z75" s="1"/>
      <c r="AA75" s="1"/>
    </row>
    <row r="76" spans="1:27" ht="12" x14ac:dyDescent="0.2">
      <c r="A76" s="290"/>
      <c r="B76" s="245" t="s">
        <v>97</v>
      </c>
      <c r="C76" s="246"/>
      <c r="D76" s="246"/>
      <c r="E76" s="19" t="s">
        <v>30</v>
      </c>
      <c r="F76" s="114" t="s">
        <v>11</v>
      </c>
      <c r="G76" s="114" t="s">
        <v>11</v>
      </c>
      <c r="H76" s="114" t="s">
        <v>11</v>
      </c>
      <c r="I76" s="114" t="s">
        <v>11</v>
      </c>
      <c r="J76" s="114" t="s">
        <v>11</v>
      </c>
      <c r="K76" s="161">
        <v>0.02</v>
      </c>
      <c r="L76" s="114"/>
      <c r="M76" s="114"/>
      <c r="N76" s="114"/>
      <c r="O76" s="114"/>
      <c r="P76" s="114"/>
      <c r="Q76" s="161"/>
      <c r="R76" s="114"/>
      <c r="S76" s="82" t="s">
        <v>11</v>
      </c>
      <c r="T76" s="83" t="s">
        <v>174</v>
      </c>
      <c r="U76" s="97">
        <f t="shared" si="4"/>
        <v>1</v>
      </c>
      <c r="V76" s="209">
        <f>MIN(G76:R76)</f>
        <v>0.02</v>
      </c>
      <c r="W76" s="85" t="s">
        <v>178</v>
      </c>
      <c r="X76" s="211">
        <f>MAX(G76:R76)</f>
        <v>0.02</v>
      </c>
      <c r="Y76" s="161">
        <f>AVERAGE(G76:R76)</f>
        <v>0.02</v>
      </c>
      <c r="Z76" s="1"/>
      <c r="AA76" s="1"/>
    </row>
    <row r="77" spans="1:27" ht="12" x14ac:dyDescent="0.2">
      <c r="A77" s="290"/>
      <c r="B77" s="294" t="s">
        <v>98</v>
      </c>
      <c r="C77" s="295"/>
      <c r="D77" s="295"/>
      <c r="E77" s="116" t="s">
        <v>30</v>
      </c>
      <c r="F77" s="18" t="s">
        <v>11</v>
      </c>
      <c r="G77" s="18" t="s">
        <v>11</v>
      </c>
      <c r="H77" s="18" t="s">
        <v>11</v>
      </c>
      <c r="I77" s="18" t="s">
        <v>11</v>
      </c>
      <c r="J77" s="18" t="s">
        <v>11</v>
      </c>
      <c r="K77" s="165">
        <v>0.04</v>
      </c>
      <c r="L77" s="18"/>
      <c r="M77" s="18"/>
      <c r="N77" s="18"/>
      <c r="O77" s="18"/>
      <c r="P77" s="18"/>
      <c r="Q77" s="165"/>
      <c r="R77" s="18"/>
      <c r="S77" s="90" t="s">
        <v>11</v>
      </c>
      <c r="T77" s="91" t="s">
        <v>174</v>
      </c>
      <c r="U77" s="92">
        <f t="shared" si="4"/>
        <v>1</v>
      </c>
      <c r="V77" s="215">
        <f>MIN(G77:R77)</f>
        <v>0.04</v>
      </c>
      <c r="W77" s="210" t="s">
        <v>178</v>
      </c>
      <c r="X77" s="216">
        <f>MAX(G77:R77)</f>
        <v>0.04</v>
      </c>
      <c r="Y77" s="165">
        <f>AVERAGE(G77:R77)</f>
        <v>0.04</v>
      </c>
      <c r="Z77" s="1"/>
      <c r="AA77" s="1"/>
    </row>
    <row r="78" spans="1:27" ht="12" x14ac:dyDescent="0.2">
      <c r="A78" s="290"/>
      <c r="B78" s="245" t="s">
        <v>99</v>
      </c>
      <c r="C78" s="246"/>
      <c r="D78" s="246"/>
      <c r="E78" s="19" t="s">
        <v>30</v>
      </c>
      <c r="F78" s="18" t="s">
        <v>11</v>
      </c>
      <c r="G78" s="18" t="s">
        <v>11</v>
      </c>
      <c r="H78" s="18" t="s">
        <v>11</v>
      </c>
      <c r="I78" s="18" t="s">
        <v>11</v>
      </c>
      <c r="J78" s="18" t="s">
        <v>11</v>
      </c>
      <c r="K78" s="75">
        <v>0.06</v>
      </c>
      <c r="L78" s="18"/>
      <c r="M78" s="18"/>
      <c r="N78" s="18"/>
      <c r="O78" s="18"/>
      <c r="P78" s="18"/>
      <c r="Q78" s="75"/>
      <c r="R78" s="18"/>
      <c r="S78" s="12" t="s">
        <v>11</v>
      </c>
      <c r="T78" s="13" t="s">
        <v>174</v>
      </c>
      <c r="U78" s="14">
        <f t="shared" si="4"/>
        <v>1</v>
      </c>
      <c r="V78" s="119">
        <f>MIN(G78:R78)</f>
        <v>0.06</v>
      </c>
      <c r="W78" s="210" t="s">
        <v>178</v>
      </c>
      <c r="X78" s="74">
        <f>MAX(G78:R78)</f>
        <v>0.06</v>
      </c>
      <c r="Y78" s="75">
        <f>AVERAGE(G78:R78)</f>
        <v>0.06</v>
      </c>
      <c r="Z78" s="1"/>
      <c r="AA78" s="1"/>
    </row>
    <row r="79" spans="1:27" ht="12" x14ac:dyDescent="0.2">
      <c r="A79" s="290"/>
      <c r="B79" s="245" t="s">
        <v>100</v>
      </c>
      <c r="C79" s="246"/>
      <c r="D79" s="246"/>
      <c r="E79" s="19" t="s">
        <v>30</v>
      </c>
      <c r="F79" s="18" t="s">
        <v>11</v>
      </c>
      <c r="G79" s="18" t="s">
        <v>11</v>
      </c>
      <c r="H79" s="18" t="s">
        <v>11</v>
      </c>
      <c r="I79" s="18" t="s">
        <v>11</v>
      </c>
      <c r="J79" s="18" t="s">
        <v>11</v>
      </c>
      <c r="K79" s="165">
        <v>0.04</v>
      </c>
      <c r="L79" s="18"/>
      <c r="M79" s="18"/>
      <c r="N79" s="18"/>
      <c r="O79" s="18"/>
      <c r="P79" s="18"/>
      <c r="Q79" s="165"/>
      <c r="R79" s="18"/>
      <c r="S79" s="12" t="s">
        <v>11</v>
      </c>
      <c r="T79" s="13" t="s">
        <v>174</v>
      </c>
      <c r="U79" s="14">
        <f t="shared" si="4"/>
        <v>1</v>
      </c>
      <c r="V79" s="215">
        <f>MIN(G79:R79)</f>
        <v>0.04</v>
      </c>
      <c r="W79" s="52" t="s">
        <v>178</v>
      </c>
      <c r="X79" s="216">
        <f>MAX(G79:R79)</f>
        <v>0.04</v>
      </c>
      <c r="Y79" s="165">
        <f>AVERAGE(G79:R79)</f>
        <v>0.04</v>
      </c>
      <c r="Z79" s="1"/>
      <c r="AA79" s="1"/>
    </row>
    <row r="80" spans="1:27" ht="12" customHeight="1" x14ac:dyDescent="0.2">
      <c r="A80" s="290"/>
      <c r="B80" s="245" t="s">
        <v>101</v>
      </c>
      <c r="C80" s="246"/>
      <c r="D80" s="246"/>
      <c r="E80" s="19" t="s">
        <v>30</v>
      </c>
      <c r="F80" s="18" t="s">
        <v>11</v>
      </c>
      <c r="G80" s="18" t="s">
        <v>11</v>
      </c>
      <c r="H80" s="18" t="s">
        <v>11</v>
      </c>
      <c r="I80" s="18" t="s">
        <v>11</v>
      </c>
      <c r="J80" s="18" t="s">
        <v>11</v>
      </c>
      <c r="K80" s="109">
        <v>3.9E-2</v>
      </c>
      <c r="L80" s="18"/>
      <c r="M80" s="18"/>
      <c r="N80" s="18"/>
      <c r="O80" s="18"/>
      <c r="P80" s="18"/>
      <c r="Q80" s="109"/>
      <c r="R80" s="18"/>
      <c r="S80" s="23" t="s">
        <v>11</v>
      </c>
      <c r="T80" s="24" t="s">
        <v>174</v>
      </c>
      <c r="U80" s="25">
        <f t="shared" si="4"/>
        <v>1</v>
      </c>
      <c r="V80" s="221">
        <f>MIN(G80:R80)</f>
        <v>3.9E-2</v>
      </c>
      <c r="W80" s="222" t="s">
        <v>178</v>
      </c>
      <c r="X80" s="223">
        <f>MAX(G80:R80)</f>
        <v>3.9E-2</v>
      </c>
      <c r="Y80" s="224">
        <f>AVERAGE(G80:R80)</f>
        <v>3.9E-2</v>
      </c>
      <c r="Z80" s="1"/>
      <c r="AA80" s="1"/>
    </row>
    <row r="81" spans="1:27" ht="12" customHeight="1" x14ac:dyDescent="0.2">
      <c r="A81" s="289" t="s">
        <v>102</v>
      </c>
      <c r="B81" s="243" t="s">
        <v>103</v>
      </c>
      <c r="C81" s="244"/>
      <c r="D81" s="244"/>
      <c r="E81" s="10" t="s">
        <v>30</v>
      </c>
      <c r="F81" s="120" t="s">
        <v>11</v>
      </c>
      <c r="G81" s="120" t="s">
        <v>11</v>
      </c>
      <c r="H81" s="120" t="s">
        <v>11</v>
      </c>
      <c r="I81" s="120" t="s">
        <v>11</v>
      </c>
      <c r="J81" s="120" t="s">
        <v>11</v>
      </c>
      <c r="K81" s="30" t="s">
        <v>197</v>
      </c>
      <c r="L81" s="30"/>
      <c r="M81" s="30"/>
      <c r="N81" s="120"/>
      <c r="O81" s="30"/>
      <c r="P81" s="30"/>
      <c r="Q81" s="30"/>
      <c r="R81" s="30"/>
      <c r="S81" s="135"/>
      <c r="T81" s="137"/>
      <c r="U81" s="19"/>
      <c r="V81" s="136"/>
      <c r="W81" s="137"/>
      <c r="X81" s="19"/>
      <c r="Y81" s="110"/>
      <c r="Z81" s="1"/>
      <c r="AA81" s="1"/>
    </row>
    <row r="82" spans="1:27" ht="12" x14ac:dyDescent="0.2">
      <c r="A82" s="290"/>
      <c r="B82" s="245" t="s">
        <v>104</v>
      </c>
      <c r="C82" s="246"/>
      <c r="D82" s="246"/>
      <c r="E82" s="19" t="s">
        <v>30</v>
      </c>
      <c r="F82" s="110" t="s">
        <v>11</v>
      </c>
      <c r="G82" s="110" t="s">
        <v>11</v>
      </c>
      <c r="H82" s="110" t="s">
        <v>11</v>
      </c>
      <c r="I82" s="110" t="s">
        <v>11</v>
      </c>
      <c r="J82" s="110" t="s">
        <v>11</v>
      </c>
      <c r="K82" s="18" t="s">
        <v>197</v>
      </c>
      <c r="L82" s="18"/>
      <c r="M82" s="18"/>
      <c r="N82" s="110"/>
      <c r="O82" s="18"/>
      <c r="P82" s="18"/>
      <c r="Q82" s="18"/>
      <c r="R82" s="18"/>
      <c r="S82" s="136"/>
      <c r="T82" s="137"/>
      <c r="U82" s="19"/>
      <c r="V82" s="136"/>
      <c r="W82" s="137"/>
      <c r="X82" s="19"/>
      <c r="Y82" s="110"/>
      <c r="Z82" s="1"/>
      <c r="AA82" s="1"/>
    </row>
    <row r="83" spans="1:27" ht="12" x14ac:dyDescent="0.2">
      <c r="A83" s="290"/>
      <c r="B83" s="245" t="s">
        <v>105</v>
      </c>
      <c r="C83" s="246"/>
      <c r="D83" s="246"/>
      <c r="E83" s="19" t="s">
        <v>30</v>
      </c>
      <c r="F83" s="110" t="s">
        <v>11</v>
      </c>
      <c r="G83" s="110" t="s">
        <v>11</v>
      </c>
      <c r="H83" s="110" t="s">
        <v>11</v>
      </c>
      <c r="I83" s="110" t="s">
        <v>11</v>
      </c>
      <c r="J83" s="110" t="s">
        <v>11</v>
      </c>
      <c r="K83" s="18" t="s">
        <v>197</v>
      </c>
      <c r="L83" s="18"/>
      <c r="M83" s="18"/>
      <c r="N83" s="110"/>
      <c r="O83" s="18"/>
      <c r="P83" s="18"/>
      <c r="Q83" s="18"/>
      <c r="R83" s="18"/>
      <c r="S83" s="136"/>
      <c r="T83" s="137"/>
      <c r="U83" s="19"/>
      <c r="V83" s="136"/>
      <c r="W83" s="137"/>
      <c r="X83" s="19"/>
      <c r="Y83" s="110"/>
      <c r="Z83" s="1"/>
      <c r="AA83" s="1"/>
    </row>
    <row r="84" spans="1:27" ht="10.5" customHeight="1" x14ac:dyDescent="0.2">
      <c r="A84" s="290"/>
      <c r="B84" s="245" t="s">
        <v>106</v>
      </c>
      <c r="C84" s="246"/>
      <c r="D84" s="246"/>
      <c r="E84" s="19" t="s">
        <v>30</v>
      </c>
      <c r="F84" s="110" t="s">
        <v>11</v>
      </c>
      <c r="G84" s="110" t="s">
        <v>11</v>
      </c>
      <c r="H84" s="110" t="s">
        <v>11</v>
      </c>
      <c r="I84" s="110" t="s">
        <v>11</v>
      </c>
      <c r="J84" s="110" t="s">
        <v>11</v>
      </c>
      <c r="K84" s="18" t="s">
        <v>197</v>
      </c>
      <c r="L84" s="18"/>
      <c r="M84" s="18"/>
      <c r="N84" s="110"/>
      <c r="O84" s="18"/>
      <c r="P84" s="18"/>
      <c r="Q84" s="18"/>
      <c r="R84" s="18"/>
      <c r="S84" s="136"/>
      <c r="T84" s="137"/>
      <c r="U84" s="19"/>
      <c r="V84" s="136"/>
      <c r="W84" s="137"/>
      <c r="X84" s="19"/>
      <c r="Y84" s="110"/>
      <c r="Z84" s="1"/>
      <c r="AA84" s="1"/>
    </row>
    <row r="85" spans="1:27" ht="10.5" customHeight="1" x14ac:dyDescent="0.2">
      <c r="A85" s="291"/>
      <c r="B85" s="247" t="s">
        <v>107</v>
      </c>
      <c r="C85" s="248"/>
      <c r="D85" s="248"/>
      <c r="E85" s="21" t="s">
        <v>30</v>
      </c>
      <c r="F85" s="79" t="s">
        <v>11</v>
      </c>
      <c r="G85" s="79" t="s">
        <v>11</v>
      </c>
      <c r="H85" s="79" t="s">
        <v>11</v>
      </c>
      <c r="I85" s="79" t="s">
        <v>11</v>
      </c>
      <c r="J85" s="79" t="s">
        <v>11</v>
      </c>
      <c r="K85" s="29" t="s">
        <v>197</v>
      </c>
      <c r="L85" s="29"/>
      <c r="M85" s="29"/>
      <c r="N85" s="79"/>
      <c r="O85" s="29"/>
      <c r="P85" s="29"/>
      <c r="Q85" s="29"/>
      <c r="R85" s="29"/>
      <c r="S85" s="138"/>
      <c r="T85" s="139"/>
      <c r="U85" s="21"/>
      <c r="V85" s="138"/>
      <c r="W85" s="139"/>
      <c r="X85" s="21"/>
      <c r="Y85" s="79"/>
      <c r="Z85" s="1"/>
      <c r="AA85" s="1"/>
    </row>
    <row r="86" spans="1:27" ht="12" customHeight="1" x14ac:dyDescent="0.2">
      <c r="A86" s="289" t="s">
        <v>108</v>
      </c>
      <c r="B86" s="243" t="s">
        <v>109</v>
      </c>
      <c r="C86" s="244"/>
      <c r="D86" s="244"/>
      <c r="E86" s="10" t="s">
        <v>30</v>
      </c>
      <c r="F86" s="30" t="s">
        <v>190</v>
      </c>
      <c r="G86" s="30" t="s">
        <v>11</v>
      </c>
      <c r="H86" s="30" t="s">
        <v>11</v>
      </c>
      <c r="I86" s="30" t="s">
        <v>11</v>
      </c>
      <c r="J86" s="30" t="s">
        <v>11</v>
      </c>
      <c r="K86" s="185">
        <v>6.0000000000000001E-3</v>
      </c>
      <c r="L86" s="30"/>
      <c r="M86" s="30"/>
      <c r="N86" s="30"/>
      <c r="O86" s="30"/>
      <c r="P86" s="30"/>
      <c r="Q86" s="30"/>
      <c r="R86" s="30"/>
      <c r="S86" s="32">
        <v>0</v>
      </c>
      <c r="T86" s="49" t="s">
        <v>174</v>
      </c>
      <c r="U86" s="41">
        <f>COUNT(G86:R86)</f>
        <v>1</v>
      </c>
      <c r="V86" s="136"/>
      <c r="W86" s="137"/>
      <c r="X86" s="19"/>
      <c r="Y86" s="110"/>
      <c r="Z86" s="1"/>
      <c r="AA86" s="1"/>
    </row>
    <row r="87" spans="1:27" ht="12" x14ac:dyDescent="0.2">
      <c r="A87" s="290"/>
      <c r="B87" s="245" t="s">
        <v>110</v>
      </c>
      <c r="C87" s="246"/>
      <c r="D87" s="246"/>
      <c r="E87" s="19" t="s">
        <v>30</v>
      </c>
      <c r="F87" s="18" t="s">
        <v>69</v>
      </c>
      <c r="G87" s="18" t="s">
        <v>11</v>
      </c>
      <c r="H87" s="18" t="s">
        <v>11</v>
      </c>
      <c r="I87" s="18" t="s">
        <v>11</v>
      </c>
      <c r="J87" s="18" t="s">
        <v>11</v>
      </c>
      <c r="K87" s="151">
        <v>4.0000000000000001E-3</v>
      </c>
      <c r="L87" s="18"/>
      <c r="M87" s="18"/>
      <c r="N87" s="18"/>
      <c r="O87" s="18"/>
      <c r="P87" s="18"/>
      <c r="Q87" s="18"/>
      <c r="R87" s="18"/>
      <c r="S87" s="12">
        <v>0</v>
      </c>
      <c r="T87" s="137" t="s">
        <v>174</v>
      </c>
      <c r="U87" s="50">
        <f>COUNT(G87:R87)</f>
        <v>1</v>
      </c>
      <c r="V87" s="136"/>
      <c r="W87" s="137"/>
      <c r="X87" s="19"/>
      <c r="Y87" s="110"/>
      <c r="Z87" s="1"/>
      <c r="AA87" s="1"/>
    </row>
    <row r="88" spans="1:27" ht="12" x14ac:dyDescent="0.2">
      <c r="A88" s="290"/>
      <c r="B88" s="245" t="s">
        <v>111</v>
      </c>
      <c r="C88" s="246"/>
      <c r="D88" s="246"/>
      <c r="E88" s="19" t="s">
        <v>30</v>
      </c>
      <c r="F88" s="18" t="s">
        <v>112</v>
      </c>
      <c r="G88" s="18" t="s">
        <v>11</v>
      </c>
      <c r="H88" s="18" t="s">
        <v>11</v>
      </c>
      <c r="I88" s="18" t="s">
        <v>11</v>
      </c>
      <c r="J88" s="18" t="s">
        <v>11</v>
      </c>
      <c r="K88" s="151">
        <v>6.0000000000000001E-3</v>
      </c>
      <c r="L88" s="18"/>
      <c r="M88" s="18"/>
      <c r="N88" s="18"/>
      <c r="O88" s="18"/>
      <c r="P88" s="18"/>
      <c r="Q88" s="18"/>
      <c r="R88" s="18"/>
      <c r="S88" s="12">
        <v>0</v>
      </c>
      <c r="T88" s="137" t="s">
        <v>174</v>
      </c>
      <c r="U88" s="50">
        <f t="shared" ref="U88:U121" si="15">COUNT(G88:R88)</f>
        <v>1</v>
      </c>
      <c r="V88" s="136"/>
      <c r="W88" s="137"/>
      <c r="X88" s="19"/>
      <c r="Y88" s="110"/>
      <c r="Z88" s="1"/>
      <c r="AA88" s="1"/>
    </row>
    <row r="89" spans="1:27" ht="12" x14ac:dyDescent="0.2">
      <c r="A89" s="290"/>
      <c r="B89" s="292" t="s">
        <v>113</v>
      </c>
      <c r="C89" s="293"/>
      <c r="D89" s="293"/>
      <c r="E89" s="80" t="s">
        <v>30</v>
      </c>
      <c r="F89" s="114" t="s">
        <v>114</v>
      </c>
      <c r="G89" s="114" t="s">
        <v>11</v>
      </c>
      <c r="H89" s="114" t="s">
        <v>11</v>
      </c>
      <c r="I89" s="114" t="s">
        <v>11</v>
      </c>
      <c r="J89" s="114" t="s">
        <v>11</v>
      </c>
      <c r="K89" s="160">
        <v>3.0000000000000001E-3</v>
      </c>
      <c r="L89" s="114"/>
      <c r="M89" s="114"/>
      <c r="N89" s="114"/>
      <c r="O89" s="114"/>
      <c r="P89" s="114"/>
      <c r="Q89" s="114"/>
      <c r="R89" s="114"/>
      <c r="S89" s="82">
        <v>0</v>
      </c>
      <c r="T89" s="141" t="s">
        <v>174</v>
      </c>
      <c r="U89" s="99">
        <f t="shared" si="15"/>
        <v>1</v>
      </c>
      <c r="V89" s="140"/>
      <c r="W89" s="141"/>
      <c r="X89" s="80"/>
      <c r="Y89" s="166"/>
      <c r="Z89" s="1"/>
      <c r="AA89" s="1"/>
    </row>
    <row r="90" spans="1:27" ht="12" x14ac:dyDescent="0.2">
      <c r="A90" s="290"/>
      <c r="B90" s="245" t="s">
        <v>115</v>
      </c>
      <c r="C90" s="246"/>
      <c r="D90" s="246"/>
      <c r="E90" s="19" t="s">
        <v>30</v>
      </c>
      <c r="F90" s="18" t="s">
        <v>116</v>
      </c>
      <c r="G90" s="18" t="s">
        <v>11</v>
      </c>
      <c r="H90" s="18" t="s">
        <v>11</v>
      </c>
      <c r="I90" s="18" t="s">
        <v>11</v>
      </c>
      <c r="J90" s="18" t="s">
        <v>11</v>
      </c>
      <c r="K90" s="158">
        <v>5.0000000000000001E-4</v>
      </c>
      <c r="L90" s="18"/>
      <c r="M90" s="18"/>
      <c r="N90" s="18"/>
      <c r="O90" s="18"/>
      <c r="P90" s="18"/>
      <c r="Q90" s="18"/>
      <c r="R90" s="18"/>
      <c r="S90" s="12">
        <v>0</v>
      </c>
      <c r="T90" s="137" t="s">
        <v>174</v>
      </c>
      <c r="U90" s="50">
        <f t="shared" si="15"/>
        <v>1</v>
      </c>
      <c r="V90" s="15"/>
      <c r="W90" s="137"/>
      <c r="X90" s="17"/>
      <c r="Y90" s="17"/>
      <c r="Z90" s="1"/>
      <c r="AA90" s="1"/>
    </row>
    <row r="91" spans="1:27" ht="12" x14ac:dyDescent="0.2">
      <c r="A91" s="290"/>
      <c r="B91" s="245" t="s">
        <v>117</v>
      </c>
      <c r="C91" s="246"/>
      <c r="D91" s="246"/>
      <c r="E91" s="19" t="s">
        <v>30</v>
      </c>
      <c r="F91" s="18" t="s">
        <v>118</v>
      </c>
      <c r="G91" s="18" t="s">
        <v>11</v>
      </c>
      <c r="H91" s="18" t="s">
        <v>11</v>
      </c>
      <c r="I91" s="18" t="s">
        <v>11</v>
      </c>
      <c r="J91" s="18" t="s">
        <v>11</v>
      </c>
      <c r="K91" s="158">
        <v>5.0000000000000001E-4</v>
      </c>
      <c r="L91" s="18"/>
      <c r="M91" s="18"/>
      <c r="N91" s="18"/>
      <c r="O91" s="18"/>
      <c r="P91" s="18"/>
      <c r="Q91" s="18"/>
      <c r="R91" s="18"/>
      <c r="S91" s="12">
        <v>0</v>
      </c>
      <c r="T91" s="137" t="s">
        <v>174</v>
      </c>
      <c r="U91" s="50">
        <f t="shared" si="15"/>
        <v>1</v>
      </c>
      <c r="V91" s="15"/>
      <c r="W91" s="137"/>
      <c r="X91" s="17"/>
      <c r="Y91" s="17"/>
      <c r="Z91" s="1"/>
      <c r="AA91" s="1"/>
    </row>
    <row r="92" spans="1:27" ht="12" x14ac:dyDescent="0.2">
      <c r="A92" s="290"/>
      <c r="B92" s="245" t="s">
        <v>119</v>
      </c>
      <c r="C92" s="246"/>
      <c r="D92" s="246"/>
      <c r="E92" s="19" t="s">
        <v>30</v>
      </c>
      <c r="F92" s="18" t="s">
        <v>49</v>
      </c>
      <c r="G92" s="18" t="s">
        <v>11</v>
      </c>
      <c r="H92" s="18" t="s">
        <v>11</v>
      </c>
      <c r="I92" s="18" t="s">
        <v>11</v>
      </c>
      <c r="J92" s="18" t="s">
        <v>11</v>
      </c>
      <c r="K92" s="158">
        <v>2.9999999999999997E-4</v>
      </c>
      <c r="L92" s="18"/>
      <c r="M92" s="18"/>
      <c r="N92" s="18"/>
      <c r="O92" s="18"/>
      <c r="P92" s="18"/>
      <c r="Q92" s="18"/>
      <c r="R92" s="18"/>
      <c r="S92" s="12">
        <v>0</v>
      </c>
      <c r="T92" s="137" t="s">
        <v>174</v>
      </c>
      <c r="U92" s="50">
        <f t="shared" si="15"/>
        <v>1</v>
      </c>
      <c r="V92" s="15"/>
      <c r="W92" s="137"/>
      <c r="X92" s="17"/>
      <c r="Y92" s="17"/>
      <c r="Z92" s="1"/>
      <c r="AA92" s="1"/>
    </row>
    <row r="93" spans="1:27" ht="12" x14ac:dyDescent="0.2">
      <c r="A93" s="290"/>
      <c r="B93" s="292" t="s">
        <v>120</v>
      </c>
      <c r="C93" s="293"/>
      <c r="D93" s="293"/>
      <c r="E93" s="80" t="s">
        <v>30</v>
      </c>
      <c r="F93" s="114" t="s">
        <v>69</v>
      </c>
      <c r="G93" s="114" t="s">
        <v>11</v>
      </c>
      <c r="H93" s="114" t="s">
        <v>11</v>
      </c>
      <c r="I93" s="114" t="s">
        <v>11</v>
      </c>
      <c r="J93" s="114" t="s">
        <v>11</v>
      </c>
      <c r="K93" s="160">
        <v>4.0000000000000001E-3</v>
      </c>
      <c r="L93" s="114"/>
      <c r="M93" s="114"/>
      <c r="N93" s="114"/>
      <c r="O93" s="114"/>
      <c r="P93" s="114"/>
      <c r="Q93" s="114"/>
      <c r="R93" s="114"/>
      <c r="S93" s="82">
        <v>0</v>
      </c>
      <c r="T93" s="141" t="s">
        <v>174</v>
      </c>
      <c r="U93" s="99">
        <f t="shared" si="15"/>
        <v>1</v>
      </c>
      <c r="V93" s="167"/>
      <c r="W93" s="141"/>
      <c r="X93" s="168"/>
      <c r="Y93" s="168"/>
      <c r="Z93" s="1"/>
      <c r="AA93" s="1"/>
    </row>
    <row r="94" spans="1:27" ht="12" x14ac:dyDescent="0.2">
      <c r="A94" s="290"/>
      <c r="B94" s="245" t="s">
        <v>121</v>
      </c>
      <c r="C94" s="246"/>
      <c r="D94" s="246"/>
      <c r="E94" s="19" t="s">
        <v>30</v>
      </c>
      <c r="F94" s="18" t="s">
        <v>69</v>
      </c>
      <c r="G94" s="18" t="s">
        <v>11</v>
      </c>
      <c r="H94" s="18" t="s">
        <v>11</v>
      </c>
      <c r="I94" s="18" t="s">
        <v>11</v>
      </c>
      <c r="J94" s="18" t="s">
        <v>11</v>
      </c>
      <c r="K94" s="151">
        <v>4.0000000000000001E-3</v>
      </c>
      <c r="L94" s="18"/>
      <c r="M94" s="18"/>
      <c r="N94" s="18"/>
      <c r="O94" s="18"/>
      <c r="P94" s="18"/>
      <c r="Q94" s="18"/>
      <c r="R94" s="18"/>
      <c r="S94" s="12">
        <v>0</v>
      </c>
      <c r="T94" s="137" t="s">
        <v>174</v>
      </c>
      <c r="U94" s="50">
        <f t="shared" si="15"/>
        <v>1</v>
      </c>
      <c r="V94" s="15"/>
      <c r="W94" s="137"/>
      <c r="X94" s="17"/>
      <c r="Y94" s="17"/>
      <c r="Z94" s="1"/>
      <c r="AA94" s="1"/>
    </row>
    <row r="95" spans="1:27" ht="12" x14ac:dyDescent="0.2">
      <c r="A95" s="290"/>
      <c r="B95" s="245" t="s">
        <v>122</v>
      </c>
      <c r="C95" s="246"/>
      <c r="D95" s="246"/>
      <c r="E95" s="19" t="s">
        <v>30</v>
      </c>
      <c r="F95" s="18" t="s">
        <v>89</v>
      </c>
      <c r="G95" s="18" t="s">
        <v>11</v>
      </c>
      <c r="H95" s="18" t="s">
        <v>11</v>
      </c>
      <c r="I95" s="18" t="s">
        <v>11</v>
      </c>
      <c r="J95" s="18" t="s">
        <v>11</v>
      </c>
      <c r="K95" s="151">
        <v>4.0000000000000001E-3</v>
      </c>
      <c r="L95" s="18"/>
      <c r="M95" s="18"/>
      <c r="N95" s="18"/>
      <c r="O95" s="18"/>
      <c r="P95" s="18"/>
      <c r="Q95" s="18"/>
      <c r="R95" s="18"/>
      <c r="S95" s="12">
        <v>0</v>
      </c>
      <c r="T95" s="137" t="s">
        <v>174</v>
      </c>
      <c r="U95" s="50">
        <f t="shared" si="15"/>
        <v>1</v>
      </c>
      <c r="V95" s="15"/>
      <c r="W95" s="137"/>
      <c r="X95" s="17"/>
      <c r="Y95" s="17"/>
      <c r="Z95" s="1"/>
      <c r="AA95" s="1"/>
    </row>
    <row r="96" spans="1:27" ht="12" x14ac:dyDescent="0.2">
      <c r="A96" s="290"/>
      <c r="B96" s="245" t="s">
        <v>123</v>
      </c>
      <c r="C96" s="246"/>
      <c r="D96" s="246"/>
      <c r="E96" s="19" t="s">
        <v>30</v>
      </c>
      <c r="F96" s="18" t="s">
        <v>116</v>
      </c>
      <c r="G96" s="18" t="s">
        <v>11</v>
      </c>
      <c r="H96" s="18" t="s">
        <v>11</v>
      </c>
      <c r="I96" s="18" t="s">
        <v>11</v>
      </c>
      <c r="J96" s="18" t="s">
        <v>11</v>
      </c>
      <c r="K96" s="158">
        <v>8.0000000000000004E-4</v>
      </c>
      <c r="L96" s="18"/>
      <c r="M96" s="18"/>
      <c r="N96" s="18"/>
      <c r="O96" s="18"/>
      <c r="P96" s="18"/>
      <c r="Q96" s="18"/>
      <c r="R96" s="18"/>
      <c r="S96" s="12">
        <v>0</v>
      </c>
      <c r="T96" s="137" t="s">
        <v>174</v>
      </c>
      <c r="U96" s="50">
        <f t="shared" si="15"/>
        <v>1</v>
      </c>
      <c r="V96" s="15"/>
      <c r="W96" s="137"/>
      <c r="X96" s="17"/>
      <c r="Y96" s="17"/>
      <c r="Z96" s="1"/>
      <c r="AA96" s="1"/>
    </row>
    <row r="97" spans="1:27" ht="12" x14ac:dyDescent="0.2">
      <c r="A97" s="290"/>
      <c r="B97" s="245" t="s">
        <v>124</v>
      </c>
      <c r="C97" s="246"/>
      <c r="D97" s="246"/>
      <c r="E97" s="80" t="s">
        <v>30</v>
      </c>
      <c r="F97" s="114" t="s">
        <v>73</v>
      </c>
      <c r="G97" s="114" t="s">
        <v>11</v>
      </c>
      <c r="H97" s="114" t="s">
        <v>11</v>
      </c>
      <c r="I97" s="114" t="s">
        <v>11</v>
      </c>
      <c r="J97" s="114" t="s">
        <v>11</v>
      </c>
      <c r="K97" s="159">
        <v>5.9999999999999995E-4</v>
      </c>
      <c r="L97" s="114"/>
      <c r="M97" s="114"/>
      <c r="N97" s="114"/>
      <c r="O97" s="114"/>
      <c r="P97" s="114"/>
      <c r="Q97" s="114"/>
      <c r="R97" s="114"/>
      <c r="S97" s="82">
        <v>0</v>
      </c>
      <c r="T97" s="141" t="s">
        <v>174</v>
      </c>
      <c r="U97" s="99">
        <f t="shared" si="15"/>
        <v>1</v>
      </c>
      <c r="V97" s="167"/>
      <c r="W97" s="141"/>
      <c r="X97" s="168"/>
      <c r="Y97" s="168"/>
      <c r="Z97" s="1"/>
      <c r="AA97" s="1"/>
    </row>
    <row r="98" spans="1:27" ht="12" x14ac:dyDescent="0.2">
      <c r="A98" s="290"/>
      <c r="B98" s="294" t="s">
        <v>125</v>
      </c>
      <c r="C98" s="295"/>
      <c r="D98" s="295"/>
      <c r="E98" s="19" t="s">
        <v>30</v>
      </c>
      <c r="F98" s="18" t="s">
        <v>116</v>
      </c>
      <c r="G98" s="18" t="s">
        <v>11</v>
      </c>
      <c r="H98" s="18" t="s">
        <v>11</v>
      </c>
      <c r="I98" s="18" t="s">
        <v>11</v>
      </c>
      <c r="J98" s="18" t="s">
        <v>11</v>
      </c>
      <c r="K98" s="158">
        <v>8.0000000000000004E-4</v>
      </c>
      <c r="L98" s="18"/>
      <c r="M98" s="18"/>
      <c r="N98" s="18"/>
      <c r="O98" s="18"/>
      <c r="P98" s="18"/>
      <c r="Q98" s="18"/>
      <c r="R98" s="18"/>
      <c r="S98" s="12">
        <v>0</v>
      </c>
      <c r="T98" s="137" t="s">
        <v>174</v>
      </c>
      <c r="U98" s="50">
        <f t="shared" si="15"/>
        <v>1</v>
      </c>
      <c r="V98" s="15"/>
      <c r="W98" s="137"/>
      <c r="X98" s="17"/>
      <c r="Y98" s="17"/>
      <c r="Z98" s="1"/>
      <c r="AA98" s="1"/>
    </row>
    <row r="99" spans="1:27" ht="12" x14ac:dyDescent="0.2">
      <c r="A99" s="290"/>
      <c r="B99" s="245" t="s">
        <v>126</v>
      </c>
      <c r="C99" s="246"/>
      <c r="D99" s="246"/>
      <c r="E99" s="19" t="s">
        <v>30</v>
      </c>
      <c r="F99" s="18" t="s">
        <v>75</v>
      </c>
      <c r="G99" s="18" t="s">
        <v>11</v>
      </c>
      <c r="H99" s="18" t="s">
        <v>11</v>
      </c>
      <c r="I99" s="18" t="s">
        <v>11</v>
      </c>
      <c r="J99" s="18" t="s">
        <v>11</v>
      </c>
      <c r="K99" s="151">
        <v>2E-3</v>
      </c>
      <c r="L99" s="18"/>
      <c r="M99" s="18"/>
      <c r="N99" s="18"/>
      <c r="O99" s="18"/>
      <c r="P99" s="18"/>
      <c r="Q99" s="18"/>
      <c r="R99" s="18"/>
      <c r="S99" s="12">
        <v>0</v>
      </c>
      <c r="T99" s="137" t="s">
        <v>174</v>
      </c>
      <c r="U99" s="50">
        <f t="shared" si="15"/>
        <v>1</v>
      </c>
      <c r="V99" s="15"/>
      <c r="W99" s="137"/>
      <c r="X99" s="17"/>
      <c r="Y99" s="17"/>
      <c r="Z99" s="1"/>
      <c r="AA99" s="1"/>
    </row>
    <row r="100" spans="1:27" ht="12" x14ac:dyDescent="0.2">
      <c r="A100" s="290"/>
      <c r="B100" s="245" t="s">
        <v>127</v>
      </c>
      <c r="C100" s="246"/>
      <c r="D100" s="246"/>
      <c r="E100" s="19" t="s">
        <v>30</v>
      </c>
      <c r="F100" s="18" t="s">
        <v>116</v>
      </c>
      <c r="G100" s="18" t="s">
        <v>11</v>
      </c>
      <c r="H100" s="18" t="s">
        <v>11</v>
      </c>
      <c r="I100" s="18" t="s">
        <v>11</v>
      </c>
      <c r="J100" s="18" t="s">
        <v>11</v>
      </c>
      <c r="K100" s="158">
        <v>8.0000000000000004E-4</v>
      </c>
      <c r="L100" s="18"/>
      <c r="M100" s="18"/>
      <c r="N100" s="18"/>
      <c r="O100" s="18"/>
      <c r="P100" s="18"/>
      <c r="Q100" s="18"/>
      <c r="R100" s="18"/>
      <c r="S100" s="12">
        <v>0</v>
      </c>
      <c r="T100" s="137" t="s">
        <v>174</v>
      </c>
      <c r="U100" s="50">
        <f t="shared" si="15"/>
        <v>1</v>
      </c>
      <c r="V100" s="15"/>
      <c r="W100" s="137"/>
      <c r="X100" s="17"/>
      <c r="Y100" s="17"/>
      <c r="Z100" s="1"/>
      <c r="AA100" s="1"/>
    </row>
    <row r="101" spans="1:27" ht="12" x14ac:dyDescent="0.2">
      <c r="A101" s="290"/>
      <c r="B101" s="245" t="s">
        <v>128</v>
      </c>
      <c r="C101" s="246"/>
      <c r="D101" s="246"/>
      <c r="E101" s="80" t="s">
        <v>30</v>
      </c>
      <c r="F101" s="114" t="s">
        <v>11</v>
      </c>
      <c r="G101" s="114" t="s">
        <v>11</v>
      </c>
      <c r="H101" s="114" t="s">
        <v>11</v>
      </c>
      <c r="I101" s="114" t="s">
        <v>11</v>
      </c>
      <c r="J101" s="114" t="s">
        <v>11</v>
      </c>
      <c r="K101" s="159">
        <v>1E-4</v>
      </c>
      <c r="L101" s="114"/>
      <c r="M101" s="114"/>
      <c r="N101" s="114"/>
      <c r="O101" s="114"/>
      <c r="P101" s="114"/>
      <c r="Q101" s="114"/>
      <c r="R101" s="114"/>
      <c r="S101" s="82">
        <v>0</v>
      </c>
      <c r="T101" s="141" t="s">
        <v>174</v>
      </c>
      <c r="U101" s="99">
        <f t="shared" si="15"/>
        <v>1</v>
      </c>
      <c r="V101" s="167"/>
      <c r="W101" s="141"/>
      <c r="X101" s="168"/>
      <c r="Y101" s="168"/>
      <c r="Z101" s="1"/>
      <c r="AA101" s="1"/>
    </row>
    <row r="102" spans="1:27" ht="12" x14ac:dyDescent="0.2">
      <c r="A102" s="290"/>
      <c r="B102" s="294" t="s">
        <v>129</v>
      </c>
      <c r="C102" s="295"/>
      <c r="D102" s="295"/>
      <c r="E102" s="19" t="s">
        <v>30</v>
      </c>
      <c r="F102" s="18" t="s">
        <v>130</v>
      </c>
      <c r="G102" s="18" t="s">
        <v>11</v>
      </c>
      <c r="H102" s="18" t="s">
        <v>11</v>
      </c>
      <c r="I102" s="18" t="s">
        <v>11</v>
      </c>
      <c r="J102" s="18" t="s">
        <v>11</v>
      </c>
      <c r="K102" s="165">
        <v>0.04</v>
      </c>
      <c r="L102" s="18"/>
      <c r="M102" s="18"/>
      <c r="N102" s="18"/>
      <c r="O102" s="18"/>
      <c r="P102" s="18"/>
      <c r="Q102" s="18"/>
      <c r="R102" s="18"/>
      <c r="S102" s="12">
        <v>0</v>
      </c>
      <c r="T102" s="137" t="s">
        <v>174</v>
      </c>
      <c r="U102" s="50">
        <f t="shared" si="15"/>
        <v>1</v>
      </c>
      <c r="V102" s="136"/>
      <c r="W102" s="137"/>
      <c r="X102" s="19"/>
      <c r="Y102" s="110"/>
      <c r="Z102" s="1"/>
      <c r="AA102" s="1"/>
    </row>
    <row r="103" spans="1:27" ht="12" x14ac:dyDescent="0.2">
      <c r="A103" s="290"/>
      <c r="B103" s="245" t="s">
        <v>131</v>
      </c>
      <c r="C103" s="246"/>
      <c r="D103" s="246"/>
      <c r="E103" s="19" t="s">
        <v>30</v>
      </c>
      <c r="F103" s="18" t="s">
        <v>132</v>
      </c>
      <c r="G103" s="18" t="s">
        <v>11</v>
      </c>
      <c r="H103" s="18" t="s">
        <v>11</v>
      </c>
      <c r="I103" s="18" t="s">
        <v>11</v>
      </c>
      <c r="J103" s="18" t="s">
        <v>11</v>
      </c>
      <c r="K103" s="165">
        <v>0.04</v>
      </c>
      <c r="L103" s="18"/>
      <c r="M103" s="18"/>
      <c r="N103" s="18"/>
      <c r="O103" s="18"/>
      <c r="P103" s="18"/>
      <c r="Q103" s="18"/>
      <c r="R103" s="18"/>
      <c r="S103" s="12">
        <v>0</v>
      </c>
      <c r="T103" s="137" t="s">
        <v>174</v>
      </c>
      <c r="U103" s="50">
        <f t="shared" si="15"/>
        <v>1</v>
      </c>
      <c r="V103" s="136"/>
      <c r="W103" s="137"/>
      <c r="X103" s="19"/>
      <c r="Y103" s="110"/>
      <c r="Z103" s="1"/>
      <c r="AA103" s="1"/>
    </row>
    <row r="104" spans="1:27" ht="12" x14ac:dyDescent="0.2">
      <c r="A104" s="290"/>
      <c r="B104" s="245" t="s">
        <v>133</v>
      </c>
      <c r="C104" s="246"/>
      <c r="D104" s="246"/>
      <c r="E104" s="19" t="s">
        <v>30</v>
      </c>
      <c r="F104" s="18" t="s">
        <v>112</v>
      </c>
      <c r="G104" s="18" t="s">
        <v>11</v>
      </c>
      <c r="H104" s="18" t="s">
        <v>11</v>
      </c>
      <c r="I104" s="18" t="s">
        <v>11</v>
      </c>
      <c r="J104" s="18" t="s">
        <v>11</v>
      </c>
      <c r="K104" s="158">
        <v>5.9999999999999995E-4</v>
      </c>
      <c r="L104" s="18"/>
      <c r="M104" s="18"/>
      <c r="N104" s="18"/>
      <c r="O104" s="18"/>
      <c r="P104" s="18"/>
      <c r="Q104" s="18"/>
      <c r="R104" s="18"/>
      <c r="S104" s="12">
        <v>0</v>
      </c>
      <c r="T104" s="137" t="s">
        <v>174</v>
      </c>
      <c r="U104" s="50">
        <f t="shared" si="15"/>
        <v>1</v>
      </c>
      <c r="V104" s="15"/>
      <c r="W104" s="137"/>
      <c r="X104" s="17"/>
      <c r="Y104" s="18"/>
      <c r="Z104" s="1"/>
      <c r="AA104" s="1"/>
    </row>
    <row r="105" spans="1:27" ht="12" x14ac:dyDescent="0.2">
      <c r="A105" s="290"/>
      <c r="B105" s="292" t="s">
        <v>134</v>
      </c>
      <c r="C105" s="293"/>
      <c r="D105" s="293"/>
      <c r="E105" s="80" t="s">
        <v>30</v>
      </c>
      <c r="F105" s="114" t="s">
        <v>11</v>
      </c>
      <c r="G105" s="114" t="s">
        <v>11</v>
      </c>
      <c r="H105" s="114" t="s">
        <v>11</v>
      </c>
      <c r="I105" s="114" t="s">
        <v>11</v>
      </c>
      <c r="J105" s="114" t="s">
        <v>11</v>
      </c>
      <c r="K105" s="160">
        <v>1E-3</v>
      </c>
      <c r="L105" s="114"/>
      <c r="M105" s="114"/>
      <c r="N105" s="114"/>
      <c r="O105" s="114"/>
      <c r="P105" s="114"/>
      <c r="Q105" s="114"/>
      <c r="R105" s="114"/>
      <c r="S105" s="82">
        <v>0</v>
      </c>
      <c r="T105" s="141" t="s">
        <v>174</v>
      </c>
      <c r="U105" s="99">
        <f t="shared" si="15"/>
        <v>1</v>
      </c>
      <c r="V105" s="140"/>
      <c r="W105" s="141"/>
      <c r="X105" s="80"/>
      <c r="Y105" s="166"/>
      <c r="Z105" s="1"/>
      <c r="AA105" s="1"/>
    </row>
    <row r="106" spans="1:27" ht="12" x14ac:dyDescent="0.2">
      <c r="A106" s="290"/>
      <c r="B106" s="245" t="s">
        <v>135</v>
      </c>
      <c r="C106" s="246"/>
      <c r="D106" s="246"/>
      <c r="E106" s="19" t="s">
        <v>30</v>
      </c>
      <c r="F106" s="18" t="s">
        <v>136</v>
      </c>
      <c r="G106" s="18" t="s">
        <v>11</v>
      </c>
      <c r="H106" s="18" t="s">
        <v>11</v>
      </c>
      <c r="I106" s="18" t="s">
        <v>11</v>
      </c>
      <c r="J106" s="18" t="s">
        <v>11</v>
      </c>
      <c r="K106" s="151">
        <v>7.0000000000000001E-3</v>
      </c>
      <c r="L106" s="18"/>
      <c r="M106" s="18"/>
      <c r="N106" s="18"/>
      <c r="O106" s="18"/>
      <c r="P106" s="18"/>
      <c r="Q106" s="18"/>
      <c r="R106" s="18"/>
      <c r="S106" s="12">
        <v>0</v>
      </c>
      <c r="T106" s="137" t="s">
        <v>174</v>
      </c>
      <c r="U106" s="50">
        <f t="shared" si="15"/>
        <v>1</v>
      </c>
      <c r="V106" s="136"/>
      <c r="W106" s="137"/>
      <c r="X106" s="19"/>
      <c r="Y106" s="110"/>
      <c r="Z106" s="1"/>
      <c r="AA106" s="1"/>
    </row>
    <row r="107" spans="1:27" ht="12" x14ac:dyDescent="0.2">
      <c r="A107" s="290"/>
      <c r="B107" s="245" t="s">
        <v>137</v>
      </c>
      <c r="C107" s="246"/>
      <c r="D107" s="246"/>
      <c r="E107" s="19" t="s">
        <v>30</v>
      </c>
      <c r="F107" s="18" t="s">
        <v>55</v>
      </c>
      <c r="G107" s="18" t="s">
        <v>11</v>
      </c>
      <c r="H107" s="18" t="s">
        <v>11</v>
      </c>
      <c r="I107" s="18" t="s">
        <v>11</v>
      </c>
      <c r="J107" s="18" t="s">
        <v>11</v>
      </c>
      <c r="K107" s="187">
        <v>2.0000000000000001E-4</v>
      </c>
      <c r="L107" s="18"/>
      <c r="M107" s="18"/>
      <c r="N107" s="18"/>
      <c r="O107" s="18"/>
      <c r="P107" s="18"/>
      <c r="Q107" s="18"/>
      <c r="R107" s="18"/>
      <c r="S107" s="12">
        <v>0</v>
      </c>
      <c r="T107" s="137" t="s">
        <v>174</v>
      </c>
      <c r="U107" s="50">
        <f t="shared" si="15"/>
        <v>1</v>
      </c>
      <c r="V107" s="136"/>
      <c r="W107" s="137"/>
      <c r="X107" s="19"/>
      <c r="Y107" s="110"/>
      <c r="Z107" s="1"/>
      <c r="AA107" s="1"/>
    </row>
    <row r="108" spans="1:27" ht="12" x14ac:dyDescent="0.2">
      <c r="A108" s="290"/>
      <c r="B108" s="245" t="s">
        <v>181</v>
      </c>
      <c r="C108" s="246"/>
      <c r="D108" s="246"/>
      <c r="E108" s="19" t="s">
        <v>30</v>
      </c>
      <c r="F108" s="18" t="s">
        <v>63</v>
      </c>
      <c r="G108" s="18" t="s">
        <v>11</v>
      </c>
      <c r="H108" s="18" t="s">
        <v>11</v>
      </c>
      <c r="I108" s="18" t="s">
        <v>11</v>
      </c>
      <c r="J108" s="18" t="s">
        <v>11</v>
      </c>
      <c r="K108" s="158">
        <v>2.0000000000000001E-4</v>
      </c>
      <c r="L108" s="18"/>
      <c r="M108" s="18"/>
      <c r="N108" s="18"/>
      <c r="O108" s="18"/>
      <c r="P108" s="18"/>
      <c r="Q108" s="18"/>
      <c r="R108" s="18"/>
      <c r="S108" s="12">
        <v>0</v>
      </c>
      <c r="T108" s="137" t="s">
        <v>174</v>
      </c>
      <c r="U108" s="50">
        <f t="shared" si="15"/>
        <v>1</v>
      </c>
      <c r="V108" s="136"/>
      <c r="W108" s="137"/>
      <c r="X108" s="19"/>
      <c r="Y108" s="110"/>
      <c r="Z108" s="1"/>
      <c r="AA108" s="1"/>
    </row>
    <row r="109" spans="1:27" ht="12" x14ac:dyDescent="0.2">
      <c r="A109" s="290"/>
      <c r="B109" s="296" t="s">
        <v>138</v>
      </c>
      <c r="C109" s="297"/>
      <c r="D109" s="297"/>
      <c r="E109" s="80" t="s">
        <v>30</v>
      </c>
      <c r="F109" s="114" t="s">
        <v>139</v>
      </c>
      <c r="G109" s="114" t="s">
        <v>11</v>
      </c>
      <c r="H109" s="114" t="s">
        <v>11</v>
      </c>
      <c r="I109" s="114" t="s">
        <v>11</v>
      </c>
      <c r="J109" s="114" t="s">
        <v>11</v>
      </c>
      <c r="K109" s="159">
        <v>2.9999999999999997E-4</v>
      </c>
      <c r="L109" s="114"/>
      <c r="M109" s="114"/>
      <c r="N109" s="114"/>
      <c r="O109" s="114"/>
      <c r="P109" s="114"/>
      <c r="Q109" s="114"/>
      <c r="R109" s="114"/>
      <c r="S109" s="82">
        <v>0</v>
      </c>
      <c r="T109" s="141" t="s">
        <v>174</v>
      </c>
      <c r="U109" s="99">
        <f t="shared" si="15"/>
        <v>1</v>
      </c>
      <c r="V109" s="167"/>
      <c r="W109" s="141"/>
      <c r="X109" s="168"/>
      <c r="Y109" s="114"/>
      <c r="Z109" s="1"/>
      <c r="AA109" s="1"/>
    </row>
    <row r="110" spans="1:27" ht="12" x14ac:dyDescent="0.2">
      <c r="A110" s="290"/>
      <c r="B110" s="245" t="s">
        <v>140</v>
      </c>
      <c r="C110" s="246"/>
      <c r="D110" s="246"/>
      <c r="E110" s="19" t="s">
        <v>30</v>
      </c>
      <c r="F110" s="18" t="s">
        <v>114</v>
      </c>
      <c r="G110" s="18" t="s">
        <v>11</v>
      </c>
      <c r="H110" s="18" t="s">
        <v>11</v>
      </c>
      <c r="I110" s="18" t="s">
        <v>11</v>
      </c>
      <c r="J110" s="18" t="s">
        <v>11</v>
      </c>
      <c r="K110" s="165">
        <v>0.02</v>
      </c>
      <c r="L110" s="18"/>
      <c r="M110" s="18"/>
      <c r="N110" s="18"/>
      <c r="O110" s="18"/>
      <c r="P110" s="18"/>
      <c r="Q110" s="18"/>
      <c r="R110" s="18"/>
      <c r="S110" s="12">
        <v>0</v>
      </c>
      <c r="T110" s="137" t="s">
        <v>174</v>
      </c>
      <c r="U110" s="50">
        <f t="shared" si="15"/>
        <v>1</v>
      </c>
      <c r="V110" s="136"/>
      <c r="W110" s="137"/>
      <c r="X110" s="19"/>
      <c r="Y110" s="110"/>
      <c r="Z110" s="1"/>
      <c r="AA110" s="1"/>
    </row>
    <row r="111" spans="1:27" ht="12" x14ac:dyDescent="0.2">
      <c r="A111" s="290"/>
      <c r="B111" s="245" t="s">
        <v>141</v>
      </c>
      <c r="C111" s="246"/>
      <c r="D111" s="246"/>
      <c r="E111" s="19" t="s">
        <v>30</v>
      </c>
      <c r="F111" s="18" t="s">
        <v>63</v>
      </c>
      <c r="G111" s="18" t="s">
        <v>11</v>
      </c>
      <c r="H111" s="18" t="s">
        <v>11</v>
      </c>
      <c r="I111" s="18" t="s">
        <v>11</v>
      </c>
      <c r="J111" s="18" t="s">
        <v>11</v>
      </c>
      <c r="K111" s="158">
        <v>2.9999999999999997E-4</v>
      </c>
      <c r="L111" s="18"/>
      <c r="M111" s="18"/>
      <c r="N111" s="18"/>
      <c r="O111" s="18"/>
      <c r="P111" s="18"/>
      <c r="Q111" s="18"/>
      <c r="R111" s="18"/>
      <c r="S111" s="12">
        <v>0</v>
      </c>
      <c r="T111" s="137" t="s">
        <v>174</v>
      </c>
      <c r="U111" s="50">
        <f t="shared" si="15"/>
        <v>1</v>
      </c>
      <c r="V111" s="136"/>
      <c r="W111" s="137"/>
      <c r="X111" s="19"/>
      <c r="Y111" s="110"/>
      <c r="Z111" s="1"/>
      <c r="AA111" s="1"/>
    </row>
    <row r="112" spans="1:27" ht="12" x14ac:dyDescent="0.2">
      <c r="A112" s="290"/>
      <c r="B112" s="298" t="s">
        <v>142</v>
      </c>
      <c r="C112" s="299"/>
      <c r="D112" s="299"/>
      <c r="E112" s="116" t="s">
        <v>30</v>
      </c>
      <c r="F112" s="115" t="s">
        <v>143</v>
      </c>
      <c r="G112" s="115" t="s">
        <v>11</v>
      </c>
      <c r="H112" s="115" t="s">
        <v>11</v>
      </c>
      <c r="I112" s="115" t="s">
        <v>11</v>
      </c>
      <c r="J112" s="115" t="s">
        <v>11</v>
      </c>
      <c r="K112" s="169">
        <v>2.8E-5</v>
      </c>
      <c r="L112" s="115"/>
      <c r="M112" s="115"/>
      <c r="N112" s="115"/>
      <c r="O112" s="115"/>
      <c r="P112" s="115"/>
      <c r="Q112" s="115"/>
      <c r="R112" s="115"/>
      <c r="S112" s="90">
        <v>0</v>
      </c>
      <c r="T112" s="143" t="s">
        <v>174</v>
      </c>
      <c r="U112" s="225">
        <f t="shared" si="15"/>
        <v>1</v>
      </c>
      <c r="V112" s="142"/>
      <c r="W112" s="143"/>
      <c r="X112" s="116"/>
      <c r="Y112" s="170"/>
      <c r="Z112" s="1"/>
      <c r="AA112" s="1"/>
    </row>
    <row r="113" spans="1:27" ht="12" x14ac:dyDescent="0.2">
      <c r="A113" s="290"/>
      <c r="B113" s="300" t="s">
        <v>144</v>
      </c>
      <c r="C113" s="301"/>
      <c r="D113" s="301"/>
      <c r="E113" s="19" t="s">
        <v>30</v>
      </c>
      <c r="F113" s="18" t="s">
        <v>11</v>
      </c>
      <c r="G113" s="18" t="s">
        <v>11</v>
      </c>
      <c r="H113" s="18" t="s">
        <v>11</v>
      </c>
      <c r="I113" s="18" t="s">
        <v>11</v>
      </c>
      <c r="J113" s="18" t="s">
        <v>11</v>
      </c>
      <c r="K113" s="171">
        <v>6.9999999999999999E-6</v>
      </c>
      <c r="L113" s="18"/>
      <c r="M113" s="18"/>
      <c r="N113" s="18"/>
      <c r="O113" s="18"/>
      <c r="P113" s="18"/>
      <c r="Q113" s="18"/>
      <c r="R113" s="18"/>
      <c r="S113" s="12" t="s">
        <v>10</v>
      </c>
      <c r="T113" s="137" t="s">
        <v>174</v>
      </c>
      <c r="U113" s="50">
        <f t="shared" si="15"/>
        <v>1</v>
      </c>
      <c r="V113" s="136"/>
      <c r="W113" s="137"/>
      <c r="X113" s="19"/>
      <c r="Y113" s="110"/>
      <c r="Z113" s="1"/>
      <c r="AA113" s="1"/>
    </row>
    <row r="114" spans="1:27" ht="12" x14ac:dyDescent="0.2">
      <c r="A114" s="290"/>
      <c r="B114" s="300" t="s">
        <v>145</v>
      </c>
      <c r="C114" s="301"/>
      <c r="D114" s="301"/>
      <c r="E114" s="19" t="s">
        <v>30</v>
      </c>
      <c r="F114" s="18" t="s">
        <v>11</v>
      </c>
      <c r="G114" s="18" t="s">
        <v>11</v>
      </c>
      <c r="H114" s="18" t="s">
        <v>11</v>
      </c>
      <c r="I114" s="18" t="s">
        <v>11</v>
      </c>
      <c r="J114" s="18" t="s">
        <v>11</v>
      </c>
      <c r="K114" s="171">
        <v>3.0000000000000001E-6</v>
      </c>
      <c r="L114" s="18"/>
      <c r="M114" s="18"/>
      <c r="N114" s="18"/>
      <c r="O114" s="18"/>
      <c r="P114" s="18"/>
      <c r="Q114" s="18"/>
      <c r="R114" s="18"/>
      <c r="S114" s="12" t="s">
        <v>10</v>
      </c>
      <c r="T114" s="16" t="s">
        <v>174</v>
      </c>
      <c r="U114" s="50">
        <f t="shared" si="15"/>
        <v>1</v>
      </c>
      <c r="V114" s="136"/>
      <c r="W114" s="137"/>
      <c r="X114" s="19"/>
      <c r="Y114" s="110"/>
      <c r="Z114" s="1"/>
      <c r="AA114" s="1"/>
    </row>
    <row r="115" spans="1:27" ht="12" x14ac:dyDescent="0.2">
      <c r="A115" s="290"/>
      <c r="B115" s="300" t="s">
        <v>146</v>
      </c>
      <c r="C115" s="301"/>
      <c r="D115" s="301"/>
      <c r="E115" s="19" t="s">
        <v>30</v>
      </c>
      <c r="F115" s="18" t="s">
        <v>11</v>
      </c>
      <c r="G115" s="18" t="s">
        <v>11</v>
      </c>
      <c r="H115" s="18" t="s">
        <v>11</v>
      </c>
      <c r="I115" s="18" t="s">
        <v>11</v>
      </c>
      <c r="J115" s="18" t="s">
        <v>11</v>
      </c>
      <c r="K115" s="171">
        <v>2.0999999999999999E-5</v>
      </c>
      <c r="L115" s="18"/>
      <c r="M115" s="18"/>
      <c r="N115" s="18"/>
      <c r="O115" s="18"/>
      <c r="P115" s="18"/>
      <c r="Q115" s="18"/>
      <c r="R115" s="18"/>
      <c r="S115" s="12" t="s">
        <v>10</v>
      </c>
      <c r="T115" s="16" t="s">
        <v>174</v>
      </c>
      <c r="U115" s="50">
        <f t="shared" si="15"/>
        <v>1</v>
      </c>
      <c r="V115" s="136"/>
      <c r="W115" s="137"/>
      <c r="X115" s="19"/>
      <c r="Y115" s="110"/>
      <c r="Z115" s="1"/>
      <c r="AA115" s="1"/>
    </row>
    <row r="116" spans="1:27" ht="12" x14ac:dyDescent="0.2">
      <c r="A116" s="290"/>
      <c r="B116" s="302" t="s">
        <v>147</v>
      </c>
      <c r="C116" s="303"/>
      <c r="D116" s="303"/>
      <c r="E116" s="80" t="s">
        <v>30</v>
      </c>
      <c r="F116" s="114" t="s">
        <v>11</v>
      </c>
      <c r="G116" s="114" t="s">
        <v>11</v>
      </c>
      <c r="H116" s="114" t="s">
        <v>11</v>
      </c>
      <c r="I116" s="114" t="s">
        <v>11</v>
      </c>
      <c r="J116" s="114" t="s">
        <v>11</v>
      </c>
      <c r="K116" s="172">
        <v>1.9000000000000001E-5</v>
      </c>
      <c r="L116" s="114"/>
      <c r="M116" s="114"/>
      <c r="N116" s="114"/>
      <c r="O116" s="114"/>
      <c r="P116" s="114"/>
      <c r="Q116" s="114"/>
      <c r="R116" s="114"/>
      <c r="S116" s="82" t="s">
        <v>10</v>
      </c>
      <c r="T116" s="173" t="s">
        <v>174</v>
      </c>
      <c r="U116" s="99">
        <f t="shared" si="15"/>
        <v>1</v>
      </c>
      <c r="V116" s="140"/>
      <c r="W116" s="141"/>
      <c r="X116" s="80"/>
      <c r="Y116" s="166"/>
      <c r="Z116" s="1"/>
      <c r="AA116" s="1"/>
    </row>
    <row r="117" spans="1:27" ht="12" x14ac:dyDescent="0.2">
      <c r="A117" s="290"/>
      <c r="B117" s="245" t="s">
        <v>148</v>
      </c>
      <c r="C117" s="246"/>
      <c r="D117" s="246"/>
      <c r="E117" s="19" t="s">
        <v>30</v>
      </c>
      <c r="F117" s="18" t="s">
        <v>89</v>
      </c>
      <c r="G117" s="18" t="s">
        <v>11</v>
      </c>
      <c r="H117" s="18" t="s">
        <v>11</v>
      </c>
      <c r="I117" s="18" t="s">
        <v>11</v>
      </c>
      <c r="J117" s="18" t="s">
        <v>11</v>
      </c>
      <c r="K117" s="151">
        <v>1E-3</v>
      </c>
      <c r="L117" s="18"/>
      <c r="M117" s="18"/>
      <c r="N117" s="18"/>
      <c r="O117" s="18"/>
      <c r="P117" s="18"/>
      <c r="Q117" s="18"/>
      <c r="R117" s="18"/>
      <c r="S117" s="12">
        <v>0</v>
      </c>
      <c r="T117" s="137" t="s">
        <v>174</v>
      </c>
      <c r="U117" s="50">
        <f t="shared" si="15"/>
        <v>1</v>
      </c>
      <c r="V117" s="15"/>
      <c r="W117" s="137"/>
      <c r="X117" s="17"/>
      <c r="Y117" s="18"/>
      <c r="Z117" s="1"/>
      <c r="AA117" s="1"/>
    </row>
    <row r="118" spans="1:27" ht="12" x14ac:dyDescent="0.2">
      <c r="A118" s="290"/>
      <c r="B118" s="245" t="s">
        <v>149</v>
      </c>
      <c r="C118" s="246"/>
      <c r="D118" s="246"/>
      <c r="E118" s="19" t="s">
        <v>30</v>
      </c>
      <c r="F118" s="18" t="s">
        <v>71</v>
      </c>
      <c r="G118" s="18" t="s">
        <v>11</v>
      </c>
      <c r="H118" s="18" t="s">
        <v>11</v>
      </c>
      <c r="I118" s="18" t="s">
        <v>11</v>
      </c>
      <c r="J118" s="18" t="s">
        <v>11</v>
      </c>
      <c r="K118" s="151">
        <v>3.0000000000000001E-3</v>
      </c>
      <c r="L118" s="110"/>
      <c r="M118" s="110"/>
      <c r="N118" s="18"/>
      <c r="O118" s="110"/>
      <c r="P118" s="110"/>
      <c r="Q118" s="18"/>
      <c r="R118" s="110"/>
      <c r="S118" s="12">
        <v>0</v>
      </c>
      <c r="T118" s="137" t="s">
        <v>174</v>
      </c>
      <c r="U118" s="50">
        <f t="shared" si="15"/>
        <v>1</v>
      </c>
      <c r="V118" s="136"/>
      <c r="W118" s="137"/>
      <c r="X118" s="19"/>
      <c r="Y118" s="110"/>
      <c r="Z118" s="1"/>
      <c r="AA118" s="1"/>
    </row>
    <row r="119" spans="1:27" ht="12" customHeight="1" x14ac:dyDescent="0.2">
      <c r="A119" s="290"/>
      <c r="B119" s="245" t="s">
        <v>150</v>
      </c>
      <c r="C119" s="246"/>
      <c r="D119" s="246"/>
      <c r="E119" s="19" t="s">
        <v>30</v>
      </c>
      <c r="F119" s="18" t="s">
        <v>151</v>
      </c>
      <c r="G119" s="18" t="s">
        <v>11</v>
      </c>
      <c r="H119" s="18" t="s">
        <v>11</v>
      </c>
      <c r="I119" s="18" t="s">
        <v>11</v>
      </c>
      <c r="J119" s="18" t="s">
        <v>11</v>
      </c>
      <c r="K119" s="158">
        <v>2.9999999999999997E-4</v>
      </c>
      <c r="L119" s="18"/>
      <c r="M119" s="18"/>
      <c r="N119" s="18"/>
      <c r="O119" s="18"/>
      <c r="P119" s="18"/>
      <c r="Q119" s="18"/>
      <c r="R119" s="18"/>
      <c r="S119" s="12">
        <v>0</v>
      </c>
      <c r="T119" s="137" t="s">
        <v>174</v>
      </c>
      <c r="U119" s="50">
        <f t="shared" si="15"/>
        <v>1</v>
      </c>
      <c r="V119" s="136"/>
      <c r="W119" s="16"/>
      <c r="X119" s="19"/>
      <c r="Y119" s="110"/>
      <c r="Z119" s="1"/>
      <c r="AA119" s="1"/>
    </row>
    <row r="120" spans="1:27" ht="16.5" customHeight="1" x14ac:dyDescent="0.2">
      <c r="A120" s="290"/>
      <c r="B120" s="245" t="s">
        <v>152</v>
      </c>
      <c r="C120" s="246"/>
      <c r="D120" s="246"/>
      <c r="E120" s="19" t="s">
        <v>30</v>
      </c>
      <c r="F120" s="18" t="s">
        <v>55</v>
      </c>
      <c r="G120" s="18" t="s">
        <v>11</v>
      </c>
      <c r="H120" s="18" t="s">
        <v>11</v>
      </c>
      <c r="I120" s="18" t="s">
        <v>11</v>
      </c>
      <c r="J120" s="18" t="s">
        <v>11</v>
      </c>
      <c r="K120" s="151">
        <v>2E-3</v>
      </c>
      <c r="L120" s="18"/>
      <c r="M120" s="18"/>
      <c r="N120" s="18"/>
      <c r="O120" s="18"/>
      <c r="P120" s="18"/>
      <c r="Q120" s="18"/>
      <c r="R120" s="18"/>
      <c r="S120" s="12">
        <v>0</v>
      </c>
      <c r="T120" s="137" t="s">
        <v>174</v>
      </c>
      <c r="U120" s="50">
        <f t="shared" si="15"/>
        <v>1</v>
      </c>
      <c r="V120" s="136"/>
      <c r="W120" s="16"/>
      <c r="X120" s="19"/>
      <c r="Y120" s="110"/>
      <c r="Z120" s="1"/>
      <c r="AA120" s="1"/>
    </row>
    <row r="121" spans="1:27" ht="12" x14ac:dyDescent="0.2">
      <c r="A121" s="291"/>
      <c r="B121" s="247" t="s">
        <v>153</v>
      </c>
      <c r="C121" s="248"/>
      <c r="D121" s="248"/>
      <c r="E121" s="21" t="s">
        <v>30</v>
      </c>
      <c r="F121" s="29" t="s">
        <v>75</v>
      </c>
      <c r="G121" s="29" t="s">
        <v>11</v>
      </c>
      <c r="H121" s="29" t="s">
        <v>11</v>
      </c>
      <c r="I121" s="29" t="s">
        <v>11</v>
      </c>
      <c r="J121" s="29" t="s">
        <v>11</v>
      </c>
      <c r="K121" s="153">
        <v>2.9999999999999997E-4</v>
      </c>
      <c r="L121" s="29"/>
      <c r="M121" s="29"/>
      <c r="N121" s="29"/>
      <c r="O121" s="29"/>
      <c r="P121" s="29"/>
      <c r="Q121" s="29"/>
      <c r="R121" s="29"/>
      <c r="S121" s="23">
        <v>0</v>
      </c>
      <c r="T121" s="139" t="s">
        <v>174</v>
      </c>
      <c r="U121" s="57">
        <f t="shared" si="15"/>
        <v>1</v>
      </c>
      <c r="V121" s="138"/>
      <c r="W121" s="27"/>
      <c r="X121" s="21"/>
      <c r="Y121" s="79"/>
      <c r="Z121" s="1"/>
      <c r="AA121" s="1"/>
    </row>
    <row r="122" spans="1:27" ht="12" customHeight="1" x14ac:dyDescent="0.2">
      <c r="A122" s="289" t="s">
        <v>154</v>
      </c>
      <c r="B122" s="243" t="s">
        <v>155</v>
      </c>
      <c r="C122" s="244"/>
      <c r="D122" s="244"/>
      <c r="E122" s="19" t="s">
        <v>30</v>
      </c>
      <c r="F122" s="110" t="s">
        <v>11</v>
      </c>
      <c r="G122" s="110" t="s">
        <v>11</v>
      </c>
      <c r="H122" s="110" t="s">
        <v>11</v>
      </c>
      <c r="I122" s="110" t="s">
        <v>11</v>
      </c>
      <c r="J122" s="110" t="s">
        <v>11</v>
      </c>
      <c r="K122" s="89" t="s">
        <v>197</v>
      </c>
      <c r="L122" s="89"/>
      <c r="M122" s="89"/>
      <c r="N122" s="110"/>
      <c r="O122" s="89"/>
      <c r="P122" s="89"/>
      <c r="Q122" s="110"/>
      <c r="R122" s="89"/>
      <c r="S122" s="136"/>
      <c r="T122" s="137"/>
      <c r="U122" s="19"/>
      <c r="V122" s="15"/>
      <c r="W122" s="16"/>
      <c r="X122" s="17"/>
      <c r="Y122" s="18"/>
      <c r="Z122" s="1"/>
      <c r="AA122" s="1"/>
    </row>
    <row r="123" spans="1:27" ht="12" x14ac:dyDescent="0.2">
      <c r="A123" s="290"/>
      <c r="B123" s="245" t="s">
        <v>156</v>
      </c>
      <c r="C123" s="246"/>
      <c r="D123" s="123"/>
      <c r="E123" s="124" t="s">
        <v>157</v>
      </c>
      <c r="F123" s="18" t="s">
        <v>11</v>
      </c>
      <c r="G123" s="18" t="s">
        <v>11</v>
      </c>
      <c r="H123" s="18" t="s">
        <v>11</v>
      </c>
      <c r="I123" s="18" t="s">
        <v>11</v>
      </c>
      <c r="J123" s="18" t="s">
        <v>11</v>
      </c>
      <c r="K123" s="89" t="s">
        <v>197</v>
      </c>
      <c r="L123" s="89"/>
      <c r="M123" s="89"/>
      <c r="N123" s="18"/>
      <c r="O123" s="89"/>
      <c r="P123" s="89"/>
      <c r="Q123" s="18"/>
      <c r="R123" s="89"/>
      <c r="S123" s="136"/>
      <c r="T123" s="137"/>
      <c r="U123" s="19"/>
      <c r="V123" s="15"/>
      <c r="W123" s="16"/>
      <c r="X123" s="17"/>
      <c r="Y123" s="18"/>
      <c r="Z123" s="1"/>
      <c r="AA123" s="1"/>
    </row>
    <row r="124" spans="1:27" ht="12" x14ac:dyDescent="0.2">
      <c r="A124" s="290"/>
      <c r="B124" s="245" t="s">
        <v>158</v>
      </c>
      <c r="C124" s="246"/>
      <c r="D124" s="246"/>
      <c r="E124" s="19" t="s">
        <v>30</v>
      </c>
      <c r="F124" s="18" t="s">
        <v>11</v>
      </c>
      <c r="G124" s="18" t="s">
        <v>11</v>
      </c>
      <c r="H124" s="18" t="s">
        <v>11</v>
      </c>
      <c r="I124" s="18" t="s">
        <v>11</v>
      </c>
      <c r="J124" s="18" t="s">
        <v>11</v>
      </c>
      <c r="K124" s="89" t="s">
        <v>197</v>
      </c>
      <c r="L124" s="89"/>
      <c r="M124" s="89"/>
      <c r="N124" s="18"/>
      <c r="O124" s="89"/>
      <c r="P124" s="89"/>
      <c r="Q124" s="18"/>
      <c r="R124" s="89"/>
      <c r="S124" s="136"/>
      <c r="T124" s="137"/>
      <c r="U124" s="19"/>
      <c r="V124" s="15"/>
      <c r="W124" s="16"/>
      <c r="X124" s="17"/>
      <c r="Y124" s="18"/>
      <c r="Z124" s="1"/>
      <c r="AA124" s="1"/>
    </row>
    <row r="125" spans="1:27" ht="12" x14ac:dyDescent="0.2">
      <c r="A125" s="290"/>
      <c r="B125" s="292" t="s">
        <v>159</v>
      </c>
      <c r="C125" s="293"/>
      <c r="D125" s="293"/>
      <c r="E125" s="80" t="s">
        <v>30</v>
      </c>
      <c r="F125" s="114" t="s">
        <v>11</v>
      </c>
      <c r="G125" s="114" t="s">
        <v>11</v>
      </c>
      <c r="H125" s="114" t="s">
        <v>11</v>
      </c>
      <c r="I125" s="114" t="s">
        <v>11</v>
      </c>
      <c r="J125" s="114" t="s">
        <v>11</v>
      </c>
      <c r="K125" s="96" t="s">
        <v>197</v>
      </c>
      <c r="L125" s="96"/>
      <c r="M125" s="96"/>
      <c r="N125" s="114"/>
      <c r="O125" s="96"/>
      <c r="P125" s="96"/>
      <c r="Q125" s="114"/>
      <c r="R125" s="96"/>
      <c r="S125" s="140"/>
      <c r="T125" s="141"/>
      <c r="U125" s="80"/>
      <c r="V125" s="167"/>
      <c r="W125" s="173"/>
      <c r="X125" s="168"/>
      <c r="Y125" s="114"/>
      <c r="Z125" s="1"/>
      <c r="AA125" s="1"/>
    </row>
    <row r="126" spans="1:27" ht="12" x14ac:dyDescent="0.2">
      <c r="A126" s="290"/>
      <c r="B126" s="245" t="s">
        <v>160</v>
      </c>
      <c r="C126" s="246"/>
      <c r="D126" s="246"/>
      <c r="E126" s="19"/>
      <c r="F126" s="89" t="s">
        <v>10</v>
      </c>
      <c r="G126" s="89" t="s">
        <v>11</v>
      </c>
      <c r="H126" s="89" t="s">
        <v>11</v>
      </c>
      <c r="I126" s="89" t="s">
        <v>11</v>
      </c>
      <c r="J126" s="89" t="s">
        <v>11</v>
      </c>
      <c r="K126" s="89" t="s">
        <v>197</v>
      </c>
      <c r="L126" s="89"/>
      <c r="M126" s="89"/>
      <c r="N126" s="89"/>
      <c r="O126" s="89"/>
      <c r="P126" s="89"/>
      <c r="Q126" s="89"/>
      <c r="R126" s="89"/>
      <c r="S126" s="136"/>
      <c r="T126" s="137"/>
      <c r="U126" s="19"/>
      <c r="V126" s="15"/>
      <c r="W126" s="16"/>
      <c r="X126" s="17"/>
      <c r="Y126" s="18"/>
      <c r="Z126" s="1"/>
      <c r="AA126" s="1"/>
    </row>
    <row r="127" spans="1:27" ht="14.25" customHeight="1" x14ac:dyDescent="0.2">
      <c r="A127" s="290"/>
      <c r="B127" s="245"/>
      <c r="C127" s="246"/>
      <c r="D127" s="246"/>
      <c r="E127" s="19" t="s">
        <v>161</v>
      </c>
      <c r="F127" s="89" t="s">
        <v>10</v>
      </c>
      <c r="G127" s="89" t="s">
        <v>11</v>
      </c>
      <c r="H127" s="89" t="s">
        <v>11</v>
      </c>
      <c r="I127" s="89" t="s">
        <v>11</v>
      </c>
      <c r="J127" s="89" t="s">
        <v>11</v>
      </c>
      <c r="K127" s="89" t="s">
        <v>197</v>
      </c>
      <c r="L127" s="89"/>
      <c r="M127" s="89"/>
      <c r="N127" s="89"/>
      <c r="O127" s="89"/>
      <c r="P127" s="89"/>
      <c r="Q127" s="89"/>
      <c r="R127" s="89"/>
      <c r="S127" s="12"/>
      <c r="T127" s="13"/>
      <c r="U127" s="14"/>
      <c r="V127" s="12"/>
      <c r="W127" s="13"/>
      <c r="X127" s="14"/>
      <c r="Y127" s="88"/>
      <c r="Z127" s="78"/>
      <c r="AA127" s="1"/>
    </row>
    <row r="128" spans="1:27" ht="12" x14ac:dyDescent="0.2">
      <c r="A128" s="290"/>
      <c r="B128" s="245"/>
      <c r="C128" s="246"/>
      <c r="D128" s="246"/>
      <c r="E128" s="19"/>
      <c r="F128" s="89" t="s">
        <v>11</v>
      </c>
      <c r="G128" s="89" t="s">
        <v>11</v>
      </c>
      <c r="H128" s="89" t="s">
        <v>11</v>
      </c>
      <c r="I128" s="89" t="s">
        <v>11</v>
      </c>
      <c r="J128" s="89" t="s">
        <v>11</v>
      </c>
      <c r="K128" s="89" t="s">
        <v>197</v>
      </c>
      <c r="L128" s="89"/>
      <c r="M128" s="89"/>
      <c r="N128" s="89"/>
      <c r="O128" s="89"/>
      <c r="P128" s="89"/>
      <c r="Q128" s="89"/>
      <c r="R128" s="89"/>
      <c r="S128" s="136"/>
      <c r="T128" s="137"/>
      <c r="U128" s="19"/>
      <c r="V128" s="15"/>
      <c r="W128" s="16"/>
      <c r="X128" s="17"/>
      <c r="Y128" s="18"/>
      <c r="Z128" s="1"/>
      <c r="AA128" s="1"/>
    </row>
    <row r="129" spans="1:27" ht="12" x14ac:dyDescent="0.2">
      <c r="A129" s="291"/>
      <c r="B129" s="247"/>
      <c r="C129" s="248"/>
      <c r="D129" s="248"/>
      <c r="E129" s="21"/>
      <c r="F129" s="113" t="s">
        <v>11</v>
      </c>
      <c r="G129" s="113" t="s">
        <v>11</v>
      </c>
      <c r="H129" s="113" t="s">
        <v>11</v>
      </c>
      <c r="I129" s="113" t="s">
        <v>11</v>
      </c>
      <c r="J129" s="113" t="s">
        <v>11</v>
      </c>
      <c r="K129" s="113" t="s">
        <v>197</v>
      </c>
      <c r="L129" s="113"/>
      <c r="M129" s="113"/>
      <c r="N129" s="113"/>
      <c r="O129" s="113"/>
      <c r="P129" s="113"/>
      <c r="Q129" s="113"/>
      <c r="R129" s="113"/>
      <c r="S129" s="138"/>
      <c r="T129" s="139"/>
      <c r="U129" s="21"/>
      <c r="V129" s="26"/>
      <c r="W129" s="27"/>
      <c r="X129" s="28"/>
      <c r="Y129" s="29"/>
      <c r="Z129" s="1"/>
      <c r="AA129" s="1"/>
    </row>
    <row r="130" spans="1:27" ht="12" x14ac:dyDescent="0.2">
      <c r="B130" s="125" t="s">
        <v>162</v>
      </c>
      <c r="C130" s="126" t="s">
        <v>163</v>
      </c>
      <c r="D130" s="127"/>
      <c r="E130" s="128"/>
      <c r="F130" s="174"/>
      <c r="G130" s="129" t="s">
        <v>30</v>
      </c>
      <c r="V130" s="2"/>
      <c r="W130" s="2"/>
      <c r="Z130" s="1"/>
      <c r="AA130" s="1"/>
    </row>
  </sheetData>
  <dataConsolidate/>
  <mergeCells count="133">
    <mergeCell ref="B119:D119"/>
    <mergeCell ref="B120:D120"/>
    <mergeCell ref="B121:D121"/>
    <mergeCell ref="A122:A129"/>
    <mergeCell ref="B122:D122"/>
    <mergeCell ref="B123:C123"/>
    <mergeCell ref="B124:D124"/>
    <mergeCell ref="B125:D125"/>
    <mergeCell ref="B126:D129"/>
    <mergeCell ref="A86:A121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113:D113"/>
    <mergeCell ref="B114:D114"/>
    <mergeCell ref="B115:D115"/>
    <mergeCell ref="B116:D116"/>
    <mergeCell ref="B117:D117"/>
    <mergeCell ref="B118:D118"/>
    <mergeCell ref="B107:D107"/>
    <mergeCell ref="B108:D108"/>
    <mergeCell ref="B109:D109"/>
    <mergeCell ref="B110:D110"/>
    <mergeCell ref="B111:D111"/>
    <mergeCell ref="B112:D112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60:D60"/>
    <mergeCell ref="B61:D61"/>
    <mergeCell ref="B62:D62"/>
    <mergeCell ref="B63:D63"/>
    <mergeCell ref="B79:D79"/>
    <mergeCell ref="B80:D80"/>
    <mergeCell ref="A81:A85"/>
    <mergeCell ref="B81:D81"/>
    <mergeCell ref="B82:D82"/>
    <mergeCell ref="B83:D83"/>
    <mergeCell ref="B84:D84"/>
    <mergeCell ref="B85:D85"/>
    <mergeCell ref="A70:A80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52:D52"/>
    <mergeCell ref="B53:D53"/>
    <mergeCell ref="B54:D54"/>
    <mergeCell ref="B55:D55"/>
    <mergeCell ref="B56:D56"/>
    <mergeCell ref="B57:D57"/>
    <mergeCell ref="A43:A69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64:D64"/>
    <mergeCell ref="B65:D65"/>
    <mergeCell ref="B66:D66"/>
    <mergeCell ref="B67:D67"/>
    <mergeCell ref="B68:D68"/>
    <mergeCell ref="B69:D69"/>
    <mergeCell ref="B58:D58"/>
    <mergeCell ref="B59:D59"/>
    <mergeCell ref="B38:D38"/>
    <mergeCell ref="B39:D39"/>
    <mergeCell ref="B40:D40"/>
    <mergeCell ref="B41:D41"/>
    <mergeCell ref="B42:D42"/>
    <mergeCell ref="A22:D25"/>
    <mergeCell ref="A26:D26"/>
    <mergeCell ref="A27:D27"/>
    <mergeCell ref="A28:D28"/>
    <mergeCell ref="A29:A42"/>
    <mergeCell ref="B29:D32"/>
    <mergeCell ref="B33:D33"/>
    <mergeCell ref="B34:D34"/>
    <mergeCell ref="B35:D35"/>
    <mergeCell ref="B36:D36"/>
    <mergeCell ref="A14:D17"/>
    <mergeCell ref="A18:D21"/>
    <mergeCell ref="Q3:W3"/>
    <mergeCell ref="A5:E5"/>
    <mergeCell ref="A6:E9"/>
    <mergeCell ref="S6:U9"/>
    <mergeCell ref="V6:X9"/>
    <mergeCell ref="Y6:Y9"/>
    <mergeCell ref="B37:C37"/>
    <mergeCell ref="X2:Y3"/>
    <mergeCell ref="A3:B3"/>
    <mergeCell ref="C3:D3"/>
    <mergeCell ref="E3:H3"/>
    <mergeCell ref="I3:L3"/>
    <mergeCell ref="M3:N3"/>
    <mergeCell ref="O3:P3"/>
    <mergeCell ref="A10:E13"/>
    <mergeCell ref="S10:U13"/>
    <mergeCell ref="V10:X13"/>
    <mergeCell ref="Y10:Y13"/>
    <mergeCell ref="C1:E1"/>
    <mergeCell ref="F1:G1"/>
    <mergeCell ref="A2:B2"/>
    <mergeCell ref="C2:D2"/>
    <mergeCell ref="E2:H2"/>
    <mergeCell ref="I2:L2"/>
    <mergeCell ref="M2:N2"/>
    <mergeCell ref="O2:P2"/>
    <mergeCell ref="Q2:W2"/>
  </mergeCells>
  <phoneticPr fontId="3"/>
  <conditionalFormatting sqref="G33:O33">
    <cfRule type="cellIs" dxfId="32" priority="8" operator="lessThan">
      <formula>7.5</formula>
    </cfRule>
  </conditionalFormatting>
  <conditionalFormatting sqref="G37:O37 Q37">
    <cfRule type="cellIs" dxfId="31" priority="5" operator="greaterThan">
      <formula>300</formula>
    </cfRule>
  </conditionalFormatting>
  <conditionalFormatting sqref="G29:R30">
    <cfRule type="cellIs" dxfId="30" priority="3" stopIfTrue="1" operator="greaterThan">
      <formula>8.5</formula>
    </cfRule>
  </conditionalFormatting>
  <conditionalFormatting sqref="G34:R34">
    <cfRule type="cellIs" dxfId="29" priority="7" operator="greaterThan">
      <formula>2</formula>
    </cfRule>
  </conditionalFormatting>
  <conditionalFormatting sqref="G36:R36">
    <cfRule type="cellIs" dxfId="28" priority="6" operator="greaterThan">
      <formula>25</formula>
    </cfRule>
  </conditionalFormatting>
  <conditionalFormatting sqref="K40">
    <cfRule type="cellIs" dxfId="27" priority="2" operator="greaterThan">
      <formula>0.03</formula>
    </cfRule>
  </conditionalFormatting>
  <conditionalFormatting sqref="K112">
    <cfRule type="cellIs" dxfId="26" priority="1" operator="greaterThan">
      <formula>0.00005</formula>
    </cfRule>
  </conditionalFormatting>
  <conditionalFormatting sqref="P33:R33">
    <cfRule type="cellIs" dxfId="25" priority="4" stopIfTrue="1" operator="lessThan">
      <formula>7.5</formula>
    </cfRule>
  </conditionalFormatting>
  <conditionalFormatting sqref="Q33">
    <cfRule type="cellIs" dxfId="24" priority="12" stopIfTrue="1" operator="lessThan">
      <formula>7.5</formula>
    </cfRule>
  </conditionalFormatting>
  <conditionalFormatting sqref="Q40">
    <cfRule type="cellIs" dxfId="23" priority="11" operator="greaterThan">
      <formula>0.03</formula>
    </cfRule>
    <cfRule type="cellIs" dxfId="22" priority="13" stopIfTrue="1" operator="greaterThan">
      <formula>0.03</formula>
    </cfRule>
  </conditionalFormatting>
  <conditionalFormatting sqref="Q41">
    <cfRule type="cellIs" dxfId="21" priority="10" operator="greaterThan">
      <formula>0.002</formula>
    </cfRule>
  </conditionalFormatting>
  <conditionalFormatting sqref="Q42">
    <cfRule type="cellIs" dxfId="20" priority="9" operator="greaterThan">
      <formula>0.05</formula>
    </cfRule>
  </conditionalFormatting>
  <pageMargins left="0.59055118110236227" right="0.59055118110236227" top="0.59055118110236227" bottom="0.59055118110236227" header="0.27559055118110237" footer="0.51181102362204722"/>
  <pageSetup paperSize="9" scale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F4CA2-1F4F-459F-B246-313E5105222C}">
  <sheetPr>
    <tabColor rgb="FFCCECFF"/>
    <pageSetUpPr fitToPage="1"/>
  </sheetPr>
  <dimension ref="A1:AE130"/>
  <sheetViews>
    <sheetView showGridLines="0" tabSelected="1" view="pageBreakPreview" zoomScale="80" zoomScaleNormal="130" zoomScaleSheetLayoutView="80" workbookViewId="0">
      <pane xSplit="7" ySplit="5" topLeftCell="H67" activePane="bottomRight" state="frozen"/>
      <selection activeCell="Z1" sqref="Z1"/>
      <selection pane="topRight" activeCell="Z1" sqref="Z1"/>
      <selection pane="bottomLeft" activeCell="Z1" sqref="Z1"/>
      <selection pane="bottomRight"/>
    </sheetView>
  </sheetViews>
  <sheetFormatPr defaultRowHeight="9.5" x14ac:dyDescent="0.2"/>
  <cols>
    <col min="1" max="2" width="2" style="1" customWidth="1"/>
    <col min="3" max="3" width="2.6328125" style="1" customWidth="1"/>
    <col min="4" max="4" width="17.6328125" style="1" customWidth="1"/>
    <col min="5" max="5" width="8.6328125" style="1" customWidth="1"/>
    <col min="6" max="6" width="17.36328125" style="1" customWidth="1"/>
    <col min="7" max="18" width="10.6328125" style="1" customWidth="1"/>
    <col min="19" max="20" width="7.6328125" style="1" customWidth="1"/>
    <col min="21" max="21" width="3.26953125" style="1" customWidth="1"/>
    <col min="22" max="22" width="7.81640625" style="1" customWidth="1"/>
    <col min="23" max="23" width="3.26953125" style="1" customWidth="1"/>
    <col min="24" max="24" width="7.6328125" style="2" customWidth="1"/>
    <col min="25" max="25" width="10.7265625" style="2" customWidth="1"/>
    <col min="26" max="27" width="7.6328125" style="2" customWidth="1"/>
    <col min="28" max="28" width="6.7265625" style="1" customWidth="1"/>
    <col min="29" max="257" width="9" style="1"/>
    <col min="258" max="259" width="2" style="1" customWidth="1"/>
    <col min="260" max="260" width="2.6328125" style="1" customWidth="1"/>
    <col min="261" max="261" width="9.26953125" style="1" customWidth="1"/>
    <col min="262" max="262" width="8.6328125" style="1" customWidth="1"/>
    <col min="263" max="263" width="4.26953125" style="1" customWidth="1"/>
    <col min="264" max="264" width="5.90625" style="1" customWidth="1"/>
    <col min="265" max="276" width="7.6328125" style="1" customWidth="1"/>
    <col min="277" max="277" width="3.26953125" style="1" customWidth="1"/>
    <col min="278" max="278" width="1.453125" style="1" customWidth="1"/>
    <col min="279" max="279" width="3.26953125" style="1" customWidth="1"/>
    <col min="280" max="280" width="7.6328125" style="1" customWidth="1"/>
    <col min="281" max="281" width="2.36328125" style="1" customWidth="1"/>
    <col min="282" max="283" width="7.6328125" style="1" customWidth="1"/>
    <col min="284" max="284" width="9.7265625" style="1" bestFit="1" customWidth="1"/>
    <col min="285" max="513" width="9" style="1"/>
    <col min="514" max="515" width="2" style="1" customWidth="1"/>
    <col min="516" max="516" width="2.6328125" style="1" customWidth="1"/>
    <col min="517" max="517" width="9.26953125" style="1" customWidth="1"/>
    <col min="518" max="518" width="8.6328125" style="1" customWidth="1"/>
    <col min="519" max="519" width="4.26953125" style="1" customWidth="1"/>
    <col min="520" max="520" width="5.90625" style="1" customWidth="1"/>
    <col min="521" max="532" width="7.6328125" style="1" customWidth="1"/>
    <col min="533" max="533" width="3.26953125" style="1" customWidth="1"/>
    <col min="534" max="534" width="1.453125" style="1" customWidth="1"/>
    <col min="535" max="535" width="3.26953125" style="1" customWidth="1"/>
    <col min="536" max="536" width="7.6328125" style="1" customWidth="1"/>
    <col min="537" max="537" width="2.36328125" style="1" customWidth="1"/>
    <col min="538" max="539" width="7.6328125" style="1" customWidth="1"/>
    <col min="540" max="540" width="9.7265625" style="1" bestFit="1" customWidth="1"/>
    <col min="541" max="769" width="9" style="1"/>
    <col min="770" max="771" width="2" style="1" customWidth="1"/>
    <col min="772" max="772" width="2.6328125" style="1" customWidth="1"/>
    <col min="773" max="773" width="9.26953125" style="1" customWidth="1"/>
    <col min="774" max="774" width="8.6328125" style="1" customWidth="1"/>
    <col min="775" max="775" width="4.26953125" style="1" customWidth="1"/>
    <col min="776" max="776" width="5.90625" style="1" customWidth="1"/>
    <col min="777" max="788" width="7.6328125" style="1" customWidth="1"/>
    <col min="789" max="789" width="3.26953125" style="1" customWidth="1"/>
    <col min="790" max="790" width="1.453125" style="1" customWidth="1"/>
    <col min="791" max="791" width="3.26953125" style="1" customWidth="1"/>
    <col min="792" max="792" width="7.6328125" style="1" customWidth="1"/>
    <col min="793" max="793" width="2.36328125" style="1" customWidth="1"/>
    <col min="794" max="795" width="7.6328125" style="1" customWidth="1"/>
    <col min="796" max="796" width="9.7265625" style="1" bestFit="1" customWidth="1"/>
    <col min="797" max="1025" width="9" style="1"/>
    <col min="1026" max="1027" width="2" style="1" customWidth="1"/>
    <col min="1028" max="1028" width="2.6328125" style="1" customWidth="1"/>
    <col min="1029" max="1029" width="9.26953125" style="1" customWidth="1"/>
    <col min="1030" max="1030" width="8.6328125" style="1" customWidth="1"/>
    <col min="1031" max="1031" width="4.26953125" style="1" customWidth="1"/>
    <col min="1032" max="1032" width="5.90625" style="1" customWidth="1"/>
    <col min="1033" max="1044" width="7.6328125" style="1" customWidth="1"/>
    <col min="1045" max="1045" width="3.26953125" style="1" customWidth="1"/>
    <col min="1046" max="1046" width="1.453125" style="1" customWidth="1"/>
    <col min="1047" max="1047" width="3.26953125" style="1" customWidth="1"/>
    <col min="1048" max="1048" width="7.6328125" style="1" customWidth="1"/>
    <col min="1049" max="1049" width="2.36328125" style="1" customWidth="1"/>
    <col min="1050" max="1051" width="7.6328125" style="1" customWidth="1"/>
    <col min="1052" max="1052" width="9.7265625" style="1" bestFit="1" customWidth="1"/>
    <col min="1053" max="1281" width="9" style="1"/>
    <col min="1282" max="1283" width="2" style="1" customWidth="1"/>
    <col min="1284" max="1284" width="2.6328125" style="1" customWidth="1"/>
    <col min="1285" max="1285" width="9.26953125" style="1" customWidth="1"/>
    <col min="1286" max="1286" width="8.6328125" style="1" customWidth="1"/>
    <col min="1287" max="1287" width="4.26953125" style="1" customWidth="1"/>
    <col min="1288" max="1288" width="5.90625" style="1" customWidth="1"/>
    <col min="1289" max="1300" width="7.6328125" style="1" customWidth="1"/>
    <col min="1301" max="1301" width="3.26953125" style="1" customWidth="1"/>
    <col min="1302" max="1302" width="1.453125" style="1" customWidth="1"/>
    <col min="1303" max="1303" width="3.26953125" style="1" customWidth="1"/>
    <col min="1304" max="1304" width="7.6328125" style="1" customWidth="1"/>
    <col min="1305" max="1305" width="2.36328125" style="1" customWidth="1"/>
    <col min="1306" max="1307" width="7.6328125" style="1" customWidth="1"/>
    <col min="1308" max="1308" width="9.7265625" style="1" bestFit="1" customWidth="1"/>
    <col min="1309" max="1537" width="9" style="1"/>
    <col min="1538" max="1539" width="2" style="1" customWidth="1"/>
    <col min="1540" max="1540" width="2.6328125" style="1" customWidth="1"/>
    <col min="1541" max="1541" width="9.26953125" style="1" customWidth="1"/>
    <col min="1542" max="1542" width="8.6328125" style="1" customWidth="1"/>
    <col min="1543" max="1543" width="4.26953125" style="1" customWidth="1"/>
    <col min="1544" max="1544" width="5.90625" style="1" customWidth="1"/>
    <col min="1545" max="1556" width="7.6328125" style="1" customWidth="1"/>
    <col min="1557" max="1557" width="3.26953125" style="1" customWidth="1"/>
    <col min="1558" max="1558" width="1.453125" style="1" customWidth="1"/>
    <col min="1559" max="1559" width="3.26953125" style="1" customWidth="1"/>
    <col min="1560" max="1560" width="7.6328125" style="1" customWidth="1"/>
    <col min="1561" max="1561" width="2.36328125" style="1" customWidth="1"/>
    <col min="1562" max="1563" width="7.6328125" style="1" customWidth="1"/>
    <col min="1564" max="1564" width="9.7265625" style="1" bestFit="1" customWidth="1"/>
    <col min="1565" max="1793" width="9" style="1"/>
    <col min="1794" max="1795" width="2" style="1" customWidth="1"/>
    <col min="1796" max="1796" width="2.6328125" style="1" customWidth="1"/>
    <col min="1797" max="1797" width="9.26953125" style="1" customWidth="1"/>
    <col min="1798" max="1798" width="8.6328125" style="1" customWidth="1"/>
    <col min="1799" max="1799" width="4.26953125" style="1" customWidth="1"/>
    <col min="1800" max="1800" width="5.90625" style="1" customWidth="1"/>
    <col min="1801" max="1812" width="7.6328125" style="1" customWidth="1"/>
    <col min="1813" max="1813" width="3.26953125" style="1" customWidth="1"/>
    <col min="1814" max="1814" width="1.453125" style="1" customWidth="1"/>
    <col min="1815" max="1815" width="3.26953125" style="1" customWidth="1"/>
    <col min="1816" max="1816" width="7.6328125" style="1" customWidth="1"/>
    <col min="1817" max="1817" width="2.36328125" style="1" customWidth="1"/>
    <col min="1818" max="1819" width="7.6328125" style="1" customWidth="1"/>
    <col min="1820" max="1820" width="9.7265625" style="1" bestFit="1" customWidth="1"/>
    <col min="1821" max="2049" width="9" style="1"/>
    <col min="2050" max="2051" width="2" style="1" customWidth="1"/>
    <col min="2052" max="2052" width="2.6328125" style="1" customWidth="1"/>
    <col min="2053" max="2053" width="9.26953125" style="1" customWidth="1"/>
    <col min="2054" max="2054" width="8.6328125" style="1" customWidth="1"/>
    <col min="2055" max="2055" width="4.26953125" style="1" customWidth="1"/>
    <col min="2056" max="2056" width="5.90625" style="1" customWidth="1"/>
    <col min="2057" max="2068" width="7.6328125" style="1" customWidth="1"/>
    <col min="2069" max="2069" width="3.26953125" style="1" customWidth="1"/>
    <col min="2070" max="2070" width="1.453125" style="1" customWidth="1"/>
    <col min="2071" max="2071" width="3.26953125" style="1" customWidth="1"/>
    <col min="2072" max="2072" width="7.6328125" style="1" customWidth="1"/>
    <col min="2073" max="2073" width="2.36328125" style="1" customWidth="1"/>
    <col min="2074" max="2075" width="7.6328125" style="1" customWidth="1"/>
    <col min="2076" max="2076" width="9.7265625" style="1" bestFit="1" customWidth="1"/>
    <col min="2077" max="2305" width="9" style="1"/>
    <col min="2306" max="2307" width="2" style="1" customWidth="1"/>
    <col min="2308" max="2308" width="2.6328125" style="1" customWidth="1"/>
    <col min="2309" max="2309" width="9.26953125" style="1" customWidth="1"/>
    <col min="2310" max="2310" width="8.6328125" style="1" customWidth="1"/>
    <col min="2311" max="2311" width="4.26953125" style="1" customWidth="1"/>
    <col min="2312" max="2312" width="5.90625" style="1" customWidth="1"/>
    <col min="2313" max="2324" width="7.6328125" style="1" customWidth="1"/>
    <col min="2325" max="2325" width="3.26953125" style="1" customWidth="1"/>
    <col min="2326" max="2326" width="1.453125" style="1" customWidth="1"/>
    <col min="2327" max="2327" width="3.26953125" style="1" customWidth="1"/>
    <col min="2328" max="2328" width="7.6328125" style="1" customWidth="1"/>
    <col min="2329" max="2329" width="2.36328125" style="1" customWidth="1"/>
    <col min="2330" max="2331" width="7.6328125" style="1" customWidth="1"/>
    <col min="2332" max="2332" width="9.7265625" style="1" bestFit="1" customWidth="1"/>
    <col min="2333" max="2561" width="9" style="1"/>
    <col min="2562" max="2563" width="2" style="1" customWidth="1"/>
    <col min="2564" max="2564" width="2.6328125" style="1" customWidth="1"/>
    <col min="2565" max="2565" width="9.26953125" style="1" customWidth="1"/>
    <col min="2566" max="2566" width="8.6328125" style="1" customWidth="1"/>
    <col min="2567" max="2567" width="4.26953125" style="1" customWidth="1"/>
    <col min="2568" max="2568" width="5.90625" style="1" customWidth="1"/>
    <col min="2569" max="2580" width="7.6328125" style="1" customWidth="1"/>
    <col min="2581" max="2581" width="3.26953125" style="1" customWidth="1"/>
    <col min="2582" max="2582" width="1.453125" style="1" customWidth="1"/>
    <col min="2583" max="2583" width="3.26953125" style="1" customWidth="1"/>
    <col min="2584" max="2584" width="7.6328125" style="1" customWidth="1"/>
    <col min="2585" max="2585" width="2.36328125" style="1" customWidth="1"/>
    <col min="2586" max="2587" width="7.6328125" style="1" customWidth="1"/>
    <col min="2588" max="2588" width="9.7265625" style="1" bestFit="1" customWidth="1"/>
    <col min="2589" max="2817" width="9" style="1"/>
    <col min="2818" max="2819" width="2" style="1" customWidth="1"/>
    <col min="2820" max="2820" width="2.6328125" style="1" customWidth="1"/>
    <col min="2821" max="2821" width="9.26953125" style="1" customWidth="1"/>
    <col min="2822" max="2822" width="8.6328125" style="1" customWidth="1"/>
    <col min="2823" max="2823" width="4.26953125" style="1" customWidth="1"/>
    <col min="2824" max="2824" width="5.90625" style="1" customWidth="1"/>
    <col min="2825" max="2836" width="7.6328125" style="1" customWidth="1"/>
    <col min="2837" max="2837" width="3.26953125" style="1" customWidth="1"/>
    <col min="2838" max="2838" width="1.453125" style="1" customWidth="1"/>
    <col min="2839" max="2839" width="3.26953125" style="1" customWidth="1"/>
    <col min="2840" max="2840" width="7.6328125" style="1" customWidth="1"/>
    <col min="2841" max="2841" width="2.36328125" style="1" customWidth="1"/>
    <col min="2842" max="2843" width="7.6328125" style="1" customWidth="1"/>
    <col min="2844" max="2844" width="9.7265625" style="1" bestFit="1" customWidth="1"/>
    <col min="2845" max="3073" width="9" style="1"/>
    <col min="3074" max="3075" width="2" style="1" customWidth="1"/>
    <col min="3076" max="3076" width="2.6328125" style="1" customWidth="1"/>
    <col min="3077" max="3077" width="9.26953125" style="1" customWidth="1"/>
    <col min="3078" max="3078" width="8.6328125" style="1" customWidth="1"/>
    <col min="3079" max="3079" width="4.26953125" style="1" customWidth="1"/>
    <col min="3080" max="3080" width="5.90625" style="1" customWidth="1"/>
    <col min="3081" max="3092" width="7.6328125" style="1" customWidth="1"/>
    <col min="3093" max="3093" width="3.26953125" style="1" customWidth="1"/>
    <col min="3094" max="3094" width="1.453125" style="1" customWidth="1"/>
    <col min="3095" max="3095" width="3.26953125" style="1" customWidth="1"/>
    <col min="3096" max="3096" width="7.6328125" style="1" customWidth="1"/>
    <col min="3097" max="3097" width="2.36328125" style="1" customWidth="1"/>
    <col min="3098" max="3099" width="7.6328125" style="1" customWidth="1"/>
    <col min="3100" max="3100" width="9.7265625" style="1" bestFit="1" customWidth="1"/>
    <col min="3101" max="3329" width="9" style="1"/>
    <col min="3330" max="3331" width="2" style="1" customWidth="1"/>
    <col min="3332" max="3332" width="2.6328125" style="1" customWidth="1"/>
    <col min="3333" max="3333" width="9.26953125" style="1" customWidth="1"/>
    <col min="3334" max="3334" width="8.6328125" style="1" customWidth="1"/>
    <col min="3335" max="3335" width="4.26953125" style="1" customWidth="1"/>
    <col min="3336" max="3336" width="5.90625" style="1" customWidth="1"/>
    <col min="3337" max="3348" width="7.6328125" style="1" customWidth="1"/>
    <col min="3349" max="3349" width="3.26953125" style="1" customWidth="1"/>
    <col min="3350" max="3350" width="1.453125" style="1" customWidth="1"/>
    <col min="3351" max="3351" width="3.26953125" style="1" customWidth="1"/>
    <col min="3352" max="3352" width="7.6328125" style="1" customWidth="1"/>
    <col min="3353" max="3353" width="2.36328125" style="1" customWidth="1"/>
    <col min="3354" max="3355" width="7.6328125" style="1" customWidth="1"/>
    <col min="3356" max="3356" width="9.7265625" style="1" bestFit="1" customWidth="1"/>
    <col min="3357" max="3585" width="9" style="1"/>
    <col min="3586" max="3587" width="2" style="1" customWidth="1"/>
    <col min="3588" max="3588" width="2.6328125" style="1" customWidth="1"/>
    <col min="3589" max="3589" width="9.26953125" style="1" customWidth="1"/>
    <col min="3590" max="3590" width="8.6328125" style="1" customWidth="1"/>
    <col min="3591" max="3591" width="4.26953125" style="1" customWidth="1"/>
    <col min="3592" max="3592" width="5.90625" style="1" customWidth="1"/>
    <col min="3593" max="3604" width="7.6328125" style="1" customWidth="1"/>
    <col min="3605" max="3605" width="3.26953125" style="1" customWidth="1"/>
    <col min="3606" max="3606" width="1.453125" style="1" customWidth="1"/>
    <col min="3607" max="3607" width="3.26953125" style="1" customWidth="1"/>
    <col min="3608" max="3608" width="7.6328125" style="1" customWidth="1"/>
    <col min="3609" max="3609" width="2.36328125" style="1" customWidth="1"/>
    <col min="3610" max="3611" width="7.6328125" style="1" customWidth="1"/>
    <col min="3612" max="3612" width="9.7265625" style="1" bestFit="1" customWidth="1"/>
    <col min="3613" max="3841" width="9" style="1"/>
    <col min="3842" max="3843" width="2" style="1" customWidth="1"/>
    <col min="3844" max="3844" width="2.6328125" style="1" customWidth="1"/>
    <col min="3845" max="3845" width="9.26953125" style="1" customWidth="1"/>
    <col min="3846" max="3846" width="8.6328125" style="1" customWidth="1"/>
    <col min="3847" max="3847" width="4.26953125" style="1" customWidth="1"/>
    <col min="3848" max="3848" width="5.90625" style="1" customWidth="1"/>
    <col min="3849" max="3860" width="7.6328125" style="1" customWidth="1"/>
    <col min="3861" max="3861" width="3.26953125" style="1" customWidth="1"/>
    <col min="3862" max="3862" width="1.453125" style="1" customWidth="1"/>
    <col min="3863" max="3863" width="3.26953125" style="1" customWidth="1"/>
    <col min="3864" max="3864" width="7.6328125" style="1" customWidth="1"/>
    <col min="3865" max="3865" width="2.36328125" style="1" customWidth="1"/>
    <col min="3866" max="3867" width="7.6328125" style="1" customWidth="1"/>
    <col min="3868" max="3868" width="9.7265625" style="1" bestFit="1" customWidth="1"/>
    <col min="3869" max="4097" width="9" style="1"/>
    <col min="4098" max="4099" width="2" style="1" customWidth="1"/>
    <col min="4100" max="4100" width="2.6328125" style="1" customWidth="1"/>
    <col min="4101" max="4101" width="9.26953125" style="1" customWidth="1"/>
    <col min="4102" max="4102" width="8.6328125" style="1" customWidth="1"/>
    <col min="4103" max="4103" width="4.26953125" style="1" customWidth="1"/>
    <col min="4104" max="4104" width="5.90625" style="1" customWidth="1"/>
    <col min="4105" max="4116" width="7.6328125" style="1" customWidth="1"/>
    <col min="4117" max="4117" width="3.26953125" style="1" customWidth="1"/>
    <col min="4118" max="4118" width="1.453125" style="1" customWidth="1"/>
    <col min="4119" max="4119" width="3.26953125" style="1" customWidth="1"/>
    <col min="4120" max="4120" width="7.6328125" style="1" customWidth="1"/>
    <col min="4121" max="4121" width="2.36328125" style="1" customWidth="1"/>
    <col min="4122" max="4123" width="7.6328125" style="1" customWidth="1"/>
    <col min="4124" max="4124" width="9.7265625" style="1" bestFit="1" customWidth="1"/>
    <col min="4125" max="4353" width="9" style="1"/>
    <col min="4354" max="4355" width="2" style="1" customWidth="1"/>
    <col min="4356" max="4356" width="2.6328125" style="1" customWidth="1"/>
    <col min="4357" max="4357" width="9.26953125" style="1" customWidth="1"/>
    <col min="4358" max="4358" width="8.6328125" style="1" customWidth="1"/>
    <col min="4359" max="4359" width="4.26953125" style="1" customWidth="1"/>
    <col min="4360" max="4360" width="5.90625" style="1" customWidth="1"/>
    <col min="4361" max="4372" width="7.6328125" style="1" customWidth="1"/>
    <col min="4373" max="4373" width="3.26953125" style="1" customWidth="1"/>
    <col min="4374" max="4374" width="1.453125" style="1" customWidth="1"/>
    <col min="4375" max="4375" width="3.26953125" style="1" customWidth="1"/>
    <col min="4376" max="4376" width="7.6328125" style="1" customWidth="1"/>
    <col min="4377" max="4377" width="2.36328125" style="1" customWidth="1"/>
    <col min="4378" max="4379" width="7.6328125" style="1" customWidth="1"/>
    <col min="4380" max="4380" width="9.7265625" style="1" bestFit="1" customWidth="1"/>
    <col min="4381" max="4609" width="9" style="1"/>
    <col min="4610" max="4611" width="2" style="1" customWidth="1"/>
    <col min="4612" max="4612" width="2.6328125" style="1" customWidth="1"/>
    <col min="4613" max="4613" width="9.26953125" style="1" customWidth="1"/>
    <col min="4614" max="4614" width="8.6328125" style="1" customWidth="1"/>
    <col min="4615" max="4615" width="4.26953125" style="1" customWidth="1"/>
    <col min="4616" max="4616" width="5.90625" style="1" customWidth="1"/>
    <col min="4617" max="4628" width="7.6328125" style="1" customWidth="1"/>
    <col min="4629" max="4629" width="3.26953125" style="1" customWidth="1"/>
    <col min="4630" max="4630" width="1.453125" style="1" customWidth="1"/>
    <col min="4631" max="4631" width="3.26953125" style="1" customWidth="1"/>
    <col min="4632" max="4632" width="7.6328125" style="1" customWidth="1"/>
    <col min="4633" max="4633" width="2.36328125" style="1" customWidth="1"/>
    <col min="4634" max="4635" width="7.6328125" style="1" customWidth="1"/>
    <col min="4636" max="4636" width="9.7265625" style="1" bestFit="1" customWidth="1"/>
    <col min="4637" max="4865" width="9" style="1"/>
    <col min="4866" max="4867" width="2" style="1" customWidth="1"/>
    <col min="4868" max="4868" width="2.6328125" style="1" customWidth="1"/>
    <col min="4869" max="4869" width="9.26953125" style="1" customWidth="1"/>
    <col min="4870" max="4870" width="8.6328125" style="1" customWidth="1"/>
    <col min="4871" max="4871" width="4.26953125" style="1" customWidth="1"/>
    <col min="4872" max="4872" width="5.90625" style="1" customWidth="1"/>
    <col min="4873" max="4884" width="7.6328125" style="1" customWidth="1"/>
    <col min="4885" max="4885" width="3.26953125" style="1" customWidth="1"/>
    <col min="4886" max="4886" width="1.453125" style="1" customWidth="1"/>
    <col min="4887" max="4887" width="3.26953125" style="1" customWidth="1"/>
    <col min="4888" max="4888" width="7.6328125" style="1" customWidth="1"/>
    <col min="4889" max="4889" width="2.36328125" style="1" customWidth="1"/>
    <col min="4890" max="4891" width="7.6328125" style="1" customWidth="1"/>
    <col min="4892" max="4892" width="9.7265625" style="1" bestFit="1" customWidth="1"/>
    <col min="4893" max="5121" width="9" style="1"/>
    <col min="5122" max="5123" width="2" style="1" customWidth="1"/>
    <col min="5124" max="5124" width="2.6328125" style="1" customWidth="1"/>
    <col min="5125" max="5125" width="9.26953125" style="1" customWidth="1"/>
    <col min="5126" max="5126" width="8.6328125" style="1" customWidth="1"/>
    <col min="5127" max="5127" width="4.26953125" style="1" customWidth="1"/>
    <col min="5128" max="5128" width="5.90625" style="1" customWidth="1"/>
    <col min="5129" max="5140" width="7.6328125" style="1" customWidth="1"/>
    <col min="5141" max="5141" width="3.26953125" style="1" customWidth="1"/>
    <col min="5142" max="5142" width="1.453125" style="1" customWidth="1"/>
    <col min="5143" max="5143" width="3.26953125" style="1" customWidth="1"/>
    <col min="5144" max="5144" width="7.6328125" style="1" customWidth="1"/>
    <col min="5145" max="5145" width="2.36328125" style="1" customWidth="1"/>
    <col min="5146" max="5147" width="7.6328125" style="1" customWidth="1"/>
    <col min="5148" max="5148" width="9.7265625" style="1" bestFit="1" customWidth="1"/>
    <col min="5149" max="5377" width="9" style="1"/>
    <col min="5378" max="5379" width="2" style="1" customWidth="1"/>
    <col min="5380" max="5380" width="2.6328125" style="1" customWidth="1"/>
    <col min="5381" max="5381" width="9.26953125" style="1" customWidth="1"/>
    <col min="5382" max="5382" width="8.6328125" style="1" customWidth="1"/>
    <col min="5383" max="5383" width="4.26953125" style="1" customWidth="1"/>
    <col min="5384" max="5384" width="5.90625" style="1" customWidth="1"/>
    <col min="5385" max="5396" width="7.6328125" style="1" customWidth="1"/>
    <col min="5397" max="5397" width="3.26953125" style="1" customWidth="1"/>
    <col min="5398" max="5398" width="1.453125" style="1" customWidth="1"/>
    <col min="5399" max="5399" width="3.26953125" style="1" customWidth="1"/>
    <col min="5400" max="5400" width="7.6328125" style="1" customWidth="1"/>
    <col min="5401" max="5401" width="2.36328125" style="1" customWidth="1"/>
    <col min="5402" max="5403" width="7.6328125" style="1" customWidth="1"/>
    <col min="5404" max="5404" width="9.7265625" style="1" bestFit="1" customWidth="1"/>
    <col min="5405" max="5633" width="9" style="1"/>
    <col min="5634" max="5635" width="2" style="1" customWidth="1"/>
    <col min="5636" max="5636" width="2.6328125" style="1" customWidth="1"/>
    <col min="5637" max="5637" width="9.26953125" style="1" customWidth="1"/>
    <col min="5638" max="5638" width="8.6328125" style="1" customWidth="1"/>
    <col min="5639" max="5639" width="4.26953125" style="1" customWidth="1"/>
    <col min="5640" max="5640" width="5.90625" style="1" customWidth="1"/>
    <col min="5641" max="5652" width="7.6328125" style="1" customWidth="1"/>
    <col min="5653" max="5653" width="3.26953125" style="1" customWidth="1"/>
    <col min="5654" max="5654" width="1.453125" style="1" customWidth="1"/>
    <col min="5655" max="5655" width="3.26953125" style="1" customWidth="1"/>
    <col min="5656" max="5656" width="7.6328125" style="1" customWidth="1"/>
    <col min="5657" max="5657" width="2.36328125" style="1" customWidth="1"/>
    <col min="5658" max="5659" width="7.6328125" style="1" customWidth="1"/>
    <col min="5660" max="5660" width="9.7265625" style="1" bestFit="1" customWidth="1"/>
    <col min="5661" max="5889" width="9" style="1"/>
    <col min="5890" max="5891" width="2" style="1" customWidth="1"/>
    <col min="5892" max="5892" width="2.6328125" style="1" customWidth="1"/>
    <col min="5893" max="5893" width="9.26953125" style="1" customWidth="1"/>
    <col min="5894" max="5894" width="8.6328125" style="1" customWidth="1"/>
    <col min="5895" max="5895" width="4.26953125" style="1" customWidth="1"/>
    <col min="5896" max="5896" width="5.90625" style="1" customWidth="1"/>
    <col min="5897" max="5908" width="7.6328125" style="1" customWidth="1"/>
    <col min="5909" max="5909" width="3.26953125" style="1" customWidth="1"/>
    <col min="5910" max="5910" width="1.453125" style="1" customWidth="1"/>
    <col min="5911" max="5911" width="3.26953125" style="1" customWidth="1"/>
    <col min="5912" max="5912" width="7.6328125" style="1" customWidth="1"/>
    <col min="5913" max="5913" width="2.36328125" style="1" customWidth="1"/>
    <col min="5914" max="5915" width="7.6328125" style="1" customWidth="1"/>
    <col min="5916" max="5916" width="9.7265625" style="1" bestFit="1" customWidth="1"/>
    <col min="5917" max="6145" width="9" style="1"/>
    <col min="6146" max="6147" width="2" style="1" customWidth="1"/>
    <col min="6148" max="6148" width="2.6328125" style="1" customWidth="1"/>
    <col min="6149" max="6149" width="9.26953125" style="1" customWidth="1"/>
    <col min="6150" max="6150" width="8.6328125" style="1" customWidth="1"/>
    <col min="6151" max="6151" width="4.26953125" style="1" customWidth="1"/>
    <col min="6152" max="6152" width="5.90625" style="1" customWidth="1"/>
    <col min="6153" max="6164" width="7.6328125" style="1" customWidth="1"/>
    <col min="6165" max="6165" width="3.26953125" style="1" customWidth="1"/>
    <col min="6166" max="6166" width="1.453125" style="1" customWidth="1"/>
    <col min="6167" max="6167" width="3.26953125" style="1" customWidth="1"/>
    <col min="6168" max="6168" width="7.6328125" style="1" customWidth="1"/>
    <col min="6169" max="6169" width="2.36328125" style="1" customWidth="1"/>
    <col min="6170" max="6171" width="7.6328125" style="1" customWidth="1"/>
    <col min="6172" max="6172" width="9.7265625" style="1" bestFit="1" customWidth="1"/>
    <col min="6173" max="6401" width="9" style="1"/>
    <col min="6402" max="6403" width="2" style="1" customWidth="1"/>
    <col min="6404" max="6404" width="2.6328125" style="1" customWidth="1"/>
    <col min="6405" max="6405" width="9.26953125" style="1" customWidth="1"/>
    <col min="6406" max="6406" width="8.6328125" style="1" customWidth="1"/>
    <col min="6407" max="6407" width="4.26953125" style="1" customWidth="1"/>
    <col min="6408" max="6408" width="5.90625" style="1" customWidth="1"/>
    <col min="6409" max="6420" width="7.6328125" style="1" customWidth="1"/>
    <col min="6421" max="6421" width="3.26953125" style="1" customWidth="1"/>
    <col min="6422" max="6422" width="1.453125" style="1" customWidth="1"/>
    <col min="6423" max="6423" width="3.26953125" style="1" customWidth="1"/>
    <col min="6424" max="6424" width="7.6328125" style="1" customWidth="1"/>
    <col min="6425" max="6425" width="2.36328125" style="1" customWidth="1"/>
    <col min="6426" max="6427" width="7.6328125" style="1" customWidth="1"/>
    <col min="6428" max="6428" width="9.7265625" style="1" bestFit="1" customWidth="1"/>
    <col min="6429" max="6657" width="9" style="1"/>
    <col min="6658" max="6659" width="2" style="1" customWidth="1"/>
    <col min="6660" max="6660" width="2.6328125" style="1" customWidth="1"/>
    <col min="6661" max="6661" width="9.26953125" style="1" customWidth="1"/>
    <col min="6662" max="6662" width="8.6328125" style="1" customWidth="1"/>
    <col min="6663" max="6663" width="4.26953125" style="1" customWidth="1"/>
    <col min="6664" max="6664" width="5.90625" style="1" customWidth="1"/>
    <col min="6665" max="6676" width="7.6328125" style="1" customWidth="1"/>
    <col min="6677" max="6677" width="3.26953125" style="1" customWidth="1"/>
    <col min="6678" max="6678" width="1.453125" style="1" customWidth="1"/>
    <col min="6679" max="6679" width="3.26953125" style="1" customWidth="1"/>
    <col min="6680" max="6680" width="7.6328125" style="1" customWidth="1"/>
    <col min="6681" max="6681" width="2.36328125" style="1" customWidth="1"/>
    <col min="6682" max="6683" width="7.6328125" style="1" customWidth="1"/>
    <col min="6684" max="6684" width="9.7265625" style="1" bestFit="1" customWidth="1"/>
    <col min="6685" max="6913" width="9" style="1"/>
    <col min="6914" max="6915" width="2" style="1" customWidth="1"/>
    <col min="6916" max="6916" width="2.6328125" style="1" customWidth="1"/>
    <col min="6917" max="6917" width="9.26953125" style="1" customWidth="1"/>
    <col min="6918" max="6918" width="8.6328125" style="1" customWidth="1"/>
    <col min="6919" max="6919" width="4.26953125" style="1" customWidth="1"/>
    <col min="6920" max="6920" width="5.90625" style="1" customWidth="1"/>
    <col min="6921" max="6932" width="7.6328125" style="1" customWidth="1"/>
    <col min="6933" max="6933" width="3.26953125" style="1" customWidth="1"/>
    <col min="6934" max="6934" width="1.453125" style="1" customWidth="1"/>
    <col min="6935" max="6935" width="3.26953125" style="1" customWidth="1"/>
    <col min="6936" max="6936" width="7.6328125" style="1" customWidth="1"/>
    <col min="6937" max="6937" width="2.36328125" style="1" customWidth="1"/>
    <col min="6938" max="6939" width="7.6328125" style="1" customWidth="1"/>
    <col min="6940" max="6940" width="9.7265625" style="1" bestFit="1" customWidth="1"/>
    <col min="6941" max="7169" width="9" style="1"/>
    <col min="7170" max="7171" width="2" style="1" customWidth="1"/>
    <col min="7172" max="7172" width="2.6328125" style="1" customWidth="1"/>
    <col min="7173" max="7173" width="9.26953125" style="1" customWidth="1"/>
    <col min="7174" max="7174" width="8.6328125" style="1" customWidth="1"/>
    <col min="7175" max="7175" width="4.26953125" style="1" customWidth="1"/>
    <col min="7176" max="7176" width="5.90625" style="1" customWidth="1"/>
    <col min="7177" max="7188" width="7.6328125" style="1" customWidth="1"/>
    <col min="7189" max="7189" width="3.26953125" style="1" customWidth="1"/>
    <col min="7190" max="7190" width="1.453125" style="1" customWidth="1"/>
    <col min="7191" max="7191" width="3.26953125" style="1" customWidth="1"/>
    <col min="7192" max="7192" width="7.6328125" style="1" customWidth="1"/>
    <col min="7193" max="7193" width="2.36328125" style="1" customWidth="1"/>
    <col min="7194" max="7195" width="7.6328125" style="1" customWidth="1"/>
    <col min="7196" max="7196" width="9.7265625" style="1" bestFit="1" customWidth="1"/>
    <col min="7197" max="7425" width="9" style="1"/>
    <col min="7426" max="7427" width="2" style="1" customWidth="1"/>
    <col min="7428" max="7428" width="2.6328125" style="1" customWidth="1"/>
    <col min="7429" max="7429" width="9.26953125" style="1" customWidth="1"/>
    <col min="7430" max="7430" width="8.6328125" style="1" customWidth="1"/>
    <col min="7431" max="7431" width="4.26953125" style="1" customWidth="1"/>
    <col min="7432" max="7432" width="5.90625" style="1" customWidth="1"/>
    <col min="7433" max="7444" width="7.6328125" style="1" customWidth="1"/>
    <col min="7445" max="7445" width="3.26953125" style="1" customWidth="1"/>
    <col min="7446" max="7446" width="1.453125" style="1" customWidth="1"/>
    <col min="7447" max="7447" width="3.26953125" style="1" customWidth="1"/>
    <col min="7448" max="7448" width="7.6328125" style="1" customWidth="1"/>
    <col min="7449" max="7449" width="2.36328125" style="1" customWidth="1"/>
    <col min="7450" max="7451" width="7.6328125" style="1" customWidth="1"/>
    <col min="7452" max="7452" width="9.7265625" style="1" bestFit="1" customWidth="1"/>
    <col min="7453" max="7681" width="9" style="1"/>
    <col min="7682" max="7683" width="2" style="1" customWidth="1"/>
    <col min="7684" max="7684" width="2.6328125" style="1" customWidth="1"/>
    <col min="7685" max="7685" width="9.26953125" style="1" customWidth="1"/>
    <col min="7686" max="7686" width="8.6328125" style="1" customWidth="1"/>
    <col min="7687" max="7687" width="4.26953125" style="1" customWidth="1"/>
    <col min="7688" max="7688" width="5.90625" style="1" customWidth="1"/>
    <col min="7689" max="7700" width="7.6328125" style="1" customWidth="1"/>
    <col min="7701" max="7701" width="3.26953125" style="1" customWidth="1"/>
    <col min="7702" max="7702" width="1.453125" style="1" customWidth="1"/>
    <col min="7703" max="7703" width="3.26953125" style="1" customWidth="1"/>
    <col min="7704" max="7704" width="7.6328125" style="1" customWidth="1"/>
    <col min="7705" max="7705" width="2.36328125" style="1" customWidth="1"/>
    <col min="7706" max="7707" width="7.6328125" style="1" customWidth="1"/>
    <col min="7708" max="7708" width="9.7265625" style="1" bestFit="1" customWidth="1"/>
    <col min="7709" max="7937" width="9" style="1"/>
    <col min="7938" max="7939" width="2" style="1" customWidth="1"/>
    <col min="7940" max="7940" width="2.6328125" style="1" customWidth="1"/>
    <col min="7941" max="7941" width="9.26953125" style="1" customWidth="1"/>
    <col min="7942" max="7942" width="8.6328125" style="1" customWidth="1"/>
    <col min="7943" max="7943" width="4.26953125" style="1" customWidth="1"/>
    <col min="7944" max="7944" width="5.90625" style="1" customWidth="1"/>
    <col min="7945" max="7956" width="7.6328125" style="1" customWidth="1"/>
    <col min="7957" max="7957" width="3.26953125" style="1" customWidth="1"/>
    <col min="7958" max="7958" width="1.453125" style="1" customWidth="1"/>
    <col min="7959" max="7959" width="3.26953125" style="1" customWidth="1"/>
    <col min="7960" max="7960" width="7.6328125" style="1" customWidth="1"/>
    <col min="7961" max="7961" width="2.36328125" style="1" customWidth="1"/>
    <col min="7962" max="7963" width="7.6328125" style="1" customWidth="1"/>
    <col min="7964" max="7964" width="9.7265625" style="1" bestFit="1" customWidth="1"/>
    <col min="7965" max="8193" width="9" style="1"/>
    <col min="8194" max="8195" width="2" style="1" customWidth="1"/>
    <col min="8196" max="8196" width="2.6328125" style="1" customWidth="1"/>
    <col min="8197" max="8197" width="9.26953125" style="1" customWidth="1"/>
    <col min="8198" max="8198" width="8.6328125" style="1" customWidth="1"/>
    <col min="8199" max="8199" width="4.26953125" style="1" customWidth="1"/>
    <col min="8200" max="8200" width="5.90625" style="1" customWidth="1"/>
    <col min="8201" max="8212" width="7.6328125" style="1" customWidth="1"/>
    <col min="8213" max="8213" width="3.26953125" style="1" customWidth="1"/>
    <col min="8214" max="8214" width="1.453125" style="1" customWidth="1"/>
    <col min="8215" max="8215" width="3.26953125" style="1" customWidth="1"/>
    <col min="8216" max="8216" width="7.6328125" style="1" customWidth="1"/>
    <col min="8217" max="8217" width="2.36328125" style="1" customWidth="1"/>
    <col min="8218" max="8219" width="7.6328125" style="1" customWidth="1"/>
    <col min="8220" max="8220" width="9.7265625" style="1" bestFit="1" customWidth="1"/>
    <col min="8221" max="8449" width="9" style="1"/>
    <col min="8450" max="8451" width="2" style="1" customWidth="1"/>
    <col min="8452" max="8452" width="2.6328125" style="1" customWidth="1"/>
    <col min="8453" max="8453" width="9.26953125" style="1" customWidth="1"/>
    <col min="8454" max="8454" width="8.6328125" style="1" customWidth="1"/>
    <col min="8455" max="8455" width="4.26953125" style="1" customWidth="1"/>
    <col min="8456" max="8456" width="5.90625" style="1" customWidth="1"/>
    <col min="8457" max="8468" width="7.6328125" style="1" customWidth="1"/>
    <col min="8469" max="8469" width="3.26953125" style="1" customWidth="1"/>
    <col min="8470" max="8470" width="1.453125" style="1" customWidth="1"/>
    <col min="8471" max="8471" width="3.26953125" style="1" customWidth="1"/>
    <col min="8472" max="8472" width="7.6328125" style="1" customWidth="1"/>
    <col min="8473" max="8473" width="2.36328125" style="1" customWidth="1"/>
    <col min="8474" max="8475" width="7.6328125" style="1" customWidth="1"/>
    <col min="8476" max="8476" width="9.7265625" style="1" bestFit="1" customWidth="1"/>
    <col min="8477" max="8705" width="9" style="1"/>
    <col min="8706" max="8707" width="2" style="1" customWidth="1"/>
    <col min="8708" max="8708" width="2.6328125" style="1" customWidth="1"/>
    <col min="8709" max="8709" width="9.26953125" style="1" customWidth="1"/>
    <col min="8710" max="8710" width="8.6328125" style="1" customWidth="1"/>
    <col min="8711" max="8711" width="4.26953125" style="1" customWidth="1"/>
    <col min="8712" max="8712" width="5.90625" style="1" customWidth="1"/>
    <col min="8713" max="8724" width="7.6328125" style="1" customWidth="1"/>
    <col min="8725" max="8725" width="3.26953125" style="1" customWidth="1"/>
    <col min="8726" max="8726" width="1.453125" style="1" customWidth="1"/>
    <col min="8727" max="8727" width="3.26953125" style="1" customWidth="1"/>
    <col min="8728" max="8728" width="7.6328125" style="1" customWidth="1"/>
    <col min="8729" max="8729" width="2.36328125" style="1" customWidth="1"/>
    <col min="8730" max="8731" width="7.6328125" style="1" customWidth="1"/>
    <col min="8732" max="8732" width="9.7265625" style="1" bestFit="1" customWidth="1"/>
    <col min="8733" max="8961" width="9" style="1"/>
    <col min="8962" max="8963" width="2" style="1" customWidth="1"/>
    <col min="8964" max="8964" width="2.6328125" style="1" customWidth="1"/>
    <col min="8965" max="8965" width="9.26953125" style="1" customWidth="1"/>
    <col min="8966" max="8966" width="8.6328125" style="1" customWidth="1"/>
    <col min="8967" max="8967" width="4.26953125" style="1" customWidth="1"/>
    <col min="8968" max="8968" width="5.90625" style="1" customWidth="1"/>
    <col min="8969" max="8980" width="7.6328125" style="1" customWidth="1"/>
    <col min="8981" max="8981" width="3.26953125" style="1" customWidth="1"/>
    <col min="8982" max="8982" width="1.453125" style="1" customWidth="1"/>
    <col min="8983" max="8983" width="3.26953125" style="1" customWidth="1"/>
    <col min="8984" max="8984" width="7.6328125" style="1" customWidth="1"/>
    <col min="8985" max="8985" width="2.36328125" style="1" customWidth="1"/>
    <col min="8986" max="8987" width="7.6328125" style="1" customWidth="1"/>
    <col min="8988" max="8988" width="9.7265625" style="1" bestFit="1" customWidth="1"/>
    <col min="8989" max="9217" width="9" style="1"/>
    <col min="9218" max="9219" width="2" style="1" customWidth="1"/>
    <col min="9220" max="9220" width="2.6328125" style="1" customWidth="1"/>
    <col min="9221" max="9221" width="9.26953125" style="1" customWidth="1"/>
    <col min="9222" max="9222" width="8.6328125" style="1" customWidth="1"/>
    <col min="9223" max="9223" width="4.26953125" style="1" customWidth="1"/>
    <col min="9224" max="9224" width="5.90625" style="1" customWidth="1"/>
    <col min="9225" max="9236" width="7.6328125" style="1" customWidth="1"/>
    <col min="9237" max="9237" width="3.26953125" style="1" customWidth="1"/>
    <col min="9238" max="9238" width="1.453125" style="1" customWidth="1"/>
    <col min="9239" max="9239" width="3.26953125" style="1" customWidth="1"/>
    <col min="9240" max="9240" width="7.6328125" style="1" customWidth="1"/>
    <col min="9241" max="9241" width="2.36328125" style="1" customWidth="1"/>
    <col min="9242" max="9243" width="7.6328125" style="1" customWidth="1"/>
    <col min="9244" max="9244" width="9.7265625" style="1" bestFit="1" customWidth="1"/>
    <col min="9245" max="9473" width="9" style="1"/>
    <col min="9474" max="9475" width="2" style="1" customWidth="1"/>
    <col min="9476" max="9476" width="2.6328125" style="1" customWidth="1"/>
    <col min="9477" max="9477" width="9.26953125" style="1" customWidth="1"/>
    <col min="9478" max="9478" width="8.6328125" style="1" customWidth="1"/>
    <col min="9479" max="9479" width="4.26953125" style="1" customWidth="1"/>
    <col min="9480" max="9480" width="5.90625" style="1" customWidth="1"/>
    <col min="9481" max="9492" width="7.6328125" style="1" customWidth="1"/>
    <col min="9493" max="9493" width="3.26953125" style="1" customWidth="1"/>
    <col min="9494" max="9494" width="1.453125" style="1" customWidth="1"/>
    <col min="9495" max="9495" width="3.26953125" style="1" customWidth="1"/>
    <col min="9496" max="9496" width="7.6328125" style="1" customWidth="1"/>
    <col min="9497" max="9497" width="2.36328125" style="1" customWidth="1"/>
    <col min="9498" max="9499" width="7.6328125" style="1" customWidth="1"/>
    <col min="9500" max="9500" width="9.7265625" style="1" bestFit="1" customWidth="1"/>
    <col min="9501" max="9729" width="9" style="1"/>
    <col min="9730" max="9731" width="2" style="1" customWidth="1"/>
    <col min="9732" max="9732" width="2.6328125" style="1" customWidth="1"/>
    <col min="9733" max="9733" width="9.26953125" style="1" customWidth="1"/>
    <col min="9734" max="9734" width="8.6328125" style="1" customWidth="1"/>
    <col min="9735" max="9735" width="4.26953125" style="1" customWidth="1"/>
    <col min="9736" max="9736" width="5.90625" style="1" customWidth="1"/>
    <col min="9737" max="9748" width="7.6328125" style="1" customWidth="1"/>
    <col min="9749" max="9749" width="3.26953125" style="1" customWidth="1"/>
    <col min="9750" max="9750" width="1.453125" style="1" customWidth="1"/>
    <col min="9751" max="9751" width="3.26953125" style="1" customWidth="1"/>
    <col min="9752" max="9752" width="7.6328125" style="1" customWidth="1"/>
    <col min="9753" max="9753" width="2.36328125" style="1" customWidth="1"/>
    <col min="9754" max="9755" width="7.6328125" style="1" customWidth="1"/>
    <col min="9756" max="9756" width="9.7265625" style="1" bestFit="1" customWidth="1"/>
    <col min="9757" max="9985" width="9" style="1"/>
    <col min="9986" max="9987" width="2" style="1" customWidth="1"/>
    <col min="9988" max="9988" width="2.6328125" style="1" customWidth="1"/>
    <col min="9989" max="9989" width="9.26953125" style="1" customWidth="1"/>
    <col min="9990" max="9990" width="8.6328125" style="1" customWidth="1"/>
    <col min="9991" max="9991" width="4.26953125" style="1" customWidth="1"/>
    <col min="9992" max="9992" width="5.90625" style="1" customWidth="1"/>
    <col min="9993" max="10004" width="7.6328125" style="1" customWidth="1"/>
    <col min="10005" max="10005" width="3.26953125" style="1" customWidth="1"/>
    <col min="10006" max="10006" width="1.453125" style="1" customWidth="1"/>
    <col min="10007" max="10007" width="3.26953125" style="1" customWidth="1"/>
    <col min="10008" max="10008" width="7.6328125" style="1" customWidth="1"/>
    <col min="10009" max="10009" width="2.36328125" style="1" customWidth="1"/>
    <col min="10010" max="10011" width="7.6328125" style="1" customWidth="1"/>
    <col min="10012" max="10012" width="9.7265625" style="1" bestFit="1" customWidth="1"/>
    <col min="10013" max="10241" width="9" style="1"/>
    <col min="10242" max="10243" width="2" style="1" customWidth="1"/>
    <col min="10244" max="10244" width="2.6328125" style="1" customWidth="1"/>
    <col min="10245" max="10245" width="9.26953125" style="1" customWidth="1"/>
    <col min="10246" max="10246" width="8.6328125" style="1" customWidth="1"/>
    <col min="10247" max="10247" width="4.26953125" style="1" customWidth="1"/>
    <col min="10248" max="10248" width="5.90625" style="1" customWidth="1"/>
    <col min="10249" max="10260" width="7.6328125" style="1" customWidth="1"/>
    <col min="10261" max="10261" width="3.26953125" style="1" customWidth="1"/>
    <col min="10262" max="10262" width="1.453125" style="1" customWidth="1"/>
    <col min="10263" max="10263" width="3.26953125" style="1" customWidth="1"/>
    <col min="10264" max="10264" width="7.6328125" style="1" customWidth="1"/>
    <col min="10265" max="10265" width="2.36328125" style="1" customWidth="1"/>
    <col min="10266" max="10267" width="7.6328125" style="1" customWidth="1"/>
    <col min="10268" max="10268" width="9.7265625" style="1" bestFit="1" customWidth="1"/>
    <col min="10269" max="10497" width="9" style="1"/>
    <col min="10498" max="10499" width="2" style="1" customWidth="1"/>
    <col min="10500" max="10500" width="2.6328125" style="1" customWidth="1"/>
    <col min="10501" max="10501" width="9.26953125" style="1" customWidth="1"/>
    <col min="10502" max="10502" width="8.6328125" style="1" customWidth="1"/>
    <col min="10503" max="10503" width="4.26953125" style="1" customWidth="1"/>
    <col min="10504" max="10504" width="5.90625" style="1" customWidth="1"/>
    <col min="10505" max="10516" width="7.6328125" style="1" customWidth="1"/>
    <col min="10517" max="10517" width="3.26953125" style="1" customWidth="1"/>
    <col min="10518" max="10518" width="1.453125" style="1" customWidth="1"/>
    <col min="10519" max="10519" width="3.26953125" style="1" customWidth="1"/>
    <col min="10520" max="10520" width="7.6328125" style="1" customWidth="1"/>
    <col min="10521" max="10521" width="2.36328125" style="1" customWidth="1"/>
    <col min="10522" max="10523" width="7.6328125" style="1" customWidth="1"/>
    <col min="10524" max="10524" width="9.7265625" style="1" bestFit="1" customWidth="1"/>
    <col min="10525" max="10753" width="9" style="1"/>
    <col min="10754" max="10755" width="2" style="1" customWidth="1"/>
    <col min="10756" max="10756" width="2.6328125" style="1" customWidth="1"/>
    <col min="10757" max="10757" width="9.26953125" style="1" customWidth="1"/>
    <col min="10758" max="10758" width="8.6328125" style="1" customWidth="1"/>
    <col min="10759" max="10759" width="4.26953125" style="1" customWidth="1"/>
    <col min="10760" max="10760" width="5.90625" style="1" customWidth="1"/>
    <col min="10761" max="10772" width="7.6328125" style="1" customWidth="1"/>
    <col min="10773" max="10773" width="3.26953125" style="1" customWidth="1"/>
    <col min="10774" max="10774" width="1.453125" style="1" customWidth="1"/>
    <col min="10775" max="10775" width="3.26953125" style="1" customWidth="1"/>
    <col min="10776" max="10776" width="7.6328125" style="1" customWidth="1"/>
    <col min="10777" max="10777" width="2.36328125" style="1" customWidth="1"/>
    <col min="10778" max="10779" width="7.6328125" style="1" customWidth="1"/>
    <col min="10780" max="10780" width="9.7265625" style="1" bestFit="1" customWidth="1"/>
    <col min="10781" max="11009" width="9" style="1"/>
    <col min="11010" max="11011" width="2" style="1" customWidth="1"/>
    <col min="11012" max="11012" width="2.6328125" style="1" customWidth="1"/>
    <col min="11013" max="11013" width="9.26953125" style="1" customWidth="1"/>
    <col min="11014" max="11014" width="8.6328125" style="1" customWidth="1"/>
    <col min="11015" max="11015" width="4.26953125" style="1" customWidth="1"/>
    <col min="11016" max="11016" width="5.90625" style="1" customWidth="1"/>
    <col min="11017" max="11028" width="7.6328125" style="1" customWidth="1"/>
    <col min="11029" max="11029" width="3.26953125" style="1" customWidth="1"/>
    <col min="11030" max="11030" width="1.453125" style="1" customWidth="1"/>
    <col min="11031" max="11031" width="3.26953125" style="1" customWidth="1"/>
    <col min="11032" max="11032" width="7.6328125" style="1" customWidth="1"/>
    <col min="11033" max="11033" width="2.36328125" style="1" customWidth="1"/>
    <col min="11034" max="11035" width="7.6328125" style="1" customWidth="1"/>
    <col min="11036" max="11036" width="9.7265625" style="1" bestFit="1" customWidth="1"/>
    <col min="11037" max="11265" width="9" style="1"/>
    <col min="11266" max="11267" width="2" style="1" customWidth="1"/>
    <col min="11268" max="11268" width="2.6328125" style="1" customWidth="1"/>
    <col min="11269" max="11269" width="9.26953125" style="1" customWidth="1"/>
    <col min="11270" max="11270" width="8.6328125" style="1" customWidth="1"/>
    <col min="11271" max="11271" width="4.26953125" style="1" customWidth="1"/>
    <col min="11272" max="11272" width="5.90625" style="1" customWidth="1"/>
    <col min="11273" max="11284" width="7.6328125" style="1" customWidth="1"/>
    <col min="11285" max="11285" width="3.26953125" style="1" customWidth="1"/>
    <col min="11286" max="11286" width="1.453125" style="1" customWidth="1"/>
    <col min="11287" max="11287" width="3.26953125" style="1" customWidth="1"/>
    <col min="11288" max="11288" width="7.6328125" style="1" customWidth="1"/>
    <col min="11289" max="11289" width="2.36328125" style="1" customWidth="1"/>
    <col min="11290" max="11291" width="7.6328125" style="1" customWidth="1"/>
    <col min="11292" max="11292" width="9.7265625" style="1" bestFit="1" customWidth="1"/>
    <col min="11293" max="11521" width="9" style="1"/>
    <col min="11522" max="11523" width="2" style="1" customWidth="1"/>
    <col min="11524" max="11524" width="2.6328125" style="1" customWidth="1"/>
    <col min="11525" max="11525" width="9.26953125" style="1" customWidth="1"/>
    <col min="11526" max="11526" width="8.6328125" style="1" customWidth="1"/>
    <col min="11527" max="11527" width="4.26953125" style="1" customWidth="1"/>
    <col min="11528" max="11528" width="5.90625" style="1" customWidth="1"/>
    <col min="11529" max="11540" width="7.6328125" style="1" customWidth="1"/>
    <col min="11541" max="11541" width="3.26953125" style="1" customWidth="1"/>
    <col min="11542" max="11542" width="1.453125" style="1" customWidth="1"/>
    <col min="11543" max="11543" width="3.26953125" style="1" customWidth="1"/>
    <col min="11544" max="11544" width="7.6328125" style="1" customWidth="1"/>
    <col min="11545" max="11545" width="2.36328125" style="1" customWidth="1"/>
    <col min="11546" max="11547" width="7.6328125" style="1" customWidth="1"/>
    <col min="11548" max="11548" width="9.7265625" style="1" bestFit="1" customWidth="1"/>
    <col min="11549" max="11777" width="9" style="1"/>
    <col min="11778" max="11779" width="2" style="1" customWidth="1"/>
    <col min="11780" max="11780" width="2.6328125" style="1" customWidth="1"/>
    <col min="11781" max="11781" width="9.26953125" style="1" customWidth="1"/>
    <col min="11782" max="11782" width="8.6328125" style="1" customWidth="1"/>
    <col min="11783" max="11783" width="4.26953125" style="1" customWidth="1"/>
    <col min="11784" max="11784" width="5.90625" style="1" customWidth="1"/>
    <col min="11785" max="11796" width="7.6328125" style="1" customWidth="1"/>
    <col min="11797" max="11797" width="3.26953125" style="1" customWidth="1"/>
    <col min="11798" max="11798" width="1.453125" style="1" customWidth="1"/>
    <col min="11799" max="11799" width="3.26953125" style="1" customWidth="1"/>
    <col min="11800" max="11800" width="7.6328125" style="1" customWidth="1"/>
    <col min="11801" max="11801" width="2.36328125" style="1" customWidth="1"/>
    <col min="11802" max="11803" width="7.6328125" style="1" customWidth="1"/>
    <col min="11804" max="11804" width="9.7265625" style="1" bestFit="1" customWidth="1"/>
    <col min="11805" max="12033" width="9" style="1"/>
    <col min="12034" max="12035" width="2" style="1" customWidth="1"/>
    <col min="12036" max="12036" width="2.6328125" style="1" customWidth="1"/>
    <col min="12037" max="12037" width="9.26953125" style="1" customWidth="1"/>
    <col min="12038" max="12038" width="8.6328125" style="1" customWidth="1"/>
    <col min="12039" max="12039" width="4.26953125" style="1" customWidth="1"/>
    <col min="12040" max="12040" width="5.90625" style="1" customWidth="1"/>
    <col min="12041" max="12052" width="7.6328125" style="1" customWidth="1"/>
    <col min="12053" max="12053" width="3.26953125" style="1" customWidth="1"/>
    <col min="12054" max="12054" width="1.453125" style="1" customWidth="1"/>
    <col min="12055" max="12055" width="3.26953125" style="1" customWidth="1"/>
    <col min="12056" max="12056" width="7.6328125" style="1" customWidth="1"/>
    <col min="12057" max="12057" width="2.36328125" style="1" customWidth="1"/>
    <col min="12058" max="12059" width="7.6328125" style="1" customWidth="1"/>
    <col min="12060" max="12060" width="9.7265625" style="1" bestFit="1" customWidth="1"/>
    <col min="12061" max="12289" width="9" style="1"/>
    <col min="12290" max="12291" width="2" style="1" customWidth="1"/>
    <col min="12292" max="12292" width="2.6328125" style="1" customWidth="1"/>
    <col min="12293" max="12293" width="9.26953125" style="1" customWidth="1"/>
    <col min="12294" max="12294" width="8.6328125" style="1" customWidth="1"/>
    <col min="12295" max="12295" width="4.26953125" style="1" customWidth="1"/>
    <col min="12296" max="12296" width="5.90625" style="1" customWidth="1"/>
    <col min="12297" max="12308" width="7.6328125" style="1" customWidth="1"/>
    <col min="12309" max="12309" width="3.26953125" style="1" customWidth="1"/>
    <col min="12310" max="12310" width="1.453125" style="1" customWidth="1"/>
    <col min="12311" max="12311" width="3.26953125" style="1" customWidth="1"/>
    <col min="12312" max="12312" width="7.6328125" style="1" customWidth="1"/>
    <col min="12313" max="12313" width="2.36328125" style="1" customWidth="1"/>
    <col min="12314" max="12315" width="7.6328125" style="1" customWidth="1"/>
    <col min="12316" max="12316" width="9.7265625" style="1" bestFit="1" customWidth="1"/>
    <col min="12317" max="12545" width="9" style="1"/>
    <col min="12546" max="12547" width="2" style="1" customWidth="1"/>
    <col min="12548" max="12548" width="2.6328125" style="1" customWidth="1"/>
    <col min="12549" max="12549" width="9.26953125" style="1" customWidth="1"/>
    <col min="12550" max="12550" width="8.6328125" style="1" customWidth="1"/>
    <col min="12551" max="12551" width="4.26953125" style="1" customWidth="1"/>
    <col min="12552" max="12552" width="5.90625" style="1" customWidth="1"/>
    <col min="12553" max="12564" width="7.6328125" style="1" customWidth="1"/>
    <col min="12565" max="12565" width="3.26953125" style="1" customWidth="1"/>
    <col min="12566" max="12566" width="1.453125" style="1" customWidth="1"/>
    <col min="12567" max="12567" width="3.26953125" style="1" customWidth="1"/>
    <col min="12568" max="12568" width="7.6328125" style="1" customWidth="1"/>
    <col min="12569" max="12569" width="2.36328125" style="1" customWidth="1"/>
    <col min="12570" max="12571" width="7.6328125" style="1" customWidth="1"/>
    <col min="12572" max="12572" width="9.7265625" style="1" bestFit="1" customWidth="1"/>
    <col min="12573" max="12801" width="9" style="1"/>
    <col min="12802" max="12803" width="2" style="1" customWidth="1"/>
    <col min="12804" max="12804" width="2.6328125" style="1" customWidth="1"/>
    <col min="12805" max="12805" width="9.26953125" style="1" customWidth="1"/>
    <col min="12806" max="12806" width="8.6328125" style="1" customWidth="1"/>
    <col min="12807" max="12807" width="4.26953125" style="1" customWidth="1"/>
    <col min="12808" max="12808" width="5.90625" style="1" customWidth="1"/>
    <col min="12809" max="12820" width="7.6328125" style="1" customWidth="1"/>
    <col min="12821" max="12821" width="3.26953125" style="1" customWidth="1"/>
    <col min="12822" max="12822" width="1.453125" style="1" customWidth="1"/>
    <col min="12823" max="12823" width="3.26953125" style="1" customWidth="1"/>
    <col min="12824" max="12824" width="7.6328125" style="1" customWidth="1"/>
    <col min="12825" max="12825" width="2.36328125" style="1" customWidth="1"/>
    <col min="12826" max="12827" width="7.6328125" style="1" customWidth="1"/>
    <col min="12828" max="12828" width="9.7265625" style="1" bestFit="1" customWidth="1"/>
    <col min="12829" max="13057" width="9" style="1"/>
    <col min="13058" max="13059" width="2" style="1" customWidth="1"/>
    <col min="13060" max="13060" width="2.6328125" style="1" customWidth="1"/>
    <col min="13061" max="13061" width="9.26953125" style="1" customWidth="1"/>
    <col min="13062" max="13062" width="8.6328125" style="1" customWidth="1"/>
    <col min="13063" max="13063" width="4.26953125" style="1" customWidth="1"/>
    <col min="13064" max="13064" width="5.90625" style="1" customWidth="1"/>
    <col min="13065" max="13076" width="7.6328125" style="1" customWidth="1"/>
    <col min="13077" max="13077" width="3.26953125" style="1" customWidth="1"/>
    <col min="13078" max="13078" width="1.453125" style="1" customWidth="1"/>
    <col min="13079" max="13079" width="3.26953125" style="1" customWidth="1"/>
    <col min="13080" max="13080" width="7.6328125" style="1" customWidth="1"/>
    <col min="13081" max="13081" width="2.36328125" style="1" customWidth="1"/>
    <col min="13082" max="13083" width="7.6328125" style="1" customWidth="1"/>
    <col min="13084" max="13084" width="9.7265625" style="1" bestFit="1" customWidth="1"/>
    <col min="13085" max="13313" width="9" style="1"/>
    <col min="13314" max="13315" width="2" style="1" customWidth="1"/>
    <col min="13316" max="13316" width="2.6328125" style="1" customWidth="1"/>
    <col min="13317" max="13317" width="9.26953125" style="1" customWidth="1"/>
    <col min="13318" max="13318" width="8.6328125" style="1" customWidth="1"/>
    <col min="13319" max="13319" width="4.26953125" style="1" customWidth="1"/>
    <col min="13320" max="13320" width="5.90625" style="1" customWidth="1"/>
    <col min="13321" max="13332" width="7.6328125" style="1" customWidth="1"/>
    <col min="13333" max="13333" width="3.26953125" style="1" customWidth="1"/>
    <col min="13334" max="13334" width="1.453125" style="1" customWidth="1"/>
    <col min="13335" max="13335" width="3.26953125" style="1" customWidth="1"/>
    <col min="13336" max="13336" width="7.6328125" style="1" customWidth="1"/>
    <col min="13337" max="13337" width="2.36328125" style="1" customWidth="1"/>
    <col min="13338" max="13339" width="7.6328125" style="1" customWidth="1"/>
    <col min="13340" max="13340" width="9.7265625" style="1" bestFit="1" customWidth="1"/>
    <col min="13341" max="13569" width="9" style="1"/>
    <col min="13570" max="13571" width="2" style="1" customWidth="1"/>
    <col min="13572" max="13572" width="2.6328125" style="1" customWidth="1"/>
    <col min="13573" max="13573" width="9.26953125" style="1" customWidth="1"/>
    <col min="13574" max="13574" width="8.6328125" style="1" customWidth="1"/>
    <col min="13575" max="13575" width="4.26953125" style="1" customWidth="1"/>
    <col min="13576" max="13576" width="5.90625" style="1" customWidth="1"/>
    <col min="13577" max="13588" width="7.6328125" style="1" customWidth="1"/>
    <col min="13589" max="13589" width="3.26953125" style="1" customWidth="1"/>
    <col min="13590" max="13590" width="1.453125" style="1" customWidth="1"/>
    <col min="13591" max="13591" width="3.26953125" style="1" customWidth="1"/>
    <col min="13592" max="13592" width="7.6328125" style="1" customWidth="1"/>
    <col min="13593" max="13593" width="2.36328125" style="1" customWidth="1"/>
    <col min="13594" max="13595" width="7.6328125" style="1" customWidth="1"/>
    <col min="13596" max="13596" width="9.7265625" style="1" bestFit="1" customWidth="1"/>
    <col min="13597" max="13825" width="9" style="1"/>
    <col min="13826" max="13827" width="2" style="1" customWidth="1"/>
    <col min="13828" max="13828" width="2.6328125" style="1" customWidth="1"/>
    <col min="13829" max="13829" width="9.26953125" style="1" customWidth="1"/>
    <col min="13830" max="13830" width="8.6328125" style="1" customWidth="1"/>
    <col min="13831" max="13831" width="4.26953125" style="1" customWidth="1"/>
    <col min="13832" max="13832" width="5.90625" style="1" customWidth="1"/>
    <col min="13833" max="13844" width="7.6328125" style="1" customWidth="1"/>
    <col min="13845" max="13845" width="3.26953125" style="1" customWidth="1"/>
    <col min="13846" max="13846" width="1.453125" style="1" customWidth="1"/>
    <col min="13847" max="13847" width="3.26953125" style="1" customWidth="1"/>
    <col min="13848" max="13848" width="7.6328125" style="1" customWidth="1"/>
    <col min="13849" max="13849" width="2.36328125" style="1" customWidth="1"/>
    <col min="13850" max="13851" width="7.6328125" style="1" customWidth="1"/>
    <col min="13852" max="13852" width="9.7265625" style="1" bestFit="1" customWidth="1"/>
    <col min="13853" max="14081" width="9" style="1"/>
    <col min="14082" max="14083" width="2" style="1" customWidth="1"/>
    <col min="14084" max="14084" width="2.6328125" style="1" customWidth="1"/>
    <col min="14085" max="14085" width="9.26953125" style="1" customWidth="1"/>
    <col min="14086" max="14086" width="8.6328125" style="1" customWidth="1"/>
    <col min="14087" max="14087" width="4.26953125" style="1" customWidth="1"/>
    <col min="14088" max="14088" width="5.90625" style="1" customWidth="1"/>
    <col min="14089" max="14100" width="7.6328125" style="1" customWidth="1"/>
    <col min="14101" max="14101" width="3.26953125" style="1" customWidth="1"/>
    <col min="14102" max="14102" width="1.453125" style="1" customWidth="1"/>
    <col min="14103" max="14103" width="3.26953125" style="1" customWidth="1"/>
    <col min="14104" max="14104" width="7.6328125" style="1" customWidth="1"/>
    <col min="14105" max="14105" width="2.36328125" style="1" customWidth="1"/>
    <col min="14106" max="14107" width="7.6328125" style="1" customWidth="1"/>
    <col min="14108" max="14108" width="9.7265625" style="1" bestFit="1" customWidth="1"/>
    <col min="14109" max="14337" width="9" style="1"/>
    <col min="14338" max="14339" width="2" style="1" customWidth="1"/>
    <col min="14340" max="14340" width="2.6328125" style="1" customWidth="1"/>
    <col min="14341" max="14341" width="9.26953125" style="1" customWidth="1"/>
    <col min="14342" max="14342" width="8.6328125" style="1" customWidth="1"/>
    <col min="14343" max="14343" width="4.26953125" style="1" customWidth="1"/>
    <col min="14344" max="14344" width="5.90625" style="1" customWidth="1"/>
    <col min="14345" max="14356" width="7.6328125" style="1" customWidth="1"/>
    <col min="14357" max="14357" width="3.26953125" style="1" customWidth="1"/>
    <col min="14358" max="14358" width="1.453125" style="1" customWidth="1"/>
    <col min="14359" max="14359" width="3.26953125" style="1" customWidth="1"/>
    <col min="14360" max="14360" width="7.6328125" style="1" customWidth="1"/>
    <col min="14361" max="14361" width="2.36328125" style="1" customWidth="1"/>
    <col min="14362" max="14363" width="7.6328125" style="1" customWidth="1"/>
    <col min="14364" max="14364" width="9.7265625" style="1" bestFit="1" customWidth="1"/>
    <col min="14365" max="14593" width="9" style="1"/>
    <col min="14594" max="14595" width="2" style="1" customWidth="1"/>
    <col min="14596" max="14596" width="2.6328125" style="1" customWidth="1"/>
    <col min="14597" max="14597" width="9.26953125" style="1" customWidth="1"/>
    <col min="14598" max="14598" width="8.6328125" style="1" customWidth="1"/>
    <col min="14599" max="14599" width="4.26953125" style="1" customWidth="1"/>
    <col min="14600" max="14600" width="5.90625" style="1" customWidth="1"/>
    <col min="14601" max="14612" width="7.6328125" style="1" customWidth="1"/>
    <col min="14613" max="14613" width="3.26953125" style="1" customWidth="1"/>
    <col min="14614" max="14614" width="1.453125" style="1" customWidth="1"/>
    <col min="14615" max="14615" width="3.26953125" style="1" customWidth="1"/>
    <col min="14616" max="14616" width="7.6328125" style="1" customWidth="1"/>
    <col min="14617" max="14617" width="2.36328125" style="1" customWidth="1"/>
    <col min="14618" max="14619" width="7.6328125" style="1" customWidth="1"/>
    <col min="14620" max="14620" width="9.7265625" style="1" bestFit="1" customWidth="1"/>
    <col min="14621" max="14849" width="9" style="1"/>
    <col min="14850" max="14851" width="2" style="1" customWidth="1"/>
    <col min="14852" max="14852" width="2.6328125" style="1" customWidth="1"/>
    <col min="14853" max="14853" width="9.26953125" style="1" customWidth="1"/>
    <col min="14854" max="14854" width="8.6328125" style="1" customWidth="1"/>
    <col min="14855" max="14855" width="4.26953125" style="1" customWidth="1"/>
    <col min="14856" max="14856" width="5.90625" style="1" customWidth="1"/>
    <col min="14857" max="14868" width="7.6328125" style="1" customWidth="1"/>
    <col min="14869" max="14869" width="3.26953125" style="1" customWidth="1"/>
    <col min="14870" max="14870" width="1.453125" style="1" customWidth="1"/>
    <col min="14871" max="14871" width="3.26953125" style="1" customWidth="1"/>
    <col min="14872" max="14872" width="7.6328125" style="1" customWidth="1"/>
    <col min="14873" max="14873" width="2.36328125" style="1" customWidth="1"/>
    <col min="14874" max="14875" width="7.6328125" style="1" customWidth="1"/>
    <col min="14876" max="14876" width="9.7265625" style="1" bestFit="1" customWidth="1"/>
    <col min="14877" max="15105" width="9" style="1"/>
    <col min="15106" max="15107" width="2" style="1" customWidth="1"/>
    <col min="15108" max="15108" width="2.6328125" style="1" customWidth="1"/>
    <col min="15109" max="15109" width="9.26953125" style="1" customWidth="1"/>
    <col min="15110" max="15110" width="8.6328125" style="1" customWidth="1"/>
    <col min="15111" max="15111" width="4.26953125" style="1" customWidth="1"/>
    <col min="15112" max="15112" width="5.90625" style="1" customWidth="1"/>
    <col min="15113" max="15124" width="7.6328125" style="1" customWidth="1"/>
    <col min="15125" max="15125" width="3.26953125" style="1" customWidth="1"/>
    <col min="15126" max="15126" width="1.453125" style="1" customWidth="1"/>
    <col min="15127" max="15127" width="3.26953125" style="1" customWidth="1"/>
    <col min="15128" max="15128" width="7.6328125" style="1" customWidth="1"/>
    <col min="15129" max="15129" width="2.36328125" style="1" customWidth="1"/>
    <col min="15130" max="15131" width="7.6328125" style="1" customWidth="1"/>
    <col min="15132" max="15132" width="9.7265625" style="1" bestFit="1" customWidth="1"/>
    <col min="15133" max="15361" width="9" style="1"/>
    <col min="15362" max="15363" width="2" style="1" customWidth="1"/>
    <col min="15364" max="15364" width="2.6328125" style="1" customWidth="1"/>
    <col min="15365" max="15365" width="9.26953125" style="1" customWidth="1"/>
    <col min="15366" max="15366" width="8.6328125" style="1" customWidth="1"/>
    <col min="15367" max="15367" width="4.26953125" style="1" customWidth="1"/>
    <col min="15368" max="15368" width="5.90625" style="1" customWidth="1"/>
    <col min="15369" max="15380" width="7.6328125" style="1" customWidth="1"/>
    <col min="15381" max="15381" width="3.26953125" style="1" customWidth="1"/>
    <col min="15382" max="15382" width="1.453125" style="1" customWidth="1"/>
    <col min="15383" max="15383" width="3.26953125" style="1" customWidth="1"/>
    <col min="15384" max="15384" width="7.6328125" style="1" customWidth="1"/>
    <col min="15385" max="15385" width="2.36328125" style="1" customWidth="1"/>
    <col min="15386" max="15387" width="7.6328125" style="1" customWidth="1"/>
    <col min="15388" max="15388" width="9.7265625" style="1" bestFit="1" customWidth="1"/>
    <col min="15389" max="15617" width="9" style="1"/>
    <col min="15618" max="15619" width="2" style="1" customWidth="1"/>
    <col min="15620" max="15620" width="2.6328125" style="1" customWidth="1"/>
    <col min="15621" max="15621" width="9.26953125" style="1" customWidth="1"/>
    <col min="15622" max="15622" width="8.6328125" style="1" customWidth="1"/>
    <col min="15623" max="15623" width="4.26953125" style="1" customWidth="1"/>
    <col min="15624" max="15624" width="5.90625" style="1" customWidth="1"/>
    <col min="15625" max="15636" width="7.6328125" style="1" customWidth="1"/>
    <col min="15637" max="15637" width="3.26953125" style="1" customWidth="1"/>
    <col min="15638" max="15638" width="1.453125" style="1" customWidth="1"/>
    <col min="15639" max="15639" width="3.26953125" style="1" customWidth="1"/>
    <col min="15640" max="15640" width="7.6328125" style="1" customWidth="1"/>
    <col min="15641" max="15641" width="2.36328125" style="1" customWidth="1"/>
    <col min="15642" max="15643" width="7.6328125" style="1" customWidth="1"/>
    <col min="15644" max="15644" width="9.7265625" style="1" bestFit="1" customWidth="1"/>
    <col min="15645" max="15873" width="9" style="1"/>
    <col min="15874" max="15875" width="2" style="1" customWidth="1"/>
    <col min="15876" max="15876" width="2.6328125" style="1" customWidth="1"/>
    <col min="15877" max="15877" width="9.26953125" style="1" customWidth="1"/>
    <col min="15878" max="15878" width="8.6328125" style="1" customWidth="1"/>
    <col min="15879" max="15879" width="4.26953125" style="1" customWidth="1"/>
    <col min="15880" max="15880" width="5.90625" style="1" customWidth="1"/>
    <col min="15881" max="15892" width="7.6328125" style="1" customWidth="1"/>
    <col min="15893" max="15893" width="3.26953125" style="1" customWidth="1"/>
    <col min="15894" max="15894" width="1.453125" style="1" customWidth="1"/>
    <col min="15895" max="15895" width="3.26953125" style="1" customWidth="1"/>
    <col min="15896" max="15896" width="7.6328125" style="1" customWidth="1"/>
    <col min="15897" max="15897" width="2.36328125" style="1" customWidth="1"/>
    <col min="15898" max="15899" width="7.6328125" style="1" customWidth="1"/>
    <col min="15900" max="15900" width="9.7265625" style="1" bestFit="1" customWidth="1"/>
    <col min="15901" max="16129" width="9" style="1"/>
    <col min="16130" max="16131" width="2" style="1" customWidth="1"/>
    <col min="16132" max="16132" width="2.6328125" style="1" customWidth="1"/>
    <col min="16133" max="16133" width="9.26953125" style="1" customWidth="1"/>
    <col min="16134" max="16134" width="8.6328125" style="1" customWidth="1"/>
    <col min="16135" max="16135" width="4.26953125" style="1" customWidth="1"/>
    <col min="16136" max="16136" width="5.90625" style="1" customWidth="1"/>
    <col min="16137" max="16148" width="7.6328125" style="1" customWidth="1"/>
    <col min="16149" max="16149" width="3.26953125" style="1" customWidth="1"/>
    <col min="16150" max="16150" width="1.453125" style="1" customWidth="1"/>
    <col min="16151" max="16151" width="3.26953125" style="1" customWidth="1"/>
    <col min="16152" max="16152" width="7.6328125" style="1" customWidth="1"/>
    <col min="16153" max="16153" width="2.36328125" style="1" customWidth="1"/>
    <col min="16154" max="16155" width="7.6328125" style="1" customWidth="1"/>
    <col min="16156" max="16156" width="9.7265625" style="1" bestFit="1" customWidth="1"/>
    <col min="16157" max="16384" width="9" style="1"/>
  </cols>
  <sheetData>
    <row r="1" spans="1:29" ht="17.25" customHeight="1" x14ac:dyDescent="0.2">
      <c r="B1" s="130"/>
      <c r="C1" s="232" t="s">
        <v>184</v>
      </c>
      <c r="D1" s="232"/>
      <c r="E1" s="232"/>
      <c r="F1" s="233" t="s">
        <v>191</v>
      </c>
      <c r="G1" s="233"/>
      <c r="V1" s="2"/>
      <c r="W1" s="2"/>
      <c r="Z1" s="1"/>
      <c r="AA1" s="1"/>
    </row>
    <row r="2" spans="1:29" ht="16.5" customHeight="1" x14ac:dyDescent="0.2">
      <c r="A2" s="234" t="s">
        <v>0</v>
      </c>
      <c r="B2" s="234"/>
      <c r="C2" s="234" t="s">
        <v>1</v>
      </c>
      <c r="D2" s="234"/>
      <c r="E2" s="235" t="s">
        <v>2</v>
      </c>
      <c r="F2" s="236"/>
      <c r="G2" s="236"/>
      <c r="H2" s="236"/>
      <c r="I2" s="237" t="s">
        <v>3</v>
      </c>
      <c r="J2" s="238"/>
      <c r="K2" s="238"/>
      <c r="L2" s="239"/>
      <c r="M2" s="237" t="s">
        <v>4</v>
      </c>
      <c r="N2" s="239"/>
      <c r="O2" s="240" t="s">
        <v>5</v>
      </c>
      <c r="P2" s="241"/>
      <c r="Q2" s="242" t="s">
        <v>6</v>
      </c>
      <c r="R2" s="241"/>
      <c r="S2" s="241"/>
      <c r="T2" s="241"/>
      <c r="U2" s="241"/>
      <c r="V2" s="241"/>
      <c r="W2" s="241"/>
      <c r="X2" s="278" t="s">
        <v>186</v>
      </c>
      <c r="Y2" s="279"/>
      <c r="Z2" s="1"/>
      <c r="AA2" s="1"/>
    </row>
    <row r="3" spans="1:29" ht="23.25" customHeight="1" x14ac:dyDescent="0.2">
      <c r="A3" s="282" t="s">
        <v>192</v>
      </c>
      <c r="B3" s="282"/>
      <c r="C3" s="250">
        <v>91801</v>
      </c>
      <c r="D3" s="250"/>
      <c r="E3" s="283" t="s">
        <v>193</v>
      </c>
      <c r="F3" s="284"/>
      <c r="G3" s="284"/>
      <c r="H3" s="285"/>
      <c r="I3" s="286" t="s">
        <v>194</v>
      </c>
      <c r="J3" s="287"/>
      <c r="K3" s="287"/>
      <c r="L3" s="288"/>
      <c r="M3" s="286" t="s">
        <v>167</v>
      </c>
      <c r="N3" s="288"/>
      <c r="O3" s="249" t="s">
        <v>183</v>
      </c>
      <c r="P3" s="250"/>
      <c r="Q3" s="249" t="s">
        <v>164</v>
      </c>
      <c r="R3" s="250"/>
      <c r="S3" s="250"/>
      <c r="T3" s="250"/>
      <c r="U3" s="250"/>
      <c r="V3" s="250"/>
      <c r="W3" s="250"/>
      <c r="X3" s="280"/>
      <c r="Y3" s="281"/>
      <c r="Z3" s="1"/>
      <c r="AA3" s="1"/>
    </row>
    <row r="4" spans="1:29" ht="2.25" customHeight="1" x14ac:dyDescent="0.2"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V4" s="2"/>
      <c r="W4" s="2"/>
      <c r="Z4" s="1"/>
      <c r="AA4" s="1"/>
    </row>
    <row r="5" spans="1:29" ht="14.25" customHeight="1" x14ac:dyDescent="0.2">
      <c r="A5" s="251" t="s">
        <v>7</v>
      </c>
      <c r="B5" s="252"/>
      <c r="C5" s="252"/>
      <c r="D5" s="252"/>
      <c r="E5" s="253"/>
      <c r="F5" s="6" t="s">
        <v>8</v>
      </c>
      <c r="G5" s="6">
        <v>46128</v>
      </c>
      <c r="H5" s="6">
        <v>46156</v>
      </c>
      <c r="I5" s="6">
        <v>46184</v>
      </c>
      <c r="J5" s="6">
        <v>46210</v>
      </c>
      <c r="K5" s="6">
        <v>46239</v>
      </c>
      <c r="L5" s="6"/>
      <c r="M5" s="6"/>
      <c r="N5" s="6"/>
      <c r="O5" s="6"/>
      <c r="P5" s="6"/>
      <c r="Q5" s="6"/>
      <c r="R5" s="6"/>
      <c r="S5" s="4" t="s">
        <v>173</v>
      </c>
      <c r="T5" s="5" t="s">
        <v>174</v>
      </c>
      <c r="U5" s="5" t="s">
        <v>176</v>
      </c>
      <c r="V5" s="7" t="s">
        <v>177</v>
      </c>
      <c r="W5" s="8" t="s">
        <v>178</v>
      </c>
      <c r="X5" s="9" t="s">
        <v>179</v>
      </c>
      <c r="Y5" s="9" t="s">
        <v>180</v>
      </c>
      <c r="Z5" s="1"/>
      <c r="AA5" s="1"/>
    </row>
    <row r="6" spans="1:29" ht="14.25" customHeight="1" x14ac:dyDescent="0.2">
      <c r="A6" s="243" t="s">
        <v>9</v>
      </c>
      <c r="B6" s="244"/>
      <c r="C6" s="244"/>
      <c r="D6" s="244"/>
      <c r="E6" s="254"/>
      <c r="F6" s="11"/>
      <c r="G6" s="11">
        <v>0.40277777777777779</v>
      </c>
      <c r="H6" s="11">
        <v>0.39930555555555558</v>
      </c>
      <c r="I6" s="11">
        <v>0.39930555555555558</v>
      </c>
      <c r="J6" s="11">
        <v>0.39583333333333331</v>
      </c>
      <c r="K6" s="11">
        <v>0.41666666666666669</v>
      </c>
      <c r="L6" s="11"/>
      <c r="M6" s="11"/>
      <c r="N6" s="11"/>
      <c r="O6" s="11"/>
      <c r="P6" s="11"/>
      <c r="Q6" s="11"/>
      <c r="R6" s="11"/>
      <c r="S6" s="257" t="s">
        <v>10</v>
      </c>
      <c r="T6" s="258"/>
      <c r="U6" s="259"/>
      <c r="V6" s="266" t="s">
        <v>11</v>
      </c>
      <c r="W6" s="267"/>
      <c r="X6" s="268"/>
      <c r="Y6" s="275" t="s">
        <v>11</v>
      </c>
      <c r="Z6" s="1"/>
      <c r="AA6" s="1"/>
    </row>
    <row r="7" spans="1:29" ht="12" x14ac:dyDescent="0.2">
      <c r="A7" s="245"/>
      <c r="B7" s="246"/>
      <c r="C7" s="246"/>
      <c r="D7" s="246"/>
      <c r="E7" s="255"/>
      <c r="F7" s="20"/>
      <c r="G7" s="20">
        <v>0.65277777777777779</v>
      </c>
      <c r="H7" s="20">
        <v>0.67013888888888884</v>
      </c>
      <c r="I7" s="20">
        <v>0.64930555555555558</v>
      </c>
      <c r="J7" s="20">
        <v>0.64583333333333337</v>
      </c>
      <c r="K7" s="20">
        <v>0.66666666666666663</v>
      </c>
      <c r="L7" s="20"/>
      <c r="M7" s="20"/>
      <c r="N7" s="20"/>
      <c r="O7" s="20"/>
      <c r="P7" s="20"/>
      <c r="Q7" s="20"/>
      <c r="R7" s="20"/>
      <c r="S7" s="260"/>
      <c r="T7" s="261"/>
      <c r="U7" s="262"/>
      <c r="V7" s="269"/>
      <c r="W7" s="270"/>
      <c r="X7" s="271"/>
      <c r="Y7" s="276"/>
      <c r="Z7" s="1"/>
      <c r="AA7" s="1"/>
    </row>
    <row r="8" spans="1:29" ht="12" x14ac:dyDescent="0.2">
      <c r="A8" s="245"/>
      <c r="B8" s="246"/>
      <c r="C8" s="246"/>
      <c r="D8" s="246"/>
      <c r="E8" s="255"/>
      <c r="F8" s="20"/>
      <c r="G8" s="20" t="s">
        <v>11</v>
      </c>
      <c r="H8" s="20" t="s">
        <v>11</v>
      </c>
      <c r="I8" s="20" t="s">
        <v>11</v>
      </c>
      <c r="J8" s="20" t="s">
        <v>11</v>
      </c>
      <c r="K8" s="20" t="s">
        <v>201</v>
      </c>
      <c r="L8" s="20"/>
      <c r="M8" s="20"/>
      <c r="N8" s="20"/>
      <c r="O8" s="20"/>
      <c r="P8" s="20"/>
      <c r="Q8" s="20"/>
      <c r="R8" s="20"/>
      <c r="S8" s="260"/>
      <c r="T8" s="261"/>
      <c r="U8" s="262"/>
      <c r="V8" s="269"/>
      <c r="W8" s="270"/>
      <c r="X8" s="271"/>
      <c r="Y8" s="276"/>
      <c r="Z8" s="1"/>
      <c r="AA8" s="1"/>
    </row>
    <row r="9" spans="1:29" ht="12" x14ac:dyDescent="0.2">
      <c r="A9" s="247"/>
      <c r="B9" s="248"/>
      <c r="C9" s="248"/>
      <c r="D9" s="248"/>
      <c r="E9" s="256"/>
      <c r="F9" s="22"/>
      <c r="G9" s="22" t="s">
        <v>11</v>
      </c>
      <c r="H9" s="22" t="s">
        <v>11</v>
      </c>
      <c r="I9" s="22" t="s">
        <v>11</v>
      </c>
      <c r="J9" s="22" t="s">
        <v>11</v>
      </c>
      <c r="K9" s="22" t="s">
        <v>201</v>
      </c>
      <c r="L9" s="22"/>
      <c r="M9" s="22"/>
      <c r="N9" s="22"/>
      <c r="O9" s="22"/>
      <c r="P9" s="22"/>
      <c r="Q9" s="22"/>
      <c r="R9" s="22"/>
      <c r="S9" s="263"/>
      <c r="T9" s="264"/>
      <c r="U9" s="265"/>
      <c r="V9" s="272"/>
      <c r="W9" s="273"/>
      <c r="X9" s="274"/>
      <c r="Y9" s="277"/>
      <c r="Z9" s="1"/>
      <c r="AA9" s="1"/>
    </row>
    <row r="10" spans="1:29" ht="13.5" customHeight="1" x14ac:dyDescent="0.2">
      <c r="A10" s="243" t="s">
        <v>12</v>
      </c>
      <c r="B10" s="244"/>
      <c r="C10" s="244"/>
      <c r="D10" s="244"/>
      <c r="E10" s="254"/>
      <c r="F10" s="30"/>
      <c r="G10" s="30" t="s">
        <v>172</v>
      </c>
      <c r="H10" s="30" t="s">
        <v>172</v>
      </c>
      <c r="I10" s="30" t="s">
        <v>172</v>
      </c>
      <c r="J10" s="30" t="s">
        <v>196</v>
      </c>
      <c r="K10" s="30" t="s">
        <v>202</v>
      </c>
      <c r="L10" s="30"/>
      <c r="M10" s="30"/>
      <c r="N10" s="30"/>
      <c r="O10" s="30"/>
      <c r="P10" s="30"/>
      <c r="Q10" s="30"/>
      <c r="R10" s="30"/>
      <c r="S10" s="257" t="s">
        <v>11</v>
      </c>
      <c r="T10" s="258"/>
      <c r="U10" s="259"/>
      <c r="V10" s="266" t="s">
        <v>11</v>
      </c>
      <c r="W10" s="267"/>
      <c r="X10" s="268"/>
      <c r="Y10" s="275" t="s">
        <v>11</v>
      </c>
      <c r="Z10" s="1"/>
      <c r="AA10" s="1"/>
    </row>
    <row r="11" spans="1:29" ht="12" x14ac:dyDescent="0.2">
      <c r="A11" s="245"/>
      <c r="B11" s="246"/>
      <c r="C11" s="246"/>
      <c r="D11" s="246"/>
      <c r="E11" s="255"/>
      <c r="F11" s="18"/>
      <c r="G11" s="18" t="s">
        <v>172</v>
      </c>
      <c r="H11" s="18" t="s">
        <v>172</v>
      </c>
      <c r="I11" s="18" t="s">
        <v>172</v>
      </c>
      <c r="J11" s="18" t="s">
        <v>196</v>
      </c>
      <c r="K11" s="18" t="s">
        <v>202</v>
      </c>
      <c r="L11" s="18"/>
      <c r="M11" s="18"/>
      <c r="N11" s="18"/>
      <c r="O11" s="18"/>
      <c r="P11" s="18"/>
      <c r="Q11" s="18"/>
      <c r="R11" s="18"/>
      <c r="S11" s="260"/>
      <c r="T11" s="261"/>
      <c r="U11" s="262"/>
      <c r="V11" s="269"/>
      <c r="W11" s="270"/>
      <c r="X11" s="271"/>
      <c r="Y11" s="276"/>
      <c r="Z11" s="1"/>
      <c r="AA11" s="1"/>
    </row>
    <row r="12" spans="1:29" ht="12" x14ac:dyDescent="0.2">
      <c r="A12" s="245"/>
      <c r="B12" s="246"/>
      <c r="C12" s="246"/>
      <c r="D12" s="246"/>
      <c r="E12" s="255"/>
      <c r="F12" s="18"/>
      <c r="G12" s="18" t="s">
        <v>11</v>
      </c>
      <c r="H12" s="18" t="s">
        <v>11</v>
      </c>
      <c r="I12" s="18" t="s">
        <v>11</v>
      </c>
      <c r="J12" s="18" t="s">
        <v>11</v>
      </c>
      <c r="K12" s="18" t="s">
        <v>201</v>
      </c>
      <c r="L12" s="18"/>
      <c r="M12" s="18"/>
      <c r="N12" s="18"/>
      <c r="O12" s="18"/>
      <c r="P12" s="18"/>
      <c r="Q12" s="18"/>
      <c r="R12" s="18"/>
      <c r="S12" s="260"/>
      <c r="T12" s="261"/>
      <c r="U12" s="262"/>
      <c r="V12" s="269"/>
      <c r="W12" s="270"/>
      <c r="X12" s="271"/>
      <c r="Y12" s="276"/>
      <c r="Z12" s="1"/>
      <c r="AA12" s="1"/>
    </row>
    <row r="13" spans="1:29" ht="12" x14ac:dyDescent="0.2">
      <c r="A13" s="247"/>
      <c r="B13" s="248"/>
      <c r="C13" s="248"/>
      <c r="D13" s="248"/>
      <c r="E13" s="256"/>
      <c r="F13" s="18"/>
      <c r="G13" s="18" t="s">
        <v>11</v>
      </c>
      <c r="H13" s="18" t="s">
        <v>11</v>
      </c>
      <c r="I13" s="18" t="s">
        <v>11</v>
      </c>
      <c r="J13" s="18" t="s">
        <v>11</v>
      </c>
      <c r="K13" s="18" t="s">
        <v>201</v>
      </c>
      <c r="L13" s="18"/>
      <c r="M13" s="18"/>
      <c r="N13" s="18"/>
      <c r="O13" s="18"/>
      <c r="P13" s="18"/>
      <c r="Q13" s="18"/>
      <c r="R13" s="18"/>
      <c r="S13" s="263"/>
      <c r="T13" s="264"/>
      <c r="U13" s="265"/>
      <c r="V13" s="272"/>
      <c r="W13" s="273"/>
      <c r="X13" s="274"/>
      <c r="Y13" s="277"/>
      <c r="Z13" s="1"/>
      <c r="AA13" s="1"/>
    </row>
    <row r="14" spans="1:29" ht="13.5" customHeight="1" x14ac:dyDescent="0.2">
      <c r="A14" s="243" t="s">
        <v>13</v>
      </c>
      <c r="B14" s="244"/>
      <c r="C14" s="244"/>
      <c r="D14" s="244"/>
      <c r="E14" s="37"/>
      <c r="F14" s="38"/>
      <c r="G14" s="38">
        <v>17.100000000000001</v>
      </c>
      <c r="H14" s="38">
        <v>22.1</v>
      </c>
      <c r="I14" s="38">
        <v>24</v>
      </c>
      <c r="J14" s="38">
        <v>23.5</v>
      </c>
      <c r="K14" s="38">
        <v>32.200000000000003</v>
      </c>
      <c r="L14" s="38"/>
      <c r="M14" s="38"/>
      <c r="N14" s="38"/>
      <c r="O14" s="38"/>
      <c r="P14" s="38"/>
      <c r="Q14" s="38"/>
      <c r="R14" s="38"/>
      <c r="S14" s="39"/>
      <c r="T14" s="40"/>
      <c r="U14" s="41"/>
      <c r="V14" s="42"/>
      <c r="W14" s="43"/>
      <c r="X14" s="44"/>
      <c r="Y14" s="45"/>
      <c r="Z14" s="1"/>
      <c r="AA14" s="46"/>
      <c r="AB14" s="46"/>
      <c r="AC14" s="46"/>
    </row>
    <row r="15" spans="1:29" ht="12" x14ac:dyDescent="0.2">
      <c r="A15" s="245"/>
      <c r="B15" s="246"/>
      <c r="C15" s="246"/>
      <c r="D15" s="246"/>
      <c r="E15" s="19" t="s">
        <v>14</v>
      </c>
      <c r="F15" s="47"/>
      <c r="G15" s="47">
        <v>20.8</v>
      </c>
      <c r="H15" s="47">
        <v>25.8</v>
      </c>
      <c r="I15" s="47">
        <v>27.2</v>
      </c>
      <c r="J15" s="47">
        <v>28.3</v>
      </c>
      <c r="K15" s="47">
        <v>33.9</v>
      </c>
      <c r="L15" s="47"/>
      <c r="M15" s="47"/>
      <c r="N15" s="47"/>
      <c r="O15" s="47"/>
      <c r="P15" s="47"/>
      <c r="Q15" s="47"/>
      <c r="R15" s="47"/>
      <c r="S15" s="48" t="s">
        <v>11</v>
      </c>
      <c r="T15" s="49" t="s">
        <v>175</v>
      </c>
      <c r="U15" s="50">
        <f>COUNT(G14:R15)</f>
        <v>10</v>
      </c>
      <c r="V15" s="51">
        <f>MIN(G14:R15)</f>
        <v>17.100000000000001</v>
      </c>
      <c r="W15" s="52" t="s">
        <v>178</v>
      </c>
      <c r="X15" s="53">
        <f>MAX(G14:R15)</f>
        <v>33.9</v>
      </c>
      <c r="Y15" s="54">
        <f>AVERAGE(G14:R15)</f>
        <v>25.490000000000002</v>
      </c>
      <c r="Z15" s="1"/>
      <c r="AA15" s="1"/>
    </row>
    <row r="16" spans="1:29" ht="12" x14ac:dyDescent="0.2">
      <c r="A16" s="245"/>
      <c r="B16" s="246"/>
      <c r="C16" s="246"/>
      <c r="D16" s="246"/>
      <c r="E16" s="19"/>
      <c r="F16" s="47"/>
      <c r="G16" s="47" t="s">
        <v>11</v>
      </c>
      <c r="H16" s="47" t="s">
        <v>11</v>
      </c>
      <c r="I16" s="47" t="s">
        <v>11</v>
      </c>
      <c r="J16" s="47" t="s">
        <v>11</v>
      </c>
      <c r="K16" s="47" t="s">
        <v>201</v>
      </c>
      <c r="L16" s="47"/>
      <c r="M16" s="47"/>
      <c r="N16" s="47"/>
      <c r="O16" s="47"/>
      <c r="P16" s="47"/>
      <c r="Q16" s="47"/>
      <c r="R16" s="47"/>
      <c r="S16" s="48"/>
      <c r="T16" s="49"/>
      <c r="U16" s="50"/>
      <c r="V16" s="51"/>
      <c r="W16" s="52"/>
      <c r="X16" s="53"/>
      <c r="Y16" s="54"/>
      <c r="Z16" s="1"/>
      <c r="AA16" s="1"/>
    </row>
    <row r="17" spans="1:29" ht="12" x14ac:dyDescent="0.2">
      <c r="A17" s="247"/>
      <c r="B17" s="248"/>
      <c r="C17" s="248"/>
      <c r="D17" s="248"/>
      <c r="E17" s="21"/>
      <c r="F17" s="47"/>
      <c r="G17" s="47" t="s">
        <v>11</v>
      </c>
      <c r="H17" s="47" t="s">
        <v>11</v>
      </c>
      <c r="I17" s="47" t="s">
        <v>11</v>
      </c>
      <c r="J17" s="47" t="s">
        <v>11</v>
      </c>
      <c r="K17" s="47" t="s">
        <v>201</v>
      </c>
      <c r="L17" s="47"/>
      <c r="M17" s="47"/>
      <c r="N17" s="47"/>
      <c r="O17" s="47"/>
      <c r="P17" s="47"/>
      <c r="Q17" s="47"/>
      <c r="R17" s="47"/>
      <c r="S17" s="55"/>
      <c r="T17" s="56"/>
      <c r="U17" s="57"/>
      <c r="V17" s="58"/>
      <c r="W17" s="59"/>
      <c r="X17" s="60"/>
      <c r="Y17" s="61"/>
      <c r="Z17" s="1"/>
      <c r="AA17" s="1"/>
    </row>
    <row r="18" spans="1:29" ht="13.5" customHeight="1" x14ac:dyDescent="0.2">
      <c r="A18" s="243" t="s">
        <v>15</v>
      </c>
      <c r="B18" s="244"/>
      <c r="C18" s="244"/>
      <c r="D18" s="244"/>
      <c r="E18" s="37"/>
      <c r="F18" s="38"/>
      <c r="G18" s="38">
        <v>18.600000000000001</v>
      </c>
      <c r="H18" s="38">
        <v>20</v>
      </c>
      <c r="I18" s="38">
        <v>22.7</v>
      </c>
      <c r="J18" s="38">
        <v>26.2</v>
      </c>
      <c r="K18" s="38">
        <v>29.8</v>
      </c>
      <c r="L18" s="38"/>
      <c r="M18" s="38"/>
      <c r="N18" s="38"/>
      <c r="O18" s="38"/>
      <c r="P18" s="38"/>
      <c r="Q18" s="38"/>
      <c r="R18" s="38"/>
      <c r="S18" s="39"/>
      <c r="T18" s="40"/>
      <c r="U18" s="41"/>
      <c r="V18" s="42"/>
      <c r="W18" s="43"/>
      <c r="X18" s="44"/>
      <c r="Y18" s="45"/>
      <c r="Z18" s="1"/>
      <c r="AA18" s="46"/>
      <c r="AB18" s="62"/>
      <c r="AC18" s="46"/>
    </row>
    <row r="19" spans="1:29" ht="13" x14ac:dyDescent="0.2">
      <c r="A19" s="245"/>
      <c r="B19" s="246"/>
      <c r="C19" s="246"/>
      <c r="D19" s="246"/>
      <c r="E19" s="19" t="s">
        <v>14</v>
      </c>
      <c r="F19" s="47"/>
      <c r="G19" s="47">
        <v>19.7</v>
      </c>
      <c r="H19" s="47">
        <v>24.7</v>
      </c>
      <c r="I19" s="47">
        <v>23.3</v>
      </c>
      <c r="J19" s="47">
        <v>26.2</v>
      </c>
      <c r="K19" s="47">
        <v>31.8</v>
      </c>
      <c r="L19" s="47"/>
      <c r="M19" s="47"/>
      <c r="N19" s="47"/>
      <c r="O19" s="47"/>
      <c r="P19" s="47"/>
      <c r="Q19" s="47"/>
      <c r="R19" s="47"/>
      <c r="S19" s="48" t="s">
        <v>11</v>
      </c>
      <c r="T19" s="49" t="s">
        <v>175</v>
      </c>
      <c r="U19" s="50">
        <f>COUNT(G18:R19)</f>
        <v>10</v>
      </c>
      <c r="V19" s="51">
        <f>MIN(G18:R19)</f>
        <v>18.600000000000001</v>
      </c>
      <c r="W19" s="52" t="s">
        <v>178</v>
      </c>
      <c r="X19" s="53">
        <f>MAX(G18:R19)</f>
        <v>31.8</v>
      </c>
      <c r="Y19" s="54">
        <f>AVERAGE(G18:R19)</f>
        <v>24.3</v>
      </c>
      <c r="Z19" s="1"/>
      <c r="AA19" s="63"/>
      <c r="AB19" s="64"/>
    </row>
    <row r="20" spans="1:29" ht="12" x14ac:dyDescent="0.2">
      <c r="A20" s="245"/>
      <c r="B20" s="246"/>
      <c r="C20" s="246"/>
      <c r="D20" s="246"/>
      <c r="E20" s="19"/>
      <c r="F20" s="47"/>
      <c r="G20" s="47" t="s">
        <v>11</v>
      </c>
      <c r="H20" s="47" t="s">
        <v>11</v>
      </c>
      <c r="I20" s="47" t="s">
        <v>11</v>
      </c>
      <c r="J20" s="47" t="s">
        <v>11</v>
      </c>
      <c r="K20" s="47" t="s">
        <v>201</v>
      </c>
      <c r="L20" s="47"/>
      <c r="M20" s="47"/>
      <c r="N20" s="47"/>
      <c r="O20" s="47"/>
      <c r="P20" s="47"/>
      <c r="Q20" s="47"/>
      <c r="R20" s="47"/>
      <c r="S20" s="48"/>
      <c r="T20" s="49"/>
      <c r="U20" s="50"/>
      <c r="V20" s="51"/>
      <c r="W20" s="52"/>
      <c r="X20" s="53"/>
      <c r="Y20" s="54"/>
      <c r="Z20" s="1"/>
      <c r="AA20" s="1"/>
    </row>
    <row r="21" spans="1:29" ht="12" x14ac:dyDescent="0.2">
      <c r="A21" s="247"/>
      <c r="B21" s="248"/>
      <c r="C21" s="248"/>
      <c r="D21" s="248"/>
      <c r="E21" s="21"/>
      <c r="F21" s="47"/>
      <c r="G21" s="47" t="s">
        <v>11</v>
      </c>
      <c r="H21" s="47" t="s">
        <v>11</v>
      </c>
      <c r="I21" s="47" t="s">
        <v>11</v>
      </c>
      <c r="J21" s="47" t="s">
        <v>11</v>
      </c>
      <c r="K21" s="47" t="s">
        <v>201</v>
      </c>
      <c r="L21" s="47"/>
      <c r="M21" s="47"/>
      <c r="N21" s="47"/>
      <c r="O21" s="47"/>
      <c r="P21" s="47"/>
      <c r="Q21" s="47"/>
      <c r="R21" s="47"/>
      <c r="S21" s="55"/>
      <c r="T21" s="56"/>
      <c r="U21" s="57"/>
      <c r="V21" s="58"/>
      <c r="W21" s="59"/>
      <c r="X21" s="60"/>
      <c r="Y21" s="61"/>
      <c r="Z21" s="1"/>
      <c r="AA21" s="1"/>
    </row>
    <row r="22" spans="1:29" ht="13.5" customHeight="1" x14ac:dyDescent="0.2">
      <c r="A22" s="243" t="s">
        <v>16</v>
      </c>
      <c r="B22" s="244"/>
      <c r="C22" s="244"/>
      <c r="D22" s="244"/>
      <c r="E22" s="37"/>
      <c r="F22" s="65"/>
      <c r="G22" s="66">
        <v>0.14000000000000001</v>
      </c>
      <c r="H22" s="66">
        <v>0.1</v>
      </c>
      <c r="I22" s="66">
        <v>0.13</v>
      </c>
      <c r="J22" s="66">
        <v>0.62</v>
      </c>
      <c r="K22" s="66">
        <v>0.1</v>
      </c>
      <c r="L22" s="67"/>
      <c r="M22" s="67"/>
      <c r="N22" s="66"/>
      <c r="O22" s="66"/>
      <c r="P22" s="67"/>
      <c r="Q22" s="67"/>
      <c r="R22" s="66"/>
      <c r="S22" s="32"/>
      <c r="T22" s="33"/>
      <c r="U22" s="34"/>
      <c r="V22" s="35"/>
      <c r="W22" s="36"/>
      <c r="X22" s="31"/>
      <c r="Y22" s="30"/>
      <c r="Z22" s="1"/>
      <c r="AA22" s="68"/>
      <c r="AB22" s="69"/>
      <c r="AC22" s="69"/>
    </row>
    <row r="23" spans="1:29" ht="12" x14ac:dyDescent="0.2">
      <c r="A23" s="245"/>
      <c r="B23" s="246"/>
      <c r="C23" s="246"/>
      <c r="D23" s="246"/>
      <c r="E23" s="19" t="s">
        <v>17</v>
      </c>
      <c r="F23" s="70"/>
      <c r="G23" s="71">
        <v>0.56000000000000005</v>
      </c>
      <c r="H23" s="71">
        <v>0.56000000000000005</v>
      </c>
      <c r="I23" s="71">
        <v>0.6</v>
      </c>
      <c r="J23" s="71">
        <v>0.57999999999999996</v>
      </c>
      <c r="K23" s="71">
        <v>0.21</v>
      </c>
      <c r="L23" s="72"/>
      <c r="M23" s="70"/>
      <c r="N23" s="72"/>
      <c r="O23" s="72"/>
      <c r="P23" s="72"/>
      <c r="Q23" s="72"/>
      <c r="R23" s="71"/>
      <c r="S23" s="12" t="s">
        <v>11</v>
      </c>
      <c r="T23" s="13" t="s">
        <v>175</v>
      </c>
      <c r="U23" s="14">
        <f>COUNT(G22:R23)</f>
        <v>10</v>
      </c>
      <c r="V23" s="119">
        <f>MIN(G22:R23)</f>
        <v>0.1</v>
      </c>
      <c r="W23" s="52" t="s">
        <v>178</v>
      </c>
      <c r="X23" s="74">
        <f>MAX(G22:R23)</f>
        <v>0.62</v>
      </c>
      <c r="Y23" s="75">
        <f>AVERAGE(G22:R23)</f>
        <v>0.36</v>
      </c>
      <c r="Z23" s="1"/>
      <c r="AA23" s="1"/>
    </row>
    <row r="24" spans="1:29" ht="12" x14ac:dyDescent="0.2">
      <c r="A24" s="245"/>
      <c r="B24" s="246"/>
      <c r="C24" s="246"/>
      <c r="D24" s="246"/>
      <c r="E24" s="19"/>
      <c r="F24" s="72"/>
      <c r="G24" s="72" t="s">
        <v>11</v>
      </c>
      <c r="H24" s="72" t="s">
        <v>11</v>
      </c>
      <c r="I24" s="47" t="s">
        <v>11</v>
      </c>
      <c r="J24" s="47" t="s">
        <v>11</v>
      </c>
      <c r="K24" s="72" t="s">
        <v>201</v>
      </c>
      <c r="L24" s="72"/>
      <c r="M24" s="72"/>
      <c r="N24" s="72"/>
      <c r="O24" s="72"/>
      <c r="P24" s="72"/>
      <c r="Q24" s="72"/>
      <c r="R24" s="72"/>
      <c r="S24" s="12"/>
      <c r="T24" s="13"/>
      <c r="U24" s="14"/>
      <c r="V24" s="15"/>
      <c r="W24" s="16"/>
      <c r="X24" s="17"/>
      <c r="Y24" s="18"/>
      <c r="Z24" s="1"/>
      <c r="AA24" s="1"/>
    </row>
    <row r="25" spans="1:29" ht="12" x14ac:dyDescent="0.2">
      <c r="A25" s="247"/>
      <c r="B25" s="248"/>
      <c r="C25" s="248"/>
      <c r="D25" s="248"/>
      <c r="E25" s="21"/>
      <c r="F25" s="72"/>
      <c r="G25" s="72" t="s">
        <v>11</v>
      </c>
      <c r="H25" s="72" t="s">
        <v>11</v>
      </c>
      <c r="I25" s="47" t="s">
        <v>11</v>
      </c>
      <c r="J25" s="47" t="s">
        <v>11</v>
      </c>
      <c r="K25" s="72" t="s">
        <v>201</v>
      </c>
      <c r="L25" s="72"/>
      <c r="M25" s="72"/>
      <c r="N25" s="72"/>
      <c r="O25" s="72"/>
      <c r="P25" s="72"/>
      <c r="Q25" s="72"/>
      <c r="R25" s="72"/>
      <c r="S25" s="23"/>
      <c r="T25" s="24"/>
      <c r="U25" s="25"/>
      <c r="V25" s="26"/>
      <c r="W25" s="27"/>
      <c r="X25" s="28"/>
      <c r="Y25" s="29"/>
      <c r="Z25" s="1"/>
      <c r="AA25" s="1"/>
    </row>
    <row r="26" spans="1:29" ht="13.5" customHeight="1" x14ac:dyDescent="0.2">
      <c r="A26" s="243" t="s">
        <v>18</v>
      </c>
      <c r="B26" s="244"/>
      <c r="C26" s="244"/>
      <c r="D26" s="244"/>
      <c r="E26" s="19" t="s">
        <v>19</v>
      </c>
      <c r="F26" s="76"/>
      <c r="G26" s="76">
        <v>30</v>
      </c>
      <c r="H26" s="76">
        <v>30</v>
      </c>
      <c r="I26" s="76">
        <v>30</v>
      </c>
      <c r="J26" s="76">
        <v>30</v>
      </c>
      <c r="K26" s="76">
        <v>30</v>
      </c>
      <c r="L26" s="175"/>
      <c r="M26" s="76"/>
      <c r="N26" s="76"/>
      <c r="O26" s="76"/>
      <c r="P26" s="76"/>
      <c r="Q26" s="76"/>
      <c r="R26" s="76"/>
      <c r="S26" s="32"/>
      <c r="T26" s="33"/>
      <c r="U26" s="14"/>
      <c r="V26" s="48"/>
      <c r="W26" s="16"/>
      <c r="X26" s="77"/>
      <c r="Y26" s="76"/>
      <c r="Z26" s="64"/>
      <c r="AA26" s="1"/>
      <c r="AC26" s="78"/>
    </row>
    <row r="27" spans="1:29" ht="13.5" customHeight="1" x14ac:dyDescent="0.2">
      <c r="A27" s="245" t="s">
        <v>20</v>
      </c>
      <c r="B27" s="246"/>
      <c r="C27" s="246"/>
      <c r="D27" s="246"/>
      <c r="E27" s="19"/>
      <c r="F27" s="18"/>
      <c r="G27" s="18" t="s">
        <v>21</v>
      </c>
      <c r="H27" s="18" t="s">
        <v>21</v>
      </c>
      <c r="I27" s="18" t="s">
        <v>21</v>
      </c>
      <c r="J27" s="18" t="s">
        <v>21</v>
      </c>
      <c r="K27" s="18" t="s">
        <v>203</v>
      </c>
      <c r="L27" s="18"/>
      <c r="M27" s="18"/>
      <c r="N27" s="18"/>
      <c r="O27" s="18"/>
      <c r="P27" s="18"/>
      <c r="Q27" s="18"/>
      <c r="R27" s="18"/>
      <c r="S27" s="12"/>
      <c r="T27" s="13" t="s">
        <v>11</v>
      </c>
      <c r="U27" s="14"/>
      <c r="V27" s="15"/>
      <c r="W27" s="16" t="s">
        <v>11</v>
      </c>
      <c r="X27" s="17"/>
      <c r="Y27" s="18" t="s">
        <v>11</v>
      </c>
      <c r="Z27" s="1"/>
      <c r="AA27" s="1"/>
    </row>
    <row r="28" spans="1:29" ht="13.5" customHeight="1" x14ac:dyDescent="0.2">
      <c r="A28" s="247" t="s">
        <v>22</v>
      </c>
      <c r="B28" s="248"/>
      <c r="C28" s="248"/>
      <c r="D28" s="248"/>
      <c r="E28" s="21"/>
      <c r="F28" s="79"/>
      <c r="G28" s="79" t="s">
        <v>23</v>
      </c>
      <c r="H28" s="79" t="s">
        <v>23</v>
      </c>
      <c r="I28" s="79" t="s">
        <v>23</v>
      </c>
      <c r="J28" s="79" t="s">
        <v>23</v>
      </c>
      <c r="K28" s="79" t="s">
        <v>204</v>
      </c>
      <c r="L28" s="79"/>
      <c r="M28" s="79"/>
      <c r="N28" s="79"/>
      <c r="O28" s="79"/>
      <c r="P28" s="79"/>
      <c r="Q28" s="79"/>
      <c r="R28" s="79"/>
      <c r="S28" s="23"/>
      <c r="T28" s="24"/>
      <c r="U28" s="25"/>
      <c r="V28" s="26"/>
      <c r="W28" s="27"/>
      <c r="X28" s="28"/>
      <c r="Y28" s="29"/>
      <c r="Z28" s="1"/>
      <c r="AA28" s="1"/>
    </row>
    <row r="29" spans="1:29" ht="12" customHeight="1" x14ac:dyDescent="0.2">
      <c r="A29" s="289" t="s">
        <v>24</v>
      </c>
      <c r="B29" s="243" t="s">
        <v>25</v>
      </c>
      <c r="C29" s="244"/>
      <c r="D29" s="244"/>
      <c r="E29" s="37"/>
      <c r="F29" s="38" t="s">
        <v>26</v>
      </c>
      <c r="G29" s="38">
        <v>6.9</v>
      </c>
      <c r="H29" s="38">
        <v>6.9</v>
      </c>
      <c r="I29" s="38">
        <v>6.9</v>
      </c>
      <c r="J29" s="38">
        <v>6.9</v>
      </c>
      <c r="K29" s="38">
        <v>7.4</v>
      </c>
      <c r="L29" s="38"/>
      <c r="M29" s="38"/>
      <c r="N29" s="38"/>
      <c r="O29" s="38"/>
      <c r="P29" s="38"/>
      <c r="Q29" s="38"/>
      <c r="R29" s="38"/>
      <c r="S29" s="32"/>
      <c r="T29" s="33"/>
      <c r="U29" s="34"/>
      <c r="V29" s="42"/>
      <c r="W29" s="43"/>
      <c r="X29" s="44"/>
      <c r="Y29" s="45"/>
      <c r="Z29" s="1"/>
      <c r="AA29" s="62"/>
      <c r="AC29" s="69"/>
    </row>
    <row r="30" spans="1:29" ht="12" x14ac:dyDescent="0.2">
      <c r="A30" s="290"/>
      <c r="B30" s="245"/>
      <c r="C30" s="246"/>
      <c r="D30" s="246"/>
      <c r="E30" s="19" t="s">
        <v>27</v>
      </c>
      <c r="F30" s="47" t="s">
        <v>28</v>
      </c>
      <c r="G30" s="47">
        <v>7.1</v>
      </c>
      <c r="H30" s="47">
        <v>7</v>
      </c>
      <c r="I30" s="47">
        <v>7.1</v>
      </c>
      <c r="J30" s="47">
        <v>7.1</v>
      </c>
      <c r="K30" s="47">
        <v>7.4</v>
      </c>
      <c r="L30" s="47"/>
      <c r="M30" s="47"/>
      <c r="N30" s="47"/>
      <c r="O30" s="47"/>
      <c r="P30" s="47"/>
      <c r="Q30" s="47"/>
      <c r="R30" s="47"/>
      <c r="S30" s="12">
        <f>COUNTIF(G29:R30,"&gt;8.5")</f>
        <v>0</v>
      </c>
      <c r="T30" s="13" t="s">
        <v>175</v>
      </c>
      <c r="U30" s="14">
        <f>COUNT(G29:R30)</f>
        <v>10</v>
      </c>
      <c r="V30" s="51">
        <f>MIN(G29:R30)</f>
        <v>6.9</v>
      </c>
      <c r="W30" s="52" t="s">
        <v>178</v>
      </c>
      <c r="X30" s="53">
        <f>MAX(G29:R30)</f>
        <v>7.4</v>
      </c>
      <c r="Y30" s="54">
        <f>AVERAGE(G29:R30)</f>
        <v>7.07</v>
      </c>
      <c r="Z30" s="1"/>
      <c r="AA30" s="64"/>
    </row>
    <row r="31" spans="1:29" ht="12" x14ac:dyDescent="0.2">
      <c r="A31" s="290"/>
      <c r="B31" s="245"/>
      <c r="C31" s="246"/>
      <c r="D31" s="246"/>
      <c r="E31" s="19"/>
      <c r="F31" s="47" t="s">
        <v>11</v>
      </c>
      <c r="G31" s="47" t="s">
        <v>11</v>
      </c>
      <c r="H31" s="47" t="s">
        <v>11</v>
      </c>
      <c r="I31" s="47" t="s">
        <v>11</v>
      </c>
      <c r="J31" s="47" t="s">
        <v>11</v>
      </c>
      <c r="K31" s="47" t="s">
        <v>201</v>
      </c>
      <c r="L31" s="47"/>
      <c r="M31" s="47"/>
      <c r="N31" s="47"/>
      <c r="O31" s="47"/>
      <c r="P31" s="47"/>
      <c r="Q31" s="47"/>
      <c r="R31" s="47"/>
      <c r="S31" s="12"/>
      <c r="T31" s="13"/>
      <c r="U31" s="14"/>
      <c r="V31" s="51"/>
      <c r="W31" s="52"/>
      <c r="X31" s="53"/>
      <c r="Y31" s="54"/>
      <c r="Z31" s="1"/>
      <c r="AA31" s="1"/>
    </row>
    <row r="32" spans="1:29" ht="12" x14ac:dyDescent="0.2">
      <c r="A32" s="290"/>
      <c r="B32" s="292"/>
      <c r="C32" s="293"/>
      <c r="D32" s="293"/>
      <c r="E32" s="80"/>
      <c r="F32" s="81" t="s">
        <v>11</v>
      </c>
      <c r="G32" s="81" t="s">
        <v>11</v>
      </c>
      <c r="H32" s="81" t="s">
        <v>11</v>
      </c>
      <c r="I32" s="81" t="s">
        <v>11</v>
      </c>
      <c r="J32" s="81" t="s">
        <v>11</v>
      </c>
      <c r="K32" s="81" t="s">
        <v>201</v>
      </c>
      <c r="L32" s="81"/>
      <c r="M32" s="81"/>
      <c r="N32" s="81"/>
      <c r="O32" s="81"/>
      <c r="P32" s="81"/>
      <c r="Q32" s="81"/>
      <c r="R32" s="81"/>
      <c r="S32" s="82"/>
      <c r="T32" s="83"/>
      <c r="U32" s="14"/>
      <c r="V32" s="84"/>
      <c r="W32" s="85"/>
      <c r="X32" s="86"/>
      <c r="Y32" s="87"/>
      <c r="Z32" s="1"/>
      <c r="AA32" s="1"/>
    </row>
    <row r="33" spans="1:31" ht="12" x14ac:dyDescent="0.2">
      <c r="A33" s="290"/>
      <c r="B33" s="245" t="s">
        <v>29</v>
      </c>
      <c r="C33" s="246"/>
      <c r="D33" s="246"/>
      <c r="E33" s="19" t="s">
        <v>30</v>
      </c>
      <c r="F33" s="88" t="s">
        <v>171</v>
      </c>
      <c r="G33" s="47">
        <v>8.6</v>
      </c>
      <c r="H33" s="47">
        <v>9.8000000000000007</v>
      </c>
      <c r="I33" s="47">
        <v>9</v>
      </c>
      <c r="J33" s="47">
        <v>9</v>
      </c>
      <c r="K33" s="47">
        <v>8.6</v>
      </c>
      <c r="L33" s="88"/>
      <c r="M33" s="88"/>
      <c r="N33" s="88"/>
      <c r="O33" s="88"/>
      <c r="P33" s="88"/>
      <c r="Q33" s="88"/>
      <c r="R33" s="88"/>
      <c r="S33" s="90">
        <f>COUNTIF(G33:R33,"&lt;7.5")</f>
        <v>0</v>
      </c>
      <c r="T33" s="91" t="s">
        <v>175</v>
      </c>
      <c r="U33" s="92">
        <f t="shared" ref="U33:U42" si="0">COUNT(G33:R33)</f>
        <v>5</v>
      </c>
      <c r="V33" s="51">
        <f t="shared" ref="V33:V42" si="1">MIN(G33:R33)</f>
        <v>8.6</v>
      </c>
      <c r="W33" s="52" t="s">
        <v>178</v>
      </c>
      <c r="X33" s="50">
        <f t="shared" ref="X33:X42" si="2">MAX(G33:R33)</f>
        <v>9.8000000000000007</v>
      </c>
      <c r="Y33" s="89">
        <f t="shared" ref="Y33:Y42" si="3">AVERAGE(G33:R33)</f>
        <v>9</v>
      </c>
      <c r="Z33" s="1"/>
      <c r="AA33" s="46"/>
      <c r="AB33" s="64"/>
      <c r="AC33" s="46"/>
    </row>
    <row r="34" spans="1:31" ht="12" x14ac:dyDescent="0.2">
      <c r="A34" s="290"/>
      <c r="B34" s="245" t="s">
        <v>32</v>
      </c>
      <c r="C34" s="246"/>
      <c r="D34" s="246"/>
      <c r="E34" s="19" t="s">
        <v>30</v>
      </c>
      <c r="F34" s="93" t="s">
        <v>169</v>
      </c>
      <c r="G34" s="54">
        <v>3.4</v>
      </c>
      <c r="H34" s="54">
        <v>3.1</v>
      </c>
      <c r="I34" s="54">
        <v>4.5999999999999996</v>
      </c>
      <c r="J34" s="54">
        <v>3.1</v>
      </c>
      <c r="K34" s="54">
        <v>3.8</v>
      </c>
      <c r="L34" s="54"/>
      <c r="M34" s="54"/>
      <c r="N34" s="54"/>
      <c r="O34" s="54"/>
      <c r="P34" s="47"/>
      <c r="Q34" s="146"/>
      <c r="R34" s="47"/>
      <c r="S34" s="12">
        <f>COUNTIF(G34:R34,"&gt;2")</f>
        <v>5</v>
      </c>
      <c r="T34" s="13" t="s">
        <v>174</v>
      </c>
      <c r="U34" s="14">
        <f t="shared" si="0"/>
        <v>5</v>
      </c>
      <c r="V34" s="94">
        <f t="shared" si="1"/>
        <v>3.1</v>
      </c>
      <c r="W34" s="52" t="s">
        <v>178</v>
      </c>
      <c r="X34" s="53">
        <f t="shared" si="2"/>
        <v>4.5999999999999996</v>
      </c>
      <c r="Y34" s="54">
        <f t="shared" si="3"/>
        <v>3.6</v>
      </c>
      <c r="Z34" s="46"/>
      <c r="AA34" s="1"/>
      <c r="AC34" s="46"/>
    </row>
    <row r="35" spans="1:31" ht="12" x14ac:dyDescent="0.2">
      <c r="A35" s="290"/>
      <c r="B35" s="245" t="s">
        <v>34</v>
      </c>
      <c r="C35" s="246"/>
      <c r="D35" s="246"/>
      <c r="E35" s="19" t="s">
        <v>30</v>
      </c>
      <c r="F35" s="47" t="s">
        <v>10</v>
      </c>
      <c r="G35" s="47">
        <v>3.6</v>
      </c>
      <c r="H35" s="47">
        <v>6</v>
      </c>
      <c r="I35" s="47">
        <v>7</v>
      </c>
      <c r="J35" s="47">
        <v>6.4</v>
      </c>
      <c r="K35" s="47">
        <v>5.5</v>
      </c>
      <c r="L35" s="47"/>
      <c r="M35" s="47"/>
      <c r="N35" s="47"/>
      <c r="O35" s="47"/>
      <c r="P35" s="47"/>
      <c r="Q35" s="47"/>
      <c r="R35" s="47"/>
      <c r="S35" s="12" t="s">
        <v>10</v>
      </c>
      <c r="T35" s="13" t="s">
        <v>174</v>
      </c>
      <c r="U35" s="14">
        <f t="shared" si="0"/>
        <v>5</v>
      </c>
      <c r="V35" s="51">
        <f t="shared" si="1"/>
        <v>3.6</v>
      </c>
      <c r="W35" s="52" t="s">
        <v>178</v>
      </c>
      <c r="X35" s="53">
        <f t="shared" si="2"/>
        <v>7</v>
      </c>
      <c r="Y35" s="54">
        <f t="shared" si="3"/>
        <v>5.7</v>
      </c>
      <c r="Z35" s="1"/>
      <c r="AA35" s="1"/>
      <c r="AC35" s="46"/>
    </row>
    <row r="36" spans="1:31" ht="12" x14ac:dyDescent="0.2">
      <c r="A36" s="290"/>
      <c r="B36" s="292" t="s">
        <v>35</v>
      </c>
      <c r="C36" s="293"/>
      <c r="D36" s="293"/>
      <c r="E36" s="80" t="s">
        <v>30</v>
      </c>
      <c r="F36" s="95" t="s">
        <v>170</v>
      </c>
      <c r="G36" s="95">
        <v>7</v>
      </c>
      <c r="H36" s="95">
        <v>17</v>
      </c>
      <c r="I36" s="95">
        <v>10</v>
      </c>
      <c r="J36" s="95">
        <v>7</v>
      </c>
      <c r="K36" s="95">
        <v>20</v>
      </c>
      <c r="L36" s="95"/>
      <c r="M36" s="95"/>
      <c r="N36" s="95"/>
      <c r="O36" s="95"/>
      <c r="P36" s="95"/>
      <c r="Q36" s="95"/>
      <c r="R36" s="95"/>
      <c r="S36" s="82">
        <f>COUNTIF(G36:R36,"&gt;25")</f>
        <v>0</v>
      </c>
      <c r="T36" s="83" t="s">
        <v>174</v>
      </c>
      <c r="U36" s="97">
        <f t="shared" si="0"/>
        <v>5</v>
      </c>
      <c r="V36" s="132">
        <f t="shared" si="1"/>
        <v>7</v>
      </c>
      <c r="W36" s="98" t="s">
        <v>178</v>
      </c>
      <c r="X36" s="99">
        <f t="shared" si="2"/>
        <v>20</v>
      </c>
      <c r="Y36" s="96">
        <f t="shared" si="3"/>
        <v>12.2</v>
      </c>
      <c r="Z36" s="100"/>
      <c r="AA36" s="1"/>
      <c r="AC36" s="78"/>
    </row>
    <row r="37" spans="1:31" ht="12.65" customHeight="1" x14ac:dyDescent="0.2">
      <c r="A37" s="290"/>
      <c r="B37" s="245" t="s">
        <v>37</v>
      </c>
      <c r="C37" s="246"/>
      <c r="D37" s="101"/>
      <c r="E37" s="102" t="s">
        <v>38</v>
      </c>
      <c r="F37" s="88" t="s">
        <v>10</v>
      </c>
      <c r="G37" s="88" t="s">
        <v>11</v>
      </c>
      <c r="H37" s="88">
        <v>410</v>
      </c>
      <c r="I37" s="88" t="s">
        <v>11</v>
      </c>
      <c r="J37" s="88" t="s">
        <v>11</v>
      </c>
      <c r="K37" s="88">
        <v>690</v>
      </c>
      <c r="L37" s="88"/>
      <c r="M37" s="88"/>
      <c r="N37" s="88"/>
      <c r="O37" s="88"/>
      <c r="P37" s="88"/>
      <c r="Q37" s="88"/>
      <c r="R37" s="88"/>
      <c r="S37" s="48">
        <f>COUNTIF(G37:R37,"&gt;300")</f>
        <v>2</v>
      </c>
      <c r="T37" s="49" t="s">
        <v>174</v>
      </c>
      <c r="U37" s="50">
        <f t="shared" si="0"/>
        <v>2</v>
      </c>
      <c r="V37" s="12">
        <f t="shared" si="1"/>
        <v>410</v>
      </c>
      <c r="W37" s="103" t="s">
        <v>178</v>
      </c>
      <c r="X37" s="14">
        <f t="shared" si="2"/>
        <v>690</v>
      </c>
      <c r="Y37" s="88">
        <f t="shared" si="3"/>
        <v>550</v>
      </c>
      <c r="Z37" s="64"/>
      <c r="AA37" s="1"/>
      <c r="AC37" s="64"/>
      <c r="AE37" s="2"/>
    </row>
    <row r="38" spans="1:31" ht="12" customHeight="1" x14ac:dyDescent="0.2">
      <c r="A38" s="290"/>
      <c r="B38" s="245" t="s">
        <v>40</v>
      </c>
      <c r="C38" s="246"/>
      <c r="D38" s="246"/>
      <c r="E38" s="19" t="s">
        <v>30</v>
      </c>
      <c r="F38" s="104" t="s">
        <v>11</v>
      </c>
      <c r="G38" s="104" t="s">
        <v>11</v>
      </c>
      <c r="H38" s="54">
        <v>1.9</v>
      </c>
      <c r="I38" s="104" t="s">
        <v>11</v>
      </c>
      <c r="J38" s="104" t="s">
        <v>11</v>
      </c>
      <c r="K38" s="54">
        <v>2.1</v>
      </c>
      <c r="L38" s="104"/>
      <c r="M38" s="104"/>
      <c r="N38" s="134"/>
      <c r="O38" s="104"/>
      <c r="P38" s="104"/>
      <c r="Q38" s="54"/>
      <c r="R38" s="104"/>
      <c r="S38" s="48" t="s">
        <v>10</v>
      </c>
      <c r="T38" s="49" t="s">
        <v>174</v>
      </c>
      <c r="U38" s="50">
        <f t="shared" si="0"/>
        <v>2</v>
      </c>
      <c r="V38" s="226">
        <f t="shared" si="1"/>
        <v>1.9</v>
      </c>
      <c r="W38" s="103" t="s">
        <v>178</v>
      </c>
      <c r="X38" s="227">
        <f t="shared" si="2"/>
        <v>2.1</v>
      </c>
      <c r="Y38" s="47">
        <f t="shared" si="3"/>
        <v>2</v>
      </c>
      <c r="Z38" s="105"/>
      <c r="AA38" s="106"/>
      <c r="AB38" s="106"/>
      <c r="AC38" s="107"/>
    </row>
    <row r="39" spans="1:31" ht="12" customHeight="1" x14ac:dyDescent="0.2">
      <c r="A39" s="290"/>
      <c r="B39" s="245" t="s">
        <v>41</v>
      </c>
      <c r="C39" s="246"/>
      <c r="D39" s="246"/>
      <c r="E39" s="19" t="s">
        <v>30</v>
      </c>
      <c r="F39" s="108" t="s">
        <v>11</v>
      </c>
      <c r="G39" s="108" t="s">
        <v>11</v>
      </c>
      <c r="H39" s="75">
        <v>0.12</v>
      </c>
      <c r="I39" s="108" t="s">
        <v>11</v>
      </c>
      <c r="J39" s="108" t="s">
        <v>11</v>
      </c>
      <c r="K39" s="104">
        <v>0.21</v>
      </c>
      <c r="L39" s="108"/>
      <c r="M39" s="108"/>
      <c r="N39" s="104"/>
      <c r="O39" s="108"/>
      <c r="P39" s="108"/>
      <c r="Q39" s="75"/>
      <c r="R39" s="108"/>
      <c r="S39" s="48" t="s">
        <v>10</v>
      </c>
      <c r="T39" s="49" t="s">
        <v>174</v>
      </c>
      <c r="U39" s="50">
        <f t="shared" si="0"/>
        <v>2</v>
      </c>
      <c r="V39" s="188">
        <f t="shared" si="1"/>
        <v>0.12</v>
      </c>
      <c r="W39" s="103" t="s">
        <v>178</v>
      </c>
      <c r="X39" s="189">
        <f t="shared" si="2"/>
        <v>0.21</v>
      </c>
      <c r="Y39" s="71">
        <f t="shared" si="3"/>
        <v>0.16499999999999998</v>
      </c>
      <c r="Z39" s="1"/>
      <c r="AA39" s="1"/>
      <c r="AC39" s="107"/>
    </row>
    <row r="40" spans="1:31" ht="12" customHeight="1" x14ac:dyDescent="0.2">
      <c r="A40" s="290"/>
      <c r="B40" s="245" t="s">
        <v>42</v>
      </c>
      <c r="C40" s="246"/>
      <c r="D40" s="246"/>
      <c r="E40" s="19" t="s">
        <v>43</v>
      </c>
      <c r="F40" s="110" t="s">
        <v>44</v>
      </c>
      <c r="G40" s="89" t="s">
        <v>11</v>
      </c>
      <c r="H40" s="109">
        <v>0.03</v>
      </c>
      <c r="I40" s="89" t="s">
        <v>11</v>
      </c>
      <c r="J40" s="89" t="s">
        <v>11</v>
      </c>
      <c r="K40" s="109">
        <v>0.04</v>
      </c>
      <c r="L40" s="89"/>
      <c r="M40" s="89"/>
      <c r="N40" s="109"/>
      <c r="O40" s="89"/>
      <c r="P40" s="89"/>
      <c r="Q40" s="109"/>
      <c r="R40" s="89"/>
      <c r="S40" s="48">
        <f>COUNTIF(G40:R40,"&gt;0.03")</f>
        <v>1</v>
      </c>
      <c r="T40" s="49" t="s">
        <v>174</v>
      </c>
      <c r="U40" s="50">
        <f t="shared" si="0"/>
        <v>2</v>
      </c>
      <c r="V40" s="199">
        <f t="shared" si="1"/>
        <v>0.03</v>
      </c>
      <c r="W40" s="103" t="s">
        <v>178</v>
      </c>
      <c r="X40" s="191">
        <f t="shared" si="2"/>
        <v>0.04</v>
      </c>
      <c r="Y40" s="72">
        <f t="shared" si="3"/>
        <v>3.5000000000000003E-2</v>
      </c>
      <c r="Z40" s="107"/>
      <c r="AA40" s="1"/>
      <c r="AC40" s="111"/>
    </row>
    <row r="41" spans="1:31" ht="12" customHeight="1" x14ac:dyDescent="0.2">
      <c r="A41" s="290"/>
      <c r="B41" s="245" t="s">
        <v>45</v>
      </c>
      <c r="C41" s="246"/>
      <c r="D41" s="246"/>
      <c r="E41" s="19" t="s">
        <v>30</v>
      </c>
      <c r="F41" s="110" t="s">
        <v>165</v>
      </c>
      <c r="G41" s="110" t="s">
        <v>11</v>
      </c>
      <c r="H41" s="112">
        <v>6.0000000000000002E-5</v>
      </c>
      <c r="I41" s="110" t="s">
        <v>11</v>
      </c>
      <c r="J41" s="110" t="s">
        <v>11</v>
      </c>
      <c r="K41" s="112">
        <v>6.0000000000000002E-5</v>
      </c>
      <c r="L41" s="89"/>
      <c r="M41" s="89"/>
      <c r="N41" s="112"/>
      <c r="O41" s="89"/>
      <c r="P41" s="89"/>
      <c r="Q41" s="176"/>
      <c r="R41" s="89"/>
      <c r="S41" s="12">
        <f>COUNTIF(G41:R41,"&gt;0.001")</f>
        <v>0</v>
      </c>
      <c r="T41" s="13" t="s">
        <v>174</v>
      </c>
      <c r="U41" s="14">
        <f t="shared" si="0"/>
        <v>2</v>
      </c>
      <c r="V41" s="192">
        <f t="shared" si="1"/>
        <v>6.0000000000000002E-5</v>
      </c>
      <c r="W41" s="16" t="s">
        <v>178</v>
      </c>
      <c r="X41" s="193">
        <f t="shared" si="2"/>
        <v>6.0000000000000002E-5</v>
      </c>
      <c r="Y41" s="112">
        <f t="shared" si="3"/>
        <v>6.0000000000000002E-5</v>
      </c>
      <c r="Z41" s="1"/>
      <c r="AA41" s="1"/>
    </row>
    <row r="42" spans="1:31" ht="12" x14ac:dyDescent="0.2">
      <c r="A42" s="291"/>
      <c r="B42" s="247" t="s">
        <v>46</v>
      </c>
      <c r="C42" s="248"/>
      <c r="D42" s="248"/>
      <c r="E42" s="21" t="s">
        <v>43</v>
      </c>
      <c r="F42" s="79" t="s">
        <v>166</v>
      </c>
      <c r="G42" s="79" t="s">
        <v>11</v>
      </c>
      <c r="H42" s="155">
        <v>1.4E-3</v>
      </c>
      <c r="I42" s="79" t="s">
        <v>11</v>
      </c>
      <c r="J42" s="79" t="s">
        <v>11</v>
      </c>
      <c r="K42" s="153">
        <v>5.9999999999999995E-4</v>
      </c>
      <c r="L42" s="113"/>
      <c r="M42" s="113"/>
      <c r="N42" s="155"/>
      <c r="O42" s="113"/>
      <c r="P42" s="113"/>
      <c r="Q42" s="153"/>
      <c r="R42" s="113"/>
      <c r="S42" s="23">
        <f>COUNTIF(G42:R42,"&gt;0.003")</f>
        <v>0</v>
      </c>
      <c r="T42" s="24" t="s">
        <v>174</v>
      </c>
      <c r="U42" s="25">
        <f t="shared" si="0"/>
        <v>2</v>
      </c>
      <c r="V42" s="194">
        <f t="shared" si="1"/>
        <v>5.9999999999999995E-4</v>
      </c>
      <c r="W42" s="27" t="s">
        <v>178</v>
      </c>
      <c r="X42" s="195">
        <f t="shared" si="2"/>
        <v>1.4E-3</v>
      </c>
      <c r="Y42" s="155">
        <f t="shared" si="3"/>
        <v>1E-3</v>
      </c>
      <c r="Z42" s="1"/>
      <c r="AC42" s="111"/>
    </row>
    <row r="43" spans="1:31" ht="12" customHeight="1" x14ac:dyDescent="0.2">
      <c r="A43" s="289" t="s">
        <v>47</v>
      </c>
      <c r="B43" s="243" t="s">
        <v>48</v>
      </c>
      <c r="C43" s="244"/>
      <c r="D43" s="244"/>
      <c r="E43" s="10" t="s">
        <v>30</v>
      </c>
      <c r="F43" s="30" t="s">
        <v>49</v>
      </c>
      <c r="G43" s="30" t="s">
        <v>11</v>
      </c>
      <c r="H43" s="30" t="s">
        <v>11</v>
      </c>
      <c r="I43" s="30" t="s">
        <v>11</v>
      </c>
      <c r="J43" s="30" t="s">
        <v>11</v>
      </c>
      <c r="K43" s="156">
        <v>2.9999999999999997E-4</v>
      </c>
      <c r="L43" s="30"/>
      <c r="M43" s="30"/>
      <c r="N43" s="30"/>
      <c r="O43" s="30"/>
      <c r="P43" s="30"/>
      <c r="Q43" s="156"/>
      <c r="R43" s="30"/>
      <c r="S43" s="32">
        <f>COUNTIF(G43:R43,"&gt;0.003")</f>
        <v>0</v>
      </c>
      <c r="T43" s="33" t="s">
        <v>174</v>
      </c>
      <c r="U43" s="34">
        <f>COUNT(G43:R43)</f>
        <v>1</v>
      </c>
      <c r="V43" s="196">
        <f>MIN(G43:R43)</f>
        <v>2.9999999999999997E-4</v>
      </c>
      <c r="W43" s="43" t="s">
        <v>178</v>
      </c>
      <c r="X43" s="197">
        <f>MAX(G43:R43)</f>
        <v>2.9999999999999997E-4</v>
      </c>
      <c r="Y43" s="156">
        <f>AVERAGE(G43:R43)</f>
        <v>2.9999999999999997E-4</v>
      </c>
      <c r="Z43" s="1"/>
      <c r="AA43" s="1"/>
    </row>
    <row r="44" spans="1:31" ht="12" x14ac:dyDescent="0.2">
      <c r="A44" s="290"/>
      <c r="B44" s="245" t="s">
        <v>50</v>
      </c>
      <c r="C44" s="246"/>
      <c r="D44" s="246"/>
      <c r="E44" s="19" t="s">
        <v>30</v>
      </c>
      <c r="F44" s="18" t="s">
        <v>51</v>
      </c>
      <c r="G44" s="18" t="s">
        <v>11</v>
      </c>
      <c r="H44" s="18" t="s">
        <v>11</v>
      </c>
      <c r="I44" s="18" t="s">
        <v>11</v>
      </c>
      <c r="J44" s="18" t="s">
        <v>11</v>
      </c>
      <c r="K44" s="93">
        <v>0.1</v>
      </c>
      <c r="L44" s="18"/>
      <c r="M44" s="18"/>
      <c r="N44" s="18"/>
      <c r="O44" s="18"/>
      <c r="P44" s="18"/>
      <c r="Q44" s="93"/>
      <c r="R44" s="18"/>
      <c r="S44" s="12">
        <f>COUNTIF(G44:R44,"&gt;0.1")</f>
        <v>0</v>
      </c>
      <c r="T44" s="13" t="s">
        <v>174</v>
      </c>
      <c r="U44" s="14">
        <f>COUNT(G44:R44)</f>
        <v>1</v>
      </c>
      <c r="V44" s="94">
        <f>MIN(G44:R44)</f>
        <v>0.1</v>
      </c>
      <c r="W44" s="52" t="s">
        <v>178</v>
      </c>
      <c r="X44" s="198">
        <f>MAX(G44:R44)</f>
        <v>0.1</v>
      </c>
      <c r="Y44" s="93">
        <f>AVERAGE(G44:R44)</f>
        <v>0.1</v>
      </c>
      <c r="Z44" s="1"/>
      <c r="AA44" s="1"/>
    </row>
    <row r="45" spans="1:31" ht="12" x14ac:dyDescent="0.2">
      <c r="A45" s="290"/>
      <c r="B45" s="245" t="s">
        <v>52</v>
      </c>
      <c r="C45" s="246"/>
      <c r="D45" s="246"/>
      <c r="E45" s="19" t="s">
        <v>30</v>
      </c>
      <c r="F45" s="18" t="s">
        <v>53</v>
      </c>
      <c r="G45" s="18" t="s">
        <v>11</v>
      </c>
      <c r="H45" s="18" t="s">
        <v>11</v>
      </c>
      <c r="I45" s="18" t="s">
        <v>11</v>
      </c>
      <c r="J45" s="18" t="s">
        <v>11</v>
      </c>
      <c r="K45" s="151">
        <v>5.0000000000000001E-3</v>
      </c>
      <c r="L45" s="18"/>
      <c r="M45" s="18"/>
      <c r="N45" s="18"/>
      <c r="O45" s="18"/>
      <c r="P45" s="18"/>
      <c r="Q45" s="151"/>
      <c r="R45" s="18"/>
      <c r="S45" s="12">
        <f>COUNTIF(G45:R45,"&gt;0.01")</f>
        <v>0</v>
      </c>
      <c r="T45" s="13" t="s">
        <v>174</v>
      </c>
      <c r="U45" s="14">
        <f t="shared" ref="U45:U80" si="4">COUNT(G45:R45)</f>
        <v>1</v>
      </c>
      <c r="V45" s="199">
        <f t="shared" ref="V45:V65" si="5">MIN(G45:R45)</f>
        <v>5.0000000000000001E-3</v>
      </c>
      <c r="W45" s="52" t="s">
        <v>178</v>
      </c>
      <c r="X45" s="200">
        <f t="shared" ref="X45:X65" si="6">MAX(G45:R45)</f>
        <v>5.0000000000000001E-3</v>
      </c>
      <c r="Y45" s="151">
        <f t="shared" ref="Y45:Y65" si="7">AVERAGE(G45:R45)</f>
        <v>5.0000000000000001E-3</v>
      </c>
      <c r="Z45" s="1"/>
      <c r="AA45" s="1"/>
    </row>
    <row r="46" spans="1:31" ht="12" x14ac:dyDescent="0.2">
      <c r="A46" s="290"/>
      <c r="B46" s="292" t="s">
        <v>54</v>
      </c>
      <c r="C46" s="293"/>
      <c r="D46" s="293"/>
      <c r="E46" s="80" t="s">
        <v>30</v>
      </c>
      <c r="F46" s="114" t="s">
        <v>55</v>
      </c>
      <c r="G46" s="114" t="s">
        <v>11</v>
      </c>
      <c r="H46" s="114" t="s">
        <v>11</v>
      </c>
      <c r="I46" s="114" t="s">
        <v>11</v>
      </c>
      <c r="J46" s="114" t="s">
        <v>11</v>
      </c>
      <c r="K46" s="157">
        <v>0.01</v>
      </c>
      <c r="L46" s="114"/>
      <c r="M46" s="114"/>
      <c r="N46" s="114"/>
      <c r="O46" s="114"/>
      <c r="P46" s="114"/>
      <c r="Q46" s="157"/>
      <c r="R46" s="114"/>
      <c r="S46" s="82">
        <f>COUNTIF(G46:R46,"&gt;0.02")</f>
        <v>0</v>
      </c>
      <c r="T46" s="83" t="s">
        <v>174</v>
      </c>
      <c r="U46" s="97">
        <f t="shared" si="4"/>
        <v>1</v>
      </c>
      <c r="V46" s="201">
        <f t="shared" si="5"/>
        <v>0.01</v>
      </c>
      <c r="W46" s="85" t="s">
        <v>178</v>
      </c>
      <c r="X46" s="202">
        <f t="shared" si="6"/>
        <v>0.01</v>
      </c>
      <c r="Y46" s="157">
        <f t="shared" si="7"/>
        <v>0.01</v>
      </c>
      <c r="Z46" s="1"/>
      <c r="AA46" s="1"/>
    </row>
    <row r="47" spans="1:31" ht="12" x14ac:dyDescent="0.2">
      <c r="A47" s="290"/>
      <c r="B47" s="245" t="s">
        <v>56</v>
      </c>
      <c r="C47" s="246"/>
      <c r="D47" s="246"/>
      <c r="E47" s="19" t="s">
        <v>30</v>
      </c>
      <c r="F47" s="115" t="s">
        <v>53</v>
      </c>
      <c r="G47" s="115" t="s">
        <v>11</v>
      </c>
      <c r="H47" s="115" t="s">
        <v>11</v>
      </c>
      <c r="I47" s="115" t="s">
        <v>11</v>
      </c>
      <c r="J47" s="115" t="s">
        <v>11</v>
      </c>
      <c r="K47" s="151">
        <v>5.0000000000000001E-3</v>
      </c>
      <c r="L47" s="115"/>
      <c r="M47" s="115"/>
      <c r="N47" s="115"/>
      <c r="O47" s="115"/>
      <c r="P47" s="115"/>
      <c r="Q47" s="151"/>
      <c r="R47" s="115"/>
      <c r="S47" s="90">
        <f>COUNTIF(G47:R47,"&gt;0.01")</f>
        <v>0</v>
      </c>
      <c r="T47" s="91" t="s">
        <v>174</v>
      </c>
      <c r="U47" s="92">
        <f t="shared" si="4"/>
        <v>1</v>
      </c>
      <c r="V47" s="199">
        <f t="shared" si="5"/>
        <v>5.0000000000000001E-3</v>
      </c>
      <c r="W47" s="52" t="s">
        <v>178</v>
      </c>
      <c r="X47" s="200">
        <f t="shared" si="6"/>
        <v>5.0000000000000001E-3</v>
      </c>
      <c r="Y47" s="151">
        <f t="shared" si="7"/>
        <v>5.0000000000000001E-3</v>
      </c>
      <c r="Z47" s="1"/>
      <c r="AA47" s="1"/>
    </row>
    <row r="48" spans="1:31" ht="12" x14ac:dyDescent="0.2">
      <c r="A48" s="290"/>
      <c r="B48" s="245" t="s">
        <v>57</v>
      </c>
      <c r="C48" s="246"/>
      <c r="D48" s="246"/>
      <c r="E48" s="19" t="s">
        <v>30</v>
      </c>
      <c r="F48" s="18" t="s">
        <v>58</v>
      </c>
      <c r="G48" s="18" t="s">
        <v>11</v>
      </c>
      <c r="H48" s="18" t="s">
        <v>11</v>
      </c>
      <c r="I48" s="18" t="s">
        <v>11</v>
      </c>
      <c r="J48" s="18" t="s">
        <v>11</v>
      </c>
      <c r="K48" s="158">
        <v>5.0000000000000001E-4</v>
      </c>
      <c r="L48" s="18"/>
      <c r="M48" s="18"/>
      <c r="N48" s="18"/>
      <c r="O48" s="18"/>
      <c r="P48" s="18"/>
      <c r="Q48" s="158"/>
      <c r="R48" s="18"/>
      <c r="S48" s="12">
        <f>COUNTIF(G48:R48,"&gt;0.005")</f>
        <v>0</v>
      </c>
      <c r="T48" s="13" t="s">
        <v>174</v>
      </c>
      <c r="U48" s="14">
        <f t="shared" si="4"/>
        <v>1</v>
      </c>
      <c r="V48" s="203">
        <f t="shared" si="5"/>
        <v>5.0000000000000001E-4</v>
      </c>
      <c r="W48" s="52" t="s">
        <v>178</v>
      </c>
      <c r="X48" s="204">
        <f t="shared" si="6"/>
        <v>5.0000000000000001E-4</v>
      </c>
      <c r="Y48" s="158">
        <f t="shared" si="7"/>
        <v>5.0000000000000001E-4</v>
      </c>
      <c r="Z48" s="1"/>
      <c r="AA48" s="1"/>
    </row>
    <row r="49" spans="1:27" ht="12" x14ac:dyDescent="0.2">
      <c r="A49" s="290"/>
      <c r="B49" s="245" t="s">
        <v>59</v>
      </c>
      <c r="C49" s="246"/>
      <c r="D49" s="246"/>
      <c r="E49" s="19" t="s">
        <v>30</v>
      </c>
      <c r="F49" s="18" t="s">
        <v>51</v>
      </c>
      <c r="G49" s="18" t="s">
        <v>11</v>
      </c>
      <c r="H49" s="18" t="s">
        <v>11</v>
      </c>
      <c r="I49" s="18" t="s">
        <v>11</v>
      </c>
      <c r="J49" s="18" t="s">
        <v>11</v>
      </c>
      <c r="K49" s="88" t="s">
        <v>10</v>
      </c>
      <c r="L49" s="18"/>
      <c r="M49" s="18"/>
      <c r="N49" s="18"/>
      <c r="O49" s="18"/>
      <c r="P49" s="18"/>
      <c r="Q49" s="88"/>
      <c r="R49" s="18"/>
      <c r="S49" s="12"/>
      <c r="T49" s="13" t="s">
        <v>10</v>
      </c>
      <c r="U49" s="14"/>
      <c r="V49" s="199"/>
      <c r="W49" s="52" t="s">
        <v>11</v>
      </c>
      <c r="X49" s="200"/>
      <c r="Y49" s="151" t="s">
        <v>11</v>
      </c>
      <c r="Z49" s="1"/>
      <c r="AA49" s="1"/>
    </row>
    <row r="50" spans="1:27" ht="12" x14ac:dyDescent="0.2">
      <c r="A50" s="290"/>
      <c r="B50" s="292" t="s">
        <v>60</v>
      </c>
      <c r="C50" s="293"/>
      <c r="D50" s="293"/>
      <c r="E50" s="80" t="s">
        <v>30</v>
      </c>
      <c r="F50" s="114" t="s">
        <v>51</v>
      </c>
      <c r="G50" s="114" t="s">
        <v>11</v>
      </c>
      <c r="H50" s="114" t="s">
        <v>11</v>
      </c>
      <c r="I50" s="114" t="s">
        <v>11</v>
      </c>
      <c r="J50" s="114" t="s">
        <v>11</v>
      </c>
      <c r="K50" s="159">
        <v>5.0000000000000001E-4</v>
      </c>
      <c r="L50" s="114"/>
      <c r="M50" s="114"/>
      <c r="N50" s="114"/>
      <c r="O50" s="114"/>
      <c r="P50" s="114"/>
      <c r="Q50" s="159"/>
      <c r="R50" s="114"/>
      <c r="S50" s="82">
        <f>COUNTIF(G50:R50,"&gt;0.005")</f>
        <v>0</v>
      </c>
      <c r="T50" s="83" t="s">
        <v>174</v>
      </c>
      <c r="U50" s="97">
        <f t="shared" si="4"/>
        <v>1</v>
      </c>
      <c r="V50" s="205"/>
      <c r="W50" s="85" t="s">
        <v>11</v>
      </c>
      <c r="X50" s="206"/>
      <c r="Y50" s="160" t="s">
        <v>11</v>
      </c>
      <c r="Z50" s="1"/>
      <c r="AA50" s="1"/>
    </row>
    <row r="51" spans="1:27" ht="12" x14ac:dyDescent="0.2">
      <c r="A51" s="290"/>
      <c r="B51" s="245" t="s">
        <v>61</v>
      </c>
      <c r="C51" s="246"/>
      <c r="D51" s="246"/>
      <c r="E51" s="19" t="s">
        <v>30</v>
      </c>
      <c r="F51" s="115" t="s">
        <v>55</v>
      </c>
      <c r="G51" s="115" t="s">
        <v>11</v>
      </c>
      <c r="H51" s="115" t="s">
        <v>11</v>
      </c>
      <c r="I51" s="115" t="s">
        <v>11</v>
      </c>
      <c r="J51" s="115" t="s">
        <v>11</v>
      </c>
      <c r="K51" s="151">
        <v>2E-3</v>
      </c>
      <c r="L51" s="115"/>
      <c r="M51" s="115"/>
      <c r="N51" s="115"/>
      <c r="O51" s="115"/>
      <c r="P51" s="115"/>
      <c r="Q51" s="151"/>
      <c r="R51" s="115"/>
      <c r="S51" s="90">
        <f>COUNTIF(G51:R51,"&gt;0.02")</f>
        <v>0</v>
      </c>
      <c r="T51" s="91" t="s">
        <v>174</v>
      </c>
      <c r="U51" s="92">
        <f t="shared" si="4"/>
        <v>1</v>
      </c>
      <c r="V51" s="199">
        <f t="shared" si="5"/>
        <v>2E-3</v>
      </c>
      <c r="W51" s="52" t="s">
        <v>178</v>
      </c>
      <c r="X51" s="200">
        <f t="shared" si="6"/>
        <v>2E-3</v>
      </c>
      <c r="Y51" s="151">
        <f t="shared" si="7"/>
        <v>2E-3</v>
      </c>
      <c r="Z51" s="1"/>
      <c r="AA51" s="1"/>
    </row>
    <row r="52" spans="1:27" ht="12" x14ac:dyDescent="0.2">
      <c r="A52" s="290"/>
      <c r="B52" s="245" t="s">
        <v>62</v>
      </c>
      <c r="C52" s="246"/>
      <c r="D52" s="246"/>
      <c r="E52" s="19" t="s">
        <v>30</v>
      </c>
      <c r="F52" s="18" t="s">
        <v>63</v>
      </c>
      <c r="G52" s="18" t="s">
        <v>11</v>
      </c>
      <c r="H52" s="18" t="s">
        <v>11</v>
      </c>
      <c r="I52" s="18" t="s">
        <v>11</v>
      </c>
      <c r="J52" s="18" t="s">
        <v>11</v>
      </c>
      <c r="K52" s="158">
        <v>2.0000000000000001E-4</v>
      </c>
      <c r="L52" s="18"/>
      <c r="M52" s="18"/>
      <c r="N52" s="18"/>
      <c r="O52" s="18"/>
      <c r="P52" s="18"/>
      <c r="Q52" s="158"/>
      <c r="R52" s="18"/>
      <c r="S52" s="12">
        <f t="shared" ref="S52:S63" si="8">COUNTIF(G52:R52,"&gt;0.003")</f>
        <v>0</v>
      </c>
      <c r="T52" s="13" t="s">
        <v>174</v>
      </c>
      <c r="U52" s="14">
        <f t="shared" si="4"/>
        <v>1</v>
      </c>
      <c r="V52" s="203">
        <f t="shared" si="5"/>
        <v>2.0000000000000001E-4</v>
      </c>
      <c r="W52" s="52" t="s">
        <v>178</v>
      </c>
      <c r="X52" s="204">
        <f t="shared" si="6"/>
        <v>2.0000000000000001E-4</v>
      </c>
      <c r="Y52" s="158">
        <f t="shared" si="7"/>
        <v>2.0000000000000001E-4</v>
      </c>
      <c r="Z52" s="1"/>
      <c r="AA52" s="1"/>
    </row>
    <row r="53" spans="1:27" ht="12" x14ac:dyDescent="0.2">
      <c r="A53" s="290"/>
      <c r="B53" s="245" t="s">
        <v>64</v>
      </c>
      <c r="C53" s="246"/>
      <c r="D53" s="246"/>
      <c r="E53" s="19" t="s">
        <v>30</v>
      </c>
      <c r="F53" s="18" t="s">
        <v>65</v>
      </c>
      <c r="G53" s="18" t="s">
        <v>11</v>
      </c>
      <c r="H53" s="18" t="s">
        <v>11</v>
      </c>
      <c r="I53" s="18" t="s">
        <v>11</v>
      </c>
      <c r="J53" s="18" t="s">
        <v>11</v>
      </c>
      <c r="K53" s="158">
        <v>4.0000000000000002E-4</v>
      </c>
      <c r="L53" s="18"/>
      <c r="M53" s="18"/>
      <c r="N53" s="18"/>
      <c r="O53" s="18"/>
      <c r="P53" s="18"/>
      <c r="Q53" s="158"/>
      <c r="R53" s="18"/>
      <c r="S53" s="12">
        <f>COUNTIF(G53:R53,"&gt;0.002")</f>
        <v>0</v>
      </c>
      <c r="T53" s="13" t="s">
        <v>174</v>
      </c>
      <c r="U53" s="14">
        <f t="shared" si="4"/>
        <v>1</v>
      </c>
      <c r="V53" s="203">
        <f t="shared" si="5"/>
        <v>4.0000000000000002E-4</v>
      </c>
      <c r="W53" s="52" t="s">
        <v>178</v>
      </c>
      <c r="X53" s="204">
        <f t="shared" si="6"/>
        <v>4.0000000000000002E-4</v>
      </c>
      <c r="Y53" s="158">
        <f t="shared" si="7"/>
        <v>4.0000000000000002E-4</v>
      </c>
      <c r="Z53" s="1"/>
      <c r="AA53" s="1"/>
    </row>
    <row r="54" spans="1:27" ht="12" x14ac:dyDescent="0.2">
      <c r="A54" s="290"/>
      <c r="B54" s="292" t="s">
        <v>66</v>
      </c>
      <c r="C54" s="293"/>
      <c r="D54" s="293"/>
      <c r="E54" s="80" t="s">
        <v>30</v>
      </c>
      <c r="F54" s="114" t="s">
        <v>67</v>
      </c>
      <c r="G54" s="114" t="s">
        <v>11</v>
      </c>
      <c r="H54" s="114" t="s">
        <v>11</v>
      </c>
      <c r="I54" s="114" t="s">
        <v>11</v>
      </c>
      <c r="J54" s="114" t="s">
        <v>11</v>
      </c>
      <c r="K54" s="160">
        <v>2E-3</v>
      </c>
      <c r="L54" s="114"/>
      <c r="M54" s="114"/>
      <c r="N54" s="114"/>
      <c r="O54" s="114"/>
      <c r="P54" s="114"/>
      <c r="Q54" s="160"/>
      <c r="R54" s="114"/>
      <c r="S54" s="82">
        <f>COUNTIF(G54:R54,"&gt;0.1")</f>
        <v>0</v>
      </c>
      <c r="T54" s="83" t="s">
        <v>174</v>
      </c>
      <c r="U54" s="97">
        <f t="shared" si="4"/>
        <v>1</v>
      </c>
      <c r="V54" s="205">
        <f t="shared" si="5"/>
        <v>2E-3</v>
      </c>
      <c r="W54" s="85" t="s">
        <v>178</v>
      </c>
      <c r="X54" s="206">
        <f t="shared" si="6"/>
        <v>2E-3</v>
      </c>
      <c r="Y54" s="160">
        <f t="shared" si="7"/>
        <v>2E-3</v>
      </c>
      <c r="Z54" s="1"/>
      <c r="AA54" s="1"/>
    </row>
    <row r="55" spans="1:27" ht="12" x14ac:dyDescent="0.2">
      <c r="A55" s="290"/>
      <c r="B55" s="245" t="s">
        <v>68</v>
      </c>
      <c r="C55" s="246"/>
      <c r="D55" s="246"/>
      <c r="E55" s="19" t="s">
        <v>30</v>
      </c>
      <c r="F55" s="115" t="s">
        <v>69</v>
      </c>
      <c r="G55" s="115" t="s">
        <v>11</v>
      </c>
      <c r="H55" s="115" t="s">
        <v>11</v>
      </c>
      <c r="I55" s="115" t="s">
        <v>11</v>
      </c>
      <c r="J55" s="115" t="s">
        <v>11</v>
      </c>
      <c r="K55" s="151">
        <v>4.0000000000000001E-3</v>
      </c>
      <c r="L55" s="115"/>
      <c r="M55" s="115"/>
      <c r="N55" s="115"/>
      <c r="O55" s="115"/>
      <c r="P55" s="115"/>
      <c r="Q55" s="151"/>
      <c r="R55" s="115"/>
      <c r="S55" s="90">
        <f>COUNTIF(G55:R55,"&gt;0.04")</f>
        <v>0</v>
      </c>
      <c r="T55" s="91" t="s">
        <v>174</v>
      </c>
      <c r="U55" s="92">
        <f t="shared" si="4"/>
        <v>1</v>
      </c>
      <c r="V55" s="199">
        <f t="shared" si="5"/>
        <v>4.0000000000000001E-3</v>
      </c>
      <c r="W55" s="52" t="s">
        <v>178</v>
      </c>
      <c r="X55" s="200">
        <f t="shared" si="6"/>
        <v>4.0000000000000001E-3</v>
      </c>
      <c r="Y55" s="151">
        <f t="shared" si="7"/>
        <v>4.0000000000000001E-3</v>
      </c>
      <c r="Z55" s="1"/>
      <c r="AA55" s="1"/>
    </row>
    <row r="56" spans="1:27" ht="12" x14ac:dyDescent="0.2">
      <c r="A56" s="290"/>
      <c r="B56" s="245" t="s">
        <v>70</v>
      </c>
      <c r="C56" s="246"/>
      <c r="D56" s="246"/>
      <c r="E56" s="19" t="s">
        <v>30</v>
      </c>
      <c r="F56" s="18" t="s">
        <v>71</v>
      </c>
      <c r="G56" s="18" t="s">
        <v>11</v>
      </c>
      <c r="H56" s="18" t="s">
        <v>11</v>
      </c>
      <c r="I56" s="18" t="s">
        <v>11</v>
      </c>
      <c r="J56" s="18" t="s">
        <v>11</v>
      </c>
      <c r="K56" s="158">
        <v>5.0000000000000001E-4</v>
      </c>
      <c r="L56" s="18"/>
      <c r="M56" s="18"/>
      <c r="N56" s="18"/>
      <c r="O56" s="18"/>
      <c r="P56" s="18"/>
      <c r="Q56" s="158"/>
      <c r="R56" s="18"/>
      <c r="S56" s="12">
        <f>COUNTIF(G56:R56,"&gt;1")</f>
        <v>0</v>
      </c>
      <c r="T56" s="13" t="s">
        <v>174</v>
      </c>
      <c r="U56" s="14">
        <f t="shared" si="4"/>
        <v>1</v>
      </c>
      <c r="V56" s="203">
        <f t="shared" si="5"/>
        <v>5.0000000000000001E-4</v>
      </c>
      <c r="W56" s="52" t="s">
        <v>178</v>
      </c>
      <c r="X56" s="204">
        <f t="shared" si="6"/>
        <v>5.0000000000000001E-4</v>
      </c>
      <c r="Y56" s="158">
        <f t="shared" si="7"/>
        <v>5.0000000000000001E-4</v>
      </c>
      <c r="Z56" s="1"/>
      <c r="AA56" s="1"/>
    </row>
    <row r="57" spans="1:27" ht="12" x14ac:dyDescent="0.2">
      <c r="A57" s="290"/>
      <c r="B57" s="245" t="s">
        <v>72</v>
      </c>
      <c r="C57" s="246"/>
      <c r="D57" s="246"/>
      <c r="E57" s="19" t="s">
        <v>30</v>
      </c>
      <c r="F57" s="18" t="s">
        <v>73</v>
      </c>
      <c r="G57" s="18" t="s">
        <v>11</v>
      </c>
      <c r="H57" s="18" t="s">
        <v>11</v>
      </c>
      <c r="I57" s="18" t="s">
        <v>11</v>
      </c>
      <c r="J57" s="18" t="s">
        <v>11</v>
      </c>
      <c r="K57" s="158">
        <v>5.9999999999999995E-4</v>
      </c>
      <c r="L57" s="18"/>
      <c r="M57" s="18"/>
      <c r="N57" s="18"/>
      <c r="O57" s="18"/>
      <c r="P57" s="18"/>
      <c r="Q57" s="158"/>
      <c r="R57" s="18"/>
      <c r="S57" s="12">
        <f>COUNTIF(G57:R57,"&gt;0.1")</f>
        <v>0</v>
      </c>
      <c r="T57" s="13" t="s">
        <v>174</v>
      </c>
      <c r="U57" s="14">
        <f t="shared" si="4"/>
        <v>1</v>
      </c>
      <c r="V57" s="203">
        <f t="shared" si="5"/>
        <v>5.9999999999999995E-4</v>
      </c>
      <c r="W57" s="52" t="s">
        <v>178</v>
      </c>
      <c r="X57" s="204">
        <f t="shared" si="6"/>
        <v>5.9999999999999995E-4</v>
      </c>
      <c r="Y57" s="158">
        <f t="shared" si="7"/>
        <v>5.9999999999999995E-4</v>
      </c>
      <c r="Z57" s="1"/>
      <c r="AA57" s="1"/>
    </row>
    <row r="58" spans="1:27" ht="12" x14ac:dyDescent="0.2">
      <c r="A58" s="290"/>
      <c r="B58" s="292" t="s">
        <v>74</v>
      </c>
      <c r="C58" s="293"/>
      <c r="D58" s="293"/>
      <c r="E58" s="80" t="s">
        <v>30</v>
      </c>
      <c r="F58" s="114" t="s">
        <v>75</v>
      </c>
      <c r="G58" s="114" t="s">
        <v>11</v>
      </c>
      <c r="H58" s="114" t="s">
        <v>11</v>
      </c>
      <c r="I58" s="114" t="s">
        <v>11</v>
      </c>
      <c r="J58" s="114" t="s">
        <v>11</v>
      </c>
      <c r="K58" s="160">
        <v>1E-3</v>
      </c>
      <c r="L58" s="114"/>
      <c r="M58" s="114"/>
      <c r="N58" s="114"/>
      <c r="O58" s="114"/>
      <c r="P58" s="114"/>
      <c r="Q58" s="160"/>
      <c r="R58" s="114"/>
      <c r="S58" s="82">
        <f>COUNTIF(G58:R58,"&gt;0.01")</f>
        <v>0</v>
      </c>
      <c r="T58" s="83" t="s">
        <v>174</v>
      </c>
      <c r="U58" s="97">
        <f t="shared" si="4"/>
        <v>1</v>
      </c>
      <c r="V58" s="205">
        <f t="shared" si="5"/>
        <v>1E-3</v>
      </c>
      <c r="W58" s="85" t="s">
        <v>178</v>
      </c>
      <c r="X58" s="206">
        <f t="shared" si="6"/>
        <v>1E-3</v>
      </c>
      <c r="Y58" s="160">
        <f t="shared" si="7"/>
        <v>1E-3</v>
      </c>
      <c r="Z58" s="1"/>
      <c r="AA58" s="1"/>
    </row>
    <row r="59" spans="1:27" ht="12" x14ac:dyDescent="0.2">
      <c r="A59" s="290"/>
      <c r="B59" s="245" t="s">
        <v>76</v>
      </c>
      <c r="C59" s="246"/>
      <c r="D59" s="246"/>
      <c r="E59" s="19" t="s">
        <v>30</v>
      </c>
      <c r="F59" s="115" t="s">
        <v>53</v>
      </c>
      <c r="G59" s="115" t="s">
        <v>11</v>
      </c>
      <c r="H59" s="115" t="s">
        <v>11</v>
      </c>
      <c r="I59" s="115" t="s">
        <v>11</v>
      </c>
      <c r="J59" s="115" t="s">
        <v>11</v>
      </c>
      <c r="K59" s="158">
        <v>5.0000000000000001E-4</v>
      </c>
      <c r="L59" s="115"/>
      <c r="M59" s="115"/>
      <c r="N59" s="115"/>
      <c r="O59" s="115"/>
      <c r="P59" s="115"/>
      <c r="Q59" s="158"/>
      <c r="R59" s="115"/>
      <c r="S59" s="90">
        <f>COUNTIF(G59:R59,"&gt;0.01")</f>
        <v>0</v>
      </c>
      <c r="T59" s="91" t="s">
        <v>174</v>
      </c>
      <c r="U59" s="92">
        <f t="shared" si="4"/>
        <v>1</v>
      </c>
      <c r="V59" s="203">
        <f t="shared" si="5"/>
        <v>5.0000000000000001E-4</v>
      </c>
      <c r="W59" s="52" t="s">
        <v>178</v>
      </c>
      <c r="X59" s="204">
        <f t="shared" si="6"/>
        <v>5.0000000000000001E-4</v>
      </c>
      <c r="Y59" s="158">
        <f t="shared" si="7"/>
        <v>5.0000000000000001E-4</v>
      </c>
      <c r="Z59" s="1"/>
      <c r="AA59" s="1"/>
    </row>
    <row r="60" spans="1:27" ht="12" x14ac:dyDescent="0.2">
      <c r="A60" s="290"/>
      <c r="B60" s="245" t="s">
        <v>77</v>
      </c>
      <c r="C60" s="246"/>
      <c r="D60" s="246"/>
      <c r="E60" s="19" t="s">
        <v>30</v>
      </c>
      <c r="F60" s="18" t="s">
        <v>63</v>
      </c>
      <c r="G60" s="18" t="s">
        <v>11</v>
      </c>
      <c r="H60" s="18" t="s">
        <v>11</v>
      </c>
      <c r="I60" s="18" t="s">
        <v>11</v>
      </c>
      <c r="J60" s="18" t="s">
        <v>11</v>
      </c>
      <c r="K60" s="158">
        <v>2.0000000000000001E-4</v>
      </c>
      <c r="L60" s="18"/>
      <c r="M60" s="18"/>
      <c r="N60" s="18"/>
      <c r="O60" s="18"/>
      <c r="P60" s="18"/>
      <c r="Q60" s="158"/>
      <c r="R60" s="18"/>
      <c r="S60" s="12">
        <f>COUNTIF(G60:R60,"&gt;0.01")</f>
        <v>0</v>
      </c>
      <c r="T60" s="13" t="s">
        <v>174</v>
      </c>
      <c r="U60" s="14">
        <f t="shared" si="4"/>
        <v>1</v>
      </c>
      <c r="V60" s="203">
        <f t="shared" si="5"/>
        <v>2.0000000000000001E-4</v>
      </c>
      <c r="W60" s="52" t="s">
        <v>178</v>
      </c>
      <c r="X60" s="204">
        <f t="shared" si="6"/>
        <v>2.0000000000000001E-4</v>
      </c>
      <c r="Y60" s="158">
        <f t="shared" si="7"/>
        <v>2.0000000000000001E-4</v>
      </c>
      <c r="Z60" s="1"/>
      <c r="AA60" s="1"/>
    </row>
    <row r="61" spans="1:27" ht="12" x14ac:dyDescent="0.2">
      <c r="A61" s="290"/>
      <c r="B61" s="245" t="s">
        <v>78</v>
      </c>
      <c r="C61" s="246"/>
      <c r="D61" s="246"/>
      <c r="E61" s="19" t="s">
        <v>30</v>
      </c>
      <c r="F61" s="18" t="s">
        <v>73</v>
      </c>
      <c r="G61" s="18" t="s">
        <v>11</v>
      </c>
      <c r="H61" s="18" t="s">
        <v>11</v>
      </c>
      <c r="I61" s="18" t="s">
        <v>11</v>
      </c>
      <c r="J61" s="18" t="s">
        <v>11</v>
      </c>
      <c r="K61" s="158">
        <v>5.9999999999999995E-4</v>
      </c>
      <c r="L61" s="18"/>
      <c r="M61" s="18"/>
      <c r="N61" s="18"/>
      <c r="O61" s="18"/>
      <c r="P61" s="18"/>
      <c r="Q61" s="158"/>
      <c r="R61" s="18"/>
      <c r="S61" s="12">
        <f>COUNTIF(G61:R61,"&gt;0.002")</f>
        <v>0</v>
      </c>
      <c r="T61" s="13" t="s">
        <v>174</v>
      </c>
      <c r="U61" s="14">
        <f t="shared" si="4"/>
        <v>1</v>
      </c>
      <c r="V61" s="203">
        <f t="shared" si="5"/>
        <v>5.9999999999999995E-4</v>
      </c>
      <c r="W61" s="52" t="s">
        <v>178</v>
      </c>
      <c r="X61" s="204">
        <f t="shared" si="6"/>
        <v>5.9999999999999995E-4</v>
      </c>
      <c r="Y61" s="158">
        <f t="shared" si="7"/>
        <v>5.9999999999999995E-4</v>
      </c>
      <c r="Z61" s="1"/>
      <c r="AA61" s="1"/>
    </row>
    <row r="62" spans="1:27" ht="12" x14ac:dyDescent="0.2">
      <c r="A62" s="290"/>
      <c r="B62" s="292" t="s">
        <v>79</v>
      </c>
      <c r="C62" s="293"/>
      <c r="D62" s="293"/>
      <c r="E62" s="80" t="s">
        <v>30</v>
      </c>
      <c r="F62" s="114" t="s">
        <v>49</v>
      </c>
      <c r="G62" s="114" t="s">
        <v>11</v>
      </c>
      <c r="H62" s="114" t="s">
        <v>11</v>
      </c>
      <c r="I62" s="114" t="s">
        <v>11</v>
      </c>
      <c r="J62" s="114" t="s">
        <v>11</v>
      </c>
      <c r="K62" s="159">
        <v>2.9999999999999997E-4</v>
      </c>
      <c r="L62" s="114"/>
      <c r="M62" s="114"/>
      <c r="N62" s="114"/>
      <c r="O62" s="114"/>
      <c r="P62" s="114"/>
      <c r="Q62" s="159"/>
      <c r="R62" s="114"/>
      <c r="S62" s="82">
        <f>COUNTIF(G62:R62,"&gt;0.006")</f>
        <v>0</v>
      </c>
      <c r="T62" s="83" t="s">
        <v>174</v>
      </c>
      <c r="U62" s="97">
        <f t="shared" si="4"/>
        <v>1</v>
      </c>
      <c r="V62" s="207">
        <f t="shared" si="5"/>
        <v>2.9999999999999997E-4</v>
      </c>
      <c r="W62" s="85" t="s">
        <v>178</v>
      </c>
      <c r="X62" s="208">
        <f t="shared" si="6"/>
        <v>2.9999999999999997E-4</v>
      </c>
      <c r="Y62" s="159">
        <f t="shared" si="7"/>
        <v>2.9999999999999997E-4</v>
      </c>
      <c r="Z62" s="1"/>
      <c r="AA62" s="1"/>
    </row>
    <row r="63" spans="1:27" ht="12" x14ac:dyDescent="0.2">
      <c r="A63" s="290"/>
      <c r="B63" s="245" t="s">
        <v>80</v>
      </c>
      <c r="C63" s="246"/>
      <c r="D63" s="246"/>
      <c r="E63" s="19" t="s">
        <v>30</v>
      </c>
      <c r="F63" s="115" t="s">
        <v>55</v>
      </c>
      <c r="G63" s="115" t="s">
        <v>11</v>
      </c>
      <c r="H63" s="115" t="s">
        <v>11</v>
      </c>
      <c r="I63" s="115" t="s">
        <v>11</v>
      </c>
      <c r="J63" s="115" t="s">
        <v>11</v>
      </c>
      <c r="K63" s="151">
        <v>2E-3</v>
      </c>
      <c r="L63" s="115"/>
      <c r="M63" s="115"/>
      <c r="N63" s="115"/>
      <c r="O63" s="115"/>
      <c r="P63" s="115"/>
      <c r="Q63" s="151"/>
      <c r="R63" s="115"/>
      <c r="S63" s="90">
        <f t="shared" si="8"/>
        <v>0</v>
      </c>
      <c r="T63" s="91" t="s">
        <v>174</v>
      </c>
      <c r="U63" s="92">
        <f t="shared" si="4"/>
        <v>1</v>
      </c>
      <c r="V63" s="199">
        <f t="shared" si="5"/>
        <v>2E-3</v>
      </c>
      <c r="W63" s="52" t="s">
        <v>178</v>
      </c>
      <c r="X63" s="200">
        <f t="shared" si="6"/>
        <v>2E-3</v>
      </c>
      <c r="Y63" s="151">
        <f t="shared" si="7"/>
        <v>2E-3</v>
      </c>
      <c r="Z63" s="1"/>
      <c r="AA63" s="1"/>
    </row>
    <row r="64" spans="1:27" ht="12" x14ac:dyDescent="0.2">
      <c r="A64" s="290"/>
      <c r="B64" s="245" t="s">
        <v>81</v>
      </c>
      <c r="C64" s="246"/>
      <c r="D64" s="246"/>
      <c r="E64" s="19" t="s">
        <v>30</v>
      </c>
      <c r="F64" s="18" t="s">
        <v>53</v>
      </c>
      <c r="G64" s="18" t="s">
        <v>11</v>
      </c>
      <c r="H64" s="18" t="s">
        <v>11</v>
      </c>
      <c r="I64" s="18" t="s">
        <v>11</v>
      </c>
      <c r="J64" s="18" t="s">
        <v>11</v>
      </c>
      <c r="K64" s="151">
        <v>1E-3</v>
      </c>
      <c r="L64" s="18"/>
      <c r="M64" s="18"/>
      <c r="N64" s="18"/>
      <c r="O64" s="18"/>
      <c r="P64" s="18"/>
      <c r="Q64" s="151"/>
      <c r="R64" s="18"/>
      <c r="S64" s="12">
        <f>COUNTIF(G64:R64,"&gt;0.02")</f>
        <v>0</v>
      </c>
      <c r="T64" s="13" t="s">
        <v>174</v>
      </c>
      <c r="U64" s="14">
        <f t="shared" si="4"/>
        <v>1</v>
      </c>
      <c r="V64" s="199">
        <f t="shared" si="5"/>
        <v>1E-3</v>
      </c>
      <c r="W64" s="52" t="s">
        <v>178</v>
      </c>
      <c r="X64" s="200">
        <f t="shared" si="6"/>
        <v>1E-3</v>
      </c>
      <c r="Y64" s="151">
        <f t="shared" si="7"/>
        <v>1E-3</v>
      </c>
      <c r="Z64" s="1"/>
      <c r="AA64" s="1"/>
    </row>
    <row r="65" spans="1:29" ht="12" x14ac:dyDescent="0.2">
      <c r="A65" s="290"/>
      <c r="B65" s="245" t="s">
        <v>82</v>
      </c>
      <c r="C65" s="246"/>
      <c r="D65" s="246"/>
      <c r="E65" s="19" t="s">
        <v>30</v>
      </c>
      <c r="F65" s="18" t="s">
        <v>53</v>
      </c>
      <c r="G65" s="18" t="s">
        <v>11</v>
      </c>
      <c r="H65" s="18" t="s">
        <v>11</v>
      </c>
      <c r="I65" s="18" t="s">
        <v>11</v>
      </c>
      <c r="J65" s="18" t="s">
        <v>11</v>
      </c>
      <c r="K65" s="151">
        <v>2E-3</v>
      </c>
      <c r="L65" s="18"/>
      <c r="M65" s="18"/>
      <c r="N65" s="18"/>
      <c r="O65" s="18"/>
      <c r="P65" s="18"/>
      <c r="Q65" s="151"/>
      <c r="R65" s="18"/>
      <c r="S65" s="12">
        <f>COUNTIF(G65:R65,"&gt;0.01")</f>
        <v>0</v>
      </c>
      <c r="T65" s="13" t="s">
        <v>174</v>
      </c>
      <c r="U65" s="14">
        <f t="shared" si="4"/>
        <v>1</v>
      </c>
      <c r="V65" s="199">
        <f t="shared" si="5"/>
        <v>2E-3</v>
      </c>
      <c r="W65" s="52" t="s">
        <v>178</v>
      </c>
      <c r="X65" s="200">
        <f t="shared" si="6"/>
        <v>2E-3</v>
      </c>
      <c r="Y65" s="151">
        <f t="shared" si="7"/>
        <v>2E-3</v>
      </c>
      <c r="Z65" s="1"/>
      <c r="AA65" s="1"/>
    </row>
    <row r="66" spans="1:29" ht="12" x14ac:dyDescent="0.2">
      <c r="A66" s="290"/>
      <c r="B66" s="292" t="s">
        <v>83</v>
      </c>
      <c r="C66" s="293"/>
      <c r="D66" s="293"/>
      <c r="E66" s="80" t="s">
        <v>30</v>
      </c>
      <c r="F66" s="114" t="s">
        <v>84</v>
      </c>
      <c r="G66" s="114" t="s">
        <v>11</v>
      </c>
      <c r="H66" s="114" t="s">
        <v>11</v>
      </c>
      <c r="I66" s="114" t="s">
        <v>11</v>
      </c>
      <c r="J66" s="114" t="s">
        <v>11</v>
      </c>
      <c r="K66" s="161">
        <v>0.91</v>
      </c>
      <c r="L66" s="114"/>
      <c r="M66" s="114"/>
      <c r="N66" s="114"/>
      <c r="O66" s="114"/>
      <c r="P66" s="114"/>
      <c r="Q66" s="161"/>
      <c r="R66" s="114"/>
      <c r="S66" s="82">
        <f>COUNTIF(G66:R66,"&gt;10")</f>
        <v>0</v>
      </c>
      <c r="T66" s="83" t="s">
        <v>174</v>
      </c>
      <c r="U66" s="97">
        <f t="shared" si="4"/>
        <v>1</v>
      </c>
      <c r="V66" s="209">
        <f>MIN(G66:R66)</f>
        <v>0.91</v>
      </c>
      <c r="W66" s="210" t="s">
        <v>178</v>
      </c>
      <c r="X66" s="211">
        <f>MAX(G66:R66)</f>
        <v>0.91</v>
      </c>
      <c r="Y66" s="161">
        <f>AVERAGE(G66:R66)</f>
        <v>0.91</v>
      </c>
      <c r="Z66" s="1"/>
      <c r="AA66" s="1"/>
      <c r="AC66" s="2"/>
    </row>
    <row r="67" spans="1:29" ht="12" x14ac:dyDescent="0.2">
      <c r="A67" s="290"/>
      <c r="B67" s="245" t="s">
        <v>85</v>
      </c>
      <c r="C67" s="246"/>
      <c r="D67" s="246"/>
      <c r="E67" s="116" t="s">
        <v>30</v>
      </c>
      <c r="F67" s="115" t="s">
        <v>86</v>
      </c>
      <c r="G67" s="115" t="s">
        <v>11</v>
      </c>
      <c r="H67" s="115" t="s">
        <v>11</v>
      </c>
      <c r="I67" s="115" t="s">
        <v>11</v>
      </c>
      <c r="J67" s="115" t="s">
        <v>11</v>
      </c>
      <c r="K67" s="162">
        <v>0.19</v>
      </c>
      <c r="L67" s="115"/>
      <c r="M67" s="115"/>
      <c r="N67" s="115"/>
      <c r="O67" s="115"/>
      <c r="P67" s="115"/>
      <c r="Q67" s="162"/>
      <c r="R67" s="115"/>
      <c r="S67" s="90">
        <f>COUNTIF(G67:R67,"&gt;0.8")</f>
        <v>0</v>
      </c>
      <c r="T67" s="91" t="s">
        <v>174</v>
      </c>
      <c r="U67" s="92">
        <f t="shared" si="4"/>
        <v>1</v>
      </c>
      <c r="V67" s="212">
        <f>MIN(G67:R67)</f>
        <v>0.19</v>
      </c>
      <c r="W67" s="213" t="s">
        <v>178</v>
      </c>
      <c r="X67" s="214">
        <f>MAX(G67:R67)</f>
        <v>0.19</v>
      </c>
      <c r="Y67" s="162">
        <f>AVERAGE(G67:R67)</f>
        <v>0.19</v>
      </c>
      <c r="Z67" s="1"/>
      <c r="AA67" s="1"/>
      <c r="AC67" s="106"/>
    </row>
    <row r="68" spans="1:29" ht="12" customHeight="1" x14ac:dyDescent="0.2">
      <c r="A68" s="290"/>
      <c r="B68" s="245" t="s">
        <v>87</v>
      </c>
      <c r="C68" s="246"/>
      <c r="D68" s="246"/>
      <c r="E68" s="19" t="s">
        <v>30</v>
      </c>
      <c r="F68" s="18" t="s">
        <v>71</v>
      </c>
      <c r="G68" s="18" t="s">
        <v>11</v>
      </c>
      <c r="H68" s="18" t="s">
        <v>11</v>
      </c>
      <c r="I68" s="18" t="s">
        <v>11</v>
      </c>
      <c r="J68" s="18" t="s">
        <v>11</v>
      </c>
      <c r="K68" s="75">
        <v>7.0000000000000007E-2</v>
      </c>
      <c r="L68" s="18"/>
      <c r="M68" s="18"/>
      <c r="N68" s="18"/>
      <c r="O68" s="18"/>
      <c r="P68" s="18"/>
      <c r="Q68" s="75"/>
      <c r="R68" s="18"/>
      <c r="S68" s="12">
        <f>COUNTIF(G68:R68,"&gt;1")</f>
        <v>0</v>
      </c>
      <c r="T68" s="13" t="s">
        <v>174</v>
      </c>
      <c r="U68" s="14">
        <f t="shared" si="4"/>
        <v>1</v>
      </c>
      <c r="V68" s="119">
        <f>MIN(G68:R68)</f>
        <v>7.0000000000000007E-2</v>
      </c>
      <c r="W68" s="52" t="s">
        <v>178</v>
      </c>
      <c r="X68" s="74">
        <f>MAX(G68:R68)</f>
        <v>7.0000000000000007E-2</v>
      </c>
      <c r="Y68" s="75">
        <f>AVERAGE(G68:R68)</f>
        <v>7.0000000000000007E-2</v>
      </c>
      <c r="Z68" s="1"/>
      <c r="AC68" s="2"/>
    </row>
    <row r="69" spans="1:29" ht="12" x14ac:dyDescent="0.2">
      <c r="A69" s="291"/>
      <c r="B69" s="247" t="s">
        <v>88</v>
      </c>
      <c r="C69" s="248"/>
      <c r="D69" s="248"/>
      <c r="E69" s="21" t="s">
        <v>30</v>
      </c>
      <c r="F69" s="29" t="s">
        <v>89</v>
      </c>
      <c r="G69" s="29" t="s">
        <v>11</v>
      </c>
      <c r="H69" s="29" t="s">
        <v>11</v>
      </c>
      <c r="I69" s="29" t="s">
        <v>11</v>
      </c>
      <c r="J69" s="29" t="s">
        <v>11</v>
      </c>
      <c r="K69" s="163">
        <v>5.0000000000000001E-3</v>
      </c>
      <c r="L69" s="29"/>
      <c r="M69" s="29"/>
      <c r="N69" s="29"/>
      <c r="O69" s="29"/>
      <c r="P69" s="29"/>
      <c r="Q69" s="163"/>
      <c r="R69" s="29"/>
      <c r="S69" s="23">
        <f>COUNTIF(G69:R69,"&gt;0.05")</f>
        <v>0</v>
      </c>
      <c r="T69" s="24" t="s">
        <v>174</v>
      </c>
      <c r="U69" s="25">
        <f t="shared" si="4"/>
        <v>1</v>
      </c>
      <c r="V69" s="217">
        <f>MIN(G69:R69)</f>
        <v>5.0000000000000001E-3</v>
      </c>
      <c r="W69" s="59" t="s">
        <v>178</v>
      </c>
      <c r="X69" s="218">
        <f>MAX(G69:R69)</f>
        <v>5.0000000000000001E-3</v>
      </c>
      <c r="Y69" s="163">
        <f>AVERAGE(G69:R69)</f>
        <v>5.0000000000000001E-3</v>
      </c>
      <c r="Z69" s="1"/>
      <c r="AA69" s="1"/>
    </row>
    <row r="70" spans="1:29" ht="12" customHeight="1" x14ac:dyDescent="0.2">
      <c r="A70" s="289" t="s">
        <v>90</v>
      </c>
      <c r="B70" s="243" t="s">
        <v>91</v>
      </c>
      <c r="C70" s="244"/>
      <c r="D70" s="244"/>
      <c r="E70" s="10" t="s">
        <v>30</v>
      </c>
      <c r="F70" s="30" t="s">
        <v>11</v>
      </c>
      <c r="G70" s="30" t="s">
        <v>11</v>
      </c>
      <c r="H70" s="30" t="s">
        <v>11</v>
      </c>
      <c r="I70" s="30" t="s">
        <v>11</v>
      </c>
      <c r="J70" s="30" t="s">
        <v>11</v>
      </c>
      <c r="K70" s="164">
        <v>0.5</v>
      </c>
      <c r="L70" s="30"/>
      <c r="M70" s="30"/>
      <c r="N70" s="30"/>
      <c r="O70" s="30"/>
      <c r="P70" s="30"/>
      <c r="Q70" s="164"/>
      <c r="R70" s="30"/>
      <c r="S70" s="32" t="s">
        <v>10</v>
      </c>
      <c r="T70" s="33" t="s">
        <v>174</v>
      </c>
      <c r="U70" s="34">
        <f t="shared" si="4"/>
        <v>1</v>
      </c>
      <c r="V70" s="219">
        <f>MIN(G70:R70)</f>
        <v>0.5</v>
      </c>
      <c r="W70" s="52" t="s">
        <v>178</v>
      </c>
      <c r="X70" s="220">
        <f>MAX(G70:R70)</f>
        <v>0.5</v>
      </c>
      <c r="Y70" s="164">
        <f>AVERAGE(G70:R70)</f>
        <v>0.5</v>
      </c>
      <c r="Z70" s="1"/>
      <c r="AA70" s="1"/>
    </row>
    <row r="71" spans="1:29" ht="12" x14ac:dyDescent="0.2">
      <c r="A71" s="290"/>
      <c r="B71" s="245" t="s">
        <v>92</v>
      </c>
      <c r="C71" s="246"/>
      <c r="D71" s="246"/>
      <c r="E71" s="19" t="s">
        <v>30</v>
      </c>
      <c r="F71" s="18" t="s">
        <v>11</v>
      </c>
      <c r="G71" s="18" t="s">
        <v>11</v>
      </c>
      <c r="H71" s="18" t="s">
        <v>11</v>
      </c>
      <c r="I71" s="18" t="s">
        <v>11</v>
      </c>
      <c r="J71" s="18" t="s">
        <v>11</v>
      </c>
      <c r="K71" s="151">
        <v>5.0000000000000001E-3</v>
      </c>
      <c r="L71" s="18"/>
      <c r="M71" s="18"/>
      <c r="N71" s="18"/>
      <c r="O71" s="18"/>
      <c r="P71" s="18"/>
      <c r="Q71" s="151"/>
      <c r="R71" s="18"/>
      <c r="S71" s="12" t="s">
        <v>11</v>
      </c>
      <c r="T71" s="13" t="s">
        <v>174</v>
      </c>
      <c r="U71" s="14">
        <f t="shared" si="4"/>
        <v>1</v>
      </c>
      <c r="V71" s="199"/>
      <c r="W71" s="52" t="s">
        <v>11</v>
      </c>
      <c r="X71" s="200"/>
      <c r="Y71" s="151" t="s">
        <v>11</v>
      </c>
      <c r="Z71" s="1"/>
      <c r="AA71" s="1"/>
    </row>
    <row r="72" spans="1:29" ht="12" x14ac:dyDescent="0.2">
      <c r="A72" s="290"/>
      <c r="B72" s="292" t="s">
        <v>93</v>
      </c>
      <c r="C72" s="293"/>
      <c r="D72" s="293"/>
      <c r="E72" s="80" t="s">
        <v>30</v>
      </c>
      <c r="F72" s="114" t="s">
        <v>11</v>
      </c>
      <c r="G72" s="114" t="s">
        <v>11</v>
      </c>
      <c r="H72" s="114" t="s">
        <v>11</v>
      </c>
      <c r="I72" s="114" t="s">
        <v>11</v>
      </c>
      <c r="J72" s="114" t="s">
        <v>11</v>
      </c>
      <c r="K72" s="160">
        <v>5.0000000000000001E-3</v>
      </c>
      <c r="L72" s="114"/>
      <c r="M72" s="114"/>
      <c r="N72" s="114"/>
      <c r="O72" s="114"/>
      <c r="P72" s="114"/>
      <c r="Q72" s="160"/>
      <c r="R72" s="114"/>
      <c r="S72" s="82" t="s">
        <v>11</v>
      </c>
      <c r="T72" s="83" t="s">
        <v>174</v>
      </c>
      <c r="U72" s="97">
        <f t="shared" si="4"/>
        <v>1</v>
      </c>
      <c r="V72" s="205"/>
      <c r="W72" s="85" t="s">
        <v>11</v>
      </c>
      <c r="X72" s="206"/>
      <c r="Y72" s="160" t="s">
        <v>11</v>
      </c>
      <c r="Z72" s="1"/>
      <c r="AA72" s="1"/>
    </row>
    <row r="73" spans="1:29" ht="12" x14ac:dyDescent="0.2">
      <c r="A73" s="290"/>
      <c r="B73" s="245" t="s">
        <v>94</v>
      </c>
      <c r="C73" s="246"/>
      <c r="D73" s="246"/>
      <c r="E73" s="19" t="s">
        <v>30</v>
      </c>
      <c r="F73" s="18" t="s">
        <v>11</v>
      </c>
      <c r="G73" s="18" t="s">
        <v>11</v>
      </c>
      <c r="H73" s="18" t="s">
        <v>11</v>
      </c>
      <c r="I73" s="18" t="s">
        <v>11</v>
      </c>
      <c r="J73" s="18" t="s">
        <v>11</v>
      </c>
      <c r="K73" s="75">
        <v>0.08</v>
      </c>
      <c r="L73" s="18"/>
      <c r="M73" s="18"/>
      <c r="N73" s="18"/>
      <c r="O73" s="18"/>
      <c r="P73" s="18"/>
      <c r="Q73" s="75"/>
      <c r="R73" s="18"/>
      <c r="S73" s="90" t="s">
        <v>11</v>
      </c>
      <c r="T73" s="91" t="s">
        <v>174</v>
      </c>
      <c r="U73" s="92">
        <f t="shared" si="4"/>
        <v>1</v>
      </c>
      <c r="V73" s="215"/>
      <c r="W73" s="52" t="s">
        <v>11</v>
      </c>
      <c r="X73" s="216"/>
      <c r="Y73" s="165" t="s">
        <v>11</v>
      </c>
      <c r="Z73" s="1"/>
      <c r="AA73" s="1"/>
    </row>
    <row r="74" spans="1:29" ht="12" x14ac:dyDescent="0.2">
      <c r="A74" s="290"/>
      <c r="B74" s="245" t="s">
        <v>95</v>
      </c>
      <c r="C74" s="246"/>
      <c r="D74" s="246"/>
      <c r="E74" s="19" t="s">
        <v>30</v>
      </c>
      <c r="F74" s="18" t="s">
        <v>11</v>
      </c>
      <c r="G74" s="18" t="s">
        <v>11</v>
      </c>
      <c r="H74" s="18" t="s">
        <v>11</v>
      </c>
      <c r="I74" s="18" t="s">
        <v>11</v>
      </c>
      <c r="J74" s="18" t="s">
        <v>11</v>
      </c>
      <c r="K74" s="165">
        <v>0.01</v>
      </c>
      <c r="L74" s="18"/>
      <c r="M74" s="18"/>
      <c r="N74" s="18"/>
      <c r="O74" s="18"/>
      <c r="P74" s="18"/>
      <c r="Q74" s="165"/>
      <c r="R74" s="18"/>
      <c r="S74" s="12" t="s">
        <v>11</v>
      </c>
      <c r="T74" s="13" t="s">
        <v>174</v>
      </c>
      <c r="U74" s="14">
        <f t="shared" si="4"/>
        <v>1</v>
      </c>
      <c r="V74" s="215"/>
      <c r="W74" s="52" t="s">
        <v>11</v>
      </c>
      <c r="X74" s="216"/>
      <c r="Y74" s="165" t="s">
        <v>11</v>
      </c>
      <c r="Z74" s="1"/>
      <c r="AA74" s="1"/>
      <c r="AB74" s="117"/>
      <c r="AC74" s="117"/>
    </row>
    <row r="75" spans="1:29" ht="12" x14ac:dyDescent="0.2">
      <c r="A75" s="290"/>
      <c r="B75" s="245" t="s">
        <v>96</v>
      </c>
      <c r="C75" s="246"/>
      <c r="D75" s="246"/>
      <c r="E75" s="19" t="s">
        <v>30</v>
      </c>
      <c r="F75" s="18" t="s">
        <v>11</v>
      </c>
      <c r="G75" s="18" t="s">
        <v>11</v>
      </c>
      <c r="H75" s="18" t="s">
        <v>11</v>
      </c>
      <c r="I75" s="18" t="s">
        <v>11</v>
      </c>
      <c r="J75" s="18" t="s">
        <v>11</v>
      </c>
      <c r="K75" s="165">
        <v>0.03</v>
      </c>
      <c r="L75" s="18"/>
      <c r="M75" s="18"/>
      <c r="N75" s="18"/>
      <c r="O75" s="18"/>
      <c r="P75" s="18"/>
      <c r="Q75" s="165"/>
      <c r="R75" s="18"/>
      <c r="S75" s="12" t="s">
        <v>11</v>
      </c>
      <c r="T75" s="13" t="s">
        <v>174</v>
      </c>
      <c r="U75" s="14">
        <f t="shared" si="4"/>
        <v>1</v>
      </c>
      <c r="V75" s="215"/>
      <c r="W75" s="52" t="s">
        <v>11</v>
      </c>
      <c r="X75" s="216"/>
      <c r="Y75" s="165" t="s">
        <v>11</v>
      </c>
      <c r="Z75" s="1"/>
      <c r="AA75" s="1"/>
    </row>
    <row r="76" spans="1:29" ht="12" x14ac:dyDescent="0.2">
      <c r="A76" s="290"/>
      <c r="B76" s="245" t="s">
        <v>97</v>
      </c>
      <c r="C76" s="246"/>
      <c r="D76" s="246"/>
      <c r="E76" s="19" t="s">
        <v>30</v>
      </c>
      <c r="F76" s="114" t="s">
        <v>11</v>
      </c>
      <c r="G76" s="114" t="s">
        <v>11</v>
      </c>
      <c r="H76" s="114" t="s">
        <v>11</v>
      </c>
      <c r="I76" s="114" t="s">
        <v>11</v>
      </c>
      <c r="J76" s="114" t="s">
        <v>11</v>
      </c>
      <c r="K76" s="161">
        <v>0.05</v>
      </c>
      <c r="L76" s="114"/>
      <c r="M76" s="114"/>
      <c r="N76" s="114"/>
      <c r="O76" s="114"/>
      <c r="P76" s="114"/>
      <c r="Q76" s="161"/>
      <c r="R76" s="114"/>
      <c r="S76" s="82" t="s">
        <v>11</v>
      </c>
      <c r="T76" s="83" t="s">
        <v>174</v>
      </c>
      <c r="U76" s="97">
        <f t="shared" si="4"/>
        <v>1</v>
      </c>
      <c r="V76" s="209">
        <f>MIN(G76:R76)</f>
        <v>0.05</v>
      </c>
      <c r="W76" s="85" t="s">
        <v>178</v>
      </c>
      <c r="X76" s="211">
        <f>MAX(G76:R76)</f>
        <v>0.05</v>
      </c>
      <c r="Y76" s="161">
        <f>AVERAGE(G76:R76)</f>
        <v>0.05</v>
      </c>
      <c r="Z76" s="1"/>
      <c r="AA76" s="1"/>
    </row>
    <row r="77" spans="1:29" ht="12" x14ac:dyDescent="0.2">
      <c r="A77" s="290"/>
      <c r="B77" s="294" t="s">
        <v>98</v>
      </c>
      <c r="C77" s="295"/>
      <c r="D77" s="295"/>
      <c r="E77" s="116" t="s">
        <v>30</v>
      </c>
      <c r="F77" s="18" t="s">
        <v>11</v>
      </c>
      <c r="G77" s="18" t="s">
        <v>11</v>
      </c>
      <c r="H77" s="18" t="s">
        <v>11</v>
      </c>
      <c r="I77" s="18" t="s">
        <v>11</v>
      </c>
      <c r="J77" s="18" t="s">
        <v>11</v>
      </c>
      <c r="K77" s="75">
        <v>0.31</v>
      </c>
      <c r="L77" s="18"/>
      <c r="M77" s="18"/>
      <c r="N77" s="18"/>
      <c r="O77" s="18"/>
      <c r="P77" s="18"/>
      <c r="Q77" s="75"/>
      <c r="R77" s="18"/>
      <c r="S77" s="90" t="s">
        <v>11</v>
      </c>
      <c r="T77" s="91" t="s">
        <v>174</v>
      </c>
      <c r="U77" s="92">
        <f t="shared" si="4"/>
        <v>1</v>
      </c>
      <c r="V77" s="119">
        <f>MIN(G77:R77)</f>
        <v>0.31</v>
      </c>
      <c r="W77" s="210" t="s">
        <v>178</v>
      </c>
      <c r="X77" s="74">
        <f>MAX(G77:R77)</f>
        <v>0.31</v>
      </c>
      <c r="Y77" s="75">
        <f>AVERAGE(G77:R77)</f>
        <v>0.31</v>
      </c>
      <c r="Z77" s="1"/>
      <c r="AA77" s="117"/>
      <c r="AB77" s="118"/>
      <c r="AC77" s="118"/>
    </row>
    <row r="78" spans="1:29" ht="12" x14ac:dyDescent="0.2">
      <c r="A78" s="290"/>
      <c r="B78" s="245" t="s">
        <v>99</v>
      </c>
      <c r="C78" s="246"/>
      <c r="D78" s="246"/>
      <c r="E78" s="19" t="s">
        <v>30</v>
      </c>
      <c r="F78" s="18" t="s">
        <v>11</v>
      </c>
      <c r="G78" s="18" t="s">
        <v>11</v>
      </c>
      <c r="H78" s="18" t="s">
        <v>11</v>
      </c>
      <c r="I78" s="18" t="s">
        <v>11</v>
      </c>
      <c r="J78" s="18" t="s">
        <v>11</v>
      </c>
      <c r="K78" s="75">
        <v>0.79</v>
      </c>
      <c r="L78" s="18"/>
      <c r="M78" s="18"/>
      <c r="N78" s="18"/>
      <c r="O78" s="18"/>
      <c r="P78" s="18"/>
      <c r="Q78" s="75"/>
      <c r="R78" s="18"/>
      <c r="S78" s="12" t="s">
        <v>11</v>
      </c>
      <c r="T78" s="13" t="s">
        <v>174</v>
      </c>
      <c r="U78" s="14">
        <f t="shared" si="4"/>
        <v>1</v>
      </c>
      <c r="V78" s="119">
        <f>MIN(G78:R78)</f>
        <v>0.79</v>
      </c>
      <c r="W78" s="210" t="s">
        <v>178</v>
      </c>
      <c r="X78" s="74">
        <f>MAX(G78:R78)</f>
        <v>0.79</v>
      </c>
      <c r="Y78" s="75">
        <f>AVERAGE(G78:R78)</f>
        <v>0.79</v>
      </c>
      <c r="Z78" s="1"/>
      <c r="AA78" s="106"/>
      <c r="AC78" s="2"/>
    </row>
    <row r="79" spans="1:29" ht="12" x14ac:dyDescent="0.2">
      <c r="A79" s="290"/>
      <c r="B79" s="245" t="s">
        <v>100</v>
      </c>
      <c r="C79" s="246"/>
      <c r="D79" s="246"/>
      <c r="E79" s="19" t="s">
        <v>30</v>
      </c>
      <c r="F79" s="18" t="s">
        <v>11</v>
      </c>
      <c r="G79" s="18" t="s">
        <v>11</v>
      </c>
      <c r="H79" s="18" t="s">
        <v>11</v>
      </c>
      <c r="I79" s="18" t="s">
        <v>11</v>
      </c>
      <c r="J79" s="18" t="s">
        <v>11</v>
      </c>
      <c r="K79" s="75">
        <v>0.12</v>
      </c>
      <c r="L79" s="18"/>
      <c r="M79" s="18"/>
      <c r="N79" s="18"/>
      <c r="O79" s="18"/>
      <c r="P79" s="18"/>
      <c r="Q79" s="165"/>
      <c r="R79" s="18"/>
      <c r="S79" s="12" t="s">
        <v>11</v>
      </c>
      <c r="T79" s="13" t="s">
        <v>174</v>
      </c>
      <c r="U79" s="14">
        <f t="shared" si="4"/>
        <v>1</v>
      </c>
      <c r="V79" s="215">
        <f>MIN(G79:R79)</f>
        <v>0.12</v>
      </c>
      <c r="W79" s="52" t="s">
        <v>178</v>
      </c>
      <c r="X79" s="216">
        <f>MAX(G79:R79)</f>
        <v>0.12</v>
      </c>
      <c r="Y79" s="165">
        <f>AVERAGE(G79:R79)</f>
        <v>0.12</v>
      </c>
      <c r="Z79" s="1"/>
      <c r="AA79" s="1"/>
    </row>
    <row r="80" spans="1:29" ht="12" customHeight="1" x14ac:dyDescent="0.2">
      <c r="A80" s="290"/>
      <c r="B80" s="245" t="s">
        <v>101</v>
      </c>
      <c r="C80" s="246"/>
      <c r="D80" s="246"/>
      <c r="E80" s="19" t="s">
        <v>30</v>
      </c>
      <c r="F80" s="18" t="s">
        <v>11</v>
      </c>
      <c r="G80" s="18" t="s">
        <v>11</v>
      </c>
      <c r="H80" s="18" t="s">
        <v>11</v>
      </c>
      <c r="I80" s="18" t="s">
        <v>11</v>
      </c>
      <c r="J80" s="18" t="s">
        <v>11</v>
      </c>
      <c r="K80" s="109">
        <v>8.8999999999999996E-2</v>
      </c>
      <c r="L80" s="18"/>
      <c r="M80" s="18"/>
      <c r="N80" s="18"/>
      <c r="O80" s="18"/>
      <c r="P80" s="18"/>
      <c r="Q80" s="109"/>
      <c r="R80" s="18"/>
      <c r="S80" s="23" t="s">
        <v>11</v>
      </c>
      <c r="T80" s="24" t="s">
        <v>174</v>
      </c>
      <c r="U80" s="25">
        <f t="shared" si="4"/>
        <v>1</v>
      </c>
      <c r="V80" s="221">
        <f>MIN(G80:R80)</f>
        <v>8.8999999999999996E-2</v>
      </c>
      <c r="W80" s="222" t="s">
        <v>178</v>
      </c>
      <c r="X80" s="223">
        <f>MAX(G80:R80)</f>
        <v>8.8999999999999996E-2</v>
      </c>
      <c r="Y80" s="224">
        <f>AVERAGE(G80:R80)</f>
        <v>8.8999999999999996E-2</v>
      </c>
      <c r="Z80" s="1"/>
      <c r="AA80" s="1"/>
      <c r="AC80" s="2"/>
    </row>
    <row r="81" spans="1:29" ht="12" customHeight="1" x14ac:dyDescent="0.2">
      <c r="A81" s="289" t="s">
        <v>102</v>
      </c>
      <c r="B81" s="243" t="s">
        <v>103</v>
      </c>
      <c r="C81" s="244"/>
      <c r="D81" s="244"/>
      <c r="E81" s="10" t="s">
        <v>30</v>
      </c>
      <c r="F81" s="120" t="s">
        <v>11</v>
      </c>
      <c r="G81" s="120" t="s">
        <v>11</v>
      </c>
      <c r="H81" s="30" t="s">
        <v>11</v>
      </c>
      <c r="I81" s="120" t="s">
        <v>11</v>
      </c>
      <c r="J81" s="120" t="s">
        <v>11</v>
      </c>
      <c r="K81" s="30" t="s">
        <v>201</v>
      </c>
      <c r="L81" s="30"/>
      <c r="M81" s="30"/>
      <c r="N81" s="30"/>
      <c r="O81" s="30"/>
      <c r="P81" s="30"/>
      <c r="Q81" s="30"/>
      <c r="R81" s="30"/>
      <c r="S81" s="135"/>
      <c r="T81" s="137"/>
      <c r="U81" s="19"/>
      <c r="V81" s="136"/>
      <c r="W81" s="137" t="s">
        <v>11</v>
      </c>
      <c r="X81" s="19"/>
      <c r="Y81" s="110" t="s">
        <v>11</v>
      </c>
      <c r="Z81" s="1"/>
      <c r="AA81" s="106"/>
      <c r="AB81" s="2"/>
    </row>
    <row r="82" spans="1:29" ht="12" x14ac:dyDescent="0.2">
      <c r="A82" s="290"/>
      <c r="B82" s="245" t="s">
        <v>104</v>
      </c>
      <c r="C82" s="246"/>
      <c r="D82" s="246"/>
      <c r="E82" s="19" t="s">
        <v>30</v>
      </c>
      <c r="F82" s="110" t="s">
        <v>11</v>
      </c>
      <c r="G82" s="110" t="s">
        <v>11</v>
      </c>
      <c r="H82" s="18" t="s">
        <v>11</v>
      </c>
      <c r="I82" s="110" t="s">
        <v>11</v>
      </c>
      <c r="J82" s="110" t="s">
        <v>11</v>
      </c>
      <c r="K82" s="18" t="s">
        <v>201</v>
      </c>
      <c r="L82" s="18"/>
      <c r="M82" s="18"/>
      <c r="N82" s="18"/>
      <c r="O82" s="18"/>
      <c r="P82" s="18"/>
      <c r="Q82" s="18"/>
      <c r="R82" s="18"/>
      <c r="S82" s="136"/>
      <c r="T82" s="137"/>
      <c r="U82" s="19"/>
      <c r="V82" s="136"/>
      <c r="W82" s="137" t="s">
        <v>11</v>
      </c>
      <c r="X82" s="19"/>
      <c r="Y82" s="110" t="s">
        <v>11</v>
      </c>
      <c r="Z82" s="1"/>
      <c r="AA82" s="1"/>
      <c r="AB82" s="106"/>
      <c r="AC82" s="2"/>
    </row>
    <row r="83" spans="1:29" ht="12" x14ac:dyDescent="0.2">
      <c r="A83" s="290"/>
      <c r="B83" s="245" t="s">
        <v>105</v>
      </c>
      <c r="C83" s="246"/>
      <c r="D83" s="246"/>
      <c r="E83" s="19" t="s">
        <v>30</v>
      </c>
      <c r="F83" s="110" t="s">
        <v>11</v>
      </c>
      <c r="G83" s="110" t="s">
        <v>11</v>
      </c>
      <c r="H83" s="18" t="s">
        <v>11</v>
      </c>
      <c r="I83" s="110" t="s">
        <v>11</v>
      </c>
      <c r="J83" s="110" t="s">
        <v>11</v>
      </c>
      <c r="K83" s="18" t="s">
        <v>201</v>
      </c>
      <c r="L83" s="18"/>
      <c r="M83" s="18"/>
      <c r="N83" s="18"/>
      <c r="O83" s="18"/>
      <c r="P83" s="18"/>
      <c r="Q83" s="18"/>
      <c r="R83" s="18"/>
      <c r="S83" s="136"/>
      <c r="T83" s="137"/>
      <c r="U83" s="19"/>
      <c r="V83" s="136"/>
      <c r="W83" s="137" t="s">
        <v>11</v>
      </c>
      <c r="X83" s="19"/>
      <c r="Y83" s="110" t="s">
        <v>11</v>
      </c>
      <c r="Z83" s="1"/>
      <c r="AA83" s="1"/>
      <c r="AC83" s="2"/>
    </row>
    <row r="84" spans="1:29" ht="10.5" customHeight="1" x14ac:dyDescent="0.2">
      <c r="A84" s="290"/>
      <c r="B84" s="245" t="s">
        <v>106</v>
      </c>
      <c r="C84" s="246"/>
      <c r="D84" s="246"/>
      <c r="E84" s="19" t="s">
        <v>30</v>
      </c>
      <c r="F84" s="110" t="s">
        <v>11</v>
      </c>
      <c r="G84" s="110" t="s">
        <v>11</v>
      </c>
      <c r="H84" s="18" t="s">
        <v>11</v>
      </c>
      <c r="I84" s="110" t="s">
        <v>11</v>
      </c>
      <c r="J84" s="110" t="s">
        <v>11</v>
      </c>
      <c r="K84" s="18" t="s">
        <v>201</v>
      </c>
      <c r="L84" s="18"/>
      <c r="M84" s="18"/>
      <c r="N84" s="18"/>
      <c r="O84" s="18"/>
      <c r="P84" s="18"/>
      <c r="Q84" s="18"/>
      <c r="R84" s="18"/>
      <c r="S84" s="136"/>
      <c r="T84" s="137"/>
      <c r="U84" s="19"/>
      <c r="V84" s="136"/>
      <c r="W84" s="137" t="s">
        <v>11</v>
      </c>
      <c r="X84" s="19"/>
      <c r="Y84" s="110" t="s">
        <v>11</v>
      </c>
      <c r="Z84" s="1"/>
      <c r="AA84" s="1"/>
      <c r="AC84" s="2"/>
    </row>
    <row r="85" spans="1:29" ht="10.5" customHeight="1" x14ac:dyDescent="0.2">
      <c r="A85" s="291"/>
      <c r="B85" s="247" t="s">
        <v>107</v>
      </c>
      <c r="C85" s="248"/>
      <c r="D85" s="248"/>
      <c r="E85" s="21" t="s">
        <v>30</v>
      </c>
      <c r="F85" s="79" t="s">
        <v>11</v>
      </c>
      <c r="G85" s="79" t="s">
        <v>11</v>
      </c>
      <c r="H85" s="29" t="s">
        <v>11</v>
      </c>
      <c r="I85" s="79" t="s">
        <v>11</v>
      </c>
      <c r="J85" s="79" t="s">
        <v>11</v>
      </c>
      <c r="K85" s="29" t="s">
        <v>201</v>
      </c>
      <c r="L85" s="29"/>
      <c r="M85" s="29"/>
      <c r="N85" s="29"/>
      <c r="O85" s="29"/>
      <c r="P85" s="29"/>
      <c r="Q85" s="29"/>
      <c r="R85" s="29"/>
      <c r="S85" s="138"/>
      <c r="T85" s="139"/>
      <c r="U85" s="21"/>
      <c r="V85" s="138"/>
      <c r="W85" s="139" t="s">
        <v>11</v>
      </c>
      <c r="X85" s="21"/>
      <c r="Y85" s="79" t="s">
        <v>11</v>
      </c>
      <c r="Z85" s="1"/>
      <c r="AA85" s="1"/>
      <c r="AC85" s="2"/>
    </row>
    <row r="86" spans="1:29" ht="12" customHeight="1" x14ac:dyDescent="0.2">
      <c r="A86" s="289" t="s">
        <v>108</v>
      </c>
      <c r="B86" s="243" t="s">
        <v>109</v>
      </c>
      <c r="C86" s="244"/>
      <c r="D86" s="244"/>
      <c r="E86" s="10" t="s">
        <v>30</v>
      </c>
      <c r="F86" s="30" t="s">
        <v>190</v>
      </c>
      <c r="G86" s="30" t="s">
        <v>11</v>
      </c>
      <c r="H86" s="30" t="s">
        <v>11</v>
      </c>
      <c r="I86" s="30" t="s">
        <v>11</v>
      </c>
      <c r="J86" s="30" t="s">
        <v>11</v>
      </c>
      <c r="K86" s="177" t="s">
        <v>201</v>
      </c>
      <c r="L86" s="30"/>
      <c r="M86" s="30"/>
      <c r="N86" s="30"/>
      <c r="O86" s="30"/>
      <c r="P86" s="30"/>
      <c r="Q86" s="30"/>
      <c r="R86" s="30"/>
      <c r="S86" s="39"/>
      <c r="T86" s="49"/>
      <c r="U86" s="41"/>
      <c r="V86" s="136"/>
      <c r="W86" s="137" t="s">
        <v>11</v>
      </c>
      <c r="X86" s="19"/>
      <c r="Y86" s="110" t="s">
        <v>11</v>
      </c>
      <c r="Z86" s="1"/>
      <c r="AA86" s="1"/>
    </row>
    <row r="87" spans="1:29" ht="12" x14ac:dyDescent="0.2">
      <c r="A87" s="290"/>
      <c r="B87" s="245" t="s">
        <v>110</v>
      </c>
      <c r="C87" s="246"/>
      <c r="D87" s="246"/>
      <c r="E87" s="19" t="s">
        <v>30</v>
      </c>
      <c r="F87" s="18" t="s">
        <v>69</v>
      </c>
      <c r="G87" s="18" t="s">
        <v>11</v>
      </c>
      <c r="H87" s="18" t="s">
        <v>11</v>
      </c>
      <c r="I87" s="18" t="s">
        <v>11</v>
      </c>
      <c r="J87" s="18" t="s">
        <v>11</v>
      </c>
      <c r="K87" s="178" t="s">
        <v>201</v>
      </c>
      <c r="L87" s="18"/>
      <c r="M87" s="18"/>
      <c r="N87" s="18"/>
      <c r="O87" s="18"/>
      <c r="P87" s="18"/>
      <c r="Q87" s="18"/>
      <c r="R87" s="18"/>
      <c r="S87" s="136"/>
      <c r="T87" s="137"/>
      <c r="U87" s="50"/>
      <c r="V87" s="136"/>
      <c r="W87" s="137" t="s">
        <v>11</v>
      </c>
      <c r="X87" s="19"/>
      <c r="Y87" s="110" t="s">
        <v>11</v>
      </c>
      <c r="Z87" s="1"/>
      <c r="AA87" s="1"/>
    </row>
    <row r="88" spans="1:29" ht="12" x14ac:dyDescent="0.2">
      <c r="A88" s="290"/>
      <c r="B88" s="245" t="s">
        <v>111</v>
      </c>
      <c r="C88" s="246"/>
      <c r="D88" s="246"/>
      <c r="E88" s="19" t="s">
        <v>30</v>
      </c>
      <c r="F88" s="18" t="s">
        <v>112</v>
      </c>
      <c r="G88" s="18" t="s">
        <v>11</v>
      </c>
      <c r="H88" s="18" t="s">
        <v>11</v>
      </c>
      <c r="I88" s="18" t="s">
        <v>11</v>
      </c>
      <c r="J88" s="18" t="s">
        <v>11</v>
      </c>
      <c r="K88" s="178" t="s">
        <v>201</v>
      </c>
      <c r="L88" s="18"/>
      <c r="M88" s="18"/>
      <c r="N88" s="18"/>
      <c r="O88" s="18"/>
      <c r="P88" s="18"/>
      <c r="Q88" s="18"/>
      <c r="R88" s="18"/>
      <c r="S88" s="136"/>
      <c r="T88" s="137"/>
      <c r="U88" s="50"/>
      <c r="V88" s="136"/>
      <c r="W88" s="137" t="s">
        <v>11</v>
      </c>
      <c r="X88" s="19"/>
      <c r="Y88" s="110" t="s">
        <v>11</v>
      </c>
      <c r="Z88" s="1"/>
      <c r="AA88" s="1"/>
    </row>
    <row r="89" spans="1:29" ht="12" x14ac:dyDescent="0.2">
      <c r="A89" s="290"/>
      <c r="B89" s="292" t="s">
        <v>113</v>
      </c>
      <c r="C89" s="293"/>
      <c r="D89" s="293"/>
      <c r="E89" s="80" t="s">
        <v>30</v>
      </c>
      <c r="F89" s="114" t="s">
        <v>114</v>
      </c>
      <c r="G89" s="114" t="s">
        <v>11</v>
      </c>
      <c r="H89" s="114" t="s">
        <v>11</v>
      </c>
      <c r="I89" s="114" t="s">
        <v>11</v>
      </c>
      <c r="J89" s="114" t="s">
        <v>11</v>
      </c>
      <c r="K89" s="179" t="s">
        <v>201</v>
      </c>
      <c r="L89" s="114"/>
      <c r="M89" s="114"/>
      <c r="N89" s="114"/>
      <c r="O89" s="114"/>
      <c r="P89" s="114"/>
      <c r="Q89" s="114"/>
      <c r="R89" s="114"/>
      <c r="S89" s="140"/>
      <c r="T89" s="141"/>
      <c r="U89" s="99"/>
      <c r="V89" s="140"/>
      <c r="W89" s="141" t="s">
        <v>11</v>
      </c>
      <c r="X89" s="80"/>
      <c r="Y89" s="166" t="s">
        <v>11</v>
      </c>
      <c r="Z89" s="1"/>
      <c r="AA89" s="1"/>
    </row>
    <row r="90" spans="1:29" ht="12" x14ac:dyDescent="0.2">
      <c r="A90" s="290"/>
      <c r="B90" s="245" t="s">
        <v>115</v>
      </c>
      <c r="C90" s="246"/>
      <c r="D90" s="246"/>
      <c r="E90" s="19" t="s">
        <v>30</v>
      </c>
      <c r="F90" s="18" t="s">
        <v>116</v>
      </c>
      <c r="G90" s="18" t="s">
        <v>11</v>
      </c>
      <c r="H90" s="18" t="s">
        <v>11</v>
      </c>
      <c r="I90" s="18" t="s">
        <v>11</v>
      </c>
      <c r="J90" s="18" t="s">
        <v>11</v>
      </c>
      <c r="K90" s="180" t="s">
        <v>201</v>
      </c>
      <c r="L90" s="18"/>
      <c r="M90" s="18"/>
      <c r="N90" s="18"/>
      <c r="O90" s="18"/>
      <c r="P90" s="18"/>
      <c r="Q90" s="18"/>
      <c r="R90" s="18"/>
      <c r="S90" s="136"/>
      <c r="T90" s="137"/>
      <c r="U90" s="50"/>
      <c r="V90" s="15"/>
      <c r="W90" s="137" t="s">
        <v>11</v>
      </c>
      <c r="X90" s="17"/>
      <c r="Y90" s="17" t="s">
        <v>11</v>
      </c>
      <c r="Z90" s="1"/>
      <c r="AA90" s="1"/>
    </row>
    <row r="91" spans="1:29" ht="12" x14ac:dyDescent="0.2">
      <c r="A91" s="290"/>
      <c r="B91" s="245" t="s">
        <v>117</v>
      </c>
      <c r="C91" s="246"/>
      <c r="D91" s="246"/>
      <c r="E91" s="19" t="s">
        <v>30</v>
      </c>
      <c r="F91" s="18" t="s">
        <v>118</v>
      </c>
      <c r="G91" s="18" t="s">
        <v>11</v>
      </c>
      <c r="H91" s="18" t="s">
        <v>11</v>
      </c>
      <c r="I91" s="18" t="s">
        <v>11</v>
      </c>
      <c r="J91" s="18" t="s">
        <v>11</v>
      </c>
      <c r="K91" s="180" t="s">
        <v>201</v>
      </c>
      <c r="L91" s="18"/>
      <c r="M91" s="18"/>
      <c r="N91" s="18"/>
      <c r="O91" s="18"/>
      <c r="P91" s="18"/>
      <c r="Q91" s="18"/>
      <c r="R91" s="18"/>
      <c r="S91" s="136"/>
      <c r="T91" s="137"/>
      <c r="U91" s="50"/>
      <c r="V91" s="15"/>
      <c r="W91" s="137" t="s">
        <v>11</v>
      </c>
      <c r="X91" s="17"/>
      <c r="Y91" s="17" t="s">
        <v>11</v>
      </c>
      <c r="Z91" s="1"/>
      <c r="AA91" s="1"/>
    </row>
    <row r="92" spans="1:29" ht="12" x14ac:dyDescent="0.2">
      <c r="A92" s="290"/>
      <c r="B92" s="245" t="s">
        <v>119</v>
      </c>
      <c r="C92" s="246"/>
      <c r="D92" s="246"/>
      <c r="E92" s="19" t="s">
        <v>30</v>
      </c>
      <c r="F92" s="18" t="s">
        <v>49</v>
      </c>
      <c r="G92" s="18" t="s">
        <v>11</v>
      </c>
      <c r="H92" s="18" t="s">
        <v>11</v>
      </c>
      <c r="I92" s="18" t="s">
        <v>11</v>
      </c>
      <c r="J92" s="18" t="s">
        <v>11</v>
      </c>
      <c r="K92" s="180" t="s">
        <v>201</v>
      </c>
      <c r="L92" s="18"/>
      <c r="M92" s="18"/>
      <c r="N92" s="18"/>
      <c r="O92" s="18"/>
      <c r="P92" s="18"/>
      <c r="Q92" s="18"/>
      <c r="R92" s="18"/>
      <c r="S92" s="136"/>
      <c r="T92" s="137"/>
      <c r="U92" s="50"/>
      <c r="V92" s="15"/>
      <c r="W92" s="137" t="s">
        <v>11</v>
      </c>
      <c r="X92" s="17"/>
      <c r="Y92" s="17" t="s">
        <v>11</v>
      </c>
      <c r="Z92" s="1"/>
      <c r="AA92" s="1"/>
    </row>
    <row r="93" spans="1:29" ht="12" x14ac:dyDescent="0.2">
      <c r="A93" s="290"/>
      <c r="B93" s="292" t="s">
        <v>120</v>
      </c>
      <c r="C93" s="293"/>
      <c r="D93" s="293"/>
      <c r="E93" s="80" t="s">
        <v>30</v>
      </c>
      <c r="F93" s="114" t="s">
        <v>69</v>
      </c>
      <c r="G93" s="114" t="s">
        <v>11</v>
      </c>
      <c r="H93" s="114" t="s">
        <v>11</v>
      </c>
      <c r="I93" s="114" t="s">
        <v>11</v>
      </c>
      <c r="J93" s="114" t="s">
        <v>11</v>
      </c>
      <c r="K93" s="179" t="s">
        <v>201</v>
      </c>
      <c r="L93" s="114"/>
      <c r="M93" s="114"/>
      <c r="N93" s="114"/>
      <c r="O93" s="114"/>
      <c r="P93" s="114"/>
      <c r="Q93" s="114"/>
      <c r="R93" s="114"/>
      <c r="S93" s="140"/>
      <c r="T93" s="141"/>
      <c r="U93" s="99"/>
      <c r="V93" s="167"/>
      <c r="W93" s="141" t="s">
        <v>11</v>
      </c>
      <c r="X93" s="168"/>
      <c r="Y93" s="168" t="s">
        <v>11</v>
      </c>
      <c r="Z93" s="1"/>
      <c r="AA93" s="1"/>
    </row>
    <row r="94" spans="1:29" ht="12" x14ac:dyDescent="0.2">
      <c r="A94" s="290"/>
      <c r="B94" s="245" t="s">
        <v>121</v>
      </c>
      <c r="C94" s="246"/>
      <c r="D94" s="246"/>
      <c r="E94" s="19" t="s">
        <v>30</v>
      </c>
      <c r="F94" s="18" t="s">
        <v>69</v>
      </c>
      <c r="G94" s="18" t="s">
        <v>11</v>
      </c>
      <c r="H94" s="18" t="s">
        <v>11</v>
      </c>
      <c r="I94" s="18" t="s">
        <v>11</v>
      </c>
      <c r="J94" s="18" t="s">
        <v>11</v>
      </c>
      <c r="K94" s="178" t="s">
        <v>201</v>
      </c>
      <c r="L94" s="18"/>
      <c r="M94" s="18"/>
      <c r="N94" s="18"/>
      <c r="O94" s="18"/>
      <c r="P94" s="18"/>
      <c r="Q94" s="18"/>
      <c r="R94" s="18"/>
      <c r="S94" s="136"/>
      <c r="T94" s="137"/>
      <c r="U94" s="50"/>
      <c r="V94" s="15"/>
      <c r="W94" s="137" t="s">
        <v>11</v>
      </c>
      <c r="X94" s="17"/>
      <c r="Y94" s="17" t="s">
        <v>11</v>
      </c>
      <c r="Z94" s="1"/>
      <c r="AA94" s="1"/>
    </row>
    <row r="95" spans="1:29" ht="12" x14ac:dyDescent="0.2">
      <c r="A95" s="290"/>
      <c r="B95" s="245" t="s">
        <v>122</v>
      </c>
      <c r="C95" s="246"/>
      <c r="D95" s="246"/>
      <c r="E95" s="19" t="s">
        <v>30</v>
      </c>
      <c r="F95" s="18" t="s">
        <v>89</v>
      </c>
      <c r="G95" s="18" t="s">
        <v>11</v>
      </c>
      <c r="H95" s="18" t="s">
        <v>11</v>
      </c>
      <c r="I95" s="18" t="s">
        <v>11</v>
      </c>
      <c r="J95" s="18" t="s">
        <v>11</v>
      </c>
      <c r="K95" s="178" t="s">
        <v>201</v>
      </c>
      <c r="L95" s="18"/>
      <c r="M95" s="18"/>
      <c r="N95" s="18"/>
      <c r="O95" s="18"/>
      <c r="P95" s="18"/>
      <c r="Q95" s="18"/>
      <c r="R95" s="18"/>
      <c r="S95" s="136"/>
      <c r="T95" s="137"/>
      <c r="U95" s="50"/>
      <c r="V95" s="15"/>
      <c r="W95" s="137" t="s">
        <v>11</v>
      </c>
      <c r="X95" s="17"/>
      <c r="Y95" s="17" t="s">
        <v>11</v>
      </c>
      <c r="Z95" s="1"/>
      <c r="AA95" s="1"/>
    </row>
    <row r="96" spans="1:29" ht="12" x14ac:dyDescent="0.2">
      <c r="A96" s="290"/>
      <c r="B96" s="245" t="s">
        <v>123</v>
      </c>
      <c r="C96" s="246"/>
      <c r="D96" s="246"/>
      <c r="E96" s="19" t="s">
        <v>30</v>
      </c>
      <c r="F96" s="18" t="s">
        <v>116</v>
      </c>
      <c r="G96" s="18" t="s">
        <v>11</v>
      </c>
      <c r="H96" s="18" t="s">
        <v>11</v>
      </c>
      <c r="I96" s="18" t="s">
        <v>11</v>
      </c>
      <c r="J96" s="18" t="s">
        <v>11</v>
      </c>
      <c r="K96" s="180" t="s">
        <v>201</v>
      </c>
      <c r="L96" s="18"/>
      <c r="M96" s="18"/>
      <c r="N96" s="18"/>
      <c r="O96" s="18"/>
      <c r="P96" s="18"/>
      <c r="Q96" s="18"/>
      <c r="R96" s="18"/>
      <c r="S96" s="136"/>
      <c r="T96" s="137"/>
      <c r="U96" s="50"/>
      <c r="V96" s="15"/>
      <c r="W96" s="137" t="s">
        <v>11</v>
      </c>
      <c r="X96" s="17"/>
      <c r="Y96" s="17" t="s">
        <v>11</v>
      </c>
      <c r="Z96" s="1"/>
      <c r="AA96" s="1"/>
    </row>
    <row r="97" spans="1:28" ht="12" x14ac:dyDescent="0.2">
      <c r="A97" s="290"/>
      <c r="B97" s="245" t="s">
        <v>124</v>
      </c>
      <c r="C97" s="246"/>
      <c r="D97" s="246"/>
      <c r="E97" s="80" t="s">
        <v>30</v>
      </c>
      <c r="F97" s="114" t="s">
        <v>73</v>
      </c>
      <c r="G97" s="114" t="s">
        <v>11</v>
      </c>
      <c r="H97" s="114" t="s">
        <v>11</v>
      </c>
      <c r="I97" s="114" t="s">
        <v>11</v>
      </c>
      <c r="J97" s="114" t="s">
        <v>11</v>
      </c>
      <c r="K97" s="181" t="s">
        <v>201</v>
      </c>
      <c r="L97" s="114"/>
      <c r="M97" s="114"/>
      <c r="N97" s="114"/>
      <c r="O97" s="114"/>
      <c r="P97" s="114"/>
      <c r="Q97" s="114"/>
      <c r="R97" s="114"/>
      <c r="S97" s="140"/>
      <c r="T97" s="141"/>
      <c r="U97" s="99"/>
      <c r="V97" s="167"/>
      <c r="W97" s="141" t="s">
        <v>11</v>
      </c>
      <c r="X97" s="168"/>
      <c r="Y97" s="168" t="s">
        <v>11</v>
      </c>
      <c r="Z97" s="1"/>
      <c r="AA97" s="1"/>
    </row>
    <row r="98" spans="1:28" ht="12" x14ac:dyDescent="0.2">
      <c r="A98" s="290"/>
      <c r="B98" s="294" t="s">
        <v>125</v>
      </c>
      <c r="C98" s="295"/>
      <c r="D98" s="295"/>
      <c r="E98" s="19" t="s">
        <v>30</v>
      </c>
      <c r="F98" s="18" t="s">
        <v>116</v>
      </c>
      <c r="G98" s="18" t="s">
        <v>11</v>
      </c>
      <c r="H98" s="18" t="s">
        <v>11</v>
      </c>
      <c r="I98" s="18" t="s">
        <v>11</v>
      </c>
      <c r="J98" s="18" t="s">
        <v>11</v>
      </c>
      <c r="K98" s="180" t="s">
        <v>201</v>
      </c>
      <c r="L98" s="18"/>
      <c r="M98" s="18"/>
      <c r="N98" s="18"/>
      <c r="O98" s="18"/>
      <c r="P98" s="18"/>
      <c r="Q98" s="18"/>
      <c r="R98" s="18"/>
      <c r="S98" s="136"/>
      <c r="T98" s="137"/>
      <c r="U98" s="50"/>
      <c r="V98" s="15"/>
      <c r="W98" s="137" t="s">
        <v>11</v>
      </c>
      <c r="X98" s="17"/>
      <c r="Y98" s="17" t="s">
        <v>11</v>
      </c>
      <c r="Z98" s="1"/>
      <c r="AA98" s="1"/>
    </row>
    <row r="99" spans="1:28" ht="12" x14ac:dyDescent="0.2">
      <c r="A99" s="290"/>
      <c r="B99" s="245" t="s">
        <v>126</v>
      </c>
      <c r="C99" s="246"/>
      <c r="D99" s="246"/>
      <c r="E99" s="19" t="s">
        <v>30</v>
      </c>
      <c r="F99" s="18" t="s">
        <v>75</v>
      </c>
      <c r="G99" s="18" t="s">
        <v>11</v>
      </c>
      <c r="H99" s="18" t="s">
        <v>11</v>
      </c>
      <c r="I99" s="18" t="s">
        <v>11</v>
      </c>
      <c r="J99" s="18" t="s">
        <v>11</v>
      </c>
      <c r="K99" s="178" t="s">
        <v>201</v>
      </c>
      <c r="L99" s="18"/>
      <c r="M99" s="18"/>
      <c r="N99" s="18"/>
      <c r="O99" s="18"/>
      <c r="P99" s="18"/>
      <c r="Q99" s="18"/>
      <c r="R99" s="18"/>
      <c r="S99" s="136"/>
      <c r="T99" s="137"/>
      <c r="U99" s="50"/>
      <c r="V99" s="15"/>
      <c r="W99" s="137" t="s">
        <v>11</v>
      </c>
      <c r="X99" s="17"/>
      <c r="Y99" s="17" t="s">
        <v>11</v>
      </c>
      <c r="Z99" s="1"/>
      <c r="AA99" s="1"/>
    </row>
    <row r="100" spans="1:28" ht="12" x14ac:dyDescent="0.2">
      <c r="A100" s="290"/>
      <c r="B100" s="245" t="s">
        <v>127</v>
      </c>
      <c r="C100" s="246"/>
      <c r="D100" s="246"/>
      <c r="E100" s="19" t="s">
        <v>30</v>
      </c>
      <c r="F100" s="18" t="s">
        <v>116</v>
      </c>
      <c r="G100" s="18" t="s">
        <v>11</v>
      </c>
      <c r="H100" s="18" t="s">
        <v>11</v>
      </c>
      <c r="I100" s="18" t="s">
        <v>11</v>
      </c>
      <c r="J100" s="18" t="s">
        <v>11</v>
      </c>
      <c r="K100" s="180" t="s">
        <v>201</v>
      </c>
      <c r="L100" s="18"/>
      <c r="M100" s="18"/>
      <c r="N100" s="18"/>
      <c r="O100" s="18"/>
      <c r="P100" s="18"/>
      <c r="Q100" s="18"/>
      <c r="R100" s="18"/>
      <c r="S100" s="136"/>
      <c r="T100" s="137"/>
      <c r="U100" s="50"/>
      <c r="V100" s="15"/>
      <c r="W100" s="137" t="s">
        <v>11</v>
      </c>
      <c r="X100" s="17"/>
      <c r="Y100" s="17" t="s">
        <v>11</v>
      </c>
      <c r="Z100" s="1"/>
      <c r="AA100" s="1"/>
    </row>
    <row r="101" spans="1:28" ht="12" x14ac:dyDescent="0.2">
      <c r="A101" s="290"/>
      <c r="B101" s="245" t="s">
        <v>128</v>
      </c>
      <c r="C101" s="246"/>
      <c r="D101" s="246"/>
      <c r="E101" s="80" t="s">
        <v>30</v>
      </c>
      <c r="F101" s="114" t="s">
        <v>11</v>
      </c>
      <c r="G101" s="114" t="s">
        <v>11</v>
      </c>
      <c r="H101" s="114" t="s">
        <v>11</v>
      </c>
      <c r="I101" s="114" t="s">
        <v>11</v>
      </c>
      <c r="J101" s="114" t="s">
        <v>11</v>
      </c>
      <c r="K101" s="181" t="s">
        <v>201</v>
      </c>
      <c r="L101" s="114"/>
      <c r="M101" s="114"/>
      <c r="N101" s="114"/>
      <c r="O101" s="114"/>
      <c r="P101" s="114"/>
      <c r="Q101" s="114"/>
      <c r="R101" s="114"/>
      <c r="S101" s="140"/>
      <c r="T101" s="141"/>
      <c r="U101" s="99"/>
      <c r="V101" s="167"/>
      <c r="W101" s="141" t="s">
        <v>11</v>
      </c>
      <c r="X101" s="168"/>
      <c r="Y101" s="168" t="s">
        <v>11</v>
      </c>
      <c r="Z101" s="1"/>
      <c r="AA101" s="1"/>
    </row>
    <row r="102" spans="1:28" ht="12" x14ac:dyDescent="0.2">
      <c r="A102" s="290"/>
      <c r="B102" s="294" t="s">
        <v>129</v>
      </c>
      <c r="C102" s="295"/>
      <c r="D102" s="295"/>
      <c r="E102" s="19" t="s">
        <v>30</v>
      </c>
      <c r="F102" s="18" t="s">
        <v>130</v>
      </c>
      <c r="G102" s="18" t="s">
        <v>11</v>
      </c>
      <c r="H102" s="18" t="s">
        <v>11</v>
      </c>
      <c r="I102" s="18" t="s">
        <v>11</v>
      </c>
      <c r="J102" s="18" t="s">
        <v>11</v>
      </c>
      <c r="K102" s="182" t="s">
        <v>201</v>
      </c>
      <c r="L102" s="18"/>
      <c r="M102" s="18"/>
      <c r="N102" s="18"/>
      <c r="O102" s="18"/>
      <c r="P102" s="18"/>
      <c r="Q102" s="18"/>
      <c r="R102" s="18"/>
      <c r="S102" s="136"/>
      <c r="T102" s="137"/>
      <c r="U102" s="50"/>
      <c r="V102" s="136"/>
      <c r="W102" s="137" t="s">
        <v>11</v>
      </c>
      <c r="X102" s="19"/>
      <c r="Y102" s="110" t="s">
        <v>11</v>
      </c>
      <c r="Z102" s="1"/>
      <c r="AA102" s="1"/>
    </row>
    <row r="103" spans="1:28" ht="12" x14ac:dyDescent="0.2">
      <c r="A103" s="290"/>
      <c r="B103" s="245" t="s">
        <v>131</v>
      </c>
      <c r="C103" s="246"/>
      <c r="D103" s="246"/>
      <c r="E103" s="19" t="s">
        <v>30</v>
      </c>
      <c r="F103" s="18" t="s">
        <v>132</v>
      </c>
      <c r="G103" s="18" t="s">
        <v>11</v>
      </c>
      <c r="H103" s="18" t="s">
        <v>11</v>
      </c>
      <c r="I103" s="18" t="s">
        <v>11</v>
      </c>
      <c r="J103" s="18" t="s">
        <v>11</v>
      </c>
      <c r="K103" s="182" t="s">
        <v>201</v>
      </c>
      <c r="L103" s="18"/>
      <c r="M103" s="18"/>
      <c r="N103" s="18"/>
      <c r="O103" s="18"/>
      <c r="P103" s="18"/>
      <c r="Q103" s="18"/>
      <c r="R103" s="18"/>
      <c r="S103" s="136"/>
      <c r="T103" s="137"/>
      <c r="U103" s="50"/>
      <c r="V103" s="136"/>
      <c r="W103" s="137" t="s">
        <v>11</v>
      </c>
      <c r="X103" s="19"/>
      <c r="Y103" s="110" t="s">
        <v>11</v>
      </c>
      <c r="Z103" s="1"/>
      <c r="AA103" s="1"/>
    </row>
    <row r="104" spans="1:28" ht="12" x14ac:dyDescent="0.2">
      <c r="A104" s="290"/>
      <c r="B104" s="245" t="s">
        <v>133</v>
      </c>
      <c r="C104" s="246"/>
      <c r="D104" s="246"/>
      <c r="E104" s="19" t="s">
        <v>30</v>
      </c>
      <c r="F104" s="18" t="s">
        <v>112</v>
      </c>
      <c r="G104" s="18" t="s">
        <v>11</v>
      </c>
      <c r="H104" s="18" t="s">
        <v>11</v>
      </c>
      <c r="I104" s="18" t="s">
        <v>11</v>
      </c>
      <c r="J104" s="18" t="s">
        <v>11</v>
      </c>
      <c r="K104" s="178" t="s">
        <v>201</v>
      </c>
      <c r="L104" s="18"/>
      <c r="M104" s="18"/>
      <c r="N104" s="18"/>
      <c r="O104" s="18"/>
      <c r="P104" s="18"/>
      <c r="Q104" s="18"/>
      <c r="R104" s="18"/>
      <c r="S104" s="136"/>
      <c r="T104" s="137"/>
      <c r="U104" s="50"/>
      <c r="V104" s="15"/>
      <c r="W104" s="137" t="s">
        <v>11</v>
      </c>
      <c r="X104" s="17"/>
      <c r="Y104" s="18" t="s">
        <v>11</v>
      </c>
      <c r="Z104" s="1"/>
      <c r="AA104" s="1"/>
    </row>
    <row r="105" spans="1:28" ht="12" x14ac:dyDescent="0.2">
      <c r="A105" s="290"/>
      <c r="B105" s="292" t="s">
        <v>134</v>
      </c>
      <c r="C105" s="293"/>
      <c r="D105" s="293"/>
      <c r="E105" s="80" t="s">
        <v>30</v>
      </c>
      <c r="F105" s="114" t="s">
        <v>11</v>
      </c>
      <c r="G105" s="114" t="s">
        <v>11</v>
      </c>
      <c r="H105" s="114" t="s">
        <v>11</v>
      </c>
      <c r="I105" s="114" t="s">
        <v>11</v>
      </c>
      <c r="J105" s="114" t="s">
        <v>11</v>
      </c>
      <c r="K105" s="183" t="s">
        <v>201</v>
      </c>
      <c r="L105" s="114"/>
      <c r="M105" s="114"/>
      <c r="N105" s="114"/>
      <c r="O105" s="114"/>
      <c r="P105" s="114"/>
      <c r="Q105" s="114"/>
      <c r="R105" s="114"/>
      <c r="S105" s="140"/>
      <c r="T105" s="141"/>
      <c r="U105" s="99"/>
      <c r="V105" s="140"/>
      <c r="W105" s="141" t="s">
        <v>11</v>
      </c>
      <c r="X105" s="80"/>
      <c r="Y105" s="166" t="s">
        <v>11</v>
      </c>
      <c r="Z105" s="1"/>
      <c r="AA105" s="1"/>
    </row>
    <row r="106" spans="1:28" ht="12" x14ac:dyDescent="0.2">
      <c r="A106" s="290"/>
      <c r="B106" s="245" t="s">
        <v>135</v>
      </c>
      <c r="C106" s="246"/>
      <c r="D106" s="246"/>
      <c r="E106" s="19" t="s">
        <v>30</v>
      </c>
      <c r="F106" s="18" t="s">
        <v>136</v>
      </c>
      <c r="G106" s="18" t="s">
        <v>11</v>
      </c>
      <c r="H106" s="18" t="s">
        <v>11</v>
      </c>
      <c r="I106" s="18" t="s">
        <v>11</v>
      </c>
      <c r="J106" s="18" t="s">
        <v>11</v>
      </c>
      <c r="K106" s="178" t="s">
        <v>201</v>
      </c>
      <c r="L106" s="18"/>
      <c r="M106" s="18"/>
      <c r="N106" s="18"/>
      <c r="O106" s="18"/>
      <c r="P106" s="18"/>
      <c r="Q106" s="18"/>
      <c r="R106" s="18"/>
      <c r="S106" s="136"/>
      <c r="T106" s="137"/>
      <c r="U106" s="50"/>
      <c r="V106" s="136"/>
      <c r="W106" s="137" t="s">
        <v>11</v>
      </c>
      <c r="X106" s="19"/>
      <c r="Y106" s="110" t="s">
        <v>11</v>
      </c>
      <c r="Z106" s="1"/>
      <c r="AA106" s="1"/>
    </row>
    <row r="107" spans="1:28" ht="12" x14ac:dyDescent="0.2">
      <c r="A107" s="290"/>
      <c r="B107" s="245" t="s">
        <v>137</v>
      </c>
      <c r="C107" s="246"/>
      <c r="D107" s="246"/>
      <c r="E107" s="19" t="s">
        <v>30</v>
      </c>
      <c r="F107" s="18" t="s">
        <v>55</v>
      </c>
      <c r="G107" s="18" t="s">
        <v>11</v>
      </c>
      <c r="H107" s="18" t="s">
        <v>11</v>
      </c>
      <c r="I107" s="18" t="s">
        <v>11</v>
      </c>
      <c r="J107" s="18" t="s">
        <v>11</v>
      </c>
      <c r="K107" s="184" t="s">
        <v>201</v>
      </c>
      <c r="L107" s="18"/>
      <c r="M107" s="18"/>
      <c r="N107" s="18"/>
      <c r="O107" s="18"/>
      <c r="P107" s="18"/>
      <c r="Q107" s="18"/>
      <c r="R107" s="18"/>
      <c r="S107" s="136"/>
      <c r="T107" s="137"/>
      <c r="U107" s="50"/>
      <c r="V107" s="136"/>
      <c r="W107" s="137" t="s">
        <v>11</v>
      </c>
      <c r="X107" s="19"/>
      <c r="Y107" s="110" t="s">
        <v>11</v>
      </c>
      <c r="Z107" s="1"/>
      <c r="AA107" s="1"/>
    </row>
    <row r="108" spans="1:28" ht="12" x14ac:dyDescent="0.2">
      <c r="A108" s="290"/>
      <c r="B108" s="245" t="s">
        <v>181</v>
      </c>
      <c r="C108" s="246"/>
      <c r="D108" s="246"/>
      <c r="E108" s="19" t="s">
        <v>30</v>
      </c>
      <c r="F108" s="18" t="s">
        <v>63</v>
      </c>
      <c r="G108" s="18" t="s">
        <v>11</v>
      </c>
      <c r="H108" s="18" t="s">
        <v>11</v>
      </c>
      <c r="I108" s="18" t="s">
        <v>11</v>
      </c>
      <c r="J108" s="18" t="s">
        <v>11</v>
      </c>
      <c r="K108" s="180" t="s">
        <v>201</v>
      </c>
      <c r="L108" s="18"/>
      <c r="M108" s="18"/>
      <c r="N108" s="18"/>
      <c r="O108" s="18"/>
      <c r="P108" s="18"/>
      <c r="Q108" s="18"/>
      <c r="R108" s="18"/>
      <c r="S108" s="136"/>
      <c r="T108" s="137"/>
      <c r="U108" s="50"/>
      <c r="V108" s="136"/>
      <c r="W108" s="137" t="s">
        <v>11</v>
      </c>
      <c r="X108" s="19"/>
      <c r="Y108" s="110" t="s">
        <v>11</v>
      </c>
      <c r="Z108" s="1"/>
      <c r="AA108" s="1"/>
    </row>
    <row r="109" spans="1:28" ht="12" x14ac:dyDescent="0.2">
      <c r="A109" s="290"/>
      <c r="B109" s="296" t="s">
        <v>138</v>
      </c>
      <c r="C109" s="297"/>
      <c r="D109" s="297"/>
      <c r="E109" s="80" t="s">
        <v>30</v>
      </c>
      <c r="F109" s="114" t="s">
        <v>139</v>
      </c>
      <c r="G109" s="114" t="s">
        <v>11</v>
      </c>
      <c r="H109" s="114" t="s">
        <v>11</v>
      </c>
      <c r="I109" s="114" t="s">
        <v>11</v>
      </c>
      <c r="J109" s="114" t="s">
        <v>11</v>
      </c>
      <c r="K109" s="181" t="s">
        <v>201</v>
      </c>
      <c r="L109" s="114"/>
      <c r="M109" s="114"/>
      <c r="N109" s="114"/>
      <c r="O109" s="114"/>
      <c r="P109" s="114"/>
      <c r="Q109" s="114"/>
      <c r="R109" s="114"/>
      <c r="S109" s="140"/>
      <c r="T109" s="141"/>
      <c r="U109" s="99"/>
      <c r="V109" s="167"/>
      <c r="W109" s="141" t="s">
        <v>11</v>
      </c>
      <c r="X109" s="168"/>
      <c r="Y109" s="114" t="s">
        <v>11</v>
      </c>
      <c r="Z109" s="1"/>
      <c r="AA109" s="1"/>
    </row>
    <row r="110" spans="1:28" ht="12" x14ac:dyDescent="0.2">
      <c r="A110" s="290"/>
      <c r="B110" s="245" t="s">
        <v>140</v>
      </c>
      <c r="C110" s="246"/>
      <c r="D110" s="246"/>
      <c r="E110" s="19" t="s">
        <v>30</v>
      </c>
      <c r="F110" s="18" t="s">
        <v>114</v>
      </c>
      <c r="G110" s="18" t="s">
        <v>11</v>
      </c>
      <c r="H110" s="18" t="s">
        <v>11</v>
      </c>
      <c r="I110" s="18" t="s">
        <v>11</v>
      </c>
      <c r="J110" s="18" t="s">
        <v>11</v>
      </c>
      <c r="K110" s="165" t="s">
        <v>201</v>
      </c>
      <c r="L110" s="18"/>
      <c r="M110" s="18"/>
      <c r="N110" s="18"/>
      <c r="O110" s="18"/>
      <c r="P110" s="18"/>
      <c r="Q110" s="18"/>
      <c r="R110" s="18"/>
      <c r="S110" s="136"/>
      <c r="T110" s="137"/>
      <c r="U110" s="50"/>
      <c r="V110" s="136"/>
      <c r="W110" s="137" t="s">
        <v>11</v>
      </c>
      <c r="X110" s="19"/>
      <c r="Y110" s="110" t="s">
        <v>11</v>
      </c>
      <c r="Z110" s="1"/>
      <c r="AB110" s="121"/>
    </row>
    <row r="111" spans="1:28" ht="12" x14ac:dyDescent="0.2">
      <c r="A111" s="290"/>
      <c r="B111" s="245" t="s">
        <v>141</v>
      </c>
      <c r="C111" s="246"/>
      <c r="D111" s="246"/>
      <c r="E111" s="19" t="s">
        <v>30</v>
      </c>
      <c r="F111" s="18" t="s">
        <v>63</v>
      </c>
      <c r="G111" s="18" t="s">
        <v>11</v>
      </c>
      <c r="H111" s="18" t="s">
        <v>11</v>
      </c>
      <c r="I111" s="18" t="s">
        <v>11</v>
      </c>
      <c r="J111" s="18" t="s">
        <v>11</v>
      </c>
      <c r="K111" s="70" t="s">
        <v>201</v>
      </c>
      <c r="L111" s="18"/>
      <c r="M111" s="18"/>
      <c r="N111" s="18"/>
      <c r="O111" s="18"/>
      <c r="P111" s="18"/>
      <c r="Q111" s="18"/>
      <c r="R111" s="18"/>
      <c r="S111" s="136"/>
      <c r="T111" s="137"/>
      <c r="U111" s="50"/>
      <c r="V111" s="136"/>
      <c r="W111" s="137" t="s">
        <v>11</v>
      </c>
      <c r="X111" s="19"/>
      <c r="Y111" s="110" t="s">
        <v>11</v>
      </c>
      <c r="Z111" s="1"/>
      <c r="AA111" s="111"/>
      <c r="AB111" s="121"/>
    </row>
    <row r="112" spans="1:28" ht="12" x14ac:dyDescent="0.2">
      <c r="A112" s="290"/>
      <c r="B112" s="298" t="s">
        <v>142</v>
      </c>
      <c r="C112" s="299"/>
      <c r="D112" s="299"/>
      <c r="E112" s="116" t="s">
        <v>30</v>
      </c>
      <c r="F112" s="115" t="s">
        <v>143</v>
      </c>
      <c r="G112" s="115" t="s">
        <v>11</v>
      </c>
      <c r="H112" s="115" t="s">
        <v>11</v>
      </c>
      <c r="I112" s="115" t="s">
        <v>11</v>
      </c>
      <c r="J112" s="115" t="s">
        <v>11</v>
      </c>
      <c r="K112" s="169">
        <v>5.7000000000000003E-5</v>
      </c>
      <c r="L112" s="115"/>
      <c r="M112" s="115"/>
      <c r="N112" s="115"/>
      <c r="O112" s="115"/>
      <c r="P112" s="115"/>
      <c r="Q112" s="115"/>
      <c r="R112" s="115"/>
      <c r="S112" s="142">
        <f>COUNTIF(G112:R112,"&gt;0.00005")</f>
        <v>1</v>
      </c>
      <c r="T112" s="143" t="s">
        <v>174</v>
      </c>
      <c r="U112" s="225">
        <f>COUNT(G112:R112)</f>
        <v>1</v>
      </c>
      <c r="V112" s="142"/>
      <c r="W112" s="143" t="s">
        <v>11</v>
      </c>
      <c r="X112" s="116"/>
      <c r="Y112" s="170" t="s">
        <v>11</v>
      </c>
      <c r="Z112" s="1"/>
      <c r="AA112" s="122"/>
      <c r="AB112" s="121"/>
    </row>
    <row r="113" spans="1:29" ht="12" x14ac:dyDescent="0.2">
      <c r="A113" s="290"/>
      <c r="B113" s="300" t="s">
        <v>144</v>
      </c>
      <c r="C113" s="301"/>
      <c r="D113" s="301"/>
      <c r="E113" s="19" t="s">
        <v>30</v>
      </c>
      <c r="F113" s="18" t="s">
        <v>11</v>
      </c>
      <c r="G113" s="18" t="s">
        <v>11</v>
      </c>
      <c r="H113" s="18" t="s">
        <v>11</v>
      </c>
      <c r="I113" s="18" t="s">
        <v>11</v>
      </c>
      <c r="J113" s="18" t="s">
        <v>11</v>
      </c>
      <c r="K113" s="171">
        <v>3.3000000000000003E-5</v>
      </c>
      <c r="L113" s="18"/>
      <c r="M113" s="18"/>
      <c r="N113" s="18"/>
      <c r="O113" s="18"/>
      <c r="P113" s="18"/>
      <c r="Q113" s="18"/>
      <c r="R113" s="18"/>
      <c r="S113" s="136" t="s">
        <v>11</v>
      </c>
      <c r="T113" s="137" t="s">
        <v>174</v>
      </c>
      <c r="U113" s="50">
        <f>COUNT(G113:R113)</f>
        <v>1</v>
      </c>
      <c r="V113" s="136"/>
      <c r="W113" s="137" t="s">
        <v>11</v>
      </c>
      <c r="X113" s="19"/>
      <c r="Y113" s="110" t="s">
        <v>11</v>
      </c>
      <c r="Z113" s="1"/>
      <c r="AA113" s="122"/>
      <c r="AB113" s="121"/>
    </row>
    <row r="114" spans="1:29" ht="12" x14ac:dyDescent="0.2">
      <c r="A114" s="290"/>
      <c r="B114" s="300" t="s">
        <v>145</v>
      </c>
      <c r="C114" s="301"/>
      <c r="D114" s="301"/>
      <c r="E114" s="19" t="s">
        <v>30</v>
      </c>
      <c r="F114" s="18" t="s">
        <v>11</v>
      </c>
      <c r="G114" s="18" t="s">
        <v>11</v>
      </c>
      <c r="H114" s="18" t="s">
        <v>11</v>
      </c>
      <c r="I114" s="18" t="s">
        <v>11</v>
      </c>
      <c r="J114" s="18" t="s">
        <v>11</v>
      </c>
      <c r="K114" s="171">
        <v>2.0000000000000002E-5</v>
      </c>
      <c r="L114" s="18"/>
      <c r="M114" s="18"/>
      <c r="N114" s="18"/>
      <c r="O114" s="18"/>
      <c r="P114" s="18"/>
      <c r="Q114" s="18"/>
      <c r="R114" s="18"/>
      <c r="S114" s="136" t="s">
        <v>11</v>
      </c>
      <c r="T114" s="16" t="s">
        <v>174</v>
      </c>
      <c r="U114" s="50">
        <f t="shared" ref="U114:U116" si="9">COUNT(G114:R114)</f>
        <v>1</v>
      </c>
      <c r="V114" s="136"/>
      <c r="W114" s="137" t="s">
        <v>11</v>
      </c>
      <c r="X114" s="19"/>
      <c r="Y114" s="110" t="s">
        <v>11</v>
      </c>
      <c r="Z114" s="1"/>
      <c r="AA114" s="122"/>
      <c r="AB114" s="121"/>
    </row>
    <row r="115" spans="1:29" ht="12" x14ac:dyDescent="0.2">
      <c r="A115" s="290"/>
      <c r="B115" s="300" t="s">
        <v>146</v>
      </c>
      <c r="C115" s="301"/>
      <c r="D115" s="301"/>
      <c r="E115" s="19" t="s">
        <v>30</v>
      </c>
      <c r="F115" s="18" t="s">
        <v>11</v>
      </c>
      <c r="G115" s="18" t="s">
        <v>11</v>
      </c>
      <c r="H115" s="18" t="s">
        <v>11</v>
      </c>
      <c r="I115" s="18" t="s">
        <v>11</v>
      </c>
      <c r="J115" s="18" t="s">
        <v>11</v>
      </c>
      <c r="K115" s="171">
        <v>2.4000000000000001E-5</v>
      </c>
      <c r="L115" s="18"/>
      <c r="M115" s="18"/>
      <c r="N115" s="18"/>
      <c r="O115" s="18"/>
      <c r="P115" s="18"/>
      <c r="Q115" s="18"/>
      <c r="R115" s="18"/>
      <c r="S115" s="136" t="s">
        <v>11</v>
      </c>
      <c r="T115" s="16" t="s">
        <v>174</v>
      </c>
      <c r="U115" s="50">
        <f t="shared" si="9"/>
        <v>1</v>
      </c>
      <c r="V115" s="136"/>
      <c r="W115" s="137" t="s">
        <v>11</v>
      </c>
      <c r="X115" s="19"/>
      <c r="Y115" s="110" t="s">
        <v>11</v>
      </c>
      <c r="Z115" s="1"/>
      <c r="AA115" s="122"/>
      <c r="AB115" s="121"/>
    </row>
    <row r="116" spans="1:29" ht="12" x14ac:dyDescent="0.2">
      <c r="A116" s="290"/>
      <c r="B116" s="302" t="s">
        <v>147</v>
      </c>
      <c r="C116" s="303"/>
      <c r="D116" s="303"/>
      <c r="E116" s="80" t="s">
        <v>30</v>
      </c>
      <c r="F116" s="114" t="s">
        <v>11</v>
      </c>
      <c r="G116" s="114" t="s">
        <v>11</v>
      </c>
      <c r="H116" s="114" t="s">
        <v>11</v>
      </c>
      <c r="I116" s="114" t="s">
        <v>11</v>
      </c>
      <c r="J116" s="114" t="s">
        <v>11</v>
      </c>
      <c r="K116" s="172">
        <v>2.1999999999999999E-5</v>
      </c>
      <c r="L116" s="114"/>
      <c r="M116" s="114"/>
      <c r="N116" s="114"/>
      <c r="O116" s="114"/>
      <c r="P116" s="114"/>
      <c r="Q116" s="114"/>
      <c r="R116" s="114"/>
      <c r="S116" s="140" t="s">
        <v>11</v>
      </c>
      <c r="T116" s="173" t="s">
        <v>174</v>
      </c>
      <c r="U116" s="99">
        <f t="shared" si="9"/>
        <v>1</v>
      </c>
      <c r="V116" s="140"/>
      <c r="W116" s="141" t="s">
        <v>11</v>
      </c>
      <c r="X116" s="80"/>
      <c r="Y116" s="166" t="s">
        <v>11</v>
      </c>
      <c r="Z116" s="1"/>
      <c r="AA116" s="122"/>
      <c r="AB116" s="121"/>
    </row>
    <row r="117" spans="1:29" ht="12" x14ac:dyDescent="0.2">
      <c r="A117" s="290"/>
      <c r="B117" s="245" t="s">
        <v>148</v>
      </c>
      <c r="C117" s="246"/>
      <c r="D117" s="246"/>
      <c r="E117" s="19" t="s">
        <v>30</v>
      </c>
      <c r="F117" s="18" t="s">
        <v>89</v>
      </c>
      <c r="G117" s="18" t="s">
        <v>11</v>
      </c>
      <c r="H117" s="18" t="s">
        <v>11</v>
      </c>
      <c r="I117" s="18" t="s">
        <v>11</v>
      </c>
      <c r="J117" s="18" t="s">
        <v>11</v>
      </c>
      <c r="K117" s="151" t="s">
        <v>201</v>
      </c>
      <c r="L117" s="18"/>
      <c r="M117" s="18"/>
      <c r="N117" s="18"/>
      <c r="O117" s="18"/>
      <c r="P117" s="18"/>
      <c r="Q117" s="18"/>
      <c r="R117" s="18"/>
      <c r="S117" s="136"/>
      <c r="T117" s="137"/>
      <c r="U117" s="50"/>
      <c r="V117" s="15"/>
      <c r="W117" s="137" t="s">
        <v>11</v>
      </c>
      <c r="X117" s="17"/>
      <c r="Y117" s="18" t="s">
        <v>11</v>
      </c>
      <c r="Z117" s="1"/>
      <c r="AB117" s="121"/>
    </row>
    <row r="118" spans="1:29" ht="12" x14ac:dyDescent="0.2">
      <c r="A118" s="290"/>
      <c r="B118" s="245" t="s">
        <v>149</v>
      </c>
      <c r="C118" s="246"/>
      <c r="D118" s="246"/>
      <c r="E118" s="19" t="s">
        <v>30</v>
      </c>
      <c r="F118" s="18" t="s">
        <v>71</v>
      </c>
      <c r="G118" s="18" t="s">
        <v>11</v>
      </c>
      <c r="H118" s="110" t="s">
        <v>11</v>
      </c>
      <c r="I118" s="18" t="s">
        <v>11</v>
      </c>
      <c r="J118" s="18" t="s">
        <v>11</v>
      </c>
      <c r="K118" s="151" t="s">
        <v>201</v>
      </c>
      <c r="L118" s="110"/>
      <c r="M118" s="110"/>
      <c r="N118" s="110"/>
      <c r="O118" s="110"/>
      <c r="P118" s="110"/>
      <c r="Q118" s="18"/>
      <c r="R118" s="110"/>
      <c r="S118" s="136"/>
      <c r="T118" s="137"/>
      <c r="U118" s="50"/>
      <c r="V118" s="136"/>
      <c r="W118" s="137" t="s">
        <v>11</v>
      </c>
      <c r="X118" s="19"/>
      <c r="Y118" s="110" t="s">
        <v>11</v>
      </c>
      <c r="Z118" s="1"/>
      <c r="AB118" s="121"/>
    </row>
    <row r="119" spans="1:29" ht="12" customHeight="1" x14ac:dyDescent="0.2">
      <c r="A119" s="290"/>
      <c r="B119" s="245" t="s">
        <v>150</v>
      </c>
      <c r="C119" s="246"/>
      <c r="D119" s="246"/>
      <c r="E119" s="19" t="s">
        <v>30</v>
      </c>
      <c r="F119" s="18" t="s">
        <v>151</v>
      </c>
      <c r="G119" s="18" t="s">
        <v>11</v>
      </c>
      <c r="H119" s="18" t="s">
        <v>11</v>
      </c>
      <c r="I119" s="18" t="s">
        <v>11</v>
      </c>
      <c r="J119" s="18" t="s">
        <v>11</v>
      </c>
      <c r="K119" s="158" t="s">
        <v>201</v>
      </c>
      <c r="L119" s="18"/>
      <c r="M119" s="18"/>
      <c r="N119" s="18"/>
      <c r="O119" s="18"/>
      <c r="P119" s="18"/>
      <c r="Q119" s="18"/>
      <c r="R119" s="18"/>
      <c r="S119" s="136"/>
      <c r="T119" s="137"/>
      <c r="U119" s="50"/>
      <c r="V119" s="136"/>
      <c r="W119" s="16" t="s">
        <v>11</v>
      </c>
      <c r="X119" s="19"/>
      <c r="Y119" s="110" t="s">
        <v>11</v>
      </c>
      <c r="Z119" s="1"/>
      <c r="AB119" s="121"/>
    </row>
    <row r="120" spans="1:29" ht="16.5" customHeight="1" x14ac:dyDescent="0.2">
      <c r="A120" s="290"/>
      <c r="B120" s="245" t="s">
        <v>152</v>
      </c>
      <c r="C120" s="246"/>
      <c r="D120" s="246"/>
      <c r="E120" s="19" t="s">
        <v>30</v>
      </c>
      <c r="F120" s="18" t="s">
        <v>55</v>
      </c>
      <c r="G120" s="18" t="s">
        <v>11</v>
      </c>
      <c r="H120" s="18" t="s">
        <v>11</v>
      </c>
      <c r="I120" s="18" t="s">
        <v>11</v>
      </c>
      <c r="J120" s="18" t="s">
        <v>11</v>
      </c>
      <c r="K120" s="151" t="s">
        <v>201</v>
      </c>
      <c r="L120" s="18"/>
      <c r="M120" s="18"/>
      <c r="N120" s="18"/>
      <c r="O120" s="18"/>
      <c r="P120" s="18"/>
      <c r="Q120" s="18"/>
      <c r="R120" s="18"/>
      <c r="S120" s="136"/>
      <c r="T120" s="137"/>
      <c r="U120" s="50"/>
      <c r="V120" s="136"/>
      <c r="W120" s="16" t="s">
        <v>11</v>
      </c>
      <c r="X120" s="19"/>
      <c r="Y120" s="110" t="s">
        <v>11</v>
      </c>
      <c r="Z120" s="1"/>
      <c r="AB120" s="121"/>
    </row>
    <row r="121" spans="1:29" ht="12" x14ac:dyDescent="0.2">
      <c r="A121" s="291"/>
      <c r="B121" s="247" t="s">
        <v>153</v>
      </c>
      <c r="C121" s="248"/>
      <c r="D121" s="248"/>
      <c r="E121" s="21" t="s">
        <v>30</v>
      </c>
      <c r="F121" s="29" t="s">
        <v>75</v>
      </c>
      <c r="G121" s="29" t="s">
        <v>11</v>
      </c>
      <c r="H121" s="29" t="s">
        <v>11</v>
      </c>
      <c r="I121" s="29" t="s">
        <v>11</v>
      </c>
      <c r="J121" s="29" t="s">
        <v>11</v>
      </c>
      <c r="K121" s="153" t="s">
        <v>201</v>
      </c>
      <c r="L121" s="29"/>
      <c r="M121" s="29"/>
      <c r="N121" s="29"/>
      <c r="O121" s="29"/>
      <c r="P121" s="29"/>
      <c r="Q121" s="29"/>
      <c r="R121" s="29"/>
      <c r="S121" s="138"/>
      <c r="T121" s="139"/>
      <c r="U121" s="57"/>
      <c r="V121" s="138"/>
      <c r="W121" s="27" t="s">
        <v>11</v>
      </c>
      <c r="X121" s="21"/>
      <c r="Y121" s="79" t="s">
        <v>11</v>
      </c>
      <c r="Z121" s="1"/>
      <c r="AB121" s="121"/>
    </row>
    <row r="122" spans="1:29" ht="12" customHeight="1" x14ac:dyDescent="0.2">
      <c r="A122" s="289" t="s">
        <v>154</v>
      </c>
      <c r="B122" s="243" t="s">
        <v>155</v>
      </c>
      <c r="C122" s="244"/>
      <c r="D122" s="244"/>
      <c r="E122" s="19" t="s">
        <v>30</v>
      </c>
      <c r="F122" s="110" t="s">
        <v>11</v>
      </c>
      <c r="G122" s="110" t="s">
        <v>11</v>
      </c>
      <c r="H122" s="89" t="s">
        <v>11</v>
      </c>
      <c r="I122" s="110" t="s">
        <v>11</v>
      </c>
      <c r="J122" s="110" t="s">
        <v>11</v>
      </c>
      <c r="K122" s="89" t="s">
        <v>201</v>
      </c>
      <c r="L122" s="89"/>
      <c r="M122" s="89"/>
      <c r="N122" s="89"/>
      <c r="O122" s="89"/>
      <c r="P122" s="89"/>
      <c r="Q122" s="110"/>
      <c r="R122" s="89"/>
      <c r="S122" s="136"/>
      <c r="T122" s="137"/>
      <c r="U122" s="19"/>
      <c r="V122" s="15"/>
      <c r="W122" s="16" t="s">
        <v>11</v>
      </c>
      <c r="X122" s="17"/>
      <c r="Y122" s="18" t="s">
        <v>11</v>
      </c>
      <c r="Z122" s="1"/>
      <c r="AA122" s="1"/>
    </row>
    <row r="123" spans="1:29" ht="12" x14ac:dyDescent="0.2">
      <c r="A123" s="290"/>
      <c r="B123" s="245" t="s">
        <v>156</v>
      </c>
      <c r="C123" s="246"/>
      <c r="D123" s="123"/>
      <c r="E123" s="124" t="s">
        <v>157</v>
      </c>
      <c r="F123" s="18" t="s">
        <v>11</v>
      </c>
      <c r="G123" s="18" t="s">
        <v>11</v>
      </c>
      <c r="H123" s="89" t="s">
        <v>11</v>
      </c>
      <c r="I123" s="18" t="s">
        <v>11</v>
      </c>
      <c r="J123" s="18" t="s">
        <v>11</v>
      </c>
      <c r="K123" s="89" t="s">
        <v>201</v>
      </c>
      <c r="L123" s="89"/>
      <c r="M123" s="89"/>
      <c r="N123" s="89"/>
      <c r="O123" s="89"/>
      <c r="P123" s="89"/>
      <c r="Q123" s="18"/>
      <c r="R123" s="89"/>
      <c r="S123" s="136"/>
      <c r="T123" s="137"/>
      <c r="U123" s="19"/>
      <c r="V123" s="15"/>
      <c r="W123" s="16" t="s">
        <v>11</v>
      </c>
      <c r="X123" s="17"/>
      <c r="Y123" s="18" t="s">
        <v>11</v>
      </c>
      <c r="Z123" s="1"/>
      <c r="AA123" s="1"/>
    </row>
    <row r="124" spans="1:29" ht="12" x14ac:dyDescent="0.2">
      <c r="A124" s="290"/>
      <c r="B124" s="245" t="s">
        <v>158</v>
      </c>
      <c r="C124" s="246"/>
      <c r="D124" s="246"/>
      <c r="E124" s="19" t="s">
        <v>30</v>
      </c>
      <c r="F124" s="18" t="s">
        <v>11</v>
      </c>
      <c r="G124" s="18" t="s">
        <v>11</v>
      </c>
      <c r="H124" s="89" t="s">
        <v>11</v>
      </c>
      <c r="I124" s="18" t="s">
        <v>11</v>
      </c>
      <c r="J124" s="18" t="s">
        <v>11</v>
      </c>
      <c r="K124" s="89" t="s">
        <v>201</v>
      </c>
      <c r="L124" s="89"/>
      <c r="M124" s="89"/>
      <c r="N124" s="89"/>
      <c r="O124" s="89"/>
      <c r="P124" s="89"/>
      <c r="Q124" s="18"/>
      <c r="R124" s="89"/>
      <c r="S124" s="136"/>
      <c r="T124" s="137"/>
      <c r="U124" s="19"/>
      <c r="V124" s="15"/>
      <c r="W124" s="16" t="s">
        <v>11</v>
      </c>
      <c r="X124" s="17"/>
      <c r="Y124" s="18" t="s">
        <v>11</v>
      </c>
      <c r="Z124" s="1"/>
      <c r="AA124" s="1"/>
    </row>
    <row r="125" spans="1:29" ht="12" x14ac:dyDescent="0.2">
      <c r="A125" s="290"/>
      <c r="B125" s="292" t="s">
        <v>159</v>
      </c>
      <c r="C125" s="293"/>
      <c r="D125" s="293"/>
      <c r="E125" s="80" t="s">
        <v>30</v>
      </c>
      <c r="F125" s="114" t="s">
        <v>11</v>
      </c>
      <c r="G125" s="114" t="s">
        <v>11</v>
      </c>
      <c r="H125" s="96" t="s">
        <v>11</v>
      </c>
      <c r="I125" s="114" t="s">
        <v>11</v>
      </c>
      <c r="J125" s="114" t="s">
        <v>11</v>
      </c>
      <c r="K125" s="96" t="s">
        <v>201</v>
      </c>
      <c r="L125" s="96"/>
      <c r="M125" s="96"/>
      <c r="N125" s="96"/>
      <c r="O125" s="96"/>
      <c r="P125" s="96"/>
      <c r="Q125" s="114"/>
      <c r="R125" s="96"/>
      <c r="S125" s="140"/>
      <c r="T125" s="141"/>
      <c r="U125" s="80"/>
      <c r="V125" s="167"/>
      <c r="W125" s="173" t="s">
        <v>11</v>
      </c>
      <c r="X125" s="168"/>
      <c r="Y125" s="114" t="s">
        <v>11</v>
      </c>
      <c r="Z125" s="1"/>
      <c r="AA125" s="1"/>
    </row>
    <row r="126" spans="1:29" ht="12" x14ac:dyDescent="0.2">
      <c r="A126" s="290"/>
      <c r="B126" s="245" t="s">
        <v>160</v>
      </c>
      <c r="C126" s="246"/>
      <c r="D126" s="246"/>
      <c r="E126" s="19"/>
      <c r="F126" s="89" t="s">
        <v>10</v>
      </c>
      <c r="G126" s="89" t="s">
        <v>11</v>
      </c>
      <c r="H126" s="131" t="s">
        <v>11</v>
      </c>
      <c r="I126" s="89" t="s">
        <v>11</v>
      </c>
      <c r="J126" s="89" t="s">
        <v>11</v>
      </c>
      <c r="K126" s="89" t="s">
        <v>201</v>
      </c>
      <c r="L126" s="89"/>
      <c r="M126" s="89"/>
      <c r="N126" s="131"/>
      <c r="O126" s="89"/>
      <c r="P126" s="89"/>
      <c r="Q126" s="89"/>
      <c r="R126" s="89"/>
      <c r="S126" s="136"/>
      <c r="T126" s="137"/>
      <c r="U126" s="19"/>
      <c r="V126" s="15"/>
      <c r="W126" s="16" t="s">
        <v>11</v>
      </c>
      <c r="X126" s="17"/>
      <c r="Y126" s="18" t="s">
        <v>11</v>
      </c>
      <c r="Z126" s="1"/>
      <c r="AA126" s="1"/>
    </row>
    <row r="127" spans="1:29" ht="14.25" customHeight="1" x14ac:dyDescent="0.2">
      <c r="A127" s="290"/>
      <c r="B127" s="245"/>
      <c r="C127" s="246"/>
      <c r="D127" s="246"/>
      <c r="E127" s="19" t="s">
        <v>161</v>
      </c>
      <c r="F127" s="89" t="s">
        <v>10</v>
      </c>
      <c r="G127" s="89" t="s">
        <v>11</v>
      </c>
      <c r="H127" s="89" t="s">
        <v>11</v>
      </c>
      <c r="I127" s="89" t="s">
        <v>11</v>
      </c>
      <c r="J127" s="89" t="s">
        <v>11</v>
      </c>
      <c r="K127" s="89" t="s">
        <v>201</v>
      </c>
      <c r="L127" s="89"/>
      <c r="M127" s="89"/>
      <c r="N127" s="89"/>
      <c r="O127" s="89"/>
      <c r="P127" s="89"/>
      <c r="Q127" s="89"/>
      <c r="R127" s="89"/>
      <c r="S127" s="12"/>
      <c r="T127" s="13"/>
      <c r="U127" s="14"/>
      <c r="V127" s="12"/>
      <c r="W127" s="13" t="s">
        <v>11</v>
      </c>
      <c r="X127" s="14"/>
      <c r="Y127" s="88" t="s">
        <v>11</v>
      </c>
      <c r="Z127" s="78"/>
      <c r="AA127" s="78"/>
      <c r="AB127" s="78"/>
      <c r="AC127" s="78"/>
    </row>
    <row r="128" spans="1:29" ht="12" x14ac:dyDescent="0.2">
      <c r="A128" s="290"/>
      <c r="B128" s="245"/>
      <c r="C128" s="246"/>
      <c r="D128" s="246"/>
      <c r="E128" s="19"/>
      <c r="F128" s="89" t="s">
        <v>11</v>
      </c>
      <c r="G128" s="89" t="s">
        <v>11</v>
      </c>
      <c r="H128" s="89" t="s">
        <v>11</v>
      </c>
      <c r="I128" s="89" t="s">
        <v>11</v>
      </c>
      <c r="J128" s="89" t="s">
        <v>11</v>
      </c>
      <c r="K128" s="89" t="s">
        <v>201</v>
      </c>
      <c r="L128" s="89"/>
      <c r="M128" s="89"/>
      <c r="N128" s="89"/>
      <c r="O128" s="89"/>
      <c r="P128" s="89"/>
      <c r="Q128" s="89"/>
      <c r="R128" s="89"/>
      <c r="S128" s="136"/>
      <c r="T128" s="137"/>
      <c r="U128" s="19"/>
      <c r="V128" s="15"/>
      <c r="W128" s="16" t="s">
        <v>11</v>
      </c>
      <c r="X128" s="17"/>
      <c r="Y128" s="18" t="s">
        <v>11</v>
      </c>
      <c r="Z128" s="1"/>
      <c r="AA128" s="1"/>
    </row>
    <row r="129" spans="1:27" ht="12" x14ac:dyDescent="0.2">
      <c r="A129" s="291"/>
      <c r="B129" s="247"/>
      <c r="C129" s="248"/>
      <c r="D129" s="248"/>
      <c r="E129" s="21"/>
      <c r="F129" s="113" t="s">
        <v>11</v>
      </c>
      <c r="G129" s="113" t="s">
        <v>11</v>
      </c>
      <c r="H129" s="113" t="s">
        <v>11</v>
      </c>
      <c r="I129" s="113" t="s">
        <v>11</v>
      </c>
      <c r="J129" s="113" t="s">
        <v>11</v>
      </c>
      <c r="K129" s="113" t="s">
        <v>201</v>
      </c>
      <c r="L129" s="113"/>
      <c r="M129" s="113"/>
      <c r="N129" s="113"/>
      <c r="O129" s="113"/>
      <c r="P129" s="113"/>
      <c r="Q129" s="113"/>
      <c r="R129" s="113"/>
      <c r="S129" s="138"/>
      <c r="T129" s="139"/>
      <c r="U129" s="21"/>
      <c r="V129" s="26"/>
      <c r="W129" s="27" t="s">
        <v>11</v>
      </c>
      <c r="X129" s="28"/>
      <c r="Y129" s="29" t="s">
        <v>11</v>
      </c>
      <c r="Z129" s="1"/>
      <c r="AA129" s="1"/>
    </row>
    <row r="130" spans="1:27" ht="12" x14ac:dyDescent="0.2">
      <c r="B130" s="125" t="s">
        <v>162</v>
      </c>
      <c r="C130" s="126" t="s">
        <v>163</v>
      </c>
      <c r="D130" s="127"/>
      <c r="E130" s="128"/>
      <c r="F130" s="174"/>
      <c r="G130" s="129" t="s">
        <v>30</v>
      </c>
      <c r="V130" s="2"/>
      <c r="W130" s="2"/>
      <c r="Z130" s="1"/>
      <c r="AA130" s="1"/>
    </row>
  </sheetData>
  <dataConsolidate/>
  <mergeCells count="133">
    <mergeCell ref="B119:D119"/>
    <mergeCell ref="B120:D120"/>
    <mergeCell ref="B121:D121"/>
    <mergeCell ref="A122:A129"/>
    <mergeCell ref="B122:D122"/>
    <mergeCell ref="B123:C123"/>
    <mergeCell ref="B124:D124"/>
    <mergeCell ref="B125:D125"/>
    <mergeCell ref="B126:D129"/>
    <mergeCell ref="A86:A121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113:D113"/>
    <mergeCell ref="B114:D114"/>
    <mergeCell ref="B115:D115"/>
    <mergeCell ref="B116:D116"/>
    <mergeCell ref="B117:D117"/>
    <mergeCell ref="B118:D118"/>
    <mergeCell ref="B107:D107"/>
    <mergeCell ref="B108:D108"/>
    <mergeCell ref="B109:D109"/>
    <mergeCell ref="B110:D110"/>
    <mergeCell ref="B111:D111"/>
    <mergeCell ref="B112:D112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60:D60"/>
    <mergeCell ref="B61:D61"/>
    <mergeCell ref="B62:D62"/>
    <mergeCell ref="B63:D63"/>
    <mergeCell ref="B79:D79"/>
    <mergeCell ref="B80:D80"/>
    <mergeCell ref="A81:A85"/>
    <mergeCell ref="B81:D81"/>
    <mergeCell ref="B82:D82"/>
    <mergeCell ref="B83:D83"/>
    <mergeCell ref="B84:D84"/>
    <mergeCell ref="B85:D85"/>
    <mergeCell ref="A70:A80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52:D52"/>
    <mergeCell ref="B53:D53"/>
    <mergeCell ref="B54:D54"/>
    <mergeCell ref="B55:D55"/>
    <mergeCell ref="B56:D56"/>
    <mergeCell ref="B57:D57"/>
    <mergeCell ref="A43:A69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64:D64"/>
    <mergeCell ref="B65:D65"/>
    <mergeCell ref="B66:D66"/>
    <mergeCell ref="B67:D67"/>
    <mergeCell ref="B68:D68"/>
    <mergeCell ref="B69:D69"/>
    <mergeCell ref="B58:D58"/>
    <mergeCell ref="B59:D59"/>
    <mergeCell ref="B38:D38"/>
    <mergeCell ref="B39:D39"/>
    <mergeCell ref="B40:D40"/>
    <mergeCell ref="B41:D41"/>
    <mergeCell ref="B42:D42"/>
    <mergeCell ref="A22:D25"/>
    <mergeCell ref="A26:D26"/>
    <mergeCell ref="A27:D27"/>
    <mergeCell ref="A28:D28"/>
    <mergeCell ref="A29:A42"/>
    <mergeCell ref="B29:D32"/>
    <mergeCell ref="B33:D33"/>
    <mergeCell ref="B34:D34"/>
    <mergeCell ref="B35:D35"/>
    <mergeCell ref="B36:D36"/>
    <mergeCell ref="A14:D17"/>
    <mergeCell ref="A18:D21"/>
    <mergeCell ref="Q3:W3"/>
    <mergeCell ref="A5:E5"/>
    <mergeCell ref="A6:E9"/>
    <mergeCell ref="S6:U9"/>
    <mergeCell ref="V6:X9"/>
    <mergeCell ref="Y6:Y9"/>
    <mergeCell ref="B37:C37"/>
    <mergeCell ref="X2:Y3"/>
    <mergeCell ref="A3:B3"/>
    <mergeCell ref="C3:D3"/>
    <mergeCell ref="E3:H3"/>
    <mergeCell ref="I3:L3"/>
    <mergeCell ref="M3:N3"/>
    <mergeCell ref="O3:P3"/>
    <mergeCell ref="A10:E13"/>
    <mergeCell ref="S10:U13"/>
    <mergeCell ref="V10:X13"/>
    <mergeCell ref="Y10:Y13"/>
    <mergeCell ref="C1:E1"/>
    <mergeCell ref="F1:G1"/>
    <mergeCell ref="A2:B2"/>
    <mergeCell ref="C2:D2"/>
    <mergeCell ref="E2:H2"/>
    <mergeCell ref="I2:L2"/>
    <mergeCell ref="M2:N2"/>
    <mergeCell ref="O2:P2"/>
    <mergeCell ref="Q2:W2"/>
  </mergeCells>
  <phoneticPr fontId="3"/>
  <conditionalFormatting sqref="G29:P30">
    <cfRule type="cellIs" dxfId="19" priority="20" stopIfTrue="1" operator="greaterThan">
      <formula>8.5</formula>
    </cfRule>
  </conditionalFormatting>
  <conditionalFormatting sqref="G33:P33">
    <cfRule type="cellIs" dxfId="18" priority="19" operator="lessThan">
      <formula>5</formula>
    </cfRule>
  </conditionalFormatting>
  <conditionalFormatting sqref="G36:P36">
    <cfRule type="cellIs" dxfId="17" priority="18" operator="greaterThan">
      <formula>50</formula>
    </cfRule>
  </conditionalFormatting>
  <conditionalFormatting sqref="G34:R34">
    <cfRule type="cellIs" dxfId="16" priority="8" operator="greaterThan">
      <formula>5</formula>
    </cfRule>
  </conditionalFormatting>
  <conditionalFormatting sqref="H40">
    <cfRule type="cellIs" dxfId="15" priority="17" operator="greaterThan">
      <formula>0.03</formula>
    </cfRule>
  </conditionalFormatting>
  <conditionalFormatting sqref="K40">
    <cfRule type="cellIs" dxfId="14" priority="16" operator="greaterThan">
      <formula>0.03</formula>
    </cfRule>
  </conditionalFormatting>
  <conditionalFormatting sqref="K112">
    <cfRule type="cellIs" dxfId="13" priority="15" operator="greaterThan">
      <formula>0.00005</formula>
    </cfRule>
  </conditionalFormatting>
  <conditionalFormatting sqref="N40">
    <cfRule type="cellIs" dxfId="12" priority="14" stopIfTrue="1" operator="greaterThan">
      <formula>0.303</formula>
    </cfRule>
  </conditionalFormatting>
  <conditionalFormatting sqref="Q29:Q30">
    <cfRule type="cellIs" dxfId="11" priority="4" stopIfTrue="1" operator="greaterThan">
      <formula>8.5</formula>
    </cfRule>
  </conditionalFormatting>
  <conditionalFormatting sqref="Q33">
    <cfRule type="cellIs" dxfId="10" priority="5" stopIfTrue="1" operator="lessThan">
      <formula>7.5</formula>
    </cfRule>
    <cfRule type="cellIs" dxfId="9" priority="12" stopIfTrue="1" operator="lessThan">
      <formula>7.5</formula>
    </cfRule>
  </conditionalFormatting>
  <conditionalFormatting sqref="Q36">
    <cfRule type="cellIs" dxfId="8" priority="7" operator="greaterThan">
      <formula>25</formula>
    </cfRule>
  </conditionalFormatting>
  <conditionalFormatting sqref="Q37">
    <cfRule type="cellIs" dxfId="7" priority="6" operator="greaterThan">
      <formula>300</formula>
    </cfRule>
  </conditionalFormatting>
  <conditionalFormatting sqref="Q40">
    <cfRule type="cellIs" dxfId="6" priority="11" operator="greaterThan">
      <formula>0.03</formula>
    </cfRule>
    <cfRule type="cellIs" dxfId="5" priority="13" stopIfTrue="1" operator="greaterThan">
      <formula>0.03</formula>
    </cfRule>
  </conditionalFormatting>
  <conditionalFormatting sqref="Q41">
    <cfRule type="cellIs" dxfId="4" priority="10" operator="greaterThan">
      <formula>0.002</formula>
    </cfRule>
  </conditionalFormatting>
  <conditionalFormatting sqref="Q42">
    <cfRule type="cellIs" dxfId="3" priority="9" operator="greaterThan">
      <formula>0.05</formula>
    </cfRule>
  </conditionalFormatting>
  <conditionalFormatting sqref="R29:R30">
    <cfRule type="cellIs" dxfId="2" priority="3" stopIfTrue="1" operator="greaterThan">
      <formula>8.5</formula>
    </cfRule>
  </conditionalFormatting>
  <conditionalFormatting sqref="R33">
    <cfRule type="cellIs" dxfId="1" priority="2" operator="lessThan">
      <formula>5</formula>
    </cfRule>
  </conditionalFormatting>
  <conditionalFormatting sqref="R36">
    <cfRule type="cellIs" dxfId="0" priority="1" operator="greaterThan">
      <formula>50</formula>
    </cfRule>
  </conditionalFormatting>
  <pageMargins left="0.59055118110236227" right="0.59055118110236227" top="0.59055118110236227" bottom="0.59055118110236227" header="0.27559055118110237" footer="0.51181102362204722"/>
  <pageSetup paperSize="9" scale="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03高橋</vt:lpstr>
      <vt:lpstr>06春木橋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2026-09-25T05:05:58Z</dcterms:created>
  <dcterms:modified xsi:type="dcterms:W3CDTF">2026-10-14T02:23:06Z</dcterms:modified>
</cp:coreProperties>
</file>